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/>
  <mc:AlternateContent xmlns:mc="http://schemas.openxmlformats.org/markup-compatibility/2006">
    <mc:Choice Requires="x15">
      <x15ac:absPath xmlns:x15ac="http://schemas.microsoft.com/office/spreadsheetml/2010/11/ac" url="Y:\Jaburkova\2019\06 Hala Manesova - Naruseni statiky PD\Final_DPS\"/>
    </mc:Choice>
  </mc:AlternateContent>
  <xr:revisionPtr revIDLastSave="0" documentId="13_ncr:1_{4FB76BC1-769F-4B12-900E-E39756932276}" xr6:coauthVersionLast="36" xr6:coauthVersionMax="45" xr10:uidLastSave="{00000000-0000-0000-0000-000000000000}"/>
  <bookViews>
    <workbookView xWindow="-105" yWindow="-105" windowWidth="24795" windowHeight="13440" tabRatio="782" xr2:uid="{00000000-000D-0000-FFFF-FFFF00000000}"/>
  </bookViews>
  <sheets>
    <sheet name="Rekapitulace stavby" sheetId="1" r:id="rId1"/>
    <sheet name="01 - Mikropiloty" sheetId="2" r:id="rId2"/>
    <sheet name="02 - Převázkové pasy" sheetId="3" r:id="rId3"/>
    <sheet name="03 - Injekční práce podlo..." sheetId="4" r:id="rId4"/>
    <sheet name="04 - Trhliny k sanaci" sheetId="5" r:id="rId5"/>
    <sheet name="05 - Přípravné práce" sheetId="6" r:id="rId6"/>
    <sheet name="06 - Vedlejší rozpočtové ..." sheetId="7" r:id="rId7"/>
  </sheets>
  <definedNames>
    <definedName name="_xlnm._FilterDatabase" localSheetId="1" hidden="1">'01 - Mikropiloty'!$C$120:$K$169</definedName>
    <definedName name="_xlnm._FilterDatabase" localSheetId="2" hidden="1">'02 - Převázkové pasy'!$C$120:$K$152</definedName>
    <definedName name="_xlnm._FilterDatabase" localSheetId="3" hidden="1">'03 - Injekční práce podlo...'!$C$119:$K$138</definedName>
    <definedName name="_xlnm._FilterDatabase" localSheetId="4" hidden="1">'04 - Trhliny k sanaci'!$C$119:$K$146</definedName>
    <definedName name="_xlnm._FilterDatabase" localSheetId="5" hidden="1">'05 - Přípravné práce'!$C$121:$K$223</definedName>
    <definedName name="_xlnm._FilterDatabase" localSheetId="6" hidden="1">'06 - Vedlejší rozpočtové ...'!$C$120:$K$135</definedName>
    <definedName name="_xlnm.Print_Titles" localSheetId="1">'01 - Mikropiloty'!$120:$120</definedName>
    <definedName name="_xlnm.Print_Titles" localSheetId="2">'02 - Převázkové pasy'!$120:$120</definedName>
    <definedName name="_xlnm.Print_Titles" localSheetId="3">'03 - Injekční práce podlo...'!$119:$119</definedName>
    <definedName name="_xlnm.Print_Titles" localSheetId="4">'04 - Trhliny k sanaci'!$119:$119</definedName>
    <definedName name="_xlnm.Print_Titles" localSheetId="5">'05 - Přípravné práce'!$121:$121</definedName>
    <definedName name="_xlnm.Print_Titles" localSheetId="6">'06 - Vedlejší rozpočtové ...'!$120:$120</definedName>
    <definedName name="_xlnm.Print_Titles" localSheetId="0">'Rekapitulace stavby'!$92:$92</definedName>
    <definedName name="_xlnm.Print_Area" localSheetId="1">'01 - Mikropiloty'!$C$4:$J$76,'01 - Mikropiloty'!$C$82:$J$102,'01 - Mikropiloty'!$C$108:$K$169</definedName>
    <definedName name="_xlnm.Print_Area" localSheetId="2">'02 - Převázkové pasy'!$C$4:$J$76,'02 - Převázkové pasy'!$C$82:$J$102,'02 - Převázkové pasy'!$C$108:$K$152</definedName>
    <definedName name="_xlnm.Print_Area" localSheetId="3">'03 - Injekční práce podlo...'!$C$4:$J$76,'03 - Injekční práce podlo...'!$C$82:$J$101,'03 - Injekční práce podlo...'!$C$107:$K$138</definedName>
    <definedName name="_xlnm.Print_Area" localSheetId="4">'04 - Trhliny k sanaci'!$C$4:$J$76,'04 - Trhliny k sanaci'!$C$82:$J$101,'04 - Trhliny k sanaci'!$C$107:$K$146</definedName>
    <definedName name="_xlnm.Print_Area" localSheetId="5">'05 - Přípravné práce'!$C$4:$J$76,'05 - Přípravné práce'!$C$82:$J$103,'05 - Přípravné práce'!$C$109:$K$223</definedName>
    <definedName name="_xlnm.Print_Area" localSheetId="6">'06 - Vedlejší rozpočtové ...'!$C$4:$J$76,'06 - Vedlejší rozpočtové ...'!$C$82:$J$102,'06 - Vedlejší rozpočtové ...'!$C$108:$K$135</definedName>
    <definedName name="_xlnm.Print_Area" localSheetId="0">'Rekapitulace stavby'!$D$4:$AO$76,'Rekapitulace stavby'!$C$82:$AQ$101</definedName>
  </definedNames>
  <calcPr calcId="191029"/>
</workbook>
</file>

<file path=xl/calcChain.xml><?xml version="1.0" encoding="utf-8"?>
<calcChain xmlns="http://schemas.openxmlformats.org/spreadsheetml/2006/main">
  <c r="J184" i="6" l="1"/>
  <c r="J206" i="6" l="1"/>
  <c r="J204" i="6"/>
  <c r="J202" i="6"/>
  <c r="J200" i="6"/>
  <c r="J198" i="6"/>
  <c r="J196" i="6"/>
  <c r="J194" i="6"/>
  <c r="J192" i="6"/>
  <c r="J190" i="6"/>
  <c r="J188" i="6"/>
  <c r="J186" i="6"/>
  <c r="J182" i="6"/>
  <c r="J180" i="6"/>
  <c r="J178" i="6"/>
  <c r="J176" i="6"/>
  <c r="J174" i="6"/>
  <c r="J171" i="6" s="1"/>
  <c r="J172" i="6"/>
  <c r="J210" i="6"/>
  <c r="J212" i="6"/>
  <c r="J168" i="6"/>
  <c r="J166" i="6"/>
  <c r="J164" i="6"/>
  <c r="J162" i="6"/>
  <c r="J160" i="6"/>
  <c r="J158" i="6"/>
  <c r="J156" i="6"/>
  <c r="J154" i="6"/>
  <c r="J152" i="6"/>
  <c r="J150" i="6"/>
  <c r="J148" i="6"/>
  <c r="J146" i="6"/>
  <c r="J37" i="7" l="1"/>
  <c r="J36" i="7"/>
  <c r="AY100" i="1"/>
  <c r="J35" i="7"/>
  <c r="AX100" i="1"/>
  <c r="BI135" i="7"/>
  <c r="BH135" i="7"/>
  <c r="BG135" i="7"/>
  <c r="BF135" i="7"/>
  <c r="T135" i="7"/>
  <c r="T134" i="7"/>
  <c r="R135" i="7"/>
  <c r="R134" i="7"/>
  <c r="P135" i="7"/>
  <c r="P134" i="7"/>
  <c r="BK135" i="7"/>
  <c r="BK134" i="7" s="1"/>
  <c r="J134" i="7" s="1"/>
  <c r="J101" i="7" s="1"/>
  <c r="J135" i="7"/>
  <c r="BE135" i="7"/>
  <c r="BI132" i="7"/>
  <c r="BH132" i="7"/>
  <c r="BG132" i="7"/>
  <c r="BF132" i="7"/>
  <c r="T132" i="7"/>
  <c r="T131" i="7"/>
  <c r="R132" i="7"/>
  <c r="R131" i="7" s="1"/>
  <c r="P132" i="7"/>
  <c r="P131" i="7"/>
  <c r="BK132" i="7"/>
  <c r="BK131" i="7" s="1"/>
  <c r="J131" i="7" s="1"/>
  <c r="J100" i="7" s="1"/>
  <c r="J132" i="7"/>
  <c r="BE132" i="7"/>
  <c r="BI129" i="7"/>
  <c r="BH129" i="7"/>
  <c r="BG129" i="7"/>
  <c r="BF129" i="7"/>
  <c r="T129" i="7"/>
  <c r="T128" i="7"/>
  <c r="R129" i="7"/>
  <c r="R128" i="7" s="1"/>
  <c r="P129" i="7"/>
  <c r="P128" i="7"/>
  <c r="BK129" i="7"/>
  <c r="BK128" i="7" s="1"/>
  <c r="J128" i="7" s="1"/>
  <c r="J99" i="7" s="1"/>
  <c r="J129" i="7"/>
  <c r="BE129" i="7"/>
  <c r="BI124" i="7"/>
  <c r="F37" i="7"/>
  <c r="BD100" i="1" s="1"/>
  <c r="BH124" i="7"/>
  <c r="BG124" i="7"/>
  <c r="BF124" i="7"/>
  <c r="F34" i="7" s="1"/>
  <c r="BA100" i="1" s="1"/>
  <c r="T124" i="7"/>
  <c r="T123" i="7" s="1"/>
  <c r="T122" i="7" s="1"/>
  <c r="T121" i="7" s="1"/>
  <c r="R124" i="7"/>
  <c r="R123" i="7" s="1"/>
  <c r="R122" i="7" s="1"/>
  <c r="R121" i="7" s="1"/>
  <c r="P124" i="7"/>
  <c r="P123" i="7" s="1"/>
  <c r="P122" i="7" s="1"/>
  <c r="P121" i="7" s="1"/>
  <c r="AU100" i="1" s="1"/>
  <c r="BK124" i="7"/>
  <c r="BK123" i="7" s="1"/>
  <c r="J124" i="7"/>
  <c r="BE124" i="7" s="1"/>
  <c r="J33" i="7" s="1"/>
  <c r="AV100" i="1" s="1"/>
  <c r="F118" i="7"/>
  <c r="J117" i="7"/>
  <c r="F117" i="7"/>
  <c r="F115" i="7"/>
  <c r="E113" i="7"/>
  <c r="F92" i="7"/>
  <c r="J91" i="7"/>
  <c r="F91" i="7"/>
  <c r="F89" i="7"/>
  <c r="E87" i="7"/>
  <c r="J24" i="7"/>
  <c r="E24" i="7"/>
  <c r="J92" i="7" s="1"/>
  <c r="J23" i="7"/>
  <c r="J12" i="7"/>
  <c r="J89" i="7" s="1"/>
  <c r="E7" i="7"/>
  <c r="E111" i="7" s="1"/>
  <c r="J37" i="6"/>
  <c r="J36" i="6"/>
  <c r="AY99" i="1" s="1"/>
  <c r="J35" i="6"/>
  <c r="AX99" i="1" s="1"/>
  <c r="BI223" i="6"/>
  <c r="BH223" i="6"/>
  <c r="BG223" i="6"/>
  <c r="BF223" i="6"/>
  <c r="T223" i="6"/>
  <c r="T222" i="6"/>
  <c r="R223" i="6"/>
  <c r="R222" i="6" s="1"/>
  <c r="P223" i="6"/>
  <c r="P222" i="6" s="1"/>
  <c r="BK223" i="6"/>
  <c r="BK222" i="6" s="1"/>
  <c r="J222" i="6" s="1"/>
  <c r="J102" i="6" s="1"/>
  <c r="J223" i="6"/>
  <c r="BE223" i="6"/>
  <c r="BI220" i="6"/>
  <c r="BH220" i="6"/>
  <c r="BG220" i="6"/>
  <c r="BF220" i="6"/>
  <c r="T220" i="6"/>
  <c r="R220" i="6"/>
  <c r="P220" i="6"/>
  <c r="BK220" i="6"/>
  <c r="J220" i="6"/>
  <c r="BE220" i="6" s="1"/>
  <c r="BI218" i="6"/>
  <c r="BH218" i="6"/>
  <c r="BG218" i="6"/>
  <c r="BF218" i="6"/>
  <c r="T218" i="6"/>
  <c r="R218" i="6"/>
  <c r="P218" i="6"/>
  <c r="BK218" i="6"/>
  <c r="J218" i="6"/>
  <c r="BE218" i="6" s="1"/>
  <c r="BI217" i="6"/>
  <c r="BH217" i="6"/>
  <c r="BG217" i="6"/>
  <c r="BF217" i="6"/>
  <c r="T217" i="6"/>
  <c r="R217" i="6"/>
  <c r="P217" i="6"/>
  <c r="BK217" i="6"/>
  <c r="J217" i="6"/>
  <c r="BE217" i="6" s="1"/>
  <c r="BI214" i="6"/>
  <c r="BH214" i="6"/>
  <c r="BG214" i="6"/>
  <c r="BF214" i="6"/>
  <c r="T214" i="6"/>
  <c r="T213" i="6"/>
  <c r="R214" i="6"/>
  <c r="R213" i="6" s="1"/>
  <c r="P214" i="6"/>
  <c r="P213" i="6" s="1"/>
  <c r="BK214" i="6"/>
  <c r="BK213" i="6" s="1"/>
  <c r="J213" i="6" s="1"/>
  <c r="J100" i="6" s="1"/>
  <c r="J214" i="6"/>
  <c r="BE214" i="6" s="1"/>
  <c r="BI212" i="6"/>
  <c r="BH212" i="6"/>
  <c r="BG212" i="6"/>
  <c r="BF212" i="6"/>
  <c r="T212" i="6"/>
  <c r="R212" i="6"/>
  <c r="P212" i="6"/>
  <c r="BK212" i="6"/>
  <c r="BE212" i="6"/>
  <c r="BI210" i="6"/>
  <c r="BH210" i="6"/>
  <c r="BG210" i="6"/>
  <c r="BF210" i="6"/>
  <c r="T210" i="6"/>
  <c r="R210" i="6"/>
  <c r="R209" i="6" s="1"/>
  <c r="P210" i="6"/>
  <c r="P209" i="6" s="1"/>
  <c r="BK210" i="6"/>
  <c r="BE210" i="6"/>
  <c r="BI140" i="6"/>
  <c r="BH140" i="6"/>
  <c r="BG140" i="6"/>
  <c r="BF140" i="6"/>
  <c r="T140" i="6"/>
  <c r="R140" i="6"/>
  <c r="P140" i="6"/>
  <c r="BK140" i="6"/>
  <c r="J140" i="6"/>
  <c r="BE140" i="6" s="1"/>
  <c r="BI138" i="6"/>
  <c r="BH138" i="6"/>
  <c r="BG138" i="6"/>
  <c r="BF138" i="6"/>
  <c r="T138" i="6"/>
  <c r="R138" i="6"/>
  <c r="P138" i="6"/>
  <c r="BK138" i="6"/>
  <c r="J138" i="6"/>
  <c r="BE138" i="6" s="1"/>
  <c r="BI133" i="6"/>
  <c r="BH133" i="6"/>
  <c r="BG133" i="6"/>
  <c r="BF133" i="6"/>
  <c r="T133" i="6"/>
  <c r="R133" i="6"/>
  <c r="P133" i="6"/>
  <c r="BK133" i="6"/>
  <c r="J133" i="6"/>
  <c r="BE133" i="6" s="1"/>
  <c r="BI131" i="6"/>
  <c r="BH131" i="6"/>
  <c r="BG131" i="6"/>
  <c r="BF131" i="6"/>
  <c r="T131" i="6"/>
  <c r="R131" i="6"/>
  <c r="P131" i="6"/>
  <c r="BK131" i="6"/>
  <c r="J131" i="6"/>
  <c r="BE131" i="6" s="1"/>
  <c r="BI130" i="6"/>
  <c r="BH130" i="6"/>
  <c r="BG130" i="6"/>
  <c r="BF130" i="6"/>
  <c r="T130" i="6"/>
  <c r="R130" i="6"/>
  <c r="P130" i="6"/>
  <c r="BK130" i="6"/>
  <c r="J130" i="6"/>
  <c r="BE130" i="6" s="1"/>
  <c r="BI129" i="6"/>
  <c r="BH129" i="6"/>
  <c r="BG129" i="6"/>
  <c r="BF129" i="6"/>
  <c r="T129" i="6"/>
  <c r="R129" i="6"/>
  <c r="P129" i="6"/>
  <c r="BK129" i="6"/>
  <c r="J129" i="6"/>
  <c r="BE129" i="6" s="1"/>
  <c r="BI125" i="6"/>
  <c r="BH125" i="6"/>
  <c r="BG125" i="6"/>
  <c r="BF125" i="6"/>
  <c r="T125" i="6"/>
  <c r="R125" i="6"/>
  <c r="P125" i="6"/>
  <c r="P124" i="6" s="1"/>
  <c r="BK125" i="6"/>
  <c r="J125" i="6"/>
  <c r="F119" i="6"/>
  <c r="J118" i="6"/>
  <c r="F118" i="6"/>
  <c r="F116" i="6"/>
  <c r="E114" i="6"/>
  <c r="F92" i="6"/>
  <c r="J91" i="6"/>
  <c r="F91" i="6"/>
  <c r="F89" i="6"/>
  <c r="E87" i="6"/>
  <c r="J24" i="6"/>
  <c r="E24" i="6"/>
  <c r="J119" i="6" s="1"/>
  <c r="J23" i="6"/>
  <c r="J12" i="6"/>
  <c r="J116" i="6" s="1"/>
  <c r="E7" i="6"/>
  <c r="E112" i="6" s="1"/>
  <c r="J37" i="5"/>
  <c r="J36" i="5"/>
  <c r="AY98" i="1" s="1"/>
  <c r="J35" i="5"/>
  <c r="AX98" i="1"/>
  <c r="BI146" i="5"/>
  <c r="BH146" i="5"/>
  <c r="BG146" i="5"/>
  <c r="BF146" i="5"/>
  <c r="T146" i="5"/>
  <c r="T145" i="5" s="1"/>
  <c r="R146" i="5"/>
  <c r="R145" i="5"/>
  <c r="P146" i="5"/>
  <c r="P145" i="5" s="1"/>
  <c r="BK146" i="5"/>
  <c r="BK145" i="5" s="1"/>
  <c r="J145" i="5" s="1"/>
  <c r="J100" i="5" s="1"/>
  <c r="J146" i="5"/>
  <c r="BE146" i="5" s="1"/>
  <c r="BI142" i="5"/>
  <c r="BH142" i="5"/>
  <c r="BG142" i="5"/>
  <c r="BF142" i="5"/>
  <c r="T142" i="5"/>
  <c r="R142" i="5"/>
  <c r="P142" i="5"/>
  <c r="BK142" i="5"/>
  <c r="J142" i="5"/>
  <c r="BE142" i="5" s="1"/>
  <c r="BI138" i="5"/>
  <c r="BH138" i="5"/>
  <c r="BG138" i="5"/>
  <c r="BF138" i="5"/>
  <c r="T138" i="5"/>
  <c r="R138" i="5"/>
  <c r="P138" i="5"/>
  <c r="BK138" i="5"/>
  <c r="J138" i="5"/>
  <c r="BE138" i="5" s="1"/>
  <c r="BI136" i="5"/>
  <c r="BH136" i="5"/>
  <c r="BG136" i="5"/>
  <c r="BF136" i="5"/>
  <c r="T136" i="5"/>
  <c r="R136" i="5"/>
  <c r="P136" i="5"/>
  <c r="BK136" i="5"/>
  <c r="J136" i="5"/>
  <c r="BE136" i="5" s="1"/>
  <c r="BI134" i="5"/>
  <c r="BH134" i="5"/>
  <c r="BG134" i="5"/>
  <c r="BF134" i="5"/>
  <c r="T134" i="5"/>
  <c r="R134" i="5"/>
  <c r="P134" i="5"/>
  <c r="BK134" i="5"/>
  <c r="J134" i="5"/>
  <c r="BE134" i="5" s="1"/>
  <c r="BI132" i="5"/>
  <c r="BH132" i="5"/>
  <c r="BG132" i="5"/>
  <c r="BF132" i="5"/>
  <c r="T132" i="5"/>
  <c r="R132" i="5"/>
  <c r="P132" i="5"/>
  <c r="BK132" i="5"/>
  <c r="J132" i="5"/>
  <c r="BE132" i="5" s="1"/>
  <c r="BI130" i="5"/>
  <c r="BH130" i="5"/>
  <c r="BG130" i="5"/>
  <c r="BF130" i="5"/>
  <c r="T130" i="5"/>
  <c r="R130" i="5"/>
  <c r="P130" i="5"/>
  <c r="BK130" i="5"/>
  <c r="J130" i="5"/>
  <c r="BE130" i="5"/>
  <c r="BI129" i="5"/>
  <c r="BH129" i="5"/>
  <c r="BG129" i="5"/>
  <c r="BF129" i="5"/>
  <c r="T129" i="5"/>
  <c r="R129" i="5"/>
  <c r="P129" i="5"/>
  <c r="BK129" i="5"/>
  <c r="J129" i="5"/>
  <c r="BE129" i="5" s="1"/>
  <c r="BI127" i="5"/>
  <c r="BH127" i="5"/>
  <c r="BG127" i="5"/>
  <c r="F35" i="5" s="1"/>
  <c r="BB98" i="1" s="1"/>
  <c r="BF127" i="5"/>
  <c r="T127" i="5"/>
  <c r="R127" i="5"/>
  <c r="P127" i="5"/>
  <c r="BK127" i="5"/>
  <c r="J127" i="5"/>
  <c r="BE127" i="5"/>
  <c r="BI125" i="5"/>
  <c r="BH125" i="5"/>
  <c r="BG125" i="5"/>
  <c r="BF125" i="5"/>
  <c r="T125" i="5"/>
  <c r="T124" i="5" s="1"/>
  <c r="R125" i="5"/>
  <c r="R124" i="5"/>
  <c r="P125" i="5"/>
  <c r="P124" i="5" s="1"/>
  <c r="BK125" i="5"/>
  <c r="BK124" i="5" s="1"/>
  <c r="J124" i="5" s="1"/>
  <c r="J99" i="5" s="1"/>
  <c r="J125" i="5"/>
  <c r="BE125" i="5" s="1"/>
  <c r="BI123" i="5"/>
  <c r="BH123" i="5"/>
  <c r="F36" i="5" s="1"/>
  <c r="BC98" i="1" s="1"/>
  <c r="BG123" i="5"/>
  <c r="BF123" i="5"/>
  <c r="J34" i="5" s="1"/>
  <c r="AW98" i="1" s="1"/>
  <c r="T123" i="5"/>
  <c r="T122" i="5"/>
  <c r="T121" i="5" s="1"/>
  <c r="T120" i="5" s="1"/>
  <c r="R123" i="5"/>
  <c r="R122" i="5"/>
  <c r="R121" i="5"/>
  <c r="R120" i="5" s="1"/>
  <c r="P123" i="5"/>
  <c r="P122" i="5"/>
  <c r="P121" i="5"/>
  <c r="P120" i="5" s="1"/>
  <c r="AU98" i="1" s="1"/>
  <c r="BK123" i="5"/>
  <c r="BK122" i="5" s="1"/>
  <c r="J123" i="5"/>
  <c r="BE123" i="5" s="1"/>
  <c r="F117" i="5"/>
  <c r="J116" i="5"/>
  <c r="F116" i="5"/>
  <c r="F114" i="5"/>
  <c r="E112" i="5"/>
  <c r="F92" i="5"/>
  <c r="J91" i="5"/>
  <c r="F91" i="5"/>
  <c r="F89" i="5"/>
  <c r="E87" i="5"/>
  <c r="J24" i="5"/>
  <c r="E24" i="5"/>
  <c r="J117" i="5" s="1"/>
  <c r="J92" i="5"/>
  <c r="J23" i="5"/>
  <c r="J12" i="5"/>
  <c r="J114" i="5" s="1"/>
  <c r="J89" i="5"/>
  <c r="E7" i="5"/>
  <c r="J37" i="4"/>
  <c r="J36" i="4"/>
  <c r="AY97" i="1" s="1"/>
  <c r="J35" i="4"/>
  <c r="AX97" i="1"/>
  <c r="BI138" i="4"/>
  <c r="BH138" i="4"/>
  <c r="BG138" i="4"/>
  <c r="BF138" i="4"/>
  <c r="T138" i="4"/>
  <c r="T137" i="4" s="1"/>
  <c r="R138" i="4"/>
  <c r="R137" i="4"/>
  <c r="P138" i="4"/>
  <c r="P137" i="4" s="1"/>
  <c r="BK138" i="4"/>
  <c r="BK137" i="4"/>
  <c r="J137" i="4"/>
  <c r="J100" i="4" s="1"/>
  <c r="J138" i="4"/>
  <c r="BE138" i="4" s="1"/>
  <c r="BI136" i="4"/>
  <c r="BH136" i="4"/>
  <c r="BG136" i="4"/>
  <c r="BF136" i="4"/>
  <c r="T136" i="4"/>
  <c r="T135" i="4" s="1"/>
  <c r="R136" i="4"/>
  <c r="R135" i="4"/>
  <c r="P136" i="4"/>
  <c r="P135" i="4" s="1"/>
  <c r="BK136" i="4"/>
  <c r="BK135" i="4"/>
  <c r="J135" i="4" s="1"/>
  <c r="J99" i="4" s="1"/>
  <c r="J136" i="4"/>
  <c r="BE136" i="4" s="1"/>
  <c r="BI131" i="4"/>
  <c r="BH131" i="4"/>
  <c r="BG131" i="4"/>
  <c r="BF131" i="4"/>
  <c r="T131" i="4"/>
  <c r="R131" i="4"/>
  <c r="P131" i="4"/>
  <c r="BK131" i="4"/>
  <c r="J131" i="4"/>
  <c r="BE131" i="4" s="1"/>
  <c r="BI129" i="4"/>
  <c r="BH129" i="4"/>
  <c r="BG129" i="4"/>
  <c r="BF129" i="4"/>
  <c r="J34" i="4" s="1"/>
  <c r="AW97" i="1" s="1"/>
  <c r="T129" i="4"/>
  <c r="R129" i="4"/>
  <c r="P129" i="4"/>
  <c r="BK129" i="4"/>
  <c r="J129" i="4"/>
  <c r="BE129" i="4" s="1"/>
  <c r="BI127" i="4"/>
  <c r="BH127" i="4"/>
  <c r="BG127" i="4"/>
  <c r="BF127" i="4"/>
  <c r="T127" i="4"/>
  <c r="R127" i="4"/>
  <c r="P127" i="4"/>
  <c r="BK127" i="4"/>
  <c r="J127" i="4"/>
  <c r="BE127" i="4" s="1"/>
  <c r="BI123" i="4"/>
  <c r="BH123" i="4"/>
  <c r="F36" i="4" s="1"/>
  <c r="BC97" i="1" s="1"/>
  <c r="BG123" i="4"/>
  <c r="BF123" i="4"/>
  <c r="T123" i="4"/>
  <c r="R123" i="4"/>
  <c r="R122" i="4" s="1"/>
  <c r="R121" i="4" s="1"/>
  <c r="R120" i="4" s="1"/>
  <c r="P123" i="4"/>
  <c r="BK123" i="4"/>
  <c r="J123" i="4"/>
  <c r="BE123" i="4" s="1"/>
  <c r="F117" i="4"/>
  <c r="J116" i="4"/>
  <c r="F116" i="4"/>
  <c r="F114" i="4"/>
  <c r="E112" i="4"/>
  <c r="F92" i="4"/>
  <c r="J91" i="4"/>
  <c r="F91" i="4"/>
  <c r="F89" i="4"/>
  <c r="E87" i="4"/>
  <c r="J24" i="4"/>
  <c r="E24" i="4"/>
  <c r="J92" i="4" s="1"/>
  <c r="J117" i="4"/>
  <c r="J23" i="4"/>
  <c r="J12" i="4"/>
  <c r="J89" i="4" s="1"/>
  <c r="E7" i="4"/>
  <c r="E110" i="4"/>
  <c r="E85" i="4"/>
  <c r="J37" i="3"/>
  <c r="J36" i="3"/>
  <c r="AY96" i="1"/>
  <c r="J35" i="3"/>
  <c r="AX96" i="1" s="1"/>
  <c r="BI152" i="3"/>
  <c r="BH152" i="3"/>
  <c r="BG152" i="3"/>
  <c r="BF152" i="3"/>
  <c r="T152" i="3"/>
  <c r="T151" i="3"/>
  <c r="R152" i="3"/>
  <c r="R151" i="3"/>
  <c r="P152" i="3"/>
  <c r="P151" i="3"/>
  <c r="BK152" i="3"/>
  <c r="BK151" i="3"/>
  <c r="J151" i="3" s="1"/>
  <c r="J101" i="3" s="1"/>
  <c r="J152" i="3"/>
  <c r="BE152" i="3" s="1"/>
  <c r="BI146" i="3"/>
  <c r="BH146" i="3"/>
  <c r="BG146" i="3"/>
  <c r="BF146" i="3"/>
  <c r="T146" i="3"/>
  <c r="T145" i="3"/>
  <c r="R146" i="3"/>
  <c r="R145" i="3"/>
  <c r="P146" i="3"/>
  <c r="P145" i="3"/>
  <c r="BK146" i="3"/>
  <c r="BK145" i="3" s="1"/>
  <c r="J145" i="3" s="1"/>
  <c r="J100" i="3" s="1"/>
  <c r="J146" i="3"/>
  <c r="BE146" i="3"/>
  <c r="BI143" i="3"/>
  <c r="BH143" i="3"/>
  <c r="BG143" i="3"/>
  <c r="BF143" i="3"/>
  <c r="T143" i="3"/>
  <c r="T142" i="3"/>
  <c r="R143" i="3"/>
  <c r="R142" i="3"/>
  <c r="P143" i="3"/>
  <c r="P142" i="3"/>
  <c r="BK143" i="3"/>
  <c r="BK142" i="3"/>
  <c r="J142" i="3" s="1"/>
  <c r="J99" i="3" s="1"/>
  <c r="J143" i="3"/>
  <c r="BE143" i="3" s="1"/>
  <c r="BI140" i="3"/>
  <c r="BH140" i="3"/>
  <c r="BG140" i="3"/>
  <c r="BF140" i="3"/>
  <c r="T140" i="3"/>
  <c r="R140" i="3"/>
  <c r="P140" i="3"/>
  <c r="BK140" i="3"/>
  <c r="J140" i="3"/>
  <c r="BE140" i="3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R137" i="3"/>
  <c r="P137" i="3"/>
  <c r="BK137" i="3"/>
  <c r="J137" i="3"/>
  <c r="BE137" i="3"/>
  <c r="BI132" i="3"/>
  <c r="BH132" i="3"/>
  <c r="BG132" i="3"/>
  <c r="BF132" i="3"/>
  <c r="T132" i="3"/>
  <c r="R132" i="3"/>
  <c r="P132" i="3"/>
  <c r="BK132" i="3"/>
  <c r="J132" i="3"/>
  <c r="BE132" i="3" s="1"/>
  <c r="BI126" i="3"/>
  <c r="BH126" i="3"/>
  <c r="BG126" i="3"/>
  <c r="BF126" i="3"/>
  <c r="T126" i="3"/>
  <c r="R126" i="3"/>
  <c r="P126" i="3"/>
  <c r="BK126" i="3"/>
  <c r="J126" i="3"/>
  <c r="BE126" i="3"/>
  <c r="BI125" i="3"/>
  <c r="BH125" i="3"/>
  <c r="BG125" i="3"/>
  <c r="BF125" i="3"/>
  <c r="T125" i="3"/>
  <c r="R125" i="3"/>
  <c r="P125" i="3"/>
  <c r="BK125" i="3"/>
  <c r="J125" i="3"/>
  <c r="BE125" i="3" s="1"/>
  <c r="BI124" i="3"/>
  <c r="BH124" i="3"/>
  <c r="F36" i="3" s="1"/>
  <c r="BC96" i="1" s="1"/>
  <c r="BG124" i="3"/>
  <c r="F35" i="3" s="1"/>
  <c r="BB96" i="1" s="1"/>
  <c r="BF124" i="3"/>
  <c r="T124" i="3"/>
  <c r="T123" i="3"/>
  <c r="T122" i="3" s="1"/>
  <c r="T121" i="3" s="1"/>
  <c r="R124" i="3"/>
  <c r="R123" i="3"/>
  <c r="R122" i="3" s="1"/>
  <c r="R121" i="3" s="1"/>
  <c r="P124" i="3"/>
  <c r="P123" i="3"/>
  <c r="P122" i="3" s="1"/>
  <c r="P121" i="3" s="1"/>
  <c r="AU96" i="1" s="1"/>
  <c r="BK124" i="3"/>
  <c r="J124" i="3"/>
  <c r="BE124" i="3"/>
  <c r="F118" i="3"/>
  <c r="J117" i="3"/>
  <c r="F117" i="3"/>
  <c r="F115" i="3"/>
  <c r="E113" i="3"/>
  <c r="F92" i="3"/>
  <c r="J91" i="3"/>
  <c r="F91" i="3"/>
  <c r="F89" i="3"/>
  <c r="E87" i="3"/>
  <c r="J24" i="3"/>
  <c r="E24" i="3"/>
  <c r="J118" i="3"/>
  <c r="J92" i="3"/>
  <c r="J23" i="3"/>
  <c r="J12" i="3"/>
  <c r="J115" i="3" s="1"/>
  <c r="E7" i="3"/>
  <c r="E111" i="3"/>
  <c r="E85" i="3"/>
  <c r="J37" i="2"/>
  <c r="J36" i="2"/>
  <c r="AY95" i="1"/>
  <c r="J35" i="2"/>
  <c r="AX95" i="1"/>
  <c r="BI169" i="2"/>
  <c r="BH169" i="2"/>
  <c r="BG169" i="2"/>
  <c r="BF169" i="2"/>
  <c r="T169" i="2"/>
  <c r="T168" i="2"/>
  <c r="R169" i="2"/>
  <c r="R168" i="2"/>
  <c r="P169" i="2"/>
  <c r="P168" i="2"/>
  <c r="BK169" i="2"/>
  <c r="BK168" i="2" s="1"/>
  <c r="J168" i="2" s="1"/>
  <c r="J101" i="2" s="1"/>
  <c r="J169" i="2"/>
  <c r="BE169" i="2" s="1"/>
  <c r="BI166" i="2"/>
  <c r="BH166" i="2"/>
  <c r="BG166" i="2"/>
  <c r="BF166" i="2"/>
  <c r="T166" i="2"/>
  <c r="T165" i="2"/>
  <c r="R166" i="2"/>
  <c r="R165" i="2"/>
  <c r="P166" i="2"/>
  <c r="P165" i="2"/>
  <c r="BK166" i="2"/>
  <c r="BK165" i="2" s="1"/>
  <c r="J165" i="2" s="1"/>
  <c r="J100" i="2" s="1"/>
  <c r="J166" i="2"/>
  <c r="BE166" i="2" s="1"/>
  <c r="BI164" i="2"/>
  <c r="BH164" i="2"/>
  <c r="BG164" i="2"/>
  <c r="BF164" i="2"/>
  <c r="T164" i="2"/>
  <c r="R164" i="2"/>
  <c r="P164" i="2"/>
  <c r="BK164" i="2"/>
  <c r="J164" i="2"/>
  <c r="BE164" i="2" s="1"/>
  <c r="BI162" i="2"/>
  <c r="BH162" i="2"/>
  <c r="BG162" i="2"/>
  <c r="BF162" i="2"/>
  <c r="T162" i="2"/>
  <c r="R162" i="2"/>
  <c r="P162" i="2"/>
  <c r="BK162" i="2"/>
  <c r="J162" i="2"/>
  <c r="BE162" i="2" s="1"/>
  <c r="BI161" i="2"/>
  <c r="BH161" i="2"/>
  <c r="BG161" i="2"/>
  <c r="BF161" i="2"/>
  <c r="T161" i="2"/>
  <c r="R161" i="2"/>
  <c r="P161" i="2"/>
  <c r="BK161" i="2"/>
  <c r="J161" i="2"/>
  <c r="BE161" i="2" s="1"/>
  <c r="BI159" i="2"/>
  <c r="BH159" i="2"/>
  <c r="BG159" i="2"/>
  <c r="BF159" i="2"/>
  <c r="T159" i="2"/>
  <c r="R159" i="2"/>
  <c r="P159" i="2"/>
  <c r="BK159" i="2"/>
  <c r="J159" i="2"/>
  <c r="BE159" i="2" s="1"/>
  <c r="BI157" i="2"/>
  <c r="BH157" i="2"/>
  <c r="BG157" i="2"/>
  <c r="BF157" i="2"/>
  <c r="T157" i="2"/>
  <c r="R157" i="2"/>
  <c r="P157" i="2"/>
  <c r="BK157" i="2"/>
  <c r="J157" i="2"/>
  <c r="BE157" i="2" s="1"/>
  <c r="BI155" i="2"/>
  <c r="BH155" i="2"/>
  <c r="BG155" i="2"/>
  <c r="BF155" i="2"/>
  <c r="T155" i="2"/>
  <c r="R155" i="2"/>
  <c r="P155" i="2"/>
  <c r="BK155" i="2"/>
  <c r="J155" i="2"/>
  <c r="BE155" i="2" s="1"/>
  <c r="BI153" i="2"/>
  <c r="BH153" i="2"/>
  <c r="BG153" i="2"/>
  <c r="BF153" i="2"/>
  <c r="T153" i="2"/>
  <c r="R153" i="2"/>
  <c r="P153" i="2"/>
  <c r="BK153" i="2"/>
  <c r="J153" i="2"/>
  <c r="BE153" i="2" s="1"/>
  <c r="BI146" i="2"/>
  <c r="BH146" i="2"/>
  <c r="BG146" i="2"/>
  <c r="BF146" i="2"/>
  <c r="T146" i="2"/>
  <c r="R146" i="2"/>
  <c r="P146" i="2"/>
  <c r="BK146" i="2"/>
  <c r="J146" i="2"/>
  <c r="BE146" i="2" s="1"/>
  <c r="BI142" i="2"/>
  <c r="BH142" i="2"/>
  <c r="BG142" i="2"/>
  <c r="BF142" i="2"/>
  <c r="T142" i="2"/>
  <c r="R142" i="2"/>
  <c r="P142" i="2"/>
  <c r="P133" i="2" s="1"/>
  <c r="BK142" i="2"/>
  <c r="J142" i="2"/>
  <c r="BE142" i="2" s="1"/>
  <c r="BI138" i="2"/>
  <c r="BH138" i="2"/>
  <c r="BG138" i="2"/>
  <c r="BF138" i="2"/>
  <c r="T138" i="2"/>
  <c r="T133" i="2" s="1"/>
  <c r="R138" i="2"/>
  <c r="P138" i="2"/>
  <c r="BK138" i="2"/>
  <c r="J138" i="2"/>
  <c r="BE138" i="2" s="1"/>
  <c r="BI134" i="2"/>
  <c r="BH134" i="2"/>
  <c r="BG134" i="2"/>
  <c r="BF134" i="2"/>
  <c r="T134" i="2"/>
  <c r="R134" i="2"/>
  <c r="R133" i="2"/>
  <c r="P134" i="2"/>
  <c r="BK134" i="2"/>
  <c r="BK133" i="2" s="1"/>
  <c r="J133" i="2" s="1"/>
  <c r="J99" i="2" s="1"/>
  <c r="J134" i="2"/>
  <c r="BE134" i="2" s="1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6" i="2"/>
  <c r="BH126" i="2"/>
  <c r="BG126" i="2"/>
  <c r="F35" i="2" s="1"/>
  <c r="BB95" i="1" s="1"/>
  <c r="BF126" i="2"/>
  <c r="T126" i="2"/>
  <c r="R126" i="2"/>
  <c r="P126" i="2"/>
  <c r="BK126" i="2"/>
  <c r="J126" i="2"/>
  <c r="BE126" i="2"/>
  <c r="BI124" i="2"/>
  <c r="BH124" i="2"/>
  <c r="BG124" i="2"/>
  <c r="BF124" i="2"/>
  <c r="F34" i="2" s="1"/>
  <c r="BA95" i="1" s="1"/>
  <c r="T124" i="2"/>
  <c r="T123" i="2"/>
  <c r="T122" i="2" s="1"/>
  <c r="T121" i="2" s="1"/>
  <c r="R124" i="2"/>
  <c r="R123" i="2"/>
  <c r="R122" i="2" s="1"/>
  <c r="R121" i="2" s="1"/>
  <c r="P124" i="2"/>
  <c r="P123" i="2"/>
  <c r="P122" i="2" s="1"/>
  <c r="P121" i="2" s="1"/>
  <c r="AU95" i="1" s="1"/>
  <c r="BK124" i="2"/>
  <c r="BK123" i="2" s="1"/>
  <c r="J124" i="2"/>
  <c r="BE124" i="2" s="1"/>
  <c r="F118" i="2"/>
  <c r="J117" i="2"/>
  <c r="F117" i="2"/>
  <c r="F115" i="2"/>
  <c r="E113" i="2"/>
  <c r="F92" i="2"/>
  <c r="J91" i="2"/>
  <c r="F91" i="2"/>
  <c r="F89" i="2"/>
  <c r="E87" i="2"/>
  <c r="J24" i="2"/>
  <c r="E24" i="2"/>
  <c r="J118" i="2"/>
  <c r="J92" i="2"/>
  <c r="J23" i="2"/>
  <c r="J12" i="2"/>
  <c r="J115" i="2" s="1"/>
  <c r="J89" i="2"/>
  <c r="E7" i="2"/>
  <c r="E111" i="2"/>
  <c r="E85" i="2"/>
  <c r="AS94" i="1"/>
  <c r="L90" i="1"/>
  <c r="AM90" i="1"/>
  <c r="AM89" i="1"/>
  <c r="L89" i="1"/>
  <c r="L87" i="1"/>
  <c r="L85" i="1"/>
  <c r="L84" i="1"/>
  <c r="AT100" i="1" l="1"/>
  <c r="F35" i="7"/>
  <c r="BB100" i="1" s="1"/>
  <c r="F36" i="7"/>
  <c r="BC100" i="1" s="1"/>
  <c r="J34" i="7"/>
  <c r="AW100" i="1" s="1"/>
  <c r="F35" i="6"/>
  <c r="BB99" i="1" s="1"/>
  <c r="BE125" i="6"/>
  <c r="J124" i="6"/>
  <c r="J123" i="6" s="1"/>
  <c r="J122" i="6" s="1"/>
  <c r="F37" i="5"/>
  <c r="BD98" i="1" s="1"/>
  <c r="F34" i="5"/>
  <c r="BA98" i="1" s="1"/>
  <c r="J33" i="5"/>
  <c r="AV98" i="1" s="1"/>
  <c r="F33" i="4"/>
  <c r="AZ97" i="1" s="1"/>
  <c r="F37" i="4"/>
  <c r="BD97" i="1" s="1"/>
  <c r="F34" i="3"/>
  <c r="BA96" i="1" s="1"/>
  <c r="BK123" i="3"/>
  <c r="J123" i="3" s="1"/>
  <c r="J98" i="3" s="1"/>
  <c r="J34" i="3"/>
  <c r="AW96" i="1" s="1"/>
  <c r="F33" i="3"/>
  <c r="AZ96" i="1" s="1"/>
  <c r="J33" i="3"/>
  <c r="AV96" i="1" s="1"/>
  <c r="AT96" i="1" s="1"/>
  <c r="F37" i="3"/>
  <c r="BD96" i="1" s="1"/>
  <c r="F33" i="2"/>
  <c r="AZ95" i="1" s="1"/>
  <c r="J33" i="2"/>
  <c r="AV95" i="1" s="1"/>
  <c r="AT95" i="1" s="1"/>
  <c r="F37" i="2"/>
  <c r="BD95" i="1" s="1"/>
  <c r="F36" i="2"/>
  <c r="BC95" i="1" s="1"/>
  <c r="J34" i="2"/>
  <c r="AW95" i="1" s="1"/>
  <c r="J89" i="3"/>
  <c r="R124" i="6"/>
  <c r="T124" i="6"/>
  <c r="F37" i="6"/>
  <c r="BD99" i="1" s="1"/>
  <c r="P216" i="6"/>
  <c r="P123" i="6" s="1"/>
  <c r="P122" i="6" s="1"/>
  <c r="AU99" i="1" s="1"/>
  <c r="BK124" i="6"/>
  <c r="BK209" i="6"/>
  <c r="J209" i="6" s="1"/>
  <c r="J99" i="6" s="1"/>
  <c r="J34" i="6"/>
  <c r="AW99" i="1" s="1"/>
  <c r="T209" i="6"/>
  <c r="R216" i="6"/>
  <c r="BK216" i="6"/>
  <c r="J216" i="6" s="1"/>
  <c r="J101" i="6" s="1"/>
  <c r="F34" i="6"/>
  <c r="BA99" i="1" s="1"/>
  <c r="F36" i="6"/>
  <c r="BC99" i="1" s="1"/>
  <c r="BC94" i="1" s="1"/>
  <c r="AY94" i="1" s="1"/>
  <c r="T216" i="6"/>
  <c r="J89" i="6"/>
  <c r="J92" i="6"/>
  <c r="E85" i="7"/>
  <c r="J118" i="7"/>
  <c r="J115" i="7"/>
  <c r="AT98" i="1"/>
  <c r="BK122" i="2"/>
  <c r="J123" i="2"/>
  <c r="J98" i="2" s="1"/>
  <c r="J122" i="5"/>
  <c r="J98" i="5" s="1"/>
  <c r="BK121" i="5"/>
  <c r="E110" i="5"/>
  <c r="E85" i="5"/>
  <c r="BK123" i="6"/>
  <c r="J33" i="4"/>
  <c r="AV97" i="1" s="1"/>
  <c r="AT97" i="1" s="1"/>
  <c r="F34" i="4"/>
  <c r="BA97" i="1" s="1"/>
  <c r="P122" i="4"/>
  <c r="P121" i="4" s="1"/>
  <c r="P120" i="4" s="1"/>
  <c r="AU97" i="1" s="1"/>
  <c r="T122" i="4"/>
  <c r="T121" i="4" s="1"/>
  <c r="T120" i="4" s="1"/>
  <c r="F35" i="4"/>
  <c r="BB97" i="1" s="1"/>
  <c r="F33" i="5"/>
  <c r="AZ98" i="1" s="1"/>
  <c r="J114" i="4"/>
  <c r="BK122" i="4"/>
  <c r="F33" i="6"/>
  <c r="AZ99" i="1" s="1"/>
  <c r="J33" i="6"/>
  <c r="AV99" i="1" s="1"/>
  <c r="R123" i="6"/>
  <c r="R122" i="6" s="1"/>
  <c r="J123" i="7"/>
  <c r="J98" i="7" s="1"/>
  <c r="BK122" i="7"/>
  <c r="F33" i="7"/>
  <c r="AZ100" i="1" s="1"/>
  <c r="E85" i="6"/>
  <c r="BB94" i="1" l="1"/>
  <c r="W31" i="1" s="1"/>
  <c r="J98" i="6"/>
  <c r="BK122" i="3"/>
  <c r="BK121" i="3" s="1"/>
  <c r="J121" i="3" s="1"/>
  <c r="BD94" i="1"/>
  <c r="W33" i="1" s="1"/>
  <c r="AU94" i="1"/>
  <c r="T123" i="6"/>
  <c r="T122" i="6" s="1"/>
  <c r="AT99" i="1"/>
  <c r="BA94" i="1"/>
  <c r="W30" i="1" s="1"/>
  <c r="W32" i="1"/>
  <c r="AZ94" i="1"/>
  <c r="W29" i="1" s="1"/>
  <c r="J122" i="7"/>
  <c r="J97" i="7" s="1"/>
  <c r="BK121" i="7"/>
  <c r="J121" i="7" s="1"/>
  <c r="J122" i="4"/>
  <c r="J98" i="4" s="1"/>
  <c r="BK121" i="4"/>
  <c r="J97" i="6"/>
  <c r="BK122" i="6"/>
  <c r="J121" i="5"/>
  <c r="J97" i="5" s="1"/>
  <c r="BK120" i="5"/>
  <c r="J120" i="5" s="1"/>
  <c r="BK121" i="2"/>
  <c r="J121" i="2" s="1"/>
  <c r="J122" i="2"/>
  <c r="J97" i="2" s="1"/>
  <c r="AX94" i="1" l="1"/>
  <c r="J122" i="3"/>
  <c r="J97" i="3" s="1"/>
  <c r="AW94" i="1"/>
  <c r="AK30" i="1" s="1"/>
  <c r="AV94" i="1"/>
  <c r="AK29" i="1" s="1"/>
  <c r="J121" i="4"/>
  <c r="J97" i="4" s="1"/>
  <c r="BK120" i="4"/>
  <c r="J120" i="4" s="1"/>
  <c r="J96" i="6"/>
  <c r="J30" i="6"/>
  <c r="J30" i="7"/>
  <c r="J96" i="7"/>
  <c r="J96" i="5"/>
  <c r="J30" i="5"/>
  <c r="J96" i="3"/>
  <c r="J30" i="3"/>
  <c r="J96" i="2"/>
  <c r="J30" i="2"/>
  <c r="AT94" i="1" l="1"/>
  <c r="J39" i="6"/>
  <c r="AG99" i="1"/>
  <c r="AN99" i="1" s="1"/>
  <c r="AG98" i="1"/>
  <c r="AN98" i="1" s="1"/>
  <c r="J39" i="5"/>
  <c r="J30" i="4"/>
  <c r="J96" i="4"/>
  <c r="AG96" i="1"/>
  <c r="AN96" i="1" s="1"/>
  <c r="J39" i="3"/>
  <c r="AG95" i="1"/>
  <c r="J39" i="2"/>
  <c r="J39" i="7"/>
  <c r="AG100" i="1"/>
  <c r="AN100" i="1" s="1"/>
  <c r="AG94" i="1" l="1"/>
  <c r="AN95" i="1"/>
  <c r="J39" i="4"/>
  <c r="AG97" i="1"/>
  <c r="AN97" i="1" s="1"/>
  <c r="AN94" i="1" l="1"/>
  <c r="AK26" i="1"/>
  <c r="AK35" i="1" s="1"/>
</calcChain>
</file>

<file path=xl/sharedStrings.xml><?xml version="1.0" encoding="utf-8"?>
<sst xmlns="http://schemas.openxmlformats.org/spreadsheetml/2006/main" count="2856" uniqueCount="489">
  <si>
    <t>Export Komplet</t>
  </si>
  <si>
    <t/>
  </si>
  <si>
    <t>2.0</t>
  </si>
  <si>
    <t>False</t>
  </si>
  <si>
    <t>{6ad371c2-8f0d-46d8-b3a0-0b7f8b3e821e}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</si>
  <si>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</si>
  <si>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</si>
  <si>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</si>
  <si>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</si>
  <si>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</si>
  <si>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</si>
  <si>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</si>
  <si>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</si>
  <si>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</si>
  <si>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</si>
  <si>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</si>
  <si>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</si>
  <si>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Brno, Mánesova</t>
  </si>
  <si>
    <t>Datum:</t>
  </si>
  <si>
    <t>Zadavatel:</t>
  </si>
  <si>
    <t>IČ:</t>
  </si>
  <si>
    <t>00216224</t>
  </si>
  <si>
    <t>Masarykova univerzita, Žerotínovo nám. 9, Brno</t>
  </si>
  <si>
    <t>DIČ:</t>
  </si>
  <si>
    <t>CZ00216224</t>
  </si>
  <si>
    <t>Zhotovitel:</t>
  </si>
  <si>
    <t>28273231</t>
  </si>
  <si>
    <t>PROXIMA projekt, s.r.o., Lidická 19, Brno</t>
  </si>
  <si>
    <t>CZ28273231</t>
  </si>
  <si>
    <t>Projektant: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</si>
  <si>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</si>
  <si>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</si>
  <si>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</si>
  <si>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</si>
  <si>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</si>
  <si>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</si>
  <si>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</si>
  <si>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</si>
  <si>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</si>
  <si>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</si>
  <si>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</si>
  <si>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</si>
  <si>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</si>
  <si>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</si>
  <si>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</si>
  <si>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</si>
  <si>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</si>
  <si>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</si>
  <si>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</si>
  <si>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</si>
  <si>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</si>
  <si>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</si>
  <si>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</si>
  <si>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</si>
  <si>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</si>
  <si>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</si>
  <si>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</si>
  <si>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</si>
  <si>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</si>
  <si>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</si>
  <si>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</si>
  <si>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</si>
  <si>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</si>
  <si>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</si>
  <si>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</si>
  <si>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</si>
  <si>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</si>
  <si>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</si>
  <si>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</si>
  <si>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</si>
  <si>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</si>
  <si>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</si>
  <si>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</si>
  <si>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</si>
  <si>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</si>
  <si>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</si>
  <si>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</si>
  <si>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</si>
  <si>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</si>
  <si>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</si>
  <si>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</si>
  <si>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</si>
  <si>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{6ad94dae-cbe9-4b2e-8b01-0759777efe2c}</t>
  </si>
  <si>
    <t>2</t>
  </si>
  <si>
    <t>02</t>
  </si>
  <si>
    <t>Převázkové pasy</t>
  </si>
  <si>
    <t>{dc6f209b-04c4-40ff-80f2-06ec004755dd}</t>
  </si>
  <si>
    <t>03</t>
  </si>
  <si>
    <t>Injekční práce podloží podlahy</t>
  </si>
  <si>
    <t>{b9562026-dd4a-4706-a007-b739fac72f8f}</t>
  </si>
  <si>
    <t>04</t>
  </si>
  <si>
    <t>Trhliny k sanaci</t>
  </si>
  <si>
    <t>{5b00e3fc-f586-407c-8056-c6f348c790e5}</t>
  </si>
  <si>
    <t>05</t>
  </si>
  <si>
    <t>Přípravné práce</t>
  </si>
  <si>
    <t>{8274ed39-ae88-4ad0-a60c-14cc84a3d887}</t>
  </si>
  <si>
    <t>06</t>
  </si>
  <si>
    <t>Vedlejší rozpočtové náklady</t>
  </si>
  <si>
    <t>{970165ed-d64e-4f8a-a641-57e888f895f3}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</si>
  <si>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</si>
  <si>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</si>
  <si>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</si>
  <si>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</si>
  <si>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</si>
  <si>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</si>
  <si>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</si>
  <si>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</si>
  <si>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</si>
  <si>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</si>
  <si>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</si>
  <si>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</si>
  <si>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</si>
  <si>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</si>
  <si>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</si>
  <si>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</si>
  <si>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</si>
  <si>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</si>
  <si>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</si>
  <si>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</si>
  <si>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</si>
  <si>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</si>
  <si>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</si>
  <si>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</si>
  <si>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</si>
  <si>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</si>
  <si>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</si>
  <si>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</si>
  <si>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</si>
  <si>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</si>
  <si>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153811 R1</t>
  </si>
  <si>
    <t>Zřízení kotev tyčových CKT 25mm, hladká část</t>
  </si>
  <si>
    <t>m</t>
  </si>
  <si>
    <t>4</t>
  </si>
  <si>
    <t>-1335111851</t>
  </si>
  <si>
    <t>VV</t>
  </si>
  <si>
    <t>24,0</t>
  </si>
  <si>
    <t>153811 R2</t>
  </si>
  <si>
    <t>Zřízení kotev tyčových CKT 25mm, manžet.část</t>
  </si>
  <si>
    <t>565194135</t>
  </si>
  <si>
    <t>3</t>
  </si>
  <si>
    <t>M</t>
  </si>
  <si>
    <t>13021401</t>
  </si>
  <si>
    <t>tyč kotevní celozávitová CKT D 25mm ST 500 S</t>
  </si>
  <si>
    <t>8</t>
  </si>
  <si>
    <t>-1402479724</t>
  </si>
  <si>
    <t>13021407</t>
  </si>
  <si>
    <t>matice pro CKT celozávitovou kotevní tyč D 25mm ST 500 S</t>
  </si>
  <si>
    <t>kus</t>
  </si>
  <si>
    <t>154771199</t>
  </si>
  <si>
    <t>5</t>
  </si>
  <si>
    <t>13021418</t>
  </si>
  <si>
    <t>podložka pro CKT celozávitovou kotevní tyč 200x200x20mm</t>
  </si>
  <si>
    <t>293984000</t>
  </si>
  <si>
    <t>6</t>
  </si>
  <si>
    <t>13021413</t>
  </si>
  <si>
    <t>spojník pro CKT celozávitovou kotevní tyč D 25mm ST 500 S</t>
  </si>
  <si>
    <t>-407784190</t>
  </si>
  <si>
    <t>7</t>
  </si>
  <si>
    <t>153811211</t>
  </si>
  <si>
    <t>Napnutí kotev tyčových únosnost kotvy do 0,45 MN</t>
  </si>
  <si>
    <t>1609542791</t>
  </si>
  <si>
    <t>Zakládání</t>
  </si>
  <si>
    <t>224311114</t>
  </si>
  <si>
    <t>Vrty maloprofilové D do 156 mm úklon do 45° hl do 25 m hor. III a IV</t>
  </si>
  <si>
    <t>-615035625</t>
  </si>
  <si>
    <t>"mikropiloty D 140mm" (14*8,0)-16,80</t>
  </si>
  <si>
    <t>"kotvy D150mm" 48,0</t>
  </si>
  <si>
    <t>Součet</t>
  </si>
  <si>
    <t>9</t>
  </si>
  <si>
    <t>281604111</t>
  </si>
  <si>
    <t>Injektování aktivovanými směsmi nízkotlaké vzestupné tlakem do 0,6 MPa</t>
  </si>
  <si>
    <t>hod</t>
  </si>
  <si>
    <t>-123512165</t>
  </si>
  <si>
    <t>"MP"  112,0*10/60</t>
  </si>
  <si>
    <t>"kotvy" 48,0*10/60</t>
  </si>
  <si>
    <t>10</t>
  </si>
  <si>
    <t>282604113</t>
  </si>
  <si>
    <t>Injektování aktivovanými směsmi vysokotlaké vzestupné tlakem do 4,5 MPa</t>
  </si>
  <si>
    <t>30507293</t>
  </si>
  <si>
    <t>"MP" (140+14)*5/60</t>
  </si>
  <si>
    <t>"kotvy" 48*5/60</t>
  </si>
  <si>
    <t>11</t>
  </si>
  <si>
    <t>58522150</t>
  </si>
  <si>
    <t>cement portlandský směsný CEM II 32,5MPa</t>
  </si>
  <si>
    <t>t</t>
  </si>
  <si>
    <t>1336853122</t>
  </si>
  <si>
    <t>"MP"  112*0,0153*1,2</t>
  </si>
  <si>
    <t>"kotvy" 48*0,0153*1,20</t>
  </si>
  <si>
    <t>"manž.část" ((70/0,5)*0,035)+(14*0,035)</t>
  </si>
  <si>
    <t xml:space="preserve">                           (24/0,5)*0,035</t>
  </si>
  <si>
    <t>Mezisoučet</t>
  </si>
  <si>
    <t>10,007*1,25</t>
  </si>
  <si>
    <t>12</t>
  </si>
  <si>
    <t>283 R</t>
  </si>
  <si>
    <t>Šroubovice R6</t>
  </si>
  <si>
    <t>-1475428189</t>
  </si>
  <si>
    <t>14*1,20</t>
  </si>
  <si>
    <t>13</t>
  </si>
  <si>
    <t>283111111</t>
  </si>
  <si>
    <t>Zřízení trubkových mikropilot svislých část hladká D 80 mm</t>
  </si>
  <si>
    <t>1763612562</t>
  </si>
  <si>
    <t>14*3,0</t>
  </si>
  <si>
    <t>14</t>
  </si>
  <si>
    <t>283111121</t>
  </si>
  <si>
    <t>Zřízení trubkových mikropilot svislých část manžetová D 80 mm</t>
  </si>
  <si>
    <t>-1284832754</t>
  </si>
  <si>
    <t>14*5,0</t>
  </si>
  <si>
    <t>14011048</t>
  </si>
  <si>
    <t>trubka ocelová bezešvá hladká jakost 11 353 76x10mm</t>
  </si>
  <si>
    <t>-692294159</t>
  </si>
  <si>
    <t>70,0+42,0</t>
  </si>
  <si>
    <t>16</t>
  </si>
  <si>
    <t>283131111</t>
  </si>
  <si>
    <t>Zřízení hlavy mikropilot P10 150/150</t>
  </si>
  <si>
    <t>-1805669175</t>
  </si>
  <si>
    <t>17</t>
  </si>
  <si>
    <t>14550309</t>
  </si>
  <si>
    <t>profil ocelový čtvercový svařovaný 150x150x10mm</t>
  </si>
  <si>
    <t>900551050</t>
  </si>
  <si>
    <t>(14*0,15*0,15*0,01)*7850*1,2*0,001</t>
  </si>
  <si>
    <t>18</t>
  </si>
  <si>
    <t>283131112</t>
  </si>
  <si>
    <t>Zřízení hlavy kotev P 15 200/200</t>
  </si>
  <si>
    <t>1240750769</t>
  </si>
  <si>
    <t>Ostatní konstrukce a práce, bourání</t>
  </si>
  <si>
    <t>19</t>
  </si>
  <si>
    <t>977151124</t>
  </si>
  <si>
    <t>Jádrové vrty diamantovými korunkami do D 160 mm do stavebních materiálů</t>
  </si>
  <si>
    <t>-1176675275</t>
  </si>
  <si>
    <t>14*1,2</t>
  </si>
  <si>
    <t>998</t>
  </si>
  <si>
    <t>Přesun hmot</t>
  </si>
  <si>
    <t>20</t>
  </si>
  <si>
    <t>998004011</t>
  </si>
  <si>
    <t>Přesun hmot pro injektování, kotvy a mikropiloty</t>
  </si>
  <si>
    <t>-318850677</t>
  </si>
  <si>
    <t>02 - Převázkové pasy</t>
  </si>
  <si>
    <t xml:space="preserve">    3 - Svislé a kompletní konstrukce</t>
  </si>
  <si>
    <t>274 R</t>
  </si>
  <si>
    <t>Dovoz betonu a čekací doba</t>
  </si>
  <si>
    <t>m3</t>
  </si>
  <si>
    <t>-57630314</t>
  </si>
  <si>
    <t>274 R2</t>
  </si>
  <si>
    <t>čerpadlo mobilní</t>
  </si>
  <si>
    <t>m2</t>
  </si>
  <si>
    <t>-1980995909</t>
  </si>
  <si>
    <t>274322511</t>
  </si>
  <si>
    <t>Základové pasy ze ŽB se zvýšenými nároky na prostředí tř. C 25/30</t>
  </si>
  <si>
    <t>-1160820335</t>
  </si>
  <si>
    <t>23,0*0,4*1,1</t>
  </si>
  <si>
    <t>2,0*0,4*0,5</t>
  </si>
  <si>
    <t>16,0*0,4*0,9</t>
  </si>
  <si>
    <t>"zaokr." 17,0</t>
  </si>
  <si>
    <t>274351121</t>
  </si>
  <si>
    <t>Zřízení bednění základových pasů rovného</t>
  </si>
  <si>
    <t>-887680516</t>
  </si>
  <si>
    <t>23,0*1,10</t>
  </si>
  <si>
    <t>2,0*0,5</t>
  </si>
  <si>
    <t>16,0*0,90</t>
  </si>
  <si>
    <t>274351122</t>
  </si>
  <si>
    <t>Odstranění bednění základových pasů rovného</t>
  </si>
  <si>
    <t>-1284503444</t>
  </si>
  <si>
    <t>274361821</t>
  </si>
  <si>
    <t>Výztuž základových pásů betonářskou ocelí 10 505 (R)</t>
  </si>
  <si>
    <t>-911871808</t>
  </si>
  <si>
    <t>"viz.tabulka"  1447,91*0,001</t>
  </si>
  <si>
    <t>275362021</t>
  </si>
  <si>
    <t>Výztuž základových patek svařovanými sítěmi Kari</t>
  </si>
  <si>
    <t>949497399</t>
  </si>
  <si>
    <t>"viz.tabulka"  20,13*0,001</t>
  </si>
  <si>
    <t>Svislé a kompletní konstrukce</t>
  </si>
  <si>
    <t>341941001</t>
  </si>
  <si>
    <t>Nosné nebo spojovací svary tl do 10 mm ocelových doplňkových konstrukcí při montáži dílců</t>
  </si>
  <si>
    <t>1416412117</t>
  </si>
  <si>
    <t>"pol.3" 56*0,1*4</t>
  </si>
  <si>
    <t>985331114</t>
  </si>
  <si>
    <t xml:space="preserve">Dodatečné vlepování betonářské výztuže </t>
  </si>
  <si>
    <t>53276987</t>
  </si>
  <si>
    <t>"pol.3" 56*0,5</t>
  </si>
  <si>
    <t>"pol.4" 117*0,23</t>
  </si>
  <si>
    <t>"pol. 8" 107*0,7</t>
  </si>
  <si>
    <t>998 R</t>
  </si>
  <si>
    <t xml:space="preserve">Přesun hmot </t>
  </si>
  <si>
    <t>792703742</t>
  </si>
  <si>
    <t>03 - Injekční práce podloží podlahy</t>
  </si>
  <si>
    <t>221211115</t>
  </si>
  <si>
    <t>Vrty přenosnými kladivy D do 56 mm úklon do 90° hl do 10 m hor. V</t>
  </si>
  <si>
    <t>-1711907577</t>
  </si>
  <si>
    <t>38*1,30</t>
  </si>
  <si>
    <t>38*0,80</t>
  </si>
  <si>
    <t>281601111</t>
  </si>
  <si>
    <t>Injektování vrtů nízkotlaké vzestupné s jednoduchým obturátorem tlakem do 0,6 MPa</t>
  </si>
  <si>
    <t>-1159742484</t>
  </si>
  <si>
    <t>76*15/60</t>
  </si>
  <si>
    <t>-1760700788</t>
  </si>
  <si>
    <t>76*0,075*1,25</t>
  </si>
  <si>
    <t>281811111</t>
  </si>
  <si>
    <t>Ocelové trubky pro injektování nízkotlaké s ponecháním trubek l do 1,5 m D trubek do 38,1 mm</t>
  </si>
  <si>
    <t>1763472624</t>
  </si>
  <si>
    <t>38*0,75</t>
  </si>
  <si>
    <t>985 R</t>
  </si>
  <si>
    <t>Antikorozní úprava pat sloupů</t>
  </si>
  <si>
    <t>ks</t>
  </si>
  <si>
    <t>-508087564</t>
  </si>
  <si>
    <t>1285318698</t>
  </si>
  <si>
    <t>04 - Trhliny k sanaci</t>
  </si>
  <si>
    <t xml:space="preserve">    6 - Úpravy povrchů, podlahy a osazování výplní</t>
  </si>
  <si>
    <t>Úpravy povrchů, podlahy a osazování výplní</t>
  </si>
  <si>
    <t>613321141</t>
  </si>
  <si>
    <t>Vápenocementová omítka štuková dvouvrstvá vnitřních pilířů nebo sloupů nanášená ručně</t>
  </si>
  <si>
    <t>1362139231</t>
  </si>
  <si>
    <t>941311111</t>
  </si>
  <si>
    <t>Montáž lešení řadového modulového lehkého zatížení do 200 kg/m2 š do 0,9 m v do 10 m</t>
  </si>
  <si>
    <t>-82614696</t>
  </si>
  <si>
    <t>28,0*1,50</t>
  </si>
  <si>
    <t>941311211</t>
  </si>
  <si>
    <t>Příplatek k lešení řadovému modulovému lehkému š 0,9 m v do 25 m za první a ZKD den použití</t>
  </si>
  <si>
    <t>den</t>
  </si>
  <si>
    <t>225801917</t>
  </si>
  <si>
    <t>20*42</t>
  </si>
  <si>
    <t>941311811</t>
  </si>
  <si>
    <t>Demontáž lešení řadového modulového lehkého zatížení do 200 kg/m2 š do 0,9 m v do 10 m</t>
  </si>
  <si>
    <t>-831810164</t>
  </si>
  <si>
    <t>978036191</t>
  </si>
  <si>
    <t xml:space="preserve">Osekání cementových omítek </t>
  </si>
  <si>
    <t>1157676600</t>
  </si>
  <si>
    <t>28,0*0,50</t>
  </si>
  <si>
    <t>985 R1</t>
  </si>
  <si>
    <t>Vyplnění spár sanační maltou</t>
  </si>
  <si>
    <t>290381</t>
  </si>
  <si>
    <t>14,0</t>
  </si>
  <si>
    <t>985142111</t>
  </si>
  <si>
    <t>Vyškrabání spojovací hmoty ze spár zdiva hl do 40 mm dl do 6 m/m2</t>
  </si>
  <si>
    <t>1485826939</t>
  </si>
  <si>
    <t>985 R2</t>
  </si>
  <si>
    <t>Zapravení drážek hel.výztuží</t>
  </si>
  <si>
    <t>1347616454</t>
  </si>
  <si>
    <t>60,0</t>
  </si>
  <si>
    <t>985421111</t>
  </si>
  <si>
    <t>Injektáž trhlin š 2 mm v cihelném zdivu tl do 300 mm aktivovanou cementovou maltou včetně vrtů</t>
  </si>
  <si>
    <t>901097354</t>
  </si>
  <si>
    <t>"k sanaci" 18,0</t>
  </si>
  <si>
    <t>"k zedn.zapravení" 10,0</t>
  </si>
  <si>
    <t>985441112</t>
  </si>
  <si>
    <t>Přídavná šroubovitá nerezová výztuž 1 táhlo D 6 mm v drážce v cihelném zdivu hl do 70 mm</t>
  </si>
  <si>
    <t>957873948</t>
  </si>
  <si>
    <t>18,0/0,3</t>
  </si>
  <si>
    <t>60*1,0</t>
  </si>
  <si>
    <t>1018648728</t>
  </si>
  <si>
    <t>05 - Přípravné práce</t>
  </si>
  <si>
    <t xml:space="preserve">    4 - Vodorovné konstrukce</t>
  </si>
  <si>
    <t xml:space="preserve">    997 - Přesun sutě</t>
  </si>
  <si>
    <t>132212102</t>
  </si>
  <si>
    <t>Hloubení rýh (výkopy) ruční po obvodu stavby v nesoudržných horninách tř. 3</t>
  </si>
  <si>
    <t>1372183487</t>
  </si>
  <si>
    <t>23,0*1,50*0,60</t>
  </si>
  <si>
    <t>16,0*1,50*0,40</t>
  </si>
  <si>
    <t>162201251</t>
  </si>
  <si>
    <t>Vodorovné přemístění do 10 m nošením výkopku z horniny tř. 5 až 7</t>
  </si>
  <si>
    <t>1656684554</t>
  </si>
  <si>
    <t>167101151</t>
  </si>
  <si>
    <t>Nakládání výkopku z hornin tř. 5 až 7 do 100 m3</t>
  </si>
  <si>
    <t>285538534</t>
  </si>
  <si>
    <t>174101102</t>
  </si>
  <si>
    <t>Zásyp v uzavřených prostorech sypaninou se zhutněním</t>
  </si>
  <si>
    <t>-1002241916</t>
  </si>
  <si>
    <t>30,30-17,0</t>
  </si>
  <si>
    <t>180 R</t>
  </si>
  <si>
    <t>Zatravnění ploch se zalitím vodou na rovině</t>
  </si>
  <si>
    <t>-1344642811</t>
  </si>
  <si>
    <t>23,0*1,50</t>
  </si>
  <si>
    <t>16,0*1,50</t>
  </si>
  <si>
    <t>2*1,50</t>
  </si>
  <si>
    <t>00572470</t>
  </si>
  <si>
    <t>osivo směs travní univerzál</t>
  </si>
  <si>
    <t>kg</t>
  </si>
  <si>
    <t>-742299041</t>
  </si>
  <si>
    <t>61,50*0,001</t>
  </si>
  <si>
    <t>181951102</t>
  </si>
  <si>
    <t>Úprava pláně v hornině tř. 1 až 4 se zhutněním</t>
  </si>
  <si>
    <t>420343181</t>
  </si>
  <si>
    <t>23*1,50</t>
  </si>
  <si>
    <t>16*1,50</t>
  </si>
  <si>
    <t>-383915253</t>
  </si>
  <si>
    <t>39,0*0,10</t>
  </si>
  <si>
    <t>1250229845</t>
  </si>
  <si>
    <t>Vodorovné konstrukce</t>
  </si>
  <si>
    <t>451315114</t>
  </si>
  <si>
    <t>Podkladní nebo výplňová vrstva z betonu C 12/15 tl do 100 mm</t>
  </si>
  <si>
    <t>883578680</t>
  </si>
  <si>
    <t>(23,0+16,0)*0,50</t>
  </si>
  <si>
    <t>997</t>
  </si>
  <si>
    <t>Přesun sutě</t>
  </si>
  <si>
    <t>997 R</t>
  </si>
  <si>
    <t>Poplatek za skládku</t>
  </si>
  <si>
    <t>-836681574</t>
  </si>
  <si>
    <t>997013509</t>
  </si>
  <si>
    <t>Příplatek k odvozu suti a vybouraných hmot na skládku ZKD 1 km přes 1 km</t>
  </si>
  <si>
    <t>755409240</t>
  </si>
  <si>
    <t>(17,0*2,0)*10</t>
  </si>
  <si>
    <t>997013511</t>
  </si>
  <si>
    <t>Odvoz suti a vybouraných hmot z meziskládky na skládku do 1 km s naložením a se složením</t>
  </si>
  <si>
    <t>1462896635</t>
  </si>
  <si>
    <t>17,0*2,0</t>
  </si>
  <si>
    <t>731804181</t>
  </si>
  <si>
    <t>06 - Vedlejší rozpočtové náklady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</si>
  <si>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</si>
  <si>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</si>
  <si>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</si>
  <si>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</si>
  <si>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</si>
  <si>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</si>
  <si>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VRN2</t>
  </si>
  <si>
    <t>Příprava staveniště</t>
  </si>
  <si>
    <t>020001000</t>
  </si>
  <si>
    <t>%</t>
  </si>
  <si>
    <t>1024</t>
  </si>
  <si>
    <t>1936502013</t>
  </si>
  <si>
    <t>811989+366908+97767+139688+83115=1499467/100=14994,67</t>
  </si>
  <si>
    <t>1,5</t>
  </si>
  <si>
    <t>VRN3</t>
  </si>
  <si>
    <t>Zařízení staveniště</t>
  </si>
  <si>
    <t>030001000</t>
  </si>
  <si>
    <t>-1885769467</t>
  </si>
  <si>
    <t>VRN4</t>
  </si>
  <si>
    <t>Inženýrská činnost</t>
  </si>
  <si>
    <t>040001000</t>
  </si>
  <si>
    <t>-1454213254</t>
  </si>
  <si>
    <t>VRN7</t>
  </si>
  <si>
    <t>Provozní vlivy</t>
  </si>
  <si>
    <t>070001000</t>
  </si>
  <si>
    <t>357157032</t>
  </si>
  <si>
    <t>"kancelář, šatny, sklad, WC, úprava plochy"</t>
  </si>
  <si>
    <t>"pro zajištění bezpečnosti a organizační provoz ve ztížených podmínkách haly a okolí"</t>
  </si>
  <si>
    <t>"konzultace s projektantem, zadavatelem, průběžná dokumentace, dokumentace k předání stavby"</t>
  </si>
  <si>
    <t>"ztížené podmínky provádění, odstranění náletové zeleně, odvodnění staveniště, atd."</t>
  </si>
  <si>
    <t>01 - Mikropiloty, kotvy</t>
  </si>
  <si>
    <t>Mikropiloty, kotvy</t>
  </si>
  <si>
    <t>781731810</t>
  </si>
  <si>
    <t>Demontáž obkladů fasádních pásků</t>
  </si>
  <si>
    <t>23*1,1+16*0,9+2*0,5</t>
  </si>
  <si>
    <t>985131111</t>
  </si>
  <si>
    <t>Očištění ploch tlakvou vodou</t>
  </si>
  <si>
    <t>985131411</t>
  </si>
  <si>
    <t>Očištění ploch tlakových vzduchem</t>
  </si>
  <si>
    <t>985131311</t>
  </si>
  <si>
    <t>985323111</t>
  </si>
  <si>
    <t>Spojovací můstek před betonáží převázkových pasů</t>
  </si>
  <si>
    <t>998-R</t>
  </si>
  <si>
    <t>40,7*0,0869</t>
  </si>
  <si>
    <t>Odvoz na skládku do 1km</t>
  </si>
  <si>
    <t>Příplatek za další 1km</t>
  </si>
  <si>
    <t>3,53*10</t>
  </si>
  <si>
    <t>Skládkovné</t>
  </si>
  <si>
    <t>997-R</t>
  </si>
  <si>
    <t>213141111</t>
  </si>
  <si>
    <t>Zakrytí ploch getoxtílií zřízení</t>
  </si>
  <si>
    <t>113311171</t>
  </si>
  <si>
    <t>Odstranění geotextílie</t>
  </si>
  <si>
    <t>Geotextílie 400g/m2</t>
  </si>
  <si>
    <t>69311270</t>
  </si>
  <si>
    <t>250*1,1</t>
  </si>
  <si>
    <t>PŘÍPRAVA PATEK</t>
  </si>
  <si>
    <t>Hloubené výkopy ruční</t>
  </si>
  <si>
    <t>Vodorovné přemístění do 10m</t>
  </si>
  <si>
    <t>Nakládání výkopku</t>
  </si>
  <si>
    <t>Dočištění drátěnými kartáči</t>
  </si>
  <si>
    <t>4,1*2</t>
  </si>
  <si>
    <t>8,2*10</t>
  </si>
  <si>
    <t>Očištění ploch vodou</t>
  </si>
  <si>
    <t>Očištění ploch tlakovým vzduchem</t>
  </si>
  <si>
    <t>Výztuž KARI síť základových patek</t>
  </si>
  <si>
    <t>20,52*4,44*2*1,2*0,001</t>
  </si>
  <si>
    <t>985564113</t>
  </si>
  <si>
    <t>Kotvičky R10, hloubka 200mm</t>
  </si>
  <si>
    <t>20,52/(0,30*0,30)</t>
  </si>
  <si>
    <t>Bednění hran dobetonávky</t>
  </si>
  <si>
    <t>Odstranění bednění</t>
  </si>
  <si>
    <t>Základové betony vyrovnávky</t>
  </si>
  <si>
    <t>20,52*0,5</t>
  </si>
  <si>
    <t>274-R2</t>
  </si>
  <si>
    <t>274-R</t>
  </si>
  <si>
    <t>Čerpadlo mobilní</t>
  </si>
  <si>
    <t>0,109+(10,26*2,4)</t>
  </si>
  <si>
    <t>Bourání základů z betonu prostého</t>
  </si>
  <si>
    <t>961044111</t>
  </si>
  <si>
    <t>7*1,2</t>
  </si>
  <si>
    <t>108-2019</t>
  </si>
  <si>
    <t>Narušení statiky objektu haly Mánesova ul.
Mánesova 2808/12d, 612 00, Brno-Královo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</si>
</sst>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1" fillId="0" borderId="0" xfId="0" applyFont="1" applyBorder="1" applyAlignment="1" applyProtection="1">
      <alignment horizontal="center" vertical="center"/>
      <protection locked="0"/>
    </xf>
    <xf numFmtId="49" fontId="21" fillId="0" borderId="0" xfId="0" applyNumberFormat="1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horizontal="center" vertical="center" wrapText="1"/>
      <protection locked="0"/>
    </xf>
    <xf numFmtId="167" fontId="21" fillId="0" borderId="0" xfId="0" applyNumberFormat="1" applyFont="1" applyBorder="1" applyAlignment="1" applyProtection="1">
      <alignment vertical="center"/>
      <protection locked="0"/>
    </xf>
    <xf numFmtId="4" fontId="21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37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7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4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>
      <selection activeCell="K6" sqref="K6:AO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34" t="s">
        <v>5</v>
      </c>
      <c r="AS2" s="232"/>
      <c r="AT2" s="232"/>
      <c r="AU2" s="232"/>
      <c r="AV2" s="232"/>
      <c r="AW2" s="232"/>
      <c r="AX2" s="232"/>
      <c r="AY2" s="232"/>
      <c r="AZ2" s="232"/>
      <c r="BA2" s="232"/>
      <c r="BB2" s="232"/>
      <c r="BC2" s="232"/>
      <c r="BD2" s="232"/>
      <c r="BE2" s="23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31" t="s">
        <v>487</v>
      </c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R5" s="21"/>
      <c r="BS5" s="18" t="s">
        <v>6</v>
      </c>
    </row>
    <row r="6" spans="1:74" s="1" customFormat="1" ht="36.950000000000003" customHeight="1">
      <c r="B6" s="21"/>
      <c r="D6" s="26" t="s">
        <v>13</v>
      </c>
      <c r="K6" s="233" t="s">
        <v>488</v>
      </c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  <c r="AE6" s="232"/>
      <c r="AF6" s="232"/>
      <c r="AG6" s="232"/>
      <c r="AH6" s="232"/>
      <c r="AI6" s="232"/>
      <c r="AJ6" s="232"/>
      <c r="AK6" s="232"/>
      <c r="AL6" s="232"/>
      <c r="AM6" s="232"/>
      <c r="AN6" s="232"/>
      <c r="AO6" s="232"/>
      <c r="AR6" s="21"/>
      <c r="BS6" s="18" t="s">
        <v>6</v>
      </c>
    </row>
    <row r="7" spans="1:74" s="1" customFormat="1" ht="12" customHeight="1">
      <c r="B7" s="21"/>
      <c r="D7" s="27" t="s">
        <v>14</v>
      </c>
      <c r="K7" s="25" t="s">
        <v>1</v>
      </c>
      <c r="AK7" s="27" t="s">
        <v>15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16</v>
      </c>
      <c r="K8" s="25" t="s">
        <v>17</v>
      </c>
      <c r="AK8" s="27" t="s">
        <v>18</v>
      </c>
      <c r="AN8" s="205">
        <v>43815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19</v>
      </c>
      <c r="AK10" s="27" t="s">
        <v>20</v>
      </c>
      <c r="AN10" s="25" t="s">
        <v>21</v>
      </c>
      <c r="AR10" s="21"/>
      <c r="BS10" s="18" t="s">
        <v>6</v>
      </c>
    </row>
    <row r="11" spans="1:74" s="1" customFormat="1" ht="18.399999999999999" customHeight="1">
      <c r="B11" s="21"/>
      <c r="E11" s="25" t="s">
        <v>22</v>
      </c>
      <c r="AK11" s="27" t="s">
        <v>23</v>
      </c>
      <c r="AN11" s="25" t="s">
        <v>24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25</v>
      </c>
      <c r="AK13" s="27" t="s">
        <v>20</v>
      </c>
      <c r="AN13" s="25"/>
      <c r="AR13" s="21"/>
      <c r="BS13" s="18" t="s">
        <v>6</v>
      </c>
    </row>
    <row r="14" spans="1:74" ht="12.75">
      <c r="B14" s="21"/>
      <c r="E14" s="25"/>
      <c r="AK14" s="27" t="s">
        <v>23</v>
      </c>
      <c r="AN14" s="25"/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29</v>
      </c>
      <c r="AK16" s="27" t="s">
        <v>20</v>
      </c>
      <c r="AN16" s="25" t="s">
        <v>26</v>
      </c>
      <c r="AR16" s="21"/>
      <c r="BS16" s="18" t="s">
        <v>3</v>
      </c>
    </row>
    <row r="17" spans="1:71" s="1" customFormat="1" ht="18.399999999999999" customHeight="1">
      <c r="B17" s="21"/>
      <c r="E17" s="25" t="s">
        <v>27</v>
      </c>
      <c r="AK17" s="27" t="s">
        <v>23</v>
      </c>
      <c r="AN17" s="25" t="s">
        <v>28</v>
      </c>
      <c r="AR17" s="21"/>
      <c r="BS17" s="18" t="s">
        <v>30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31</v>
      </c>
      <c r="AK19" s="27" t="s">
        <v>20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32</v>
      </c>
      <c r="AK20" s="27" t="s">
        <v>23</v>
      </c>
      <c r="AN20" s="25" t="s">
        <v>1</v>
      </c>
      <c r="AR20" s="21"/>
      <c r="BS20" s="18" t="s">
        <v>30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16.5" customHeight="1">
      <c r="B23" s="21"/>
      <c r="E23" s="235" t="s">
        <v>1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36">
        <f>ROUND(AG94,2)</f>
        <v>0</v>
      </c>
      <c r="AL26" s="237"/>
      <c r="AM26" s="237"/>
      <c r="AN26" s="237"/>
      <c r="AO26" s="237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30" t="s">
        <v>35</v>
      </c>
      <c r="M28" s="230"/>
      <c r="N28" s="230"/>
      <c r="O28" s="230"/>
      <c r="P28" s="230"/>
      <c r="Q28" s="30"/>
      <c r="R28" s="30"/>
      <c r="S28" s="30"/>
      <c r="T28" s="30"/>
      <c r="U28" s="30"/>
      <c r="V28" s="30"/>
      <c r="W28" s="230" t="s">
        <v>36</v>
      </c>
      <c r="X28" s="230"/>
      <c r="Y28" s="230"/>
      <c r="Z28" s="230"/>
      <c r="AA28" s="230"/>
      <c r="AB28" s="230"/>
      <c r="AC28" s="230"/>
      <c r="AD28" s="230"/>
      <c r="AE28" s="230"/>
      <c r="AF28" s="30"/>
      <c r="AG28" s="30"/>
      <c r="AH28" s="30"/>
      <c r="AI28" s="30"/>
      <c r="AJ28" s="30"/>
      <c r="AK28" s="230" t="s">
        <v>37</v>
      </c>
      <c r="AL28" s="230"/>
      <c r="AM28" s="230"/>
      <c r="AN28" s="230"/>
      <c r="AO28" s="230"/>
      <c r="AP28" s="30"/>
      <c r="AQ28" s="30"/>
      <c r="AR28" s="31"/>
      <c r="BE28" s="30"/>
    </row>
    <row r="29" spans="1:71" s="3" customFormat="1" ht="14.45" customHeight="1">
      <c r="B29" s="35"/>
      <c r="D29" s="27" t="s">
        <v>38</v>
      </c>
      <c r="F29" s="27" t="s">
        <v>39</v>
      </c>
      <c r="L29" s="229">
        <v>0.21</v>
      </c>
      <c r="M29" s="228"/>
      <c r="N29" s="228"/>
      <c r="O29" s="228"/>
      <c r="P29" s="228"/>
      <c r="W29" s="227">
        <f>ROUND(AZ94, 2)</f>
        <v>0</v>
      </c>
      <c r="X29" s="228"/>
      <c r="Y29" s="228"/>
      <c r="Z29" s="228"/>
      <c r="AA29" s="228"/>
      <c r="AB29" s="228"/>
      <c r="AC29" s="228"/>
      <c r="AD29" s="228"/>
      <c r="AE29" s="228"/>
      <c r="AK29" s="227">
        <f>ROUND(AV94, 2)</f>
        <v>0</v>
      </c>
      <c r="AL29" s="228"/>
      <c r="AM29" s="228"/>
      <c r="AN29" s="228"/>
      <c r="AO29" s="228"/>
      <c r="AR29" s="35"/>
    </row>
    <row r="30" spans="1:71" s="3" customFormat="1" ht="14.45" customHeight="1">
      <c r="B30" s="35"/>
      <c r="F30" s="27" t="s">
        <v>40</v>
      </c>
      <c r="L30" s="229">
        <v>0.15</v>
      </c>
      <c r="M30" s="228"/>
      <c r="N30" s="228"/>
      <c r="O30" s="228"/>
      <c r="P30" s="228"/>
      <c r="W30" s="227">
        <f>ROUND(BA94, 2)</f>
        <v>0</v>
      </c>
      <c r="X30" s="228"/>
      <c r="Y30" s="228"/>
      <c r="Z30" s="228"/>
      <c r="AA30" s="228"/>
      <c r="AB30" s="228"/>
      <c r="AC30" s="228"/>
      <c r="AD30" s="228"/>
      <c r="AE30" s="228"/>
      <c r="AK30" s="227">
        <f>ROUND(AW94, 2)</f>
        <v>0</v>
      </c>
      <c r="AL30" s="228"/>
      <c r="AM30" s="228"/>
      <c r="AN30" s="228"/>
      <c r="AO30" s="228"/>
      <c r="AR30" s="35"/>
    </row>
    <row r="31" spans="1:71" s="3" customFormat="1" ht="14.45" hidden="1" customHeight="1">
      <c r="B31" s="35"/>
      <c r="F31" s="27" t="s">
        <v>41</v>
      </c>
      <c r="L31" s="229">
        <v>0.21</v>
      </c>
      <c r="M31" s="228"/>
      <c r="N31" s="228"/>
      <c r="O31" s="228"/>
      <c r="P31" s="228"/>
      <c r="W31" s="227">
        <f>ROUND(BB94, 2)</f>
        <v>0</v>
      </c>
      <c r="X31" s="228"/>
      <c r="Y31" s="228"/>
      <c r="Z31" s="228"/>
      <c r="AA31" s="228"/>
      <c r="AB31" s="228"/>
      <c r="AC31" s="228"/>
      <c r="AD31" s="228"/>
      <c r="AE31" s="228"/>
      <c r="AK31" s="227">
        <v>0</v>
      </c>
      <c r="AL31" s="228"/>
      <c r="AM31" s="228"/>
      <c r="AN31" s="228"/>
      <c r="AO31" s="228"/>
      <c r="AR31" s="35"/>
    </row>
    <row r="32" spans="1:71" s="3" customFormat="1" ht="14.45" hidden="1" customHeight="1">
      <c r="B32" s="35"/>
      <c r="F32" s="27" t="s">
        <v>42</v>
      </c>
      <c r="L32" s="229">
        <v>0.15</v>
      </c>
      <c r="M32" s="228"/>
      <c r="N32" s="228"/>
      <c r="O32" s="228"/>
      <c r="P32" s="228"/>
      <c r="W32" s="227">
        <f>ROUND(BC94, 2)</f>
        <v>0</v>
      </c>
      <c r="X32" s="228"/>
      <c r="Y32" s="228"/>
      <c r="Z32" s="228"/>
      <c r="AA32" s="228"/>
      <c r="AB32" s="228"/>
      <c r="AC32" s="228"/>
      <c r="AD32" s="228"/>
      <c r="AE32" s="228"/>
      <c r="AK32" s="227">
        <v>0</v>
      </c>
      <c r="AL32" s="228"/>
      <c r="AM32" s="228"/>
      <c r="AN32" s="228"/>
      <c r="AO32" s="228"/>
      <c r="AR32" s="35"/>
    </row>
    <row r="33" spans="1:57" s="3" customFormat="1" ht="14.45" hidden="1" customHeight="1">
      <c r="B33" s="35"/>
      <c r="F33" s="27" t="s">
        <v>43</v>
      </c>
      <c r="L33" s="229">
        <v>0</v>
      </c>
      <c r="M33" s="228"/>
      <c r="N33" s="228"/>
      <c r="O33" s="228"/>
      <c r="P33" s="228"/>
      <c r="W33" s="227">
        <f>ROUND(BD94, 2)</f>
        <v>0</v>
      </c>
      <c r="X33" s="228"/>
      <c r="Y33" s="228"/>
      <c r="Z33" s="228"/>
      <c r="AA33" s="228"/>
      <c r="AB33" s="228"/>
      <c r="AC33" s="228"/>
      <c r="AD33" s="228"/>
      <c r="AE33" s="228"/>
      <c r="AK33" s="227">
        <v>0</v>
      </c>
      <c r="AL33" s="228"/>
      <c r="AM33" s="228"/>
      <c r="AN33" s="228"/>
      <c r="AO33" s="228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18" t="s">
        <v>46</v>
      </c>
      <c r="Y35" s="219"/>
      <c r="Z35" s="219"/>
      <c r="AA35" s="219"/>
      <c r="AB35" s="219"/>
      <c r="AC35" s="38"/>
      <c r="AD35" s="38"/>
      <c r="AE35" s="38"/>
      <c r="AF35" s="38"/>
      <c r="AG35" s="38"/>
      <c r="AH35" s="38"/>
      <c r="AI35" s="38"/>
      <c r="AJ35" s="38"/>
      <c r="AK35" s="220">
        <f>SUM(AK26:AK33)</f>
        <v>0</v>
      </c>
      <c r="AL35" s="219"/>
      <c r="AM35" s="219"/>
      <c r="AN35" s="219"/>
      <c r="AO35" s="221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108-2019</v>
      </c>
      <c r="AR84" s="49"/>
    </row>
    <row r="85" spans="1:91" s="5" customFormat="1" ht="36.950000000000003" customHeight="1">
      <c r="B85" s="50"/>
      <c r="C85" s="51" t="s">
        <v>13</v>
      </c>
      <c r="L85" s="223" t="str">
        <f>K6</f>
        <v>Narušení statiky objektu haly Mánesova ul.
Mánesova 2808/12d, 612 00, Brno-Královo Pole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16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Brno, Mánesova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18</v>
      </c>
      <c r="AJ87" s="30"/>
      <c r="AK87" s="30"/>
      <c r="AL87" s="30"/>
      <c r="AM87" s="225">
        <v>43815</v>
      </c>
      <c r="AN87" s="225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27.95" customHeight="1">
      <c r="A89" s="30"/>
      <c r="B89" s="31"/>
      <c r="C89" s="27" t="s">
        <v>19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Masarykova univerzita, Žerotínovo nám. 9, Brno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29</v>
      </c>
      <c r="AJ89" s="30"/>
      <c r="AK89" s="30"/>
      <c r="AL89" s="30"/>
      <c r="AM89" s="211" t="str">
        <f>IF(E17="","",E17)</f>
        <v>PROXIMA projekt, s.r.o., Lidická 19, Brno</v>
      </c>
      <c r="AN89" s="212"/>
      <c r="AO89" s="212"/>
      <c r="AP89" s="212"/>
      <c r="AQ89" s="30"/>
      <c r="AR89" s="31"/>
      <c r="AS89" s="207" t="s">
        <v>54</v>
      </c>
      <c r="AT89" s="208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25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31</v>
      </c>
      <c r="AJ90" s="30"/>
      <c r="AK90" s="30"/>
      <c r="AL90" s="30"/>
      <c r="AM90" s="211" t="str">
        <f>IF(E20="","",E20)</f>
        <v xml:space="preserve"> </v>
      </c>
      <c r="AN90" s="212"/>
      <c r="AO90" s="212"/>
      <c r="AP90" s="212"/>
      <c r="AQ90" s="30"/>
      <c r="AR90" s="31"/>
      <c r="AS90" s="209"/>
      <c r="AT90" s="210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9"/>
      <c r="AT91" s="210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22" t="s">
        <v>55</v>
      </c>
      <c r="D92" s="217"/>
      <c r="E92" s="217"/>
      <c r="F92" s="217"/>
      <c r="G92" s="217"/>
      <c r="H92" s="58"/>
      <c r="I92" s="226" t="s">
        <v>56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6" t="s">
        <v>57</v>
      </c>
      <c r="AH92" s="217"/>
      <c r="AI92" s="217"/>
      <c r="AJ92" s="217"/>
      <c r="AK92" s="217"/>
      <c r="AL92" s="217"/>
      <c r="AM92" s="217"/>
      <c r="AN92" s="226" t="s">
        <v>58</v>
      </c>
      <c r="AO92" s="217"/>
      <c r="AP92" s="238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5">
        <f>SUM(AG95:AM100)</f>
        <v>0</v>
      </c>
      <c r="AH94" s="215"/>
      <c r="AI94" s="215"/>
      <c r="AJ94" s="215"/>
      <c r="AK94" s="215"/>
      <c r="AL94" s="215"/>
      <c r="AM94" s="215"/>
      <c r="AN94" s="239">
        <f t="shared" ref="AN94:AN100" si="0">SUM(AG94,AT94)</f>
        <v>0</v>
      </c>
      <c r="AO94" s="239"/>
      <c r="AP94" s="239"/>
      <c r="AQ94" s="70" t="s">
        <v>1</v>
      </c>
      <c r="AR94" s="66"/>
      <c r="AS94" s="71">
        <f>ROUND(SUM(AS95:AS100),2)</f>
        <v>0</v>
      </c>
      <c r="AT94" s="72">
        <f t="shared" ref="AT94:AT100" si="1">ROUND(SUM(AV94:AW94),2)</f>
        <v>0</v>
      </c>
      <c r="AU94" s="73">
        <f>ROUND(SUM(AU95:AU100),5)</f>
        <v>2197.7549199999999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ROUND(SUM(AZ95:AZ100),2)</f>
        <v>0</v>
      </c>
      <c r="BA94" s="72">
        <f>ROUND(SUM(BA95:BA100),2)</f>
        <v>0</v>
      </c>
      <c r="BB94" s="72">
        <f>ROUND(SUM(BB95:BB100),2)</f>
        <v>0</v>
      </c>
      <c r="BC94" s="72">
        <f>ROUND(SUM(BC95:BC100),2)</f>
        <v>0</v>
      </c>
      <c r="BD94" s="74">
        <f>ROUND(SUM(BD95:BD100),2)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>
      <c r="A95" s="77" t="s">
        <v>78</v>
      </c>
      <c r="B95" s="78"/>
      <c r="C95" s="79"/>
      <c r="D95" s="206" t="s">
        <v>79</v>
      </c>
      <c r="E95" s="206"/>
      <c r="F95" s="206"/>
      <c r="G95" s="206"/>
      <c r="H95" s="206"/>
      <c r="I95" s="80"/>
      <c r="J95" s="206" t="s">
        <v>437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13">
        <f>'01 - Mikropiloty'!J30</f>
        <v>0</v>
      </c>
      <c r="AH95" s="214"/>
      <c r="AI95" s="214"/>
      <c r="AJ95" s="214"/>
      <c r="AK95" s="214"/>
      <c r="AL95" s="214"/>
      <c r="AM95" s="214"/>
      <c r="AN95" s="213">
        <f t="shared" si="0"/>
        <v>0</v>
      </c>
      <c r="AO95" s="214"/>
      <c r="AP95" s="214"/>
      <c r="AQ95" s="81" t="s">
        <v>80</v>
      </c>
      <c r="AR95" s="78"/>
      <c r="AS95" s="82">
        <v>0</v>
      </c>
      <c r="AT95" s="83">
        <f t="shared" si="1"/>
        <v>0</v>
      </c>
      <c r="AU95" s="84">
        <f>'01 - Mikropiloty'!P121</f>
        <v>1055.3503819999999</v>
      </c>
      <c r="AV95" s="83">
        <f>'01 - Mikropiloty'!J33</f>
        <v>0</v>
      </c>
      <c r="AW95" s="83">
        <f>'01 - Mikropiloty'!J34</f>
        <v>0</v>
      </c>
      <c r="AX95" s="83">
        <f>'01 - Mikropiloty'!J35</f>
        <v>0</v>
      </c>
      <c r="AY95" s="83">
        <f>'01 - Mikropiloty'!J36</f>
        <v>0</v>
      </c>
      <c r="AZ95" s="83">
        <f>'01 - Mikropiloty'!F33</f>
        <v>0</v>
      </c>
      <c r="BA95" s="83">
        <f>'01 - Mikropiloty'!F34</f>
        <v>0</v>
      </c>
      <c r="BB95" s="83">
        <f>'01 - Mikropiloty'!F35</f>
        <v>0</v>
      </c>
      <c r="BC95" s="83">
        <f>'01 - Mikropiloty'!F36</f>
        <v>0</v>
      </c>
      <c r="BD95" s="85">
        <f>'01 - Mikropiloty'!F37</f>
        <v>0</v>
      </c>
      <c r="BT95" s="86" t="s">
        <v>81</v>
      </c>
      <c r="BV95" s="86" t="s">
        <v>76</v>
      </c>
      <c r="BW95" s="86" t="s">
        <v>82</v>
      </c>
      <c r="BX95" s="86" t="s">
        <v>4</v>
      </c>
      <c r="CL95" s="86" t="s">
        <v>1</v>
      </c>
      <c r="CM95" s="86" t="s">
        <v>83</v>
      </c>
    </row>
    <row r="96" spans="1:91" s="7" customFormat="1" ht="16.5" customHeight="1">
      <c r="A96" s="77" t="s">
        <v>78</v>
      </c>
      <c r="B96" s="78"/>
      <c r="C96" s="79"/>
      <c r="D96" s="206" t="s">
        <v>84</v>
      </c>
      <c r="E96" s="206"/>
      <c r="F96" s="206"/>
      <c r="G96" s="206"/>
      <c r="H96" s="206"/>
      <c r="I96" s="80"/>
      <c r="J96" s="206" t="s">
        <v>85</v>
      </c>
      <c r="K96" s="206"/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  <c r="X96" s="206"/>
      <c r="Y96" s="206"/>
      <c r="Z96" s="206"/>
      <c r="AA96" s="206"/>
      <c r="AB96" s="206"/>
      <c r="AC96" s="206"/>
      <c r="AD96" s="206"/>
      <c r="AE96" s="206"/>
      <c r="AF96" s="206"/>
      <c r="AG96" s="213">
        <f>'02 - Převázkové pasy'!J30</f>
        <v>0</v>
      </c>
      <c r="AH96" s="214"/>
      <c r="AI96" s="214"/>
      <c r="AJ96" s="214"/>
      <c r="AK96" s="214"/>
      <c r="AL96" s="214"/>
      <c r="AM96" s="214"/>
      <c r="AN96" s="213">
        <f t="shared" si="0"/>
        <v>0</v>
      </c>
      <c r="AO96" s="214"/>
      <c r="AP96" s="214"/>
      <c r="AQ96" s="81" t="s">
        <v>80</v>
      </c>
      <c r="AR96" s="78"/>
      <c r="AS96" s="82">
        <v>0</v>
      </c>
      <c r="AT96" s="83">
        <f t="shared" si="1"/>
        <v>0</v>
      </c>
      <c r="AU96" s="84">
        <f>'02 - Převázkové pasy'!P121</f>
        <v>588.72221300000001</v>
      </c>
      <c r="AV96" s="83">
        <f>'02 - Převázkové pasy'!J33</f>
        <v>0</v>
      </c>
      <c r="AW96" s="83">
        <f>'02 - Převázkové pasy'!J34</f>
        <v>0</v>
      </c>
      <c r="AX96" s="83">
        <f>'02 - Převázkové pasy'!J35</f>
        <v>0</v>
      </c>
      <c r="AY96" s="83">
        <f>'02 - Převázkové pasy'!J36</f>
        <v>0</v>
      </c>
      <c r="AZ96" s="83">
        <f>'02 - Převázkové pasy'!F33</f>
        <v>0</v>
      </c>
      <c r="BA96" s="83">
        <f>'02 - Převázkové pasy'!F34</f>
        <v>0</v>
      </c>
      <c r="BB96" s="83">
        <f>'02 - Převázkové pasy'!F35</f>
        <v>0</v>
      </c>
      <c r="BC96" s="83">
        <f>'02 - Převázkové pasy'!F36</f>
        <v>0</v>
      </c>
      <c r="BD96" s="85">
        <f>'02 - Převázkové pasy'!F37</f>
        <v>0</v>
      </c>
      <c r="BT96" s="86" t="s">
        <v>81</v>
      </c>
      <c r="BV96" s="86" t="s">
        <v>76</v>
      </c>
      <c r="BW96" s="86" t="s">
        <v>86</v>
      </c>
      <c r="BX96" s="86" t="s">
        <v>4</v>
      </c>
      <c r="CL96" s="86" t="s">
        <v>1</v>
      </c>
      <c r="CM96" s="86" t="s">
        <v>83</v>
      </c>
    </row>
    <row r="97" spans="1:91" s="7" customFormat="1" ht="16.5" customHeight="1">
      <c r="A97" s="77" t="s">
        <v>78</v>
      </c>
      <c r="B97" s="78"/>
      <c r="C97" s="79"/>
      <c r="D97" s="206" t="s">
        <v>87</v>
      </c>
      <c r="E97" s="206"/>
      <c r="F97" s="206"/>
      <c r="G97" s="206"/>
      <c r="H97" s="206"/>
      <c r="I97" s="80"/>
      <c r="J97" s="206" t="s">
        <v>88</v>
      </c>
      <c r="K97" s="206"/>
      <c r="L97" s="206"/>
      <c r="M97" s="206"/>
      <c r="N97" s="206"/>
      <c r="O97" s="206"/>
      <c r="P97" s="206"/>
      <c r="Q97" s="206"/>
      <c r="R97" s="206"/>
      <c r="S97" s="206"/>
      <c r="T97" s="206"/>
      <c r="U97" s="206"/>
      <c r="V97" s="206"/>
      <c r="W97" s="206"/>
      <c r="X97" s="206"/>
      <c r="Y97" s="206"/>
      <c r="Z97" s="206"/>
      <c r="AA97" s="206"/>
      <c r="AB97" s="206"/>
      <c r="AC97" s="206"/>
      <c r="AD97" s="206"/>
      <c r="AE97" s="206"/>
      <c r="AF97" s="206"/>
      <c r="AG97" s="213">
        <f>'03 - Injekční práce podlo...'!J30</f>
        <v>0</v>
      </c>
      <c r="AH97" s="214"/>
      <c r="AI97" s="214"/>
      <c r="AJ97" s="214"/>
      <c r="AK97" s="214"/>
      <c r="AL97" s="214"/>
      <c r="AM97" s="214"/>
      <c r="AN97" s="213">
        <f t="shared" si="0"/>
        <v>0</v>
      </c>
      <c r="AO97" s="214"/>
      <c r="AP97" s="214"/>
      <c r="AQ97" s="81" t="s">
        <v>80</v>
      </c>
      <c r="AR97" s="78"/>
      <c r="AS97" s="82">
        <v>0</v>
      </c>
      <c r="AT97" s="83">
        <f t="shared" si="1"/>
        <v>0</v>
      </c>
      <c r="AU97" s="84">
        <f>'03 - Injekční práce podlo...'!P120</f>
        <v>118.62649999999999</v>
      </c>
      <c r="AV97" s="83">
        <f>'03 - Injekční práce podlo...'!J33</f>
        <v>0</v>
      </c>
      <c r="AW97" s="83">
        <f>'03 - Injekční práce podlo...'!J34</f>
        <v>0</v>
      </c>
      <c r="AX97" s="83">
        <f>'03 - Injekční práce podlo...'!J35</f>
        <v>0</v>
      </c>
      <c r="AY97" s="83">
        <f>'03 - Injekční práce podlo...'!J36</f>
        <v>0</v>
      </c>
      <c r="AZ97" s="83">
        <f>'03 - Injekční práce podlo...'!F33</f>
        <v>0</v>
      </c>
      <c r="BA97" s="83">
        <f>'03 - Injekční práce podlo...'!F34</f>
        <v>0</v>
      </c>
      <c r="BB97" s="83">
        <f>'03 - Injekční práce podlo...'!F35</f>
        <v>0</v>
      </c>
      <c r="BC97" s="83">
        <f>'03 - Injekční práce podlo...'!F36</f>
        <v>0</v>
      </c>
      <c r="BD97" s="85">
        <f>'03 - Injekční práce podlo...'!F37</f>
        <v>0</v>
      </c>
      <c r="BT97" s="86" t="s">
        <v>81</v>
      </c>
      <c r="BV97" s="86" t="s">
        <v>76</v>
      </c>
      <c r="BW97" s="86" t="s">
        <v>89</v>
      </c>
      <c r="BX97" s="86" t="s">
        <v>4</v>
      </c>
      <c r="CL97" s="86" t="s">
        <v>1</v>
      </c>
      <c r="CM97" s="86" t="s">
        <v>83</v>
      </c>
    </row>
    <row r="98" spans="1:91" s="7" customFormat="1" ht="16.5" customHeight="1">
      <c r="A98" s="77" t="s">
        <v>78</v>
      </c>
      <c r="B98" s="78"/>
      <c r="C98" s="79"/>
      <c r="D98" s="206" t="s">
        <v>90</v>
      </c>
      <c r="E98" s="206"/>
      <c r="F98" s="206"/>
      <c r="G98" s="206"/>
      <c r="H98" s="206"/>
      <c r="I98" s="80"/>
      <c r="J98" s="206" t="s">
        <v>91</v>
      </c>
      <c r="K98" s="206"/>
      <c r="L98" s="206"/>
      <c r="M98" s="206"/>
      <c r="N98" s="206"/>
      <c r="O98" s="206"/>
      <c r="P98" s="206"/>
      <c r="Q98" s="206"/>
      <c r="R98" s="206"/>
      <c r="S98" s="206"/>
      <c r="T98" s="206"/>
      <c r="U98" s="206"/>
      <c r="V98" s="206"/>
      <c r="W98" s="206"/>
      <c r="X98" s="206"/>
      <c r="Y98" s="206"/>
      <c r="Z98" s="206"/>
      <c r="AA98" s="206"/>
      <c r="AB98" s="206"/>
      <c r="AC98" s="206"/>
      <c r="AD98" s="206"/>
      <c r="AE98" s="206"/>
      <c r="AF98" s="206"/>
      <c r="AG98" s="213">
        <f>'04 - Trhliny k sanaci'!J30</f>
        <v>0</v>
      </c>
      <c r="AH98" s="214"/>
      <c r="AI98" s="214"/>
      <c r="AJ98" s="214"/>
      <c r="AK98" s="214"/>
      <c r="AL98" s="214"/>
      <c r="AM98" s="214"/>
      <c r="AN98" s="213">
        <f t="shared" si="0"/>
        <v>0</v>
      </c>
      <c r="AO98" s="214"/>
      <c r="AP98" s="214"/>
      <c r="AQ98" s="81" t="s">
        <v>80</v>
      </c>
      <c r="AR98" s="78"/>
      <c r="AS98" s="82">
        <v>0</v>
      </c>
      <c r="AT98" s="83">
        <f t="shared" si="1"/>
        <v>0</v>
      </c>
      <c r="AU98" s="84">
        <f>'04 - Trhliny k sanaci'!P120</f>
        <v>245.47909999999999</v>
      </c>
      <c r="AV98" s="83">
        <f>'04 - Trhliny k sanaci'!J33</f>
        <v>0</v>
      </c>
      <c r="AW98" s="83">
        <f>'04 - Trhliny k sanaci'!J34</f>
        <v>0</v>
      </c>
      <c r="AX98" s="83">
        <f>'04 - Trhliny k sanaci'!J35</f>
        <v>0</v>
      </c>
      <c r="AY98" s="83">
        <f>'04 - Trhliny k sanaci'!J36</f>
        <v>0</v>
      </c>
      <c r="AZ98" s="83">
        <f>'04 - Trhliny k sanaci'!F33</f>
        <v>0</v>
      </c>
      <c r="BA98" s="83">
        <f>'04 - Trhliny k sanaci'!F34</f>
        <v>0</v>
      </c>
      <c r="BB98" s="83">
        <f>'04 - Trhliny k sanaci'!F35</f>
        <v>0</v>
      </c>
      <c r="BC98" s="83">
        <f>'04 - Trhliny k sanaci'!F36</f>
        <v>0</v>
      </c>
      <c r="BD98" s="85">
        <f>'04 - Trhliny k sanaci'!F37</f>
        <v>0</v>
      </c>
      <c r="BT98" s="86" t="s">
        <v>81</v>
      </c>
      <c r="BV98" s="86" t="s">
        <v>76</v>
      </c>
      <c r="BW98" s="86" t="s">
        <v>92</v>
      </c>
      <c r="BX98" s="86" t="s">
        <v>4</v>
      </c>
      <c r="CL98" s="86" t="s">
        <v>1</v>
      </c>
      <c r="CM98" s="86" t="s">
        <v>83</v>
      </c>
    </row>
    <row r="99" spans="1:91" s="7" customFormat="1" ht="16.5" customHeight="1">
      <c r="A99" s="77" t="s">
        <v>78</v>
      </c>
      <c r="B99" s="78"/>
      <c r="C99" s="79"/>
      <c r="D99" s="206" t="s">
        <v>93</v>
      </c>
      <c r="E99" s="206"/>
      <c r="F99" s="206"/>
      <c r="G99" s="206"/>
      <c r="H99" s="206"/>
      <c r="I99" s="80"/>
      <c r="J99" s="206" t="s">
        <v>94</v>
      </c>
      <c r="K99" s="206"/>
      <c r="L99" s="206"/>
      <c r="M99" s="206"/>
      <c r="N99" s="206"/>
      <c r="O99" s="206"/>
      <c r="P99" s="206"/>
      <c r="Q99" s="206"/>
      <c r="R99" s="206"/>
      <c r="S99" s="206"/>
      <c r="T99" s="206"/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6"/>
      <c r="AF99" s="206"/>
      <c r="AG99" s="213">
        <f>'05 - Přípravné práce'!J30</f>
        <v>0</v>
      </c>
      <c r="AH99" s="214"/>
      <c r="AI99" s="214"/>
      <c r="AJ99" s="214"/>
      <c r="AK99" s="214"/>
      <c r="AL99" s="214"/>
      <c r="AM99" s="214"/>
      <c r="AN99" s="213">
        <f t="shared" si="0"/>
        <v>0</v>
      </c>
      <c r="AO99" s="214"/>
      <c r="AP99" s="214"/>
      <c r="AQ99" s="81" t="s">
        <v>80</v>
      </c>
      <c r="AR99" s="78"/>
      <c r="AS99" s="82">
        <v>0</v>
      </c>
      <c r="AT99" s="83">
        <f t="shared" si="1"/>
        <v>0</v>
      </c>
      <c r="AU99" s="84">
        <f>'05 - Přípravné práce'!P122</f>
        <v>189.57672500000001</v>
      </c>
      <c r="AV99" s="83">
        <f>'05 - Přípravné práce'!J33</f>
        <v>0</v>
      </c>
      <c r="AW99" s="83">
        <f>'05 - Přípravné práce'!J34</f>
        <v>0</v>
      </c>
      <c r="AX99" s="83">
        <f>'05 - Přípravné práce'!J35</f>
        <v>0</v>
      </c>
      <c r="AY99" s="83">
        <f>'05 - Přípravné práce'!J36</f>
        <v>0</v>
      </c>
      <c r="AZ99" s="83">
        <f>'05 - Přípravné práce'!F33</f>
        <v>0</v>
      </c>
      <c r="BA99" s="83">
        <f>'05 - Přípravné práce'!F34</f>
        <v>0</v>
      </c>
      <c r="BB99" s="83">
        <f>'05 - Přípravné práce'!F35</f>
        <v>0</v>
      </c>
      <c r="BC99" s="83">
        <f>'05 - Přípravné práce'!F36</f>
        <v>0</v>
      </c>
      <c r="BD99" s="85">
        <f>'05 - Přípravné práce'!F37</f>
        <v>0</v>
      </c>
      <c r="BT99" s="86" t="s">
        <v>81</v>
      </c>
      <c r="BV99" s="86" t="s">
        <v>76</v>
      </c>
      <c r="BW99" s="86" t="s">
        <v>95</v>
      </c>
      <c r="BX99" s="86" t="s">
        <v>4</v>
      </c>
      <c r="CL99" s="86" t="s">
        <v>1</v>
      </c>
      <c r="CM99" s="86" t="s">
        <v>83</v>
      </c>
    </row>
    <row r="100" spans="1:91" s="7" customFormat="1" ht="16.5" customHeight="1">
      <c r="A100" s="77" t="s">
        <v>78</v>
      </c>
      <c r="B100" s="78"/>
      <c r="C100" s="79"/>
      <c r="D100" s="206" t="s">
        <v>96</v>
      </c>
      <c r="E100" s="206"/>
      <c r="F100" s="206"/>
      <c r="G100" s="206"/>
      <c r="H100" s="206"/>
      <c r="I100" s="80"/>
      <c r="J100" s="206" t="s">
        <v>97</v>
      </c>
      <c r="K100" s="206"/>
      <c r="L100" s="206"/>
      <c r="M100" s="206"/>
      <c r="N100" s="206"/>
      <c r="O100" s="206"/>
      <c r="P100" s="206"/>
      <c r="Q100" s="206"/>
      <c r="R100" s="206"/>
      <c r="S100" s="206"/>
      <c r="T100" s="206"/>
      <c r="U100" s="206"/>
      <c r="V100" s="206"/>
      <c r="W100" s="206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13">
        <f>'06 - Vedlejší rozpočtové ...'!J30</f>
        <v>0</v>
      </c>
      <c r="AH100" s="214"/>
      <c r="AI100" s="214"/>
      <c r="AJ100" s="214"/>
      <c r="AK100" s="214"/>
      <c r="AL100" s="214"/>
      <c r="AM100" s="214"/>
      <c r="AN100" s="213">
        <f t="shared" si="0"/>
        <v>0</v>
      </c>
      <c r="AO100" s="214"/>
      <c r="AP100" s="214"/>
      <c r="AQ100" s="81" t="s">
        <v>80</v>
      </c>
      <c r="AR100" s="78"/>
      <c r="AS100" s="87">
        <v>0</v>
      </c>
      <c r="AT100" s="88">
        <f t="shared" si="1"/>
        <v>0</v>
      </c>
      <c r="AU100" s="89">
        <f>'06 - Vedlejší rozpočtové ...'!P121</f>
        <v>0</v>
      </c>
      <c r="AV100" s="88">
        <f>'06 - Vedlejší rozpočtové ...'!J33</f>
        <v>0</v>
      </c>
      <c r="AW100" s="88">
        <f>'06 - Vedlejší rozpočtové ...'!J34</f>
        <v>0</v>
      </c>
      <c r="AX100" s="88">
        <f>'06 - Vedlejší rozpočtové ...'!J35</f>
        <v>0</v>
      </c>
      <c r="AY100" s="88">
        <f>'06 - Vedlejší rozpočtové ...'!J36</f>
        <v>0</v>
      </c>
      <c r="AZ100" s="88">
        <f>'06 - Vedlejší rozpočtové ...'!F33</f>
        <v>0</v>
      </c>
      <c r="BA100" s="88">
        <f>'06 - Vedlejší rozpočtové ...'!F34</f>
        <v>0</v>
      </c>
      <c r="BB100" s="88">
        <f>'06 - Vedlejší rozpočtové ...'!F35</f>
        <v>0</v>
      </c>
      <c r="BC100" s="88">
        <f>'06 - Vedlejší rozpočtové ...'!F36</f>
        <v>0</v>
      </c>
      <c r="BD100" s="90">
        <f>'06 - Vedlejší rozpočtové ...'!F37</f>
        <v>0</v>
      </c>
      <c r="BT100" s="86" t="s">
        <v>81</v>
      </c>
      <c r="BV100" s="86" t="s">
        <v>76</v>
      </c>
      <c r="BW100" s="86" t="s">
        <v>98</v>
      </c>
      <c r="BX100" s="86" t="s">
        <v>4</v>
      </c>
      <c r="CL100" s="86" t="s">
        <v>1</v>
      </c>
      <c r="CM100" s="86" t="s">
        <v>83</v>
      </c>
    </row>
    <row r="101" spans="1:91" s="2" customFormat="1" ht="30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  <row r="102" spans="1:91" s="2" customFormat="1" ht="6.95" customHeight="1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31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</row>
  </sheetData>
  <mergeCells count="60">
    <mergeCell ref="AN100:AP100"/>
    <mergeCell ref="AN92:AP92"/>
    <mergeCell ref="AN95:AP95"/>
    <mergeCell ref="AN96:AP96"/>
    <mergeCell ref="AN97:AP97"/>
    <mergeCell ref="AN98:AP98"/>
    <mergeCell ref="AN99:AP99"/>
    <mergeCell ref="AN94:AP9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X35:AB35"/>
    <mergeCell ref="AK35:AO35"/>
    <mergeCell ref="D100:H100"/>
    <mergeCell ref="C92:G92"/>
    <mergeCell ref="D95:H95"/>
    <mergeCell ref="D96:H96"/>
    <mergeCell ref="D97:H97"/>
    <mergeCell ref="D98:H98"/>
    <mergeCell ref="D99:H99"/>
    <mergeCell ref="AM89:AP89"/>
    <mergeCell ref="AG98:AM98"/>
    <mergeCell ref="AG99:AM99"/>
    <mergeCell ref="AG100:AM100"/>
    <mergeCell ref="L85:AO85"/>
    <mergeCell ref="AM87:AN87"/>
    <mergeCell ref="I92:AF92"/>
    <mergeCell ref="AS89:AT91"/>
    <mergeCell ref="AM90:AP90"/>
    <mergeCell ref="AG95:AM95"/>
    <mergeCell ref="AG96:AM96"/>
    <mergeCell ref="AG97:AM97"/>
    <mergeCell ref="AG94:AM94"/>
    <mergeCell ref="AG92:AM92"/>
    <mergeCell ref="J100:AF100"/>
    <mergeCell ref="J95:AF95"/>
    <mergeCell ref="J96:AF96"/>
    <mergeCell ref="J97:AF97"/>
    <mergeCell ref="J98:AF98"/>
    <mergeCell ref="J99:AF99"/>
  </mergeCells>
  <hyperlinks>
    <hyperlink ref="A95" location="'01 - Mikropiloty'!C2" display="/" xr:uid="{00000000-0004-0000-0000-000000000000}"/>
    <hyperlink ref="A96" location="'02 - Převázkové pasy'!C2" display="/" xr:uid="{00000000-0004-0000-0000-000001000000}"/>
    <hyperlink ref="A97" location="'03 - Injekční práce podlo...'!C2" display="/" xr:uid="{00000000-0004-0000-0000-000002000000}"/>
    <hyperlink ref="A98" location="'04 - Trhliny k sanaci'!C2" display="/" xr:uid="{00000000-0004-0000-0000-000003000000}"/>
    <hyperlink ref="A99" location="'05 - Přípravné práce'!C2" display="/" xr:uid="{00000000-0004-0000-0000-000004000000}"/>
    <hyperlink ref="A100" location="'06 - Vedlejší rozpočtové 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70"/>
  <sheetViews>
    <sheetView showGridLines="0" topLeftCell="A113" workbookViewId="0">
      <selection activeCell="J121" sqref="J12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34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8" t="s">
        <v>82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99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13</v>
      </c>
      <c r="L6" s="21"/>
    </row>
    <row r="7" spans="1:46" s="1" customFormat="1" ht="28.15" customHeight="1">
      <c r="B7" s="21"/>
      <c r="E7" s="240" t="str">
        <f>'Rekapitulace stavby'!K6</f>
        <v>Narušení statiky objektu haly Mánesova ul.
Mánesova 2808/12d, 612 00, Brno-Královo Pole</v>
      </c>
      <c r="F7" s="241"/>
      <c r="G7" s="241"/>
      <c r="H7" s="241"/>
      <c r="L7" s="21"/>
    </row>
    <row r="8" spans="1:46" s="2" customFormat="1" ht="12" customHeight="1">
      <c r="A8" s="30"/>
      <c r="B8" s="31"/>
      <c r="C8" s="30"/>
      <c r="D8" s="27" t="s">
        <v>100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23" t="s">
        <v>436</v>
      </c>
      <c r="F9" s="242"/>
      <c r="G9" s="242"/>
      <c r="H9" s="242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14</v>
      </c>
      <c r="E11" s="30"/>
      <c r="F11" s="25" t="s">
        <v>1</v>
      </c>
      <c r="G11" s="30"/>
      <c r="H11" s="30"/>
      <c r="I11" s="27" t="s">
        <v>15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16</v>
      </c>
      <c r="E12" s="30"/>
      <c r="F12" s="25" t="s">
        <v>17</v>
      </c>
      <c r="G12" s="30"/>
      <c r="H12" s="30"/>
      <c r="I12" s="27" t="s">
        <v>18</v>
      </c>
      <c r="J12" s="53">
        <f>'Rekapitulace stavby'!AN8</f>
        <v>43815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19</v>
      </c>
      <c r="E14" s="30"/>
      <c r="F14" s="30"/>
      <c r="G14" s="30"/>
      <c r="H14" s="30"/>
      <c r="I14" s="27" t="s">
        <v>20</v>
      </c>
      <c r="J14" s="25" t="s">
        <v>21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22</v>
      </c>
      <c r="F15" s="30"/>
      <c r="G15" s="30"/>
      <c r="H15" s="30"/>
      <c r="I15" s="27" t="s">
        <v>23</v>
      </c>
      <c r="J15" s="25" t="s">
        <v>24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20</v>
      </c>
      <c r="J17" s="25" t="s">
        <v>26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27</v>
      </c>
      <c r="F18" s="30"/>
      <c r="G18" s="30"/>
      <c r="H18" s="30"/>
      <c r="I18" s="27" t="s">
        <v>23</v>
      </c>
      <c r="J18" s="25" t="s">
        <v>28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29</v>
      </c>
      <c r="E20" s="30"/>
      <c r="F20" s="30"/>
      <c r="G20" s="30"/>
      <c r="H20" s="30"/>
      <c r="I20" s="27" t="s">
        <v>20</v>
      </c>
      <c r="J20" s="25" t="s">
        <v>26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23</v>
      </c>
      <c r="J21" s="25" t="s">
        <v>28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31</v>
      </c>
      <c r="E23" s="30"/>
      <c r="F23" s="30"/>
      <c r="G23" s="30"/>
      <c r="H23" s="30"/>
      <c r="I23" s="27" t="s">
        <v>20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23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35" t="s">
        <v>1</v>
      </c>
      <c r="F27" s="235"/>
      <c r="G27" s="235"/>
      <c r="H27" s="235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34</v>
      </c>
      <c r="E30" s="30"/>
      <c r="F30" s="30"/>
      <c r="G30" s="30"/>
      <c r="H30" s="30"/>
      <c r="I30" s="30"/>
      <c r="J30" s="69">
        <f>ROUND(J121,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38</v>
      </c>
      <c r="E33" s="27" t="s">
        <v>39</v>
      </c>
      <c r="F33" s="98">
        <f>ROUND((SUM(BE121:BE169)),  2)</f>
        <v>0</v>
      </c>
      <c r="G33" s="30"/>
      <c r="H33" s="30"/>
      <c r="I33" s="99">
        <v>0.21</v>
      </c>
      <c r="J33" s="98">
        <f>ROUND(((SUM(BE121:BE169))*I33),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40</v>
      </c>
      <c r="F34" s="98">
        <f>ROUND((SUM(BF121:BF169)),  2)</f>
        <v>0</v>
      </c>
      <c r="G34" s="30"/>
      <c r="H34" s="30"/>
      <c r="I34" s="99">
        <v>0.15</v>
      </c>
      <c r="J34" s="98">
        <f>ROUND(((SUM(BF121:BF169))*I34),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41</v>
      </c>
      <c r="F35" s="98">
        <f>ROUND((SUM(BG121:BG169)),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42</v>
      </c>
      <c r="F36" s="98">
        <f>ROUND((SUM(BH121:BH169)),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43</v>
      </c>
      <c r="F37" s="98">
        <f>ROUND((SUM(BI121:BI169)),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44</v>
      </c>
      <c r="E39" s="58"/>
      <c r="F39" s="58"/>
      <c r="G39" s="102" t="s">
        <v>45</v>
      </c>
      <c r="H39" s="103" t="s">
        <v>46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06" t="s">
        <v>50</v>
      </c>
      <c r="G61" s="43" t="s">
        <v>49</v>
      </c>
      <c r="H61" s="33"/>
      <c r="I61" s="33"/>
      <c r="J61" s="107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06" t="s">
        <v>50</v>
      </c>
      <c r="G76" s="43" t="s">
        <v>49</v>
      </c>
      <c r="H76" s="33"/>
      <c r="I76" s="33"/>
      <c r="J76" s="107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101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13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6.45" customHeight="1">
      <c r="A85" s="30"/>
      <c r="B85" s="31"/>
      <c r="C85" s="30"/>
      <c r="D85" s="30"/>
      <c r="E85" s="240" t="str">
        <f>E7</f>
        <v>Narušení statiky objektu haly Mánesova ul.
Mánesova 2808/12d, 612 00, Brno-Královo Pole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100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23" t="str">
        <f>E9</f>
        <v>01 - Mikropiloty, kotvy</v>
      </c>
      <c r="F87" s="242"/>
      <c r="G87" s="242"/>
      <c r="H87" s="242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16</v>
      </c>
      <c r="D89" s="30"/>
      <c r="E89" s="30"/>
      <c r="F89" s="25" t="str">
        <f>F12</f>
        <v>Brno, Mánesova</v>
      </c>
      <c r="G89" s="30"/>
      <c r="H89" s="30"/>
      <c r="I89" s="27" t="s">
        <v>18</v>
      </c>
      <c r="J89" s="53">
        <f>IF(J12="","",J12)</f>
        <v>43815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43.15" customHeight="1">
      <c r="A91" s="30"/>
      <c r="B91" s="31"/>
      <c r="C91" s="27" t="s">
        <v>19</v>
      </c>
      <c r="D91" s="30"/>
      <c r="E91" s="30"/>
      <c r="F91" s="25" t="str">
        <f>E15</f>
        <v>Masarykova univerzita, Žerotínovo nám. 9, Brno</v>
      </c>
      <c r="G91" s="30"/>
      <c r="H91" s="30"/>
      <c r="I91" s="27" t="s">
        <v>29</v>
      </c>
      <c r="J91" s="28" t="str">
        <f>E21</f>
        <v>PROXIMA projekt, s.r.o., Lidická 19, Brno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25</v>
      </c>
      <c r="D92" s="30"/>
      <c r="E92" s="30"/>
      <c r="F92" s="25" t="str">
        <f>IF(E18="","",E18)</f>
        <v>PROXIMA projekt, s.r.o., Lidická 19, Brno</v>
      </c>
      <c r="G92" s="30"/>
      <c r="H92" s="30"/>
      <c r="I92" s="27" t="s">
        <v>31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102</v>
      </c>
      <c r="D94" s="100"/>
      <c r="E94" s="100"/>
      <c r="F94" s="100"/>
      <c r="G94" s="100"/>
      <c r="H94" s="100"/>
      <c r="I94" s="100"/>
      <c r="J94" s="109" t="s">
        <v>103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104</v>
      </c>
      <c r="D96" s="30"/>
      <c r="E96" s="30"/>
      <c r="F96" s="30"/>
      <c r="G96" s="30"/>
      <c r="H96" s="30"/>
      <c r="I96" s="30"/>
      <c r="J96" s="69">
        <f>J121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105</v>
      </c>
    </row>
    <row r="97" spans="1:31" s="9" customFormat="1" ht="24.95" customHeight="1">
      <c r="B97" s="111"/>
      <c r="D97" s="112" t="s">
        <v>106</v>
      </c>
      <c r="E97" s="113"/>
      <c r="F97" s="113"/>
      <c r="G97" s="113"/>
      <c r="H97" s="113"/>
      <c r="I97" s="113"/>
      <c r="J97" s="114">
        <f>J122</f>
        <v>0</v>
      </c>
      <c r="L97" s="111"/>
    </row>
    <row r="98" spans="1:31" s="10" customFormat="1" ht="19.899999999999999" customHeight="1">
      <c r="B98" s="115"/>
      <c r="D98" s="116" t="s">
        <v>107</v>
      </c>
      <c r="E98" s="117"/>
      <c r="F98" s="117"/>
      <c r="G98" s="117"/>
      <c r="H98" s="117"/>
      <c r="I98" s="117"/>
      <c r="J98" s="118">
        <f>J123</f>
        <v>0</v>
      </c>
      <c r="L98" s="115"/>
    </row>
    <row r="99" spans="1:31" s="10" customFormat="1" ht="19.899999999999999" customHeight="1">
      <c r="B99" s="115"/>
      <c r="D99" s="116" t="s">
        <v>108</v>
      </c>
      <c r="E99" s="117"/>
      <c r="F99" s="117"/>
      <c r="G99" s="117"/>
      <c r="H99" s="117"/>
      <c r="I99" s="117"/>
      <c r="J99" s="118">
        <f>J133</f>
        <v>0</v>
      </c>
      <c r="L99" s="115"/>
    </row>
    <row r="100" spans="1:31" s="10" customFormat="1" ht="19.899999999999999" customHeight="1">
      <c r="B100" s="115"/>
      <c r="D100" s="116" t="s">
        <v>109</v>
      </c>
      <c r="E100" s="117"/>
      <c r="F100" s="117"/>
      <c r="G100" s="117"/>
      <c r="H100" s="117"/>
      <c r="I100" s="117"/>
      <c r="J100" s="118">
        <f>J165</f>
        <v>0</v>
      </c>
      <c r="L100" s="115"/>
    </row>
    <row r="101" spans="1:31" s="10" customFormat="1" ht="19.899999999999999" customHeight="1">
      <c r="B101" s="115"/>
      <c r="D101" s="116" t="s">
        <v>110</v>
      </c>
      <c r="E101" s="117"/>
      <c r="F101" s="117"/>
      <c r="G101" s="117"/>
      <c r="H101" s="117"/>
      <c r="I101" s="117"/>
      <c r="J101" s="118">
        <f>J168</f>
        <v>0</v>
      </c>
      <c r="L101" s="115"/>
    </row>
    <row r="102" spans="1:31" s="2" customFormat="1" ht="21.75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2" customFormat="1" ht="6.95" customHeight="1">
      <c r="A107" s="30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>
      <c r="A108" s="30"/>
      <c r="B108" s="31"/>
      <c r="C108" s="22" t="s">
        <v>111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7" t="s">
        <v>13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28.15" customHeight="1">
      <c r="A111" s="30"/>
      <c r="B111" s="31"/>
      <c r="C111" s="30"/>
      <c r="D111" s="30"/>
      <c r="E111" s="240" t="str">
        <f>E7</f>
        <v>Narušení statiky objektu haly Mánesova ul.
Mánesova 2808/12d, 612 00, Brno-Královo Pole</v>
      </c>
      <c r="F111" s="241"/>
      <c r="G111" s="241"/>
      <c r="H111" s="241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7" t="s">
        <v>100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0"/>
      <c r="D113" s="30"/>
      <c r="E113" s="223" t="str">
        <f>E9</f>
        <v>01 - Mikropiloty, kotvy</v>
      </c>
      <c r="F113" s="242"/>
      <c r="G113" s="242"/>
      <c r="H113" s="242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7" t="s">
        <v>16</v>
      </c>
      <c r="D115" s="30"/>
      <c r="E115" s="30"/>
      <c r="F115" s="25" t="str">
        <f>F12</f>
        <v>Brno, Mánesova</v>
      </c>
      <c r="G115" s="30"/>
      <c r="H115" s="30"/>
      <c r="I115" s="27" t="s">
        <v>18</v>
      </c>
      <c r="J115" s="53">
        <f>IF(J12="","",J12)</f>
        <v>43815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43.15" customHeight="1">
      <c r="A117" s="30"/>
      <c r="B117" s="31"/>
      <c r="C117" s="27" t="s">
        <v>19</v>
      </c>
      <c r="D117" s="30"/>
      <c r="E117" s="30"/>
      <c r="F117" s="25" t="str">
        <f>E15</f>
        <v>Masarykova univerzita, Žerotínovo nám. 9, Brno</v>
      </c>
      <c r="G117" s="30"/>
      <c r="H117" s="30"/>
      <c r="I117" s="27" t="s">
        <v>29</v>
      </c>
      <c r="J117" s="28" t="str">
        <f>E21</f>
        <v>PROXIMA projekt, s.r.o., Lidická 19, Brno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7" t="s">
        <v>25</v>
      </c>
      <c r="D118" s="30"/>
      <c r="E118" s="30"/>
      <c r="F118" s="25" t="str">
        <f>IF(E18="","",E18)</f>
        <v>PROXIMA projekt, s.r.o., Lidická 19, Brno</v>
      </c>
      <c r="G118" s="30"/>
      <c r="H118" s="30"/>
      <c r="I118" s="27" t="s">
        <v>31</v>
      </c>
      <c r="J118" s="28" t="str">
        <f>E24</f>
        <v xml:space="preserve"> 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19"/>
      <c r="B120" s="120"/>
      <c r="C120" s="121" t="s">
        <v>112</v>
      </c>
      <c r="D120" s="122" t="s">
        <v>59</v>
      </c>
      <c r="E120" s="122" t="s">
        <v>55</v>
      </c>
      <c r="F120" s="122" t="s">
        <v>56</v>
      </c>
      <c r="G120" s="122" t="s">
        <v>113</v>
      </c>
      <c r="H120" s="122" t="s">
        <v>114</v>
      </c>
      <c r="I120" s="122" t="s">
        <v>115</v>
      </c>
      <c r="J120" s="123" t="s">
        <v>103</v>
      </c>
      <c r="K120" s="124" t="s">
        <v>116</v>
      </c>
      <c r="L120" s="125"/>
      <c r="M120" s="60" t="s">
        <v>1</v>
      </c>
      <c r="N120" s="61" t="s">
        <v>38</v>
      </c>
      <c r="O120" s="61" t="s">
        <v>117</v>
      </c>
      <c r="P120" s="61" t="s">
        <v>118</v>
      </c>
      <c r="Q120" s="61" t="s">
        <v>119</v>
      </c>
      <c r="R120" s="61" t="s">
        <v>120</v>
      </c>
      <c r="S120" s="61" t="s">
        <v>121</v>
      </c>
      <c r="T120" s="62" t="s">
        <v>122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</row>
    <row r="121" spans="1:65" s="2" customFormat="1" ht="22.9" customHeight="1">
      <c r="A121" s="30"/>
      <c r="B121" s="31"/>
      <c r="C121" s="67" t="s">
        <v>123</v>
      </c>
      <c r="D121" s="30"/>
      <c r="E121" s="30"/>
      <c r="F121" s="30"/>
      <c r="G121" s="30"/>
      <c r="H121" s="30"/>
      <c r="I121" s="30"/>
      <c r="J121" s="126">
        <f>BK121</f>
        <v>0</v>
      </c>
      <c r="K121" s="30"/>
      <c r="L121" s="31"/>
      <c r="M121" s="63"/>
      <c r="N121" s="54"/>
      <c r="O121" s="64"/>
      <c r="P121" s="127">
        <f>P122</f>
        <v>1055.3503819999999</v>
      </c>
      <c r="Q121" s="64"/>
      <c r="R121" s="127">
        <f>R122</f>
        <v>19.858934659999999</v>
      </c>
      <c r="S121" s="64"/>
      <c r="T121" s="128">
        <f>T122</f>
        <v>1.6968000000000001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8" t="s">
        <v>73</v>
      </c>
      <c r="AU121" s="18" t="s">
        <v>105</v>
      </c>
      <c r="BK121" s="129">
        <f>BK122</f>
        <v>0</v>
      </c>
    </row>
    <row r="122" spans="1:65" s="12" customFormat="1" ht="25.9" customHeight="1">
      <c r="B122" s="130"/>
      <c r="D122" s="131" t="s">
        <v>73</v>
      </c>
      <c r="E122" s="132" t="s">
        <v>124</v>
      </c>
      <c r="F122" s="132" t="s">
        <v>125</v>
      </c>
      <c r="J122" s="133">
        <f>BK122</f>
        <v>0</v>
      </c>
      <c r="L122" s="130"/>
      <c r="M122" s="134"/>
      <c r="N122" s="135"/>
      <c r="O122" s="135"/>
      <c r="P122" s="136">
        <f>P123+P133+P165+P168</f>
        <v>1055.3503819999999</v>
      </c>
      <c r="Q122" s="135"/>
      <c r="R122" s="136">
        <f>R123+R133+R165+R168</f>
        <v>19.858934659999999</v>
      </c>
      <c r="S122" s="135"/>
      <c r="T122" s="137">
        <f>T123+T133+T165+T168</f>
        <v>1.6968000000000001</v>
      </c>
      <c r="AR122" s="131" t="s">
        <v>81</v>
      </c>
      <c r="AT122" s="138" t="s">
        <v>73</v>
      </c>
      <c r="AU122" s="138" t="s">
        <v>74</v>
      </c>
      <c r="AY122" s="131" t="s">
        <v>126</v>
      </c>
      <c r="BK122" s="139">
        <f>BK123+BK133+BK165+BK168</f>
        <v>0</v>
      </c>
    </row>
    <row r="123" spans="1:65" s="12" customFormat="1" ht="22.9" customHeight="1">
      <c r="B123" s="130"/>
      <c r="D123" s="131" t="s">
        <v>73</v>
      </c>
      <c r="E123" s="140" t="s">
        <v>81</v>
      </c>
      <c r="F123" s="140" t="s">
        <v>127</v>
      </c>
      <c r="J123" s="141">
        <f>BK123</f>
        <v>0</v>
      </c>
      <c r="L123" s="130"/>
      <c r="M123" s="134"/>
      <c r="N123" s="135"/>
      <c r="O123" s="135"/>
      <c r="P123" s="136">
        <f>SUM(P124:P132)</f>
        <v>57.144000000000005</v>
      </c>
      <c r="Q123" s="135"/>
      <c r="R123" s="136">
        <f>SUM(R124:R132)</f>
        <v>1.8676200000000003</v>
      </c>
      <c r="S123" s="135"/>
      <c r="T123" s="137">
        <f>SUM(T124:T132)</f>
        <v>0</v>
      </c>
      <c r="AR123" s="131" t="s">
        <v>81</v>
      </c>
      <c r="AT123" s="138" t="s">
        <v>73</v>
      </c>
      <c r="AU123" s="138" t="s">
        <v>81</v>
      </c>
      <c r="AY123" s="131" t="s">
        <v>126</v>
      </c>
      <c r="BK123" s="139">
        <f>SUM(BK124:BK132)</f>
        <v>0</v>
      </c>
    </row>
    <row r="124" spans="1:65" s="2" customFormat="1" ht="16.5" customHeight="1">
      <c r="A124" s="30"/>
      <c r="B124" s="142"/>
      <c r="C124" s="143" t="s">
        <v>81</v>
      </c>
      <c r="D124" s="143" t="s">
        <v>128</v>
      </c>
      <c r="E124" s="144" t="s">
        <v>129</v>
      </c>
      <c r="F124" s="145" t="s">
        <v>130</v>
      </c>
      <c r="G124" s="146" t="s">
        <v>131</v>
      </c>
      <c r="H124" s="147">
        <v>24</v>
      </c>
      <c r="I124" s="148"/>
      <c r="J124" s="148">
        <f>ROUND(I124*H124,2)</f>
        <v>0</v>
      </c>
      <c r="K124" s="149"/>
      <c r="L124" s="31"/>
      <c r="M124" s="150" t="s">
        <v>1</v>
      </c>
      <c r="N124" s="151" t="s">
        <v>39</v>
      </c>
      <c r="O124" s="152">
        <v>0.67800000000000005</v>
      </c>
      <c r="P124" s="152">
        <f>O124*H124</f>
        <v>16.272000000000002</v>
      </c>
      <c r="Q124" s="152">
        <v>3.363E-2</v>
      </c>
      <c r="R124" s="152">
        <f>Q124*H124</f>
        <v>0.80712000000000006</v>
      </c>
      <c r="S124" s="152">
        <v>0</v>
      </c>
      <c r="T124" s="15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4" t="s">
        <v>132</v>
      </c>
      <c r="AT124" s="154" t="s">
        <v>128</v>
      </c>
      <c r="AU124" s="154" t="s">
        <v>83</v>
      </c>
      <c r="AY124" s="18" t="s">
        <v>126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8" t="s">
        <v>81</v>
      </c>
      <c r="BK124" s="155">
        <f>ROUND(I124*H124,2)</f>
        <v>0</v>
      </c>
      <c r="BL124" s="18" t="s">
        <v>132</v>
      </c>
      <c r="BM124" s="154" t="s">
        <v>133</v>
      </c>
    </row>
    <row r="125" spans="1:65" s="13" customFormat="1">
      <c r="B125" s="156"/>
      <c r="D125" s="157" t="s">
        <v>134</v>
      </c>
      <c r="E125" s="158" t="s">
        <v>1</v>
      </c>
      <c r="F125" s="159" t="s">
        <v>135</v>
      </c>
      <c r="H125" s="160">
        <v>24</v>
      </c>
      <c r="L125" s="156"/>
      <c r="M125" s="161"/>
      <c r="N125" s="162"/>
      <c r="O125" s="162"/>
      <c r="P125" s="162"/>
      <c r="Q125" s="162"/>
      <c r="R125" s="162"/>
      <c r="S125" s="162"/>
      <c r="T125" s="163"/>
      <c r="AT125" s="158" t="s">
        <v>134</v>
      </c>
      <c r="AU125" s="158" t="s">
        <v>83</v>
      </c>
      <c r="AV125" s="13" t="s">
        <v>83</v>
      </c>
      <c r="AW125" s="13" t="s">
        <v>30</v>
      </c>
      <c r="AX125" s="13" t="s">
        <v>81</v>
      </c>
      <c r="AY125" s="158" t="s">
        <v>126</v>
      </c>
    </row>
    <row r="126" spans="1:65" s="2" customFormat="1" ht="16.5" customHeight="1">
      <c r="A126" s="30"/>
      <c r="B126" s="142"/>
      <c r="C126" s="143" t="s">
        <v>83</v>
      </c>
      <c r="D126" s="143" t="s">
        <v>128</v>
      </c>
      <c r="E126" s="144" t="s">
        <v>136</v>
      </c>
      <c r="F126" s="145" t="s">
        <v>137</v>
      </c>
      <c r="G126" s="146" t="s">
        <v>131</v>
      </c>
      <c r="H126" s="147">
        <v>24</v>
      </c>
      <c r="I126" s="148"/>
      <c r="J126" s="148">
        <f>ROUND(I126*H126,2)</f>
        <v>0</v>
      </c>
      <c r="K126" s="149"/>
      <c r="L126" s="31"/>
      <c r="M126" s="150" t="s">
        <v>1</v>
      </c>
      <c r="N126" s="151" t="s">
        <v>39</v>
      </c>
      <c r="O126" s="152">
        <v>0.67800000000000005</v>
      </c>
      <c r="P126" s="152">
        <f>O126*H126</f>
        <v>16.272000000000002</v>
      </c>
      <c r="Q126" s="152">
        <v>3.363E-2</v>
      </c>
      <c r="R126" s="152">
        <f>Q126*H126</f>
        <v>0.80712000000000006</v>
      </c>
      <c r="S126" s="152">
        <v>0</v>
      </c>
      <c r="T126" s="153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4" t="s">
        <v>132</v>
      </c>
      <c r="AT126" s="154" t="s">
        <v>128</v>
      </c>
      <c r="AU126" s="154" t="s">
        <v>83</v>
      </c>
      <c r="AY126" s="18" t="s">
        <v>126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8" t="s">
        <v>81</v>
      </c>
      <c r="BK126" s="155">
        <f>ROUND(I126*H126,2)</f>
        <v>0</v>
      </c>
      <c r="BL126" s="18" t="s">
        <v>132</v>
      </c>
      <c r="BM126" s="154" t="s">
        <v>138</v>
      </c>
    </row>
    <row r="127" spans="1:65" s="13" customFormat="1">
      <c r="B127" s="156"/>
      <c r="D127" s="157" t="s">
        <v>134</v>
      </c>
      <c r="E127" s="158" t="s">
        <v>1</v>
      </c>
      <c r="F127" s="159" t="s">
        <v>135</v>
      </c>
      <c r="H127" s="160">
        <v>24</v>
      </c>
      <c r="L127" s="156"/>
      <c r="M127" s="161"/>
      <c r="N127" s="162"/>
      <c r="O127" s="162"/>
      <c r="P127" s="162"/>
      <c r="Q127" s="162"/>
      <c r="R127" s="162"/>
      <c r="S127" s="162"/>
      <c r="T127" s="163"/>
      <c r="AT127" s="158" t="s">
        <v>134</v>
      </c>
      <c r="AU127" s="158" t="s">
        <v>83</v>
      </c>
      <c r="AV127" s="13" t="s">
        <v>83</v>
      </c>
      <c r="AW127" s="13" t="s">
        <v>30</v>
      </c>
      <c r="AX127" s="13" t="s">
        <v>81</v>
      </c>
      <c r="AY127" s="158" t="s">
        <v>126</v>
      </c>
    </row>
    <row r="128" spans="1:65" s="2" customFormat="1" ht="16.5" customHeight="1">
      <c r="A128" s="30"/>
      <c r="B128" s="142"/>
      <c r="C128" s="164" t="s">
        <v>139</v>
      </c>
      <c r="D128" s="164" t="s">
        <v>140</v>
      </c>
      <c r="E128" s="165" t="s">
        <v>141</v>
      </c>
      <c r="F128" s="166" t="s">
        <v>142</v>
      </c>
      <c r="G128" s="167" t="s">
        <v>131</v>
      </c>
      <c r="H128" s="168">
        <v>48</v>
      </c>
      <c r="I128" s="169"/>
      <c r="J128" s="169">
        <f>ROUND(I128*H128,2)</f>
        <v>0</v>
      </c>
      <c r="K128" s="170"/>
      <c r="L128" s="171"/>
      <c r="M128" s="172" t="s">
        <v>1</v>
      </c>
      <c r="N128" s="173" t="s">
        <v>39</v>
      </c>
      <c r="O128" s="152">
        <v>0</v>
      </c>
      <c r="P128" s="152">
        <f>O128*H128</f>
        <v>0</v>
      </c>
      <c r="Q128" s="152">
        <v>3.8500000000000001E-3</v>
      </c>
      <c r="R128" s="152">
        <f>Q128*H128</f>
        <v>0.18480000000000002</v>
      </c>
      <c r="S128" s="152">
        <v>0</v>
      </c>
      <c r="T128" s="153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4" t="s">
        <v>143</v>
      </c>
      <c r="AT128" s="154" t="s">
        <v>140</v>
      </c>
      <c r="AU128" s="154" t="s">
        <v>83</v>
      </c>
      <c r="AY128" s="18" t="s">
        <v>126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8" t="s">
        <v>81</v>
      </c>
      <c r="BK128" s="155">
        <f>ROUND(I128*H128,2)</f>
        <v>0</v>
      </c>
      <c r="BL128" s="18" t="s">
        <v>132</v>
      </c>
      <c r="BM128" s="154" t="s">
        <v>144</v>
      </c>
    </row>
    <row r="129" spans="1:65" s="2" customFormat="1" ht="24" customHeight="1">
      <c r="A129" s="30"/>
      <c r="B129" s="142"/>
      <c r="C129" s="164" t="s">
        <v>132</v>
      </c>
      <c r="D129" s="164" t="s">
        <v>140</v>
      </c>
      <c r="E129" s="165" t="s">
        <v>145</v>
      </c>
      <c r="F129" s="166" t="s">
        <v>146</v>
      </c>
      <c r="G129" s="167" t="s">
        <v>147</v>
      </c>
      <c r="H129" s="168">
        <v>6</v>
      </c>
      <c r="I129" s="169"/>
      <c r="J129" s="169">
        <f>ROUND(I129*H129,2)</f>
        <v>0</v>
      </c>
      <c r="K129" s="170"/>
      <c r="L129" s="171"/>
      <c r="M129" s="172" t="s">
        <v>1</v>
      </c>
      <c r="N129" s="173" t="s">
        <v>39</v>
      </c>
      <c r="O129" s="152">
        <v>0</v>
      </c>
      <c r="P129" s="152">
        <f>O129*H129</f>
        <v>0</v>
      </c>
      <c r="Q129" s="152">
        <v>3.4000000000000002E-4</v>
      </c>
      <c r="R129" s="152">
        <f>Q129*H129</f>
        <v>2.0400000000000001E-3</v>
      </c>
      <c r="S129" s="152">
        <v>0</v>
      </c>
      <c r="T129" s="153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4" t="s">
        <v>143</v>
      </c>
      <c r="AT129" s="154" t="s">
        <v>140</v>
      </c>
      <c r="AU129" s="154" t="s">
        <v>83</v>
      </c>
      <c r="AY129" s="18" t="s">
        <v>126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8" t="s">
        <v>81</v>
      </c>
      <c r="BK129" s="155">
        <f>ROUND(I129*H129,2)</f>
        <v>0</v>
      </c>
      <c r="BL129" s="18" t="s">
        <v>132</v>
      </c>
      <c r="BM129" s="154" t="s">
        <v>148</v>
      </c>
    </row>
    <row r="130" spans="1:65" s="2" customFormat="1" ht="24" customHeight="1">
      <c r="A130" s="30"/>
      <c r="B130" s="142"/>
      <c r="C130" s="164" t="s">
        <v>149</v>
      </c>
      <c r="D130" s="164" t="s">
        <v>140</v>
      </c>
      <c r="E130" s="165" t="s">
        <v>150</v>
      </c>
      <c r="F130" s="166" t="s">
        <v>151</v>
      </c>
      <c r="G130" s="167" t="s">
        <v>147</v>
      </c>
      <c r="H130" s="168">
        <v>6</v>
      </c>
      <c r="I130" s="169"/>
      <c r="J130" s="169">
        <f>ROUND(I130*H130,2)</f>
        <v>0</v>
      </c>
      <c r="K130" s="170"/>
      <c r="L130" s="171"/>
      <c r="M130" s="172" t="s">
        <v>1</v>
      </c>
      <c r="N130" s="173" t="s">
        <v>39</v>
      </c>
      <c r="O130" s="152">
        <v>0</v>
      </c>
      <c r="P130" s="152">
        <f>O130*H130</f>
        <v>0</v>
      </c>
      <c r="Q130" s="152">
        <v>6.1999999999999998E-3</v>
      </c>
      <c r="R130" s="152">
        <f>Q130*H130</f>
        <v>3.7199999999999997E-2</v>
      </c>
      <c r="S130" s="152">
        <v>0</v>
      </c>
      <c r="T130" s="153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4" t="s">
        <v>143</v>
      </c>
      <c r="AT130" s="154" t="s">
        <v>140</v>
      </c>
      <c r="AU130" s="154" t="s">
        <v>83</v>
      </c>
      <c r="AY130" s="18" t="s">
        <v>126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8" t="s">
        <v>81</v>
      </c>
      <c r="BK130" s="155">
        <f>ROUND(I130*H130,2)</f>
        <v>0</v>
      </c>
      <c r="BL130" s="18" t="s">
        <v>132</v>
      </c>
      <c r="BM130" s="154" t="s">
        <v>152</v>
      </c>
    </row>
    <row r="131" spans="1:65" s="2" customFormat="1" ht="24" customHeight="1">
      <c r="A131" s="30"/>
      <c r="B131" s="142"/>
      <c r="C131" s="164" t="s">
        <v>153</v>
      </c>
      <c r="D131" s="164" t="s">
        <v>140</v>
      </c>
      <c r="E131" s="165" t="s">
        <v>154</v>
      </c>
      <c r="F131" s="166" t="s">
        <v>155</v>
      </c>
      <c r="G131" s="167" t="s">
        <v>147</v>
      </c>
      <c r="H131" s="168">
        <v>12</v>
      </c>
      <c r="I131" s="169"/>
      <c r="J131" s="169">
        <f>ROUND(I131*H131,2)</f>
        <v>0</v>
      </c>
      <c r="K131" s="170"/>
      <c r="L131" s="171"/>
      <c r="M131" s="172" t="s">
        <v>1</v>
      </c>
      <c r="N131" s="173" t="s">
        <v>39</v>
      </c>
      <c r="O131" s="152">
        <v>0</v>
      </c>
      <c r="P131" s="152">
        <f>O131*H131</f>
        <v>0</v>
      </c>
      <c r="Q131" s="152">
        <v>5.9999999999999995E-4</v>
      </c>
      <c r="R131" s="152">
        <f>Q131*H131</f>
        <v>7.1999999999999998E-3</v>
      </c>
      <c r="S131" s="152">
        <v>0</v>
      </c>
      <c r="T131" s="153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4" t="s">
        <v>143</v>
      </c>
      <c r="AT131" s="154" t="s">
        <v>140</v>
      </c>
      <c r="AU131" s="154" t="s">
        <v>83</v>
      </c>
      <c r="AY131" s="18" t="s">
        <v>126</v>
      </c>
      <c r="BE131" s="155">
        <f>IF(N131="základní",J131,0)</f>
        <v>0</v>
      </c>
      <c r="BF131" s="155">
        <f>IF(N131="snížená",J131,0)</f>
        <v>0</v>
      </c>
      <c r="BG131" s="155">
        <f>IF(N131="zákl. přenesená",J131,0)</f>
        <v>0</v>
      </c>
      <c r="BH131" s="155">
        <f>IF(N131="sníž. přenesená",J131,0)</f>
        <v>0</v>
      </c>
      <c r="BI131" s="155">
        <f>IF(N131="nulová",J131,0)</f>
        <v>0</v>
      </c>
      <c r="BJ131" s="18" t="s">
        <v>81</v>
      </c>
      <c r="BK131" s="155">
        <f>ROUND(I131*H131,2)</f>
        <v>0</v>
      </c>
      <c r="BL131" s="18" t="s">
        <v>132</v>
      </c>
      <c r="BM131" s="154" t="s">
        <v>156</v>
      </c>
    </row>
    <row r="132" spans="1:65" s="2" customFormat="1" ht="16.5" customHeight="1">
      <c r="A132" s="30"/>
      <c r="B132" s="142"/>
      <c r="C132" s="143" t="s">
        <v>157</v>
      </c>
      <c r="D132" s="143" t="s">
        <v>128</v>
      </c>
      <c r="E132" s="144" t="s">
        <v>158</v>
      </c>
      <c r="F132" s="145" t="s">
        <v>159</v>
      </c>
      <c r="G132" s="146" t="s">
        <v>147</v>
      </c>
      <c r="H132" s="147">
        <v>6</v>
      </c>
      <c r="I132" s="148"/>
      <c r="J132" s="148">
        <f>ROUND(I132*H132,2)</f>
        <v>0</v>
      </c>
      <c r="K132" s="149"/>
      <c r="L132" s="31"/>
      <c r="M132" s="150" t="s">
        <v>1</v>
      </c>
      <c r="N132" s="151" t="s">
        <v>39</v>
      </c>
      <c r="O132" s="152">
        <v>4.0999999999999996</v>
      </c>
      <c r="P132" s="152">
        <f>O132*H132</f>
        <v>24.599999999999998</v>
      </c>
      <c r="Q132" s="152">
        <v>3.6900000000000001E-3</v>
      </c>
      <c r="R132" s="152">
        <f>Q132*H132</f>
        <v>2.214E-2</v>
      </c>
      <c r="S132" s="152">
        <v>0</v>
      </c>
      <c r="T132" s="153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4" t="s">
        <v>132</v>
      </c>
      <c r="AT132" s="154" t="s">
        <v>128</v>
      </c>
      <c r="AU132" s="154" t="s">
        <v>83</v>
      </c>
      <c r="AY132" s="18" t="s">
        <v>126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8" t="s">
        <v>81</v>
      </c>
      <c r="BK132" s="155">
        <f>ROUND(I132*H132,2)</f>
        <v>0</v>
      </c>
      <c r="BL132" s="18" t="s">
        <v>132</v>
      </c>
      <c r="BM132" s="154" t="s">
        <v>160</v>
      </c>
    </row>
    <row r="133" spans="1:65" s="12" customFormat="1" ht="22.9" customHeight="1">
      <c r="B133" s="130"/>
      <c r="D133" s="131" t="s">
        <v>73</v>
      </c>
      <c r="E133" s="140" t="s">
        <v>83</v>
      </c>
      <c r="F133" s="140" t="s">
        <v>161</v>
      </c>
      <c r="J133" s="141">
        <f>BK133</f>
        <v>0</v>
      </c>
      <c r="L133" s="130"/>
      <c r="M133" s="134"/>
      <c r="N133" s="135"/>
      <c r="O133" s="135"/>
      <c r="P133" s="136">
        <f>SUM(P134:P164)</f>
        <v>938.89734899999996</v>
      </c>
      <c r="Q133" s="135"/>
      <c r="R133" s="136">
        <f>SUM(R134:R164)</f>
        <v>17.943938660000001</v>
      </c>
      <c r="S133" s="135"/>
      <c r="T133" s="137">
        <f>SUM(T134:T164)</f>
        <v>0</v>
      </c>
      <c r="AR133" s="131" t="s">
        <v>81</v>
      </c>
      <c r="AT133" s="138" t="s">
        <v>73</v>
      </c>
      <c r="AU133" s="138" t="s">
        <v>81</v>
      </c>
      <c r="AY133" s="131" t="s">
        <v>126</v>
      </c>
      <c r="BK133" s="139">
        <f>SUM(BK134:BK164)</f>
        <v>0</v>
      </c>
    </row>
    <row r="134" spans="1:65" s="2" customFormat="1" ht="24" customHeight="1">
      <c r="A134" s="30"/>
      <c r="B134" s="142"/>
      <c r="C134" s="143" t="s">
        <v>143</v>
      </c>
      <c r="D134" s="143" t="s">
        <v>128</v>
      </c>
      <c r="E134" s="144" t="s">
        <v>162</v>
      </c>
      <c r="F134" s="145" t="s">
        <v>163</v>
      </c>
      <c r="G134" s="146" t="s">
        <v>131</v>
      </c>
      <c r="H134" s="147">
        <v>143.19999999999999</v>
      </c>
      <c r="I134" s="148"/>
      <c r="J134" s="148">
        <f>ROUND(I134*H134,2)</f>
        <v>0</v>
      </c>
      <c r="K134" s="149"/>
      <c r="L134" s="31"/>
      <c r="M134" s="150" t="s">
        <v>1</v>
      </c>
      <c r="N134" s="151" t="s">
        <v>39</v>
      </c>
      <c r="O134" s="152">
        <v>2.972</v>
      </c>
      <c r="P134" s="152">
        <f>O134*H134</f>
        <v>425.59039999999999</v>
      </c>
      <c r="Q134" s="152">
        <v>3.2000000000000003E-4</v>
      </c>
      <c r="R134" s="152">
        <f>Q134*H134</f>
        <v>4.5823999999999997E-2</v>
      </c>
      <c r="S134" s="152">
        <v>0</v>
      </c>
      <c r="T134" s="153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4" t="s">
        <v>132</v>
      </c>
      <c r="AT134" s="154" t="s">
        <v>128</v>
      </c>
      <c r="AU134" s="154" t="s">
        <v>83</v>
      </c>
      <c r="AY134" s="18" t="s">
        <v>126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8" t="s">
        <v>81</v>
      </c>
      <c r="BK134" s="155">
        <f>ROUND(I134*H134,2)</f>
        <v>0</v>
      </c>
      <c r="BL134" s="18" t="s">
        <v>132</v>
      </c>
      <c r="BM134" s="154" t="s">
        <v>164</v>
      </c>
    </row>
    <row r="135" spans="1:65" s="13" customFormat="1">
      <c r="B135" s="156"/>
      <c r="D135" s="157" t="s">
        <v>134</v>
      </c>
      <c r="E135" s="158" t="s">
        <v>1</v>
      </c>
      <c r="F135" s="159" t="s">
        <v>165</v>
      </c>
      <c r="H135" s="160">
        <v>95.2</v>
      </c>
      <c r="L135" s="156"/>
      <c r="M135" s="161"/>
      <c r="N135" s="162"/>
      <c r="O135" s="162"/>
      <c r="P135" s="162"/>
      <c r="Q135" s="162"/>
      <c r="R135" s="162"/>
      <c r="S135" s="162"/>
      <c r="T135" s="163"/>
      <c r="AT135" s="158" t="s">
        <v>134</v>
      </c>
      <c r="AU135" s="158" t="s">
        <v>83</v>
      </c>
      <c r="AV135" s="13" t="s">
        <v>83</v>
      </c>
      <c r="AW135" s="13" t="s">
        <v>30</v>
      </c>
      <c r="AX135" s="13" t="s">
        <v>74</v>
      </c>
      <c r="AY135" s="158" t="s">
        <v>126</v>
      </c>
    </row>
    <row r="136" spans="1:65" s="13" customFormat="1">
      <c r="B136" s="156"/>
      <c r="D136" s="157" t="s">
        <v>134</v>
      </c>
      <c r="E136" s="158" t="s">
        <v>1</v>
      </c>
      <c r="F136" s="159" t="s">
        <v>166</v>
      </c>
      <c r="H136" s="160">
        <v>48</v>
      </c>
      <c r="L136" s="156"/>
      <c r="M136" s="161"/>
      <c r="N136" s="162"/>
      <c r="O136" s="162"/>
      <c r="P136" s="162"/>
      <c r="Q136" s="162"/>
      <c r="R136" s="162"/>
      <c r="S136" s="162"/>
      <c r="T136" s="163"/>
      <c r="AT136" s="158" t="s">
        <v>134</v>
      </c>
      <c r="AU136" s="158" t="s">
        <v>83</v>
      </c>
      <c r="AV136" s="13" t="s">
        <v>83</v>
      </c>
      <c r="AW136" s="13" t="s">
        <v>30</v>
      </c>
      <c r="AX136" s="13" t="s">
        <v>74</v>
      </c>
      <c r="AY136" s="158" t="s">
        <v>126</v>
      </c>
    </row>
    <row r="137" spans="1:65" s="14" customFormat="1">
      <c r="B137" s="174"/>
      <c r="D137" s="157" t="s">
        <v>134</v>
      </c>
      <c r="E137" s="175" t="s">
        <v>1</v>
      </c>
      <c r="F137" s="176" t="s">
        <v>167</v>
      </c>
      <c r="H137" s="177">
        <v>143.19999999999999</v>
      </c>
      <c r="L137" s="174"/>
      <c r="M137" s="178"/>
      <c r="N137" s="179"/>
      <c r="O137" s="179"/>
      <c r="P137" s="179"/>
      <c r="Q137" s="179"/>
      <c r="R137" s="179"/>
      <c r="S137" s="179"/>
      <c r="T137" s="180"/>
      <c r="AT137" s="175" t="s">
        <v>134</v>
      </c>
      <c r="AU137" s="175" t="s">
        <v>83</v>
      </c>
      <c r="AV137" s="14" t="s">
        <v>132</v>
      </c>
      <c r="AW137" s="14" t="s">
        <v>30</v>
      </c>
      <c r="AX137" s="14" t="s">
        <v>81</v>
      </c>
      <c r="AY137" s="175" t="s">
        <v>126</v>
      </c>
    </row>
    <row r="138" spans="1:65" s="2" customFormat="1" ht="24" customHeight="1">
      <c r="A138" s="30"/>
      <c r="B138" s="142"/>
      <c r="C138" s="143" t="s">
        <v>168</v>
      </c>
      <c r="D138" s="143" t="s">
        <v>128</v>
      </c>
      <c r="E138" s="144" t="s">
        <v>169</v>
      </c>
      <c r="F138" s="145" t="s">
        <v>170</v>
      </c>
      <c r="G138" s="146" t="s">
        <v>171</v>
      </c>
      <c r="H138" s="147">
        <v>26.667000000000002</v>
      </c>
      <c r="I138" s="148"/>
      <c r="J138" s="148">
        <f>ROUND(I138*H138,2)</f>
        <v>0</v>
      </c>
      <c r="K138" s="149"/>
      <c r="L138" s="31"/>
      <c r="M138" s="150" t="s">
        <v>1</v>
      </c>
      <c r="N138" s="151" t="s">
        <v>39</v>
      </c>
      <c r="O138" s="152">
        <v>3.3530000000000002</v>
      </c>
      <c r="P138" s="152">
        <f>O138*H138</f>
        <v>89.414451000000014</v>
      </c>
      <c r="Q138" s="152">
        <v>6.0000000000000002E-5</v>
      </c>
      <c r="R138" s="152">
        <f>Q138*H138</f>
        <v>1.6000200000000002E-3</v>
      </c>
      <c r="S138" s="152">
        <v>0</v>
      </c>
      <c r="T138" s="153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4" t="s">
        <v>132</v>
      </c>
      <c r="AT138" s="154" t="s">
        <v>128</v>
      </c>
      <c r="AU138" s="154" t="s">
        <v>83</v>
      </c>
      <c r="AY138" s="18" t="s">
        <v>126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8" t="s">
        <v>81</v>
      </c>
      <c r="BK138" s="155">
        <f>ROUND(I138*H138,2)</f>
        <v>0</v>
      </c>
      <c r="BL138" s="18" t="s">
        <v>132</v>
      </c>
      <c r="BM138" s="154" t="s">
        <v>172</v>
      </c>
    </row>
    <row r="139" spans="1:65" s="13" customFormat="1">
      <c r="B139" s="156"/>
      <c r="D139" s="157" t="s">
        <v>134</v>
      </c>
      <c r="E139" s="158" t="s">
        <v>1</v>
      </c>
      <c r="F139" s="159" t="s">
        <v>173</v>
      </c>
      <c r="H139" s="160">
        <v>18.667000000000002</v>
      </c>
      <c r="L139" s="156"/>
      <c r="M139" s="161"/>
      <c r="N139" s="162"/>
      <c r="O139" s="162"/>
      <c r="P139" s="162"/>
      <c r="Q139" s="162"/>
      <c r="R139" s="162"/>
      <c r="S139" s="162"/>
      <c r="T139" s="163"/>
      <c r="AT139" s="158" t="s">
        <v>134</v>
      </c>
      <c r="AU139" s="158" t="s">
        <v>83</v>
      </c>
      <c r="AV139" s="13" t="s">
        <v>83</v>
      </c>
      <c r="AW139" s="13" t="s">
        <v>30</v>
      </c>
      <c r="AX139" s="13" t="s">
        <v>74</v>
      </c>
      <c r="AY139" s="158" t="s">
        <v>126</v>
      </c>
    </row>
    <row r="140" spans="1:65" s="13" customFormat="1">
      <c r="B140" s="156"/>
      <c r="D140" s="157" t="s">
        <v>134</v>
      </c>
      <c r="E140" s="158" t="s">
        <v>1</v>
      </c>
      <c r="F140" s="159" t="s">
        <v>174</v>
      </c>
      <c r="H140" s="160">
        <v>8</v>
      </c>
      <c r="L140" s="156"/>
      <c r="M140" s="161"/>
      <c r="N140" s="162"/>
      <c r="O140" s="162"/>
      <c r="P140" s="162"/>
      <c r="Q140" s="162"/>
      <c r="R140" s="162"/>
      <c r="S140" s="162"/>
      <c r="T140" s="163"/>
      <c r="AT140" s="158" t="s">
        <v>134</v>
      </c>
      <c r="AU140" s="158" t="s">
        <v>83</v>
      </c>
      <c r="AV140" s="13" t="s">
        <v>83</v>
      </c>
      <c r="AW140" s="13" t="s">
        <v>30</v>
      </c>
      <c r="AX140" s="13" t="s">
        <v>74</v>
      </c>
      <c r="AY140" s="158" t="s">
        <v>126</v>
      </c>
    </row>
    <row r="141" spans="1:65" s="14" customFormat="1">
      <c r="B141" s="174"/>
      <c r="D141" s="157" t="s">
        <v>134</v>
      </c>
      <c r="E141" s="175" t="s">
        <v>1</v>
      </c>
      <c r="F141" s="176" t="s">
        <v>167</v>
      </c>
      <c r="H141" s="177">
        <v>26.667000000000002</v>
      </c>
      <c r="L141" s="174"/>
      <c r="M141" s="178"/>
      <c r="N141" s="179"/>
      <c r="O141" s="179"/>
      <c r="P141" s="179"/>
      <c r="Q141" s="179"/>
      <c r="R141" s="179"/>
      <c r="S141" s="179"/>
      <c r="T141" s="180"/>
      <c r="AT141" s="175" t="s">
        <v>134</v>
      </c>
      <c r="AU141" s="175" t="s">
        <v>83</v>
      </c>
      <c r="AV141" s="14" t="s">
        <v>132</v>
      </c>
      <c r="AW141" s="14" t="s">
        <v>30</v>
      </c>
      <c r="AX141" s="14" t="s">
        <v>81</v>
      </c>
      <c r="AY141" s="175" t="s">
        <v>126</v>
      </c>
    </row>
    <row r="142" spans="1:65" s="2" customFormat="1" ht="24" customHeight="1">
      <c r="A142" s="30"/>
      <c r="B142" s="142"/>
      <c r="C142" s="143" t="s">
        <v>175</v>
      </c>
      <c r="D142" s="143" t="s">
        <v>128</v>
      </c>
      <c r="E142" s="144" t="s">
        <v>176</v>
      </c>
      <c r="F142" s="145" t="s">
        <v>177</v>
      </c>
      <c r="G142" s="146" t="s">
        <v>171</v>
      </c>
      <c r="H142" s="147">
        <v>16.832999999999998</v>
      </c>
      <c r="I142" s="148"/>
      <c r="J142" s="148">
        <f>ROUND(I142*H142,2)</f>
        <v>0</v>
      </c>
      <c r="K142" s="149"/>
      <c r="L142" s="31"/>
      <c r="M142" s="150" t="s">
        <v>1</v>
      </c>
      <c r="N142" s="151" t="s">
        <v>39</v>
      </c>
      <c r="O142" s="152">
        <v>3.5059999999999998</v>
      </c>
      <c r="P142" s="152">
        <f>O142*H142</f>
        <v>59.016497999999991</v>
      </c>
      <c r="Q142" s="152">
        <v>8.0000000000000007E-5</v>
      </c>
      <c r="R142" s="152">
        <f>Q142*H142</f>
        <v>1.3466400000000001E-3</v>
      </c>
      <c r="S142" s="152">
        <v>0</v>
      </c>
      <c r="T142" s="153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4" t="s">
        <v>132</v>
      </c>
      <c r="AT142" s="154" t="s">
        <v>128</v>
      </c>
      <c r="AU142" s="154" t="s">
        <v>83</v>
      </c>
      <c r="AY142" s="18" t="s">
        <v>126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8" t="s">
        <v>81</v>
      </c>
      <c r="BK142" s="155">
        <f>ROUND(I142*H142,2)</f>
        <v>0</v>
      </c>
      <c r="BL142" s="18" t="s">
        <v>132</v>
      </c>
      <c r="BM142" s="154" t="s">
        <v>178</v>
      </c>
    </row>
    <row r="143" spans="1:65" s="13" customFormat="1">
      <c r="B143" s="156"/>
      <c r="D143" s="157" t="s">
        <v>134</v>
      </c>
      <c r="E143" s="158" t="s">
        <v>1</v>
      </c>
      <c r="F143" s="159" t="s">
        <v>179</v>
      </c>
      <c r="H143" s="160">
        <v>12.833</v>
      </c>
      <c r="L143" s="156"/>
      <c r="M143" s="161"/>
      <c r="N143" s="162"/>
      <c r="O143" s="162"/>
      <c r="P143" s="162"/>
      <c r="Q143" s="162"/>
      <c r="R143" s="162"/>
      <c r="S143" s="162"/>
      <c r="T143" s="163"/>
      <c r="AT143" s="158" t="s">
        <v>134</v>
      </c>
      <c r="AU143" s="158" t="s">
        <v>83</v>
      </c>
      <c r="AV143" s="13" t="s">
        <v>83</v>
      </c>
      <c r="AW143" s="13" t="s">
        <v>30</v>
      </c>
      <c r="AX143" s="13" t="s">
        <v>74</v>
      </c>
      <c r="AY143" s="158" t="s">
        <v>126</v>
      </c>
    </row>
    <row r="144" spans="1:65" s="13" customFormat="1">
      <c r="B144" s="156"/>
      <c r="D144" s="157" t="s">
        <v>134</v>
      </c>
      <c r="E144" s="158" t="s">
        <v>1</v>
      </c>
      <c r="F144" s="159" t="s">
        <v>180</v>
      </c>
      <c r="H144" s="160">
        <v>4</v>
      </c>
      <c r="L144" s="156"/>
      <c r="M144" s="161"/>
      <c r="N144" s="162"/>
      <c r="O144" s="162"/>
      <c r="P144" s="162"/>
      <c r="Q144" s="162"/>
      <c r="R144" s="162"/>
      <c r="S144" s="162"/>
      <c r="T144" s="163"/>
      <c r="AT144" s="158" t="s">
        <v>134</v>
      </c>
      <c r="AU144" s="158" t="s">
        <v>83</v>
      </c>
      <c r="AV144" s="13" t="s">
        <v>83</v>
      </c>
      <c r="AW144" s="13" t="s">
        <v>30</v>
      </c>
      <c r="AX144" s="13" t="s">
        <v>74</v>
      </c>
      <c r="AY144" s="158" t="s">
        <v>126</v>
      </c>
    </row>
    <row r="145" spans="1:65" s="14" customFormat="1">
      <c r="B145" s="174"/>
      <c r="D145" s="157" t="s">
        <v>134</v>
      </c>
      <c r="E145" s="175" t="s">
        <v>1</v>
      </c>
      <c r="F145" s="176" t="s">
        <v>167</v>
      </c>
      <c r="H145" s="177">
        <v>16.832999999999998</v>
      </c>
      <c r="L145" s="174"/>
      <c r="M145" s="178"/>
      <c r="N145" s="179"/>
      <c r="O145" s="179"/>
      <c r="P145" s="179"/>
      <c r="Q145" s="179"/>
      <c r="R145" s="179"/>
      <c r="S145" s="179"/>
      <c r="T145" s="180"/>
      <c r="AT145" s="175" t="s">
        <v>134</v>
      </c>
      <c r="AU145" s="175" t="s">
        <v>83</v>
      </c>
      <c r="AV145" s="14" t="s">
        <v>132</v>
      </c>
      <c r="AW145" s="14" t="s">
        <v>30</v>
      </c>
      <c r="AX145" s="14" t="s">
        <v>81</v>
      </c>
      <c r="AY145" s="175" t="s">
        <v>126</v>
      </c>
    </row>
    <row r="146" spans="1:65" s="2" customFormat="1" ht="16.5" customHeight="1">
      <c r="A146" s="30"/>
      <c r="B146" s="142"/>
      <c r="C146" s="164" t="s">
        <v>181</v>
      </c>
      <c r="D146" s="164" t="s">
        <v>140</v>
      </c>
      <c r="E146" s="165" t="s">
        <v>182</v>
      </c>
      <c r="F146" s="166" t="s">
        <v>183</v>
      </c>
      <c r="G146" s="167" t="s">
        <v>184</v>
      </c>
      <c r="H146" s="168">
        <v>12.509</v>
      </c>
      <c r="I146" s="169"/>
      <c r="J146" s="169">
        <f>ROUND(I146*H146,2)</f>
        <v>0</v>
      </c>
      <c r="K146" s="170"/>
      <c r="L146" s="171"/>
      <c r="M146" s="172" t="s">
        <v>1</v>
      </c>
      <c r="N146" s="173" t="s">
        <v>39</v>
      </c>
      <c r="O146" s="152">
        <v>0</v>
      </c>
      <c r="P146" s="152">
        <f>O146*H146</f>
        <v>0</v>
      </c>
      <c r="Q146" s="152">
        <v>1</v>
      </c>
      <c r="R146" s="152">
        <f>Q146*H146</f>
        <v>12.509</v>
      </c>
      <c r="S146" s="152">
        <v>0</v>
      </c>
      <c r="T146" s="153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4" t="s">
        <v>143</v>
      </c>
      <c r="AT146" s="154" t="s">
        <v>140</v>
      </c>
      <c r="AU146" s="154" t="s">
        <v>83</v>
      </c>
      <c r="AY146" s="18" t="s">
        <v>126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8" t="s">
        <v>81</v>
      </c>
      <c r="BK146" s="155">
        <f>ROUND(I146*H146,2)</f>
        <v>0</v>
      </c>
      <c r="BL146" s="18" t="s">
        <v>132</v>
      </c>
      <c r="BM146" s="154" t="s">
        <v>185</v>
      </c>
    </row>
    <row r="147" spans="1:65" s="13" customFormat="1">
      <c r="B147" s="156"/>
      <c r="D147" s="157" t="s">
        <v>134</v>
      </c>
      <c r="E147" s="158" t="s">
        <v>1</v>
      </c>
      <c r="F147" s="159" t="s">
        <v>186</v>
      </c>
      <c r="H147" s="160">
        <v>2.056</v>
      </c>
      <c r="L147" s="156"/>
      <c r="M147" s="161"/>
      <c r="N147" s="162"/>
      <c r="O147" s="162"/>
      <c r="P147" s="162"/>
      <c r="Q147" s="162"/>
      <c r="R147" s="162"/>
      <c r="S147" s="162"/>
      <c r="T147" s="163"/>
      <c r="AT147" s="158" t="s">
        <v>134</v>
      </c>
      <c r="AU147" s="158" t="s">
        <v>83</v>
      </c>
      <c r="AV147" s="13" t="s">
        <v>83</v>
      </c>
      <c r="AW147" s="13" t="s">
        <v>30</v>
      </c>
      <c r="AX147" s="13" t="s">
        <v>74</v>
      </c>
      <c r="AY147" s="158" t="s">
        <v>126</v>
      </c>
    </row>
    <row r="148" spans="1:65" s="13" customFormat="1">
      <c r="B148" s="156"/>
      <c r="D148" s="157" t="s">
        <v>134</v>
      </c>
      <c r="E148" s="158" t="s">
        <v>1</v>
      </c>
      <c r="F148" s="159" t="s">
        <v>187</v>
      </c>
      <c r="H148" s="160">
        <v>0.88100000000000001</v>
      </c>
      <c r="L148" s="156"/>
      <c r="M148" s="161"/>
      <c r="N148" s="162"/>
      <c r="O148" s="162"/>
      <c r="P148" s="162"/>
      <c r="Q148" s="162"/>
      <c r="R148" s="162"/>
      <c r="S148" s="162"/>
      <c r="T148" s="163"/>
      <c r="AT148" s="158" t="s">
        <v>134</v>
      </c>
      <c r="AU148" s="158" t="s">
        <v>83</v>
      </c>
      <c r="AV148" s="13" t="s">
        <v>83</v>
      </c>
      <c r="AW148" s="13" t="s">
        <v>30</v>
      </c>
      <c r="AX148" s="13" t="s">
        <v>74</v>
      </c>
      <c r="AY148" s="158" t="s">
        <v>126</v>
      </c>
    </row>
    <row r="149" spans="1:65" s="13" customFormat="1">
      <c r="B149" s="156"/>
      <c r="D149" s="157" t="s">
        <v>134</v>
      </c>
      <c r="E149" s="158" t="s">
        <v>1</v>
      </c>
      <c r="F149" s="159" t="s">
        <v>188</v>
      </c>
      <c r="H149" s="160">
        <v>5.39</v>
      </c>
      <c r="L149" s="156"/>
      <c r="M149" s="161"/>
      <c r="N149" s="162"/>
      <c r="O149" s="162"/>
      <c r="P149" s="162"/>
      <c r="Q149" s="162"/>
      <c r="R149" s="162"/>
      <c r="S149" s="162"/>
      <c r="T149" s="163"/>
      <c r="AT149" s="158" t="s">
        <v>134</v>
      </c>
      <c r="AU149" s="158" t="s">
        <v>83</v>
      </c>
      <c r="AV149" s="13" t="s">
        <v>83</v>
      </c>
      <c r="AW149" s="13" t="s">
        <v>30</v>
      </c>
      <c r="AX149" s="13" t="s">
        <v>74</v>
      </c>
      <c r="AY149" s="158" t="s">
        <v>126</v>
      </c>
    </row>
    <row r="150" spans="1:65" s="13" customFormat="1">
      <c r="B150" s="156"/>
      <c r="D150" s="157" t="s">
        <v>134</v>
      </c>
      <c r="E150" s="158" t="s">
        <v>1</v>
      </c>
      <c r="F150" s="159" t="s">
        <v>189</v>
      </c>
      <c r="H150" s="160">
        <v>1.68</v>
      </c>
      <c r="L150" s="156"/>
      <c r="M150" s="161"/>
      <c r="N150" s="162"/>
      <c r="O150" s="162"/>
      <c r="P150" s="162"/>
      <c r="Q150" s="162"/>
      <c r="R150" s="162"/>
      <c r="S150" s="162"/>
      <c r="T150" s="163"/>
      <c r="AT150" s="158" t="s">
        <v>134</v>
      </c>
      <c r="AU150" s="158" t="s">
        <v>83</v>
      </c>
      <c r="AV150" s="13" t="s">
        <v>83</v>
      </c>
      <c r="AW150" s="13" t="s">
        <v>30</v>
      </c>
      <c r="AX150" s="13" t="s">
        <v>74</v>
      </c>
      <c r="AY150" s="158" t="s">
        <v>126</v>
      </c>
    </row>
    <row r="151" spans="1:65" s="15" customFormat="1">
      <c r="B151" s="181"/>
      <c r="D151" s="157" t="s">
        <v>134</v>
      </c>
      <c r="E151" s="182" t="s">
        <v>1</v>
      </c>
      <c r="F151" s="183" t="s">
        <v>190</v>
      </c>
      <c r="H151" s="184">
        <v>10.007</v>
      </c>
      <c r="L151" s="181"/>
      <c r="M151" s="185"/>
      <c r="N151" s="186"/>
      <c r="O151" s="186"/>
      <c r="P151" s="186"/>
      <c r="Q151" s="186"/>
      <c r="R151" s="186"/>
      <c r="S151" s="186"/>
      <c r="T151" s="187"/>
      <c r="AT151" s="182" t="s">
        <v>134</v>
      </c>
      <c r="AU151" s="182" t="s">
        <v>83</v>
      </c>
      <c r="AV151" s="15" t="s">
        <v>139</v>
      </c>
      <c r="AW151" s="15" t="s">
        <v>30</v>
      </c>
      <c r="AX151" s="15" t="s">
        <v>74</v>
      </c>
      <c r="AY151" s="182" t="s">
        <v>126</v>
      </c>
    </row>
    <row r="152" spans="1:65" s="13" customFormat="1">
      <c r="B152" s="156"/>
      <c r="D152" s="157" t="s">
        <v>134</v>
      </c>
      <c r="E152" s="158" t="s">
        <v>1</v>
      </c>
      <c r="F152" s="159" t="s">
        <v>191</v>
      </c>
      <c r="H152" s="160">
        <v>12.509</v>
      </c>
      <c r="L152" s="156"/>
      <c r="M152" s="161"/>
      <c r="N152" s="162"/>
      <c r="O152" s="162"/>
      <c r="P152" s="162"/>
      <c r="Q152" s="162"/>
      <c r="R152" s="162"/>
      <c r="S152" s="162"/>
      <c r="T152" s="163"/>
      <c r="AT152" s="158" t="s">
        <v>134</v>
      </c>
      <c r="AU152" s="158" t="s">
        <v>83</v>
      </c>
      <c r="AV152" s="13" t="s">
        <v>83</v>
      </c>
      <c r="AW152" s="13" t="s">
        <v>30</v>
      </c>
      <c r="AX152" s="13" t="s">
        <v>81</v>
      </c>
      <c r="AY152" s="158" t="s">
        <v>126</v>
      </c>
    </row>
    <row r="153" spans="1:65" s="2" customFormat="1" ht="16.5" customHeight="1">
      <c r="A153" s="30"/>
      <c r="B153" s="142"/>
      <c r="C153" s="143" t="s">
        <v>192</v>
      </c>
      <c r="D153" s="143" t="s">
        <v>128</v>
      </c>
      <c r="E153" s="144" t="s">
        <v>193</v>
      </c>
      <c r="F153" s="145" t="s">
        <v>194</v>
      </c>
      <c r="G153" s="146" t="s">
        <v>131</v>
      </c>
      <c r="H153" s="147">
        <v>16.8</v>
      </c>
      <c r="I153" s="148"/>
      <c r="J153" s="148">
        <f>ROUND(I153*H153,2)</f>
        <v>0</v>
      </c>
      <c r="K153" s="149"/>
      <c r="L153" s="31"/>
      <c r="M153" s="150" t="s">
        <v>1</v>
      </c>
      <c r="N153" s="151" t="s">
        <v>39</v>
      </c>
      <c r="O153" s="152">
        <v>2.15</v>
      </c>
      <c r="P153" s="152">
        <f>O153*H153</f>
        <v>36.119999999999997</v>
      </c>
      <c r="Q153" s="152">
        <v>5.1000000000000004E-4</v>
      </c>
      <c r="R153" s="152">
        <f>Q153*H153</f>
        <v>8.568000000000001E-3</v>
      </c>
      <c r="S153" s="152">
        <v>0</v>
      </c>
      <c r="T153" s="153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4" t="s">
        <v>132</v>
      </c>
      <c r="AT153" s="154" t="s">
        <v>128</v>
      </c>
      <c r="AU153" s="154" t="s">
        <v>83</v>
      </c>
      <c r="AY153" s="18" t="s">
        <v>126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8" t="s">
        <v>81</v>
      </c>
      <c r="BK153" s="155">
        <f>ROUND(I153*H153,2)</f>
        <v>0</v>
      </c>
      <c r="BL153" s="18" t="s">
        <v>132</v>
      </c>
      <c r="BM153" s="154" t="s">
        <v>195</v>
      </c>
    </row>
    <row r="154" spans="1:65" s="13" customFormat="1">
      <c r="B154" s="156"/>
      <c r="D154" s="157" t="s">
        <v>134</v>
      </c>
      <c r="E154" s="158" t="s">
        <v>1</v>
      </c>
      <c r="F154" s="159" t="s">
        <v>196</v>
      </c>
      <c r="H154" s="160">
        <v>16.8</v>
      </c>
      <c r="L154" s="156"/>
      <c r="M154" s="161"/>
      <c r="N154" s="162"/>
      <c r="O154" s="162"/>
      <c r="P154" s="162"/>
      <c r="Q154" s="162"/>
      <c r="R154" s="162"/>
      <c r="S154" s="162"/>
      <c r="T154" s="163"/>
      <c r="AT154" s="158" t="s">
        <v>134</v>
      </c>
      <c r="AU154" s="158" t="s">
        <v>83</v>
      </c>
      <c r="AV154" s="13" t="s">
        <v>83</v>
      </c>
      <c r="AW154" s="13" t="s">
        <v>30</v>
      </c>
      <c r="AX154" s="13" t="s">
        <v>81</v>
      </c>
      <c r="AY154" s="158" t="s">
        <v>126</v>
      </c>
    </row>
    <row r="155" spans="1:65" s="2" customFormat="1" ht="24" customHeight="1">
      <c r="A155" s="30"/>
      <c r="B155" s="142"/>
      <c r="C155" s="143" t="s">
        <v>197</v>
      </c>
      <c r="D155" s="143" t="s">
        <v>128</v>
      </c>
      <c r="E155" s="144" t="s">
        <v>198</v>
      </c>
      <c r="F155" s="145" t="s">
        <v>199</v>
      </c>
      <c r="G155" s="146" t="s">
        <v>131</v>
      </c>
      <c r="H155" s="147">
        <v>42</v>
      </c>
      <c r="I155" s="148"/>
      <c r="J155" s="148">
        <f>ROUND(I155*H155,2)</f>
        <v>0</v>
      </c>
      <c r="K155" s="149"/>
      <c r="L155" s="31"/>
      <c r="M155" s="150" t="s">
        <v>1</v>
      </c>
      <c r="N155" s="151" t="s">
        <v>39</v>
      </c>
      <c r="O155" s="152">
        <v>2.2679999999999998</v>
      </c>
      <c r="P155" s="152">
        <f>O155*H155</f>
        <v>95.255999999999986</v>
      </c>
      <c r="Q155" s="152">
        <v>3.2849999999999997E-2</v>
      </c>
      <c r="R155" s="152">
        <f>Q155*H155</f>
        <v>1.3796999999999999</v>
      </c>
      <c r="S155" s="152">
        <v>0</v>
      </c>
      <c r="T155" s="153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4" t="s">
        <v>132</v>
      </c>
      <c r="AT155" s="154" t="s">
        <v>128</v>
      </c>
      <c r="AU155" s="154" t="s">
        <v>83</v>
      </c>
      <c r="AY155" s="18" t="s">
        <v>126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8" t="s">
        <v>81</v>
      </c>
      <c r="BK155" s="155">
        <f>ROUND(I155*H155,2)</f>
        <v>0</v>
      </c>
      <c r="BL155" s="18" t="s">
        <v>132</v>
      </c>
      <c r="BM155" s="154" t="s">
        <v>200</v>
      </c>
    </row>
    <row r="156" spans="1:65" s="13" customFormat="1">
      <c r="B156" s="156"/>
      <c r="D156" s="157" t="s">
        <v>134</v>
      </c>
      <c r="E156" s="158" t="s">
        <v>1</v>
      </c>
      <c r="F156" s="159" t="s">
        <v>201</v>
      </c>
      <c r="H156" s="160">
        <v>42</v>
      </c>
      <c r="L156" s="156"/>
      <c r="M156" s="161"/>
      <c r="N156" s="162"/>
      <c r="O156" s="162"/>
      <c r="P156" s="162"/>
      <c r="Q156" s="162"/>
      <c r="R156" s="162"/>
      <c r="S156" s="162"/>
      <c r="T156" s="163"/>
      <c r="AT156" s="158" t="s">
        <v>134</v>
      </c>
      <c r="AU156" s="158" t="s">
        <v>83</v>
      </c>
      <c r="AV156" s="13" t="s">
        <v>83</v>
      </c>
      <c r="AW156" s="13" t="s">
        <v>30</v>
      </c>
      <c r="AX156" s="13" t="s">
        <v>81</v>
      </c>
      <c r="AY156" s="158" t="s">
        <v>126</v>
      </c>
    </row>
    <row r="157" spans="1:65" s="2" customFormat="1" ht="24" customHeight="1">
      <c r="A157" s="30"/>
      <c r="B157" s="142"/>
      <c r="C157" s="143" t="s">
        <v>202</v>
      </c>
      <c r="D157" s="143" t="s">
        <v>128</v>
      </c>
      <c r="E157" s="144" t="s">
        <v>203</v>
      </c>
      <c r="F157" s="145" t="s">
        <v>204</v>
      </c>
      <c r="G157" s="146" t="s">
        <v>131</v>
      </c>
      <c r="H157" s="147">
        <v>70</v>
      </c>
      <c r="I157" s="148"/>
      <c r="J157" s="148">
        <f>ROUND(I157*H157,2)</f>
        <v>0</v>
      </c>
      <c r="K157" s="149"/>
      <c r="L157" s="31"/>
      <c r="M157" s="150" t="s">
        <v>1</v>
      </c>
      <c r="N157" s="151" t="s">
        <v>39</v>
      </c>
      <c r="O157" s="152">
        <v>2.7</v>
      </c>
      <c r="P157" s="152">
        <f>O157*H157</f>
        <v>189</v>
      </c>
      <c r="Q157" s="152">
        <v>3.2849999999999997E-2</v>
      </c>
      <c r="R157" s="152">
        <f>Q157*H157</f>
        <v>2.2994999999999997</v>
      </c>
      <c r="S157" s="152">
        <v>0</v>
      </c>
      <c r="T157" s="153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4" t="s">
        <v>132</v>
      </c>
      <c r="AT157" s="154" t="s">
        <v>128</v>
      </c>
      <c r="AU157" s="154" t="s">
        <v>83</v>
      </c>
      <c r="AY157" s="18" t="s">
        <v>126</v>
      </c>
      <c r="BE157" s="155">
        <f>IF(N157="základní",J157,0)</f>
        <v>0</v>
      </c>
      <c r="BF157" s="155">
        <f>IF(N157="snížená",J157,0)</f>
        <v>0</v>
      </c>
      <c r="BG157" s="155">
        <f>IF(N157="zákl. přenesená",J157,0)</f>
        <v>0</v>
      </c>
      <c r="BH157" s="155">
        <f>IF(N157="sníž. přenesená",J157,0)</f>
        <v>0</v>
      </c>
      <c r="BI157" s="155">
        <f>IF(N157="nulová",J157,0)</f>
        <v>0</v>
      </c>
      <c r="BJ157" s="18" t="s">
        <v>81</v>
      </c>
      <c r="BK157" s="155">
        <f>ROUND(I157*H157,2)</f>
        <v>0</v>
      </c>
      <c r="BL157" s="18" t="s">
        <v>132</v>
      </c>
      <c r="BM157" s="154" t="s">
        <v>205</v>
      </c>
    </row>
    <row r="158" spans="1:65" s="13" customFormat="1">
      <c r="B158" s="156"/>
      <c r="D158" s="157" t="s">
        <v>134</v>
      </c>
      <c r="E158" s="158" t="s">
        <v>1</v>
      </c>
      <c r="F158" s="159" t="s">
        <v>206</v>
      </c>
      <c r="H158" s="160">
        <v>70</v>
      </c>
      <c r="L158" s="156"/>
      <c r="M158" s="161"/>
      <c r="N158" s="162"/>
      <c r="O158" s="162"/>
      <c r="P158" s="162"/>
      <c r="Q158" s="162"/>
      <c r="R158" s="162"/>
      <c r="S158" s="162"/>
      <c r="T158" s="163"/>
      <c r="AT158" s="158" t="s">
        <v>134</v>
      </c>
      <c r="AU158" s="158" t="s">
        <v>83</v>
      </c>
      <c r="AV158" s="13" t="s">
        <v>83</v>
      </c>
      <c r="AW158" s="13" t="s">
        <v>30</v>
      </c>
      <c r="AX158" s="13" t="s">
        <v>81</v>
      </c>
      <c r="AY158" s="158" t="s">
        <v>126</v>
      </c>
    </row>
    <row r="159" spans="1:65" s="2" customFormat="1" ht="24" customHeight="1">
      <c r="A159" s="30"/>
      <c r="B159" s="142"/>
      <c r="C159" s="164" t="s">
        <v>8</v>
      </c>
      <c r="D159" s="164" t="s">
        <v>140</v>
      </c>
      <c r="E159" s="165" t="s">
        <v>207</v>
      </c>
      <c r="F159" s="166" t="s">
        <v>208</v>
      </c>
      <c r="G159" s="167" t="s">
        <v>131</v>
      </c>
      <c r="H159" s="168">
        <v>112</v>
      </c>
      <c r="I159" s="169"/>
      <c r="J159" s="169">
        <f>ROUND(I159*H159,2)</f>
        <v>0</v>
      </c>
      <c r="K159" s="170"/>
      <c r="L159" s="171"/>
      <c r="M159" s="172" t="s">
        <v>1</v>
      </c>
      <c r="N159" s="173" t="s">
        <v>39</v>
      </c>
      <c r="O159" s="152">
        <v>0</v>
      </c>
      <c r="P159" s="152">
        <f>O159*H159</f>
        <v>0</v>
      </c>
      <c r="Q159" s="152">
        <v>1.4800000000000001E-2</v>
      </c>
      <c r="R159" s="152">
        <f>Q159*H159</f>
        <v>1.6576</v>
      </c>
      <c r="S159" s="152">
        <v>0</v>
      </c>
      <c r="T159" s="153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4" t="s">
        <v>143</v>
      </c>
      <c r="AT159" s="154" t="s">
        <v>140</v>
      </c>
      <c r="AU159" s="154" t="s">
        <v>83</v>
      </c>
      <c r="AY159" s="18" t="s">
        <v>126</v>
      </c>
      <c r="BE159" s="155">
        <f>IF(N159="základní",J159,0)</f>
        <v>0</v>
      </c>
      <c r="BF159" s="155">
        <f>IF(N159="snížená",J159,0)</f>
        <v>0</v>
      </c>
      <c r="BG159" s="155">
        <f>IF(N159="zákl. přenesená",J159,0)</f>
        <v>0</v>
      </c>
      <c r="BH159" s="155">
        <f>IF(N159="sníž. přenesená",J159,0)</f>
        <v>0</v>
      </c>
      <c r="BI159" s="155">
        <f>IF(N159="nulová",J159,0)</f>
        <v>0</v>
      </c>
      <c r="BJ159" s="18" t="s">
        <v>81</v>
      </c>
      <c r="BK159" s="155">
        <f>ROUND(I159*H159,2)</f>
        <v>0</v>
      </c>
      <c r="BL159" s="18" t="s">
        <v>132</v>
      </c>
      <c r="BM159" s="154" t="s">
        <v>209</v>
      </c>
    </row>
    <row r="160" spans="1:65" s="13" customFormat="1">
      <c r="B160" s="156"/>
      <c r="D160" s="157" t="s">
        <v>134</v>
      </c>
      <c r="E160" s="158" t="s">
        <v>1</v>
      </c>
      <c r="F160" s="159" t="s">
        <v>210</v>
      </c>
      <c r="H160" s="160">
        <v>112</v>
      </c>
      <c r="L160" s="156"/>
      <c r="M160" s="161"/>
      <c r="N160" s="162"/>
      <c r="O160" s="162"/>
      <c r="P160" s="162"/>
      <c r="Q160" s="162"/>
      <c r="R160" s="162"/>
      <c r="S160" s="162"/>
      <c r="T160" s="163"/>
      <c r="AT160" s="158" t="s">
        <v>134</v>
      </c>
      <c r="AU160" s="158" t="s">
        <v>83</v>
      </c>
      <c r="AV160" s="13" t="s">
        <v>83</v>
      </c>
      <c r="AW160" s="13" t="s">
        <v>30</v>
      </c>
      <c r="AX160" s="13" t="s">
        <v>81</v>
      </c>
      <c r="AY160" s="158" t="s">
        <v>126</v>
      </c>
    </row>
    <row r="161" spans="1:65" s="2" customFormat="1" ht="16.5" customHeight="1">
      <c r="A161" s="30"/>
      <c r="B161" s="142"/>
      <c r="C161" s="143" t="s">
        <v>211</v>
      </c>
      <c r="D161" s="143" t="s">
        <v>128</v>
      </c>
      <c r="E161" s="144" t="s">
        <v>212</v>
      </c>
      <c r="F161" s="145" t="s">
        <v>213</v>
      </c>
      <c r="G161" s="146" t="s">
        <v>147</v>
      </c>
      <c r="H161" s="147">
        <v>14</v>
      </c>
      <c r="I161" s="148"/>
      <c r="J161" s="148">
        <f>ROUND(I161*H161,2)</f>
        <v>0</v>
      </c>
      <c r="K161" s="149"/>
      <c r="L161" s="31"/>
      <c r="M161" s="150" t="s">
        <v>1</v>
      </c>
      <c r="N161" s="151" t="s">
        <v>39</v>
      </c>
      <c r="O161" s="152">
        <v>2.15</v>
      </c>
      <c r="P161" s="152">
        <f>O161*H161</f>
        <v>30.099999999999998</v>
      </c>
      <c r="Q161" s="152">
        <v>5.1000000000000004E-4</v>
      </c>
      <c r="R161" s="152">
        <f>Q161*H161</f>
        <v>7.1400000000000005E-3</v>
      </c>
      <c r="S161" s="152">
        <v>0</v>
      </c>
      <c r="T161" s="153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4" t="s">
        <v>132</v>
      </c>
      <c r="AT161" s="154" t="s">
        <v>128</v>
      </c>
      <c r="AU161" s="154" t="s">
        <v>83</v>
      </c>
      <c r="AY161" s="18" t="s">
        <v>126</v>
      </c>
      <c r="BE161" s="155">
        <f>IF(N161="základní",J161,0)</f>
        <v>0</v>
      </c>
      <c r="BF161" s="155">
        <f>IF(N161="snížená",J161,0)</f>
        <v>0</v>
      </c>
      <c r="BG161" s="155">
        <f>IF(N161="zákl. přenesená",J161,0)</f>
        <v>0</v>
      </c>
      <c r="BH161" s="155">
        <f>IF(N161="sníž. přenesená",J161,0)</f>
        <v>0</v>
      </c>
      <c r="BI161" s="155">
        <f>IF(N161="nulová",J161,0)</f>
        <v>0</v>
      </c>
      <c r="BJ161" s="18" t="s">
        <v>81</v>
      </c>
      <c r="BK161" s="155">
        <f>ROUND(I161*H161,2)</f>
        <v>0</v>
      </c>
      <c r="BL161" s="18" t="s">
        <v>132</v>
      </c>
      <c r="BM161" s="154" t="s">
        <v>214</v>
      </c>
    </row>
    <row r="162" spans="1:65" s="2" customFormat="1" ht="16.5" customHeight="1">
      <c r="A162" s="30"/>
      <c r="B162" s="142"/>
      <c r="C162" s="164" t="s">
        <v>215</v>
      </c>
      <c r="D162" s="164" t="s">
        <v>140</v>
      </c>
      <c r="E162" s="165" t="s">
        <v>216</v>
      </c>
      <c r="F162" s="166" t="s">
        <v>217</v>
      </c>
      <c r="G162" s="167" t="s">
        <v>184</v>
      </c>
      <c r="H162" s="168">
        <v>0.03</v>
      </c>
      <c r="I162" s="169"/>
      <c r="J162" s="169">
        <f>ROUND(I162*H162,2)</f>
        <v>0</v>
      </c>
      <c r="K162" s="170"/>
      <c r="L162" s="171"/>
      <c r="M162" s="172" t="s">
        <v>1</v>
      </c>
      <c r="N162" s="173" t="s">
        <v>39</v>
      </c>
      <c r="O162" s="152">
        <v>0</v>
      </c>
      <c r="P162" s="152">
        <f>O162*H162</f>
        <v>0</v>
      </c>
      <c r="Q162" s="152">
        <v>1</v>
      </c>
      <c r="R162" s="152">
        <f>Q162*H162</f>
        <v>0.03</v>
      </c>
      <c r="S162" s="152">
        <v>0</v>
      </c>
      <c r="T162" s="153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4" t="s">
        <v>143</v>
      </c>
      <c r="AT162" s="154" t="s">
        <v>140</v>
      </c>
      <c r="AU162" s="154" t="s">
        <v>83</v>
      </c>
      <c r="AY162" s="18" t="s">
        <v>126</v>
      </c>
      <c r="BE162" s="155">
        <f>IF(N162="základní",J162,0)</f>
        <v>0</v>
      </c>
      <c r="BF162" s="155">
        <f>IF(N162="snížená",J162,0)</f>
        <v>0</v>
      </c>
      <c r="BG162" s="155">
        <f>IF(N162="zákl. přenesená",J162,0)</f>
        <v>0</v>
      </c>
      <c r="BH162" s="155">
        <f>IF(N162="sníž. přenesená",J162,0)</f>
        <v>0</v>
      </c>
      <c r="BI162" s="155">
        <f>IF(N162="nulová",J162,0)</f>
        <v>0</v>
      </c>
      <c r="BJ162" s="18" t="s">
        <v>81</v>
      </c>
      <c r="BK162" s="155">
        <f>ROUND(I162*H162,2)</f>
        <v>0</v>
      </c>
      <c r="BL162" s="18" t="s">
        <v>132</v>
      </c>
      <c r="BM162" s="154" t="s">
        <v>218</v>
      </c>
    </row>
    <row r="163" spans="1:65" s="13" customFormat="1">
      <c r="B163" s="156"/>
      <c r="D163" s="157" t="s">
        <v>134</v>
      </c>
      <c r="E163" s="158" t="s">
        <v>1</v>
      </c>
      <c r="F163" s="159" t="s">
        <v>219</v>
      </c>
      <c r="H163" s="160">
        <v>0.03</v>
      </c>
      <c r="L163" s="156"/>
      <c r="M163" s="161"/>
      <c r="N163" s="162"/>
      <c r="O163" s="162"/>
      <c r="P163" s="162"/>
      <c r="Q163" s="162"/>
      <c r="R163" s="162"/>
      <c r="S163" s="162"/>
      <c r="T163" s="163"/>
      <c r="AT163" s="158" t="s">
        <v>134</v>
      </c>
      <c r="AU163" s="158" t="s">
        <v>83</v>
      </c>
      <c r="AV163" s="13" t="s">
        <v>83</v>
      </c>
      <c r="AW163" s="13" t="s">
        <v>30</v>
      </c>
      <c r="AX163" s="13" t="s">
        <v>81</v>
      </c>
      <c r="AY163" s="158" t="s">
        <v>126</v>
      </c>
    </row>
    <row r="164" spans="1:65" s="2" customFormat="1" ht="16.5" customHeight="1">
      <c r="A164" s="30"/>
      <c r="B164" s="142"/>
      <c r="C164" s="143" t="s">
        <v>220</v>
      </c>
      <c r="D164" s="143" t="s">
        <v>128</v>
      </c>
      <c r="E164" s="144" t="s">
        <v>221</v>
      </c>
      <c r="F164" s="145" t="s">
        <v>222</v>
      </c>
      <c r="G164" s="146" t="s">
        <v>147</v>
      </c>
      <c r="H164" s="147">
        <v>6</v>
      </c>
      <c r="I164" s="148"/>
      <c r="J164" s="148">
        <f>ROUND(I164*H164,2)</f>
        <v>0</v>
      </c>
      <c r="K164" s="149"/>
      <c r="L164" s="31"/>
      <c r="M164" s="150" t="s">
        <v>1</v>
      </c>
      <c r="N164" s="151" t="s">
        <v>39</v>
      </c>
      <c r="O164" s="152">
        <v>2.4</v>
      </c>
      <c r="P164" s="152">
        <f>O164*H164</f>
        <v>14.399999999999999</v>
      </c>
      <c r="Q164" s="152">
        <v>6.0999999999999997E-4</v>
      </c>
      <c r="R164" s="152">
        <f>Q164*H164</f>
        <v>3.6600000000000001E-3</v>
      </c>
      <c r="S164" s="152">
        <v>0</v>
      </c>
      <c r="T164" s="153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4" t="s">
        <v>132</v>
      </c>
      <c r="AT164" s="154" t="s">
        <v>128</v>
      </c>
      <c r="AU164" s="154" t="s">
        <v>83</v>
      </c>
      <c r="AY164" s="18" t="s">
        <v>126</v>
      </c>
      <c r="BE164" s="155">
        <f>IF(N164="základní",J164,0)</f>
        <v>0</v>
      </c>
      <c r="BF164" s="155">
        <f>IF(N164="snížená",J164,0)</f>
        <v>0</v>
      </c>
      <c r="BG164" s="155">
        <f>IF(N164="zákl. přenesená",J164,0)</f>
        <v>0</v>
      </c>
      <c r="BH164" s="155">
        <f>IF(N164="sníž. přenesená",J164,0)</f>
        <v>0</v>
      </c>
      <c r="BI164" s="155">
        <f>IF(N164="nulová",J164,0)</f>
        <v>0</v>
      </c>
      <c r="BJ164" s="18" t="s">
        <v>81</v>
      </c>
      <c r="BK164" s="155">
        <f>ROUND(I164*H164,2)</f>
        <v>0</v>
      </c>
      <c r="BL164" s="18" t="s">
        <v>132</v>
      </c>
      <c r="BM164" s="154" t="s">
        <v>223</v>
      </c>
    </row>
    <row r="165" spans="1:65" s="12" customFormat="1" ht="22.9" customHeight="1">
      <c r="B165" s="130"/>
      <c r="D165" s="131" t="s">
        <v>73</v>
      </c>
      <c r="E165" s="140" t="s">
        <v>168</v>
      </c>
      <c r="F165" s="140" t="s">
        <v>224</v>
      </c>
      <c r="J165" s="141">
        <f>BK165</f>
        <v>0</v>
      </c>
      <c r="L165" s="130"/>
      <c r="M165" s="134"/>
      <c r="N165" s="135"/>
      <c r="O165" s="135"/>
      <c r="P165" s="136">
        <f>SUM(P166:P167)</f>
        <v>43.680000000000007</v>
      </c>
      <c r="Q165" s="135"/>
      <c r="R165" s="136">
        <f>SUM(R166:R167)</f>
        <v>4.7376000000000001E-2</v>
      </c>
      <c r="S165" s="135"/>
      <c r="T165" s="137">
        <f>SUM(T166:T167)</f>
        <v>1.6968000000000001</v>
      </c>
      <c r="AR165" s="131" t="s">
        <v>81</v>
      </c>
      <c r="AT165" s="138" t="s">
        <v>73</v>
      </c>
      <c r="AU165" s="138" t="s">
        <v>81</v>
      </c>
      <c r="AY165" s="131" t="s">
        <v>126</v>
      </c>
      <c r="BK165" s="139">
        <f>SUM(BK166:BK167)</f>
        <v>0</v>
      </c>
    </row>
    <row r="166" spans="1:65" s="2" customFormat="1" ht="24" customHeight="1">
      <c r="A166" s="30"/>
      <c r="B166" s="142"/>
      <c r="C166" s="143" t="s">
        <v>225</v>
      </c>
      <c r="D166" s="143" t="s">
        <v>128</v>
      </c>
      <c r="E166" s="144" t="s">
        <v>226</v>
      </c>
      <c r="F166" s="145" t="s">
        <v>227</v>
      </c>
      <c r="G166" s="146" t="s">
        <v>131</v>
      </c>
      <c r="H166" s="147">
        <v>16.8</v>
      </c>
      <c r="I166" s="148"/>
      <c r="J166" s="148">
        <f>ROUND(I166*H166,2)</f>
        <v>0</v>
      </c>
      <c r="K166" s="149"/>
      <c r="L166" s="31"/>
      <c r="M166" s="150" t="s">
        <v>1</v>
      </c>
      <c r="N166" s="151" t="s">
        <v>39</v>
      </c>
      <c r="O166" s="152">
        <v>2.6</v>
      </c>
      <c r="P166" s="152">
        <f>O166*H166</f>
        <v>43.680000000000007</v>
      </c>
      <c r="Q166" s="152">
        <v>2.82E-3</v>
      </c>
      <c r="R166" s="152">
        <f>Q166*H166</f>
        <v>4.7376000000000001E-2</v>
      </c>
      <c r="S166" s="152">
        <v>0.10100000000000001</v>
      </c>
      <c r="T166" s="153">
        <f>S166*H166</f>
        <v>1.6968000000000001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4" t="s">
        <v>132</v>
      </c>
      <c r="AT166" s="154" t="s">
        <v>128</v>
      </c>
      <c r="AU166" s="154" t="s">
        <v>83</v>
      </c>
      <c r="AY166" s="18" t="s">
        <v>126</v>
      </c>
      <c r="BE166" s="155">
        <f>IF(N166="základní",J166,0)</f>
        <v>0</v>
      </c>
      <c r="BF166" s="155">
        <f>IF(N166="snížená",J166,0)</f>
        <v>0</v>
      </c>
      <c r="BG166" s="155">
        <f>IF(N166="zákl. přenesená",J166,0)</f>
        <v>0</v>
      </c>
      <c r="BH166" s="155">
        <f>IF(N166="sníž. přenesená",J166,0)</f>
        <v>0</v>
      </c>
      <c r="BI166" s="155">
        <f>IF(N166="nulová",J166,0)</f>
        <v>0</v>
      </c>
      <c r="BJ166" s="18" t="s">
        <v>81</v>
      </c>
      <c r="BK166" s="155">
        <f>ROUND(I166*H166,2)</f>
        <v>0</v>
      </c>
      <c r="BL166" s="18" t="s">
        <v>132</v>
      </c>
      <c r="BM166" s="154" t="s">
        <v>228</v>
      </c>
    </row>
    <row r="167" spans="1:65" s="13" customFormat="1">
      <c r="B167" s="156"/>
      <c r="D167" s="157" t="s">
        <v>134</v>
      </c>
      <c r="E167" s="158" t="s">
        <v>1</v>
      </c>
      <c r="F167" s="159" t="s">
        <v>229</v>
      </c>
      <c r="H167" s="160">
        <v>16.8</v>
      </c>
      <c r="L167" s="156"/>
      <c r="M167" s="161"/>
      <c r="N167" s="162"/>
      <c r="O167" s="162"/>
      <c r="P167" s="162"/>
      <c r="Q167" s="162"/>
      <c r="R167" s="162"/>
      <c r="S167" s="162"/>
      <c r="T167" s="163"/>
      <c r="AT167" s="158" t="s">
        <v>134</v>
      </c>
      <c r="AU167" s="158" t="s">
        <v>83</v>
      </c>
      <c r="AV167" s="13" t="s">
        <v>83</v>
      </c>
      <c r="AW167" s="13" t="s">
        <v>30</v>
      </c>
      <c r="AX167" s="13" t="s">
        <v>81</v>
      </c>
      <c r="AY167" s="158" t="s">
        <v>126</v>
      </c>
    </row>
    <row r="168" spans="1:65" s="12" customFormat="1" ht="22.9" customHeight="1">
      <c r="B168" s="130"/>
      <c r="D168" s="131" t="s">
        <v>73</v>
      </c>
      <c r="E168" s="140" t="s">
        <v>230</v>
      </c>
      <c r="F168" s="140" t="s">
        <v>231</v>
      </c>
      <c r="J168" s="141">
        <f>BK168</f>
        <v>0</v>
      </c>
      <c r="L168" s="130"/>
      <c r="M168" s="134"/>
      <c r="N168" s="135"/>
      <c r="O168" s="135"/>
      <c r="P168" s="136">
        <f>P169</f>
        <v>15.629033000000002</v>
      </c>
      <c r="Q168" s="135"/>
      <c r="R168" s="136">
        <f>R169</f>
        <v>0</v>
      </c>
      <c r="S168" s="135"/>
      <c r="T168" s="137">
        <f>T169</f>
        <v>0</v>
      </c>
      <c r="AR168" s="131" t="s">
        <v>81</v>
      </c>
      <c r="AT168" s="138" t="s">
        <v>73</v>
      </c>
      <c r="AU168" s="138" t="s">
        <v>81</v>
      </c>
      <c r="AY168" s="131" t="s">
        <v>126</v>
      </c>
      <c r="BK168" s="139">
        <f>BK169</f>
        <v>0</v>
      </c>
    </row>
    <row r="169" spans="1:65" s="2" customFormat="1" ht="16.5" customHeight="1">
      <c r="A169" s="30"/>
      <c r="B169" s="142"/>
      <c r="C169" s="143" t="s">
        <v>232</v>
      </c>
      <c r="D169" s="143" t="s">
        <v>128</v>
      </c>
      <c r="E169" s="144" t="s">
        <v>233</v>
      </c>
      <c r="F169" s="145" t="s">
        <v>234</v>
      </c>
      <c r="G169" s="146" t="s">
        <v>184</v>
      </c>
      <c r="H169" s="147">
        <v>19.859000000000002</v>
      </c>
      <c r="I169" s="148"/>
      <c r="J169" s="148">
        <f>ROUND(I169*H169,2)</f>
        <v>0</v>
      </c>
      <c r="K169" s="149"/>
      <c r="L169" s="31"/>
      <c r="M169" s="188" t="s">
        <v>1</v>
      </c>
      <c r="N169" s="189" t="s">
        <v>39</v>
      </c>
      <c r="O169" s="190">
        <v>0.78700000000000003</v>
      </c>
      <c r="P169" s="190">
        <f>O169*H169</f>
        <v>15.629033000000002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4" t="s">
        <v>132</v>
      </c>
      <c r="AT169" s="154" t="s">
        <v>128</v>
      </c>
      <c r="AU169" s="154" t="s">
        <v>83</v>
      </c>
      <c r="AY169" s="18" t="s">
        <v>126</v>
      </c>
      <c r="BE169" s="155">
        <f>IF(N169="základní",J169,0)</f>
        <v>0</v>
      </c>
      <c r="BF169" s="155">
        <f>IF(N169="snížená",J169,0)</f>
        <v>0</v>
      </c>
      <c r="BG169" s="155">
        <f>IF(N169="zákl. přenesená",J169,0)</f>
        <v>0</v>
      </c>
      <c r="BH169" s="155">
        <f>IF(N169="sníž. přenesená",J169,0)</f>
        <v>0</v>
      </c>
      <c r="BI169" s="155">
        <f>IF(N169="nulová",J169,0)</f>
        <v>0</v>
      </c>
      <c r="BJ169" s="18" t="s">
        <v>81</v>
      </c>
      <c r="BK169" s="155">
        <f>ROUND(I169*H169,2)</f>
        <v>0</v>
      </c>
      <c r="BL169" s="18" t="s">
        <v>132</v>
      </c>
      <c r="BM169" s="154" t="s">
        <v>235</v>
      </c>
    </row>
    <row r="170" spans="1:65" s="2" customFormat="1" ht="6.95" customHeight="1">
      <c r="A170" s="30"/>
      <c r="B170" s="45"/>
      <c r="C170" s="46"/>
      <c r="D170" s="46"/>
      <c r="E170" s="46"/>
      <c r="F170" s="46"/>
      <c r="G170" s="46"/>
      <c r="H170" s="46"/>
      <c r="I170" s="46"/>
      <c r="J170" s="46"/>
      <c r="K170" s="46"/>
      <c r="L170" s="31"/>
      <c r="M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</row>
  </sheetData>
  <autoFilter ref="C120:K169" xr:uid="{00000000-0009-0000-0000-000001000000}"/>
  <mergeCells count="8"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53"/>
  <sheetViews>
    <sheetView showGridLines="0" topLeftCell="A112" workbookViewId="0">
      <selection activeCell="J121" sqref="J12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34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8" t="s">
        <v>86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99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13</v>
      </c>
      <c r="L6" s="21"/>
    </row>
    <row r="7" spans="1:46" s="1" customFormat="1" ht="28.15" customHeight="1">
      <c r="B7" s="21"/>
      <c r="E7" s="240" t="str">
        <f>'Rekapitulace stavby'!K6</f>
        <v>Narušení statiky objektu haly Mánesova ul.
Mánesova 2808/12d, 612 00, Brno-Královo Pole</v>
      </c>
      <c r="F7" s="241"/>
      <c r="G7" s="241"/>
      <c r="H7" s="241"/>
      <c r="L7" s="21"/>
    </row>
    <row r="8" spans="1:46" s="2" customFormat="1" ht="12" customHeight="1">
      <c r="A8" s="30"/>
      <c r="B8" s="31"/>
      <c r="C8" s="30"/>
      <c r="D8" s="27" t="s">
        <v>100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23" t="s">
        <v>236</v>
      </c>
      <c r="F9" s="242"/>
      <c r="G9" s="242"/>
      <c r="H9" s="242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14</v>
      </c>
      <c r="E11" s="30"/>
      <c r="F11" s="25" t="s">
        <v>1</v>
      </c>
      <c r="G11" s="30"/>
      <c r="H11" s="30"/>
      <c r="I11" s="27" t="s">
        <v>15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16</v>
      </c>
      <c r="E12" s="30"/>
      <c r="F12" s="25" t="s">
        <v>17</v>
      </c>
      <c r="G12" s="30"/>
      <c r="H12" s="30"/>
      <c r="I12" s="27" t="s">
        <v>18</v>
      </c>
      <c r="J12" s="53">
        <f>'Rekapitulace stavby'!AN8</f>
        <v>43815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19</v>
      </c>
      <c r="E14" s="30"/>
      <c r="F14" s="30"/>
      <c r="G14" s="30"/>
      <c r="H14" s="30"/>
      <c r="I14" s="27" t="s">
        <v>20</v>
      </c>
      <c r="J14" s="25" t="s">
        <v>21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22</v>
      </c>
      <c r="F15" s="30"/>
      <c r="G15" s="30"/>
      <c r="H15" s="30"/>
      <c r="I15" s="27" t="s">
        <v>23</v>
      </c>
      <c r="J15" s="25" t="s">
        <v>24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20</v>
      </c>
      <c r="J17" s="25" t="s">
        <v>26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27</v>
      </c>
      <c r="F18" s="30"/>
      <c r="G18" s="30"/>
      <c r="H18" s="30"/>
      <c r="I18" s="27" t="s">
        <v>23</v>
      </c>
      <c r="J18" s="25" t="s">
        <v>28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29</v>
      </c>
      <c r="E20" s="30"/>
      <c r="F20" s="30"/>
      <c r="G20" s="30"/>
      <c r="H20" s="30"/>
      <c r="I20" s="27" t="s">
        <v>20</v>
      </c>
      <c r="J20" s="25" t="s">
        <v>26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23</v>
      </c>
      <c r="J21" s="25" t="s">
        <v>28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31</v>
      </c>
      <c r="E23" s="30"/>
      <c r="F23" s="30"/>
      <c r="G23" s="30"/>
      <c r="H23" s="30"/>
      <c r="I23" s="27" t="s">
        <v>20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23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35" t="s">
        <v>1</v>
      </c>
      <c r="F27" s="235"/>
      <c r="G27" s="235"/>
      <c r="H27" s="235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34</v>
      </c>
      <c r="E30" s="30"/>
      <c r="F30" s="30"/>
      <c r="G30" s="30"/>
      <c r="H30" s="30"/>
      <c r="I30" s="30"/>
      <c r="J30" s="69">
        <f>ROUND(J121,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38</v>
      </c>
      <c r="E33" s="27" t="s">
        <v>39</v>
      </c>
      <c r="F33" s="98">
        <f>ROUND((SUM(BE121:BE152)),  2)</f>
        <v>0</v>
      </c>
      <c r="G33" s="30"/>
      <c r="H33" s="30"/>
      <c r="I33" s="99">
        <v>0.21</v>
      </c>
      <c r="J33" s="98">
        <f>ROUND(((SUM(BE121:BE152))*I33),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40</v>
      </c>
      <c r="F34" s="98">
        <f>ROUND((SUM(BF121:BF152)),  2)</f>
        <v>0</v>
      </c>
      <c r="G34" s="30"/>
      <c r="H34" s="30"/>
      <c r="I34" s="99">
        <v>0.15</v>
      </c>
      <c r="J34" s="98">
        <f>ROUND(((SUM(BF121:BF152))*I34),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41</v>
      </c>
      <c r="F35" s="98">
        <f>ROUND((SUM(BG121:BG152)),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42</v>
      </c>
      <c r="F36" s="98">
        <f>ROUND((SUM(BH121:BH152)),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43</v>
      </c>
      <c r="F37" s="98">
        <f>ROUND((SUM(BI121:BI152)),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44</v>
      </c>
      <c r="E39" s="58"/>
      <c r="F39" s="58"/>
      <c r="G39" s="102" t="s">
        <v>45</v>
      </c>
      <c r="H39" s="103" t="s">
        <v>46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06" t="s">
        <v>50</v>
      </c>
      <c r="G61" s="43" t="s">
        <v>49</v>
      </c>
      <c r="H61" s="33"/>
      <c r="I61" s="33"/>
      <c r="J61" s="107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06" t="s">
        <v>50</v>
      </c>
      <c r="G76" s="43" t="s">
        <v>49</v>
      </c>
      <c r="H76" s="33"/>
      <c r="I76" s="33"/>
      <c r="J76" s="107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101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13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6.45" customHeight="1">
      <c r="A85" s="30"/>
      <c r="B85" s="31"/>
      <c r="C85" s="30"/>
      <c r="D85" s="30"/>
      <c r="E85" s="240" t="str">
        <f>E7</f>
        <v>Narušení statiky objektu haly Mánesova ul.
Mánesova 2808/12d, 612 00, Brno-Královo Pole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100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23" t="str">
        <f>E9</f>
        <v>02 - Převázkové pasy</v>
      </c>
      <c r="F87" s="242"/>
      <c r="G87" s="242"/>
      <c r="H87" s="242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16</v>
      </c>
      <c r="D89" s="30"/>
      <c r="E89" s="30"/>
      <c r="F89" s="25" t="str">
        <f>F12</f>
        <v>Brno, Mánesova</v>
      </c>
      <c r="G89" s="30"/>
      <c r="H89" s="30"/>
      <c r="I89" s="27" t="s">
        <v>18</v>
      </c>
      <c r="J89" s="53">
        <f>IF(J12="","",J12)</f>
        <v>43815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43.15" customHeight="1">
      <c r="A91" s="30"/>
      <c r="B91" s="31"/>
      <c r="C91" s="27" t="s">
        <v>19</v>
      </c>
      <c r="D91" s="30"/>
      <c r="E91" s="30"/>
      <c r="F91" s="25" t="str">
        <f>E15</f>
        <v>Masarykova univerzita, Žerotínovo nám. 9, Brno</v>
      </c>
      <c r="G91" s="30"/>
      <c r="H91" s="30"/>
      <c r="I91" s="27" t="s">
        <v>29</v>
      </c>
      <c r="J91" s="28" t="str">
        <f>E21</f>
        <v>PROXIMA projekt, s.r.o., Lidická 19, Brno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25</v>
      </c>
      <c r="D92" s="30"/>
      <c r="E92" s="30"/>
      <c r="F92" s="25" t="str">
        <f>IF(E18="","",E18)</f>
        <v>PROXIMA projekt, s.r.o., Lidická 19, Brno</v>
      </c>
      <c r="G92" s="30"/>
      <c r="H92" s="30"/>
      <c r="I92" s="27" t="s">
        <v>31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102</v>
      </c>
      <c r="D94" s="100"/>
      <c r="E94" s="100"/>
      <c r="F94" s="100"/>
      <c r="G94" s="100"/>
      <c r="H94" s="100"/>
      <c r="I94" s="100"/>
      <c r="J94" s="109" t="s">
        <v>103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104</v>
      </c>
      <c r="D96" s="30"/>
      <c r="E96" s="30"/>
      <c r="F96" s="30"/>
      <c r="G96" s="30"/>
      <c r="H96" s="30"/>
      <c r="I96" s="30"/>
      <c r="J96" s="69">
        <f>J121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105</v>
      </c>
    </row>
    <row r="97" spans="1:31" s="9" customFormat="1" ht="24.95" customHeight="1">
      <c r="B97" s="111"/>
      <c r="D97" s="112" t="s">
        <v>106</v>
      </c>
      <c r="E97" s="113"/>
      <c r="F97" s="113"/>
      <c r="G97" s="113"/>
      <c r="H97" s="113"/>
      <c r="I97" s="113"/>
      <c r="J97" s="114">
        <f>J122</f>
        <v>0</v>
      </c>
      <c r="L97" s="111"/>
    </row>
    <row r="98" spans="1:31" s="10" customFormat="1" ht="19.899999999999999" customHeight="1">
      <c r="B98" s="115"/>
      <c r="D98" s="116" t="s">
        <v>108</v>
      </c>
      <c r="E98" s="117"/>
      <c r="F98" s="117"/>
      <c r="G98" s="117"/>
      <c r="H98" s="117"/>
      <c r="I98" s="117"/>
      <c r="J98" s="118">
        <f>J123</f>
        <v>0</v>
      </c>
      <c r="L98" s="115"/>
    </row>
    <row r="99" spans="1:31" s="10" customFormat="1" ht="19.899999999999999" customHeight="1">
      <c r="B99" s="115"/>
      <c r="D99" s="116" t="s">
        <v>237</v>
      </c>
      <c r="E99" s="117"/>
      <c r="F99" s="117"/>
      <c r="G99" s="117"/>
      <c r="H99" s="117"/>
      <c r="I99" s="117"/>
      <c r="J99" s="118">
        <f>J142</f>
        <v>0</v>
      </c>
      <c r="L99" s="115"/>
    </row>
    <row r="100" spans="1:31" s="10" customFormat="1" ht="19.899999999999999" customHeight="1">
      <c r="B100" s="115"/>
      <c r="D100" s="116" t="s">
        <v>109</v>
      </c>
      <c r="E100" s="117"/>
      <c r="F100" s="117"/>
      <c r="G100" s="117"/>
      <c r="H100" s="117"/>
      <c r="I100" s="117"/>
      <c r="J100" s="118">
        <f>J145</f>
        <v>0</v>
      </c>
      <c r="L100" s="115"/>
    </row>
    <row r="101" spans="1:31" s="10" customFormat="1" ht="19.899999999999999" customHeight="1">
      <c r="B101" s="115"/>
      <c r="D101" s="116" t="s">
        <v>110</v>
      </c>
      <c r="E101" s="117"/>
      <c r="F101" s="117"/>
      <c r="G101" s="117"/>
      <c r="H101" s="117"/>
      <c r="I101" s="117"/>
      <c r="J101" s="118">
        <f>J151</f>
        <v>0</v>
      </c>
      <c r="L101" s="115"/>
    </row>
    <row r="102" spans="1:31" s="2" customFormat="1" ht="21.75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2" customFormat="1" ht="6.95" customHeight="1">
      <c r="A107" s="30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>
      <c r="A108" s="30"/>
      <c r="B108" s="31"/>
      <c r="C108" s="22" t="s">
        <v>111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7" t="s">
        <v>13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27.6" customHeight="1">
      <c r="A111" s="30"/>
      <c r="B111" s="31"/>
      <c r="C111" s="30"/>
      <c r="D111" s="30"/>
      <c r="E111" s="240" t="str">
        <f>E7</f>
        <v>Narušení statiky objektu haly Mánesova ul.
Mánesova 2808/12d, 612 00, Brno-Královo Pole</v>
      </c>
      <c r="F111" s="241"/>
      <c r="G111" s="241"/>
      <c r="H111" s="241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7" t="s">
        <v>100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0"/>
      <c r="D113" s="30"/>
      <c r="E113" s="223" t="str">
        <f>E9</f>
        <v>02 - Převázkové pasy</v>
      </c>
      <c r="F113" s="242"/>
      <c r="G113" s="242"/>
      <c r="H113" s="242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7" t="s">
        <v>16</v>
      </c>
      <c r="D115" s="30"/>
      <c r="E115" s="30"/>
      <c r="F115" s="25" t="str">
        <f>F12</f>
        <v>Brno, Mánesova</v>
      </c>
      <c r="G115" s="30"/>
      <c r="H115" s="30"/>
      <c r="I115" s="27" t="s">
        <v>18</v>
      </c>
      <c r="J115" s="53">
        <f>IF(J12="","",J12)</f>
        <v>43815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43.15" customHeight="1">
      <c r="A117" s="30"/>
      <c r="B117" s="31"/>
      <c r="C117" s="27" t="s">
        <v>19</v>
      </c>
      <c r="D117" s="30"/>
      <c r="E117" s="30"/>
      <c r="F117" s="25" t="str">
        <f>E15</f>
        <v>Masarykova univerzita, Žerotínovo nám. 9, Brno</v>
      </c>
      <c r="G117" s="30"/>
      <c r="H117" s="30"/>
      <c r="I117" s="27" t="s">
        <v>29</v>
      </c>
      <c r="J117" s="28" t="str">
        <f>E21</f>
        <v>PROXIMA projekt, s.r.o., Lidická 19, Brno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7" t="s">
        <v>25</v>
      </c>
      <c r="D118" s="30"/>
      <c r="E118" s="30"/>
      <c r="F118" s="25" t="str">
        <f>IF(E18="","",E18)</f>
        <v>PROXIMA projekt, s.r.o., Lidická 19, Brno</v>
      </c>
      <c r="G118" s="30"/>
      <c r="H118" s="30"/>
      <c r="I118" s="27" t="s">
        <v>31</v>
      </c>
      <c r="J118" s="28" t="str">
        <f>E24</f>
        <v xml:space="preserve"> 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19"/>
      <c r="B120" s="120"/>
      <c r="C120" s="121" t="s">
        <v>112</v>
      </c>
      <c r="D120" s="122" t="s">
        <v>59</v>
      </c>
      <c r="E120" s="122" t="s">
        <v>55</v>
      </c>
      <c r="F120" s="122" t="s">
        <v>56</v>
      </c>
      <c r="G120" s="122" t="s">
        <v>113</v>
      </c>
      <c r="H120" s="122" t="s">
        <v>114</v>
      </c>
      <c r="I120" s="122" t="s">
        <v>115</v>
      </c>
      <c r="J120" s="123" t="s">
        <v>103</v>
      </c>
      <c r="K120" s="124" t="s">
        <v>116</v>
      </c>
      <c r="L120" s="125"/>
      <c r="M120" s="60" t="s">
        <v>1</v>
      </c>
      <c r="N120" s="61" t="s">
        <v>38</v>
      </c>
      <c r="O120" s="61" t="s">
        <v>117</v>
      </c>
      <c r="P120" s="61" t="s">
        <v>118</v>
      </c>
      <c r="Q120" s="61" t="s">
        <v>119</v>
      </c>
      <c r="R120" s="61" t="s">
        <v>120</v>
      </c>
      <c r="S120" s="61" t="s">
        <v>121</v>
      </c>
      <c r="T120" s="62" t="s">
        <v>122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</row>
    <row r="121" spans="1:65" s="2" customFormat="1" ht="22.9" customHeight="1">
      <c r="A121" s="30"/>
      <c r="B121" s="31"/>
      <c r="C121" s="67" t="s">
        <v>123</v>
      </c>
      <c r="D121" s="30"/>
      <c r="E121" s="30"/>
      <c r="F121" s="30"/>
      <c r="G121" s="30"/>
      <c r="H121" s="30"/>
      <c r="I121" s="30"/>
      <c r="J121" s="126">
        <f>BK121</f>
        <v>0</v>
      </c>
      <c r="K121" s="30"/>
      <c r="L121" s="31"/>
      <c r="M121" s="63"/>
      <c r="N121" s="54"/>
      <c r="O121" s="64"/>
      <c r="P121" s="127">
        <f>P122</f>
        <v>588.72221300000001</v>
      </c>
      <c r="Q121" s="64"/>
      <c r="R121" s="127">
        <f>R122</f>
        <v>44.087423059999992</v>
      </c>
      <c r="S121" s="64"/>
      <c r="T121" s="128">
        <f>T122</f>
        <v>0.12981000000000001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8" t="s">
        <v>73</v>
      </c>
      <c r="AU121" s="18" t="s">
        <v>105</v>
      </c>
      <c r="BK121" s="129">
        <f>BK122</f>
        <v>0</v>
      </c>
    </row>
    <row r="122" spans="1:65" s="12" customFormat="1" ht="25.9" customHeight="1">
      <c r="B122" s="130"/>
      <c r="D122" s="131" t="s">
        <v>73</v>
      </c>
      <c r="E122" s="132" t="s">
        <v>124</v>
      </c>
      <c r="F122" s="132" t="s">
        <v>125</v>
      </c>
      <c r="J122" s="133">
        <f>BK122</f>
        <v>0</v>
      </c>
      <c r="L122" s="130"/>
      <c r="M122" s="134"/>
      <c r="N122" s="135"/>
      <c r="O122" s="135"/>
      <c r="P122" s="136">
        <f>P123+P142+P145+P151</f>
        <v>588.72221300000001</v>
      </c>
      <c r="Q122" s="135"/>
      <c r="R122" s="136">
        <f>R123+R142+R145+R151</f>
        <v>44.087423059999992</v>
      </c>
      <c r="S122" s="135"/>
      <c r="T122" s="137">
        <f>T123+T142+T145+T151</f>
        <v>0.12981000000000001</v>
      </c>
      <c r="AR122" s="131" t="s">
        <v>81</v>
      </c>
      <c r="AT122" s="138" t="s">
        <v>73</v>
      </c>
      <c r="AU122" s="138" t="s">
        <v>74</v>
      </c>
      <c r="AY122" s="131" t="s">
        <v>126</v>
      </c>
      <c r="BK122" s="139">
        <f>BK123+BK142+BK145+BK151</f>
        <v>0</v>
      </c>
    </row>
    <row r="123" spans="1:65" s="12" customFormat="1" ht="22.9" customHeight="1">
      <c r="B123" s="130"/>
      <c r="D123" s="131" t="s">
        <v>73</v>
      </c>
      <c r="E123" s="140" t="s">
        <v>83</v>
      </c>
      <c r="F123" s="140" t="s">
        <v>161</v>
      </c>
      <c r="J123" s="141">
        <f>BK123</f>
        <v>0</v>
      </c>
      <c r="L123" s="130"/>
      <c r="M123" s="134"/>
      <c r="N123" s="135"/>
      <c r="O123" s="135"/>
      <c r="P123" s="136">
        <f>SUM(P124:P141)</f>
        <v>92.489428000000004</v>
      </c>
      <c r="Q123" s="135"/>
      <c r="R123" s="136">
        <f>SUM(R124:R141)</f>
        <v>43.992294559999998</v>
      </c>
      <c r="S123" s="135"/>
      <c r="T123" s="137">
        <f>SUM(T124:T141)</f>
        <v>0</v>
      </c>
      <c r="AR123" s="131" t="s">
        <v>81</v>
      </c>
      <c r="AT123" s="138" t="s">
        <v>73</v>
      </c>
      <c r="AU123" s="138" t="s">
        <v>81</v>
      </c>
      <c r="AY123" s="131" t="s">
        <v>126</v>
      </c>
      <c r="BK123" s="139">
        <f>SUM(BK124:BK141)</f>
        <v>0</v>
      </c>
    </row>
    <row r="124" spans="1:65" s="2" customFormat="1" ht="16.5" customHeight="1">
      <c r="A124" s="30"/>
      <c r="B124" s="142"/>
      <c r="C124" s="143" t="s">
        <v>81</v>
      </c>
      <c r="D124" s="143" t="s">
        <v>128</v>
      </c>
      <c r="E124" s="144" t="s">
        <v>238</v>
      </c>
      <c r="F124" s="145" t="s">
        <v>239</v>
      </c>
      <c r="G124" s="146" t="s">
        <v>240</v>
      </c>
      <c r="H124" s="147">
        <v>17</v>
      </c>
      <c r="I124" s="148"/>
      <c r="J124" s="148">
        <f>ROUND(I124*H124,2)</f>
        <v>0</v>
      </c>
      <c r="K124" s="149"/>
      <c r="L124" s="31"/>
      <c r="M124" s="150" t="s">
        <v>1</v>
      </c>
      <c r="N124" s="151" t="s">
        <v>39</v>
      </c>
      <c r="O124" s="152">
        <v>0.60399999999999998</v>
      </c>
      <c r="P124" s="152">
        <f>O124*H124</f>
        <v>10.267999999999999</v>
      </c>
      <c r="Q124" s="152">
        <v>1.8249999999999999E-2</v>
      </c>
      <c r="R124" s="152">
        <f>Q124*H124</f>
        <v>0.31024999999999997</v>
      </c>
      <c r="S124" s="152">
        <v>0</v>
      </c>
      <c r="T124" s="15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4" t="s">
        <v>132</v>
      </c>
      <c r="AT124" s="154" t="s">
        <v>128</v>
      </c>
      <c r="AU124" s="154" t="s">
        <v>83</v>
      </c>
      <c r="AY124" s="18" t="s">
        <v>126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8" t="s">
        <v>81</v>
      </c>
      <c r="BK124" s="155">
        <f>ROUND(I124*H124,2)</f>
        <v>0</v>
      </c>
      <c r="BL124" s="18" t="s">
        <v>132</v>
      </c>
      <c r="BM124" s="154" t="s">
        <v>241</v>
      </c>
    </row>
    <row r="125" spans="1:65" s="2" customFormat="1" ht="16.5" customHeight="1">
      <c r="A125" s="30"/>
      <c r="B125" s="142"/>
      <c r="C125" s="143" t="s">
        <v>83</v>
      </c>
      <c r="D125" s="143" t="s">
        <v>128</v>
      </c>
      <c r="E125" s="144" t="s">
        <v>242</v>
      </c>
      <c r="F125" s="145" t="s">
        <v>243</v>
      </c>
      <c r="G125" s="146" t="s">
        <v>240</v>
      </c>
      <c r="H125" s="147">
        <v>17</v>
      </c>
      <c r="I125" s="148"/>
      <c r="J125" s="148">
        <f>ROUND(I125*H125,2)</f>
        <v>0</v>
      </c>
      <c r="K125" s="149"/>
      <c r="L125" s="31"/>
      <c r="M125" s="150" t="s">
        <v>1</v>
      </c>
      <c r="N125" s="151" t="s">
        <v>39</v>
      </c>
      <c r="O125" s="152">
        <v>0.60399999999999998</v>
      </c>
      <c r="P125" s="152">
        <f>O125*H125</f>
        <v>10.267999999999999</v>
      </c>
      <c r="Q125" s="152">
        <v>1.8249999999999999E-2</v>
      </c>
      <c r="R125" s="152">
        <f>Q125*H125</f>
        <v>0.31024999999999997</v>
      </c>
      <c r="S125" s="152">
        <v>0</v>
      </c>
      <c r="T125" s="153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4" t="s">
        <v>132</v>
      </c>
      <c r="AT125" s="154" t="s">
        <v>128</v>
      </c>
      <c r="AU125" s="154" t="s">
        <v>83</v>
      </c>
      <c r="AY125" s="18" t="s">
        <v>126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8" t="s">
        <v>81</v>
      </c>
      <c r="BK125" s="155">
        <f>ROUND(I125*H125,2)</f>
        <v>0</v>
      </c>
      <c r="BL125" s="18" t="s">
        <v>132</v>
      </c>
      <c r="BM125" s="154" t="s">
        <v>245</v>
      </c>
    </row>
    <row r="126" spans="1:65" s="2" customFormat="1" ht="24" customHeight="1">
      <c r="A126" s="30"/>
      <c r="B126" s="142"/>
      <c r="C126" s="143" t="s">
        <v>139</v>
      </c>
      <c r="D126" s="143" t="s">
        <v>128</v>
      </c>
      <c r="E126" s="144" t="s">
        <v>246</v>
      </c>
      <c r="F126" s="145" t="s">
        <v>247</v>
      </c>
      <c r="G126" s="146" t="s">
        <v>240</v>
      </c>
      <c r="H126" s="147">
        <v>17</v>
      </c>
      <c r="I126" s="148"/>
      <c r="J126" s="148">
        <f>ROUND(I126*H126,2)</f>
        <v>0</v>
      </c>
      <c r="K126" s="149"/>
      <c r="L126" s="31"/>
      <c r="M126" s="150" t="s">
        <v>1</v>
      </c>
      <c r="N126" s="151" t="s">
        <v>39</v>
      </c>
      <c r="O126" s="152">
        <v>0.629</v>
      </c>
      <c r="P126" s="152">
        <f>O126*H126</f>
        <v>10.693</v>
      </c>
      <c r="Q126" s="152">
        <v>2.45329</v>
      </c>
      <c r="R126" s="152">
        <f>Q126*H126</f>
        <v>41.705930000000002</v>
      </c>
      <c r="S126" s="152">
        <v>0</v>
      </c>
      <c r="T126" s="153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4" t="s">
        <v>132</v>
      </c>
      <c r="AT126" s="154" t="s">
        <v>128</v>
      </c>
      <c r="AU126" s="154" t="s">
        <v>83</v>
      </c>
      <c r="AY126" s="18" t="s">
        <v>126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8" t="s">
        <v>81</v>
      </c>
      <c r="BK126" s="155">
        <f>ROUND(I126*H126,2)</f>
        <v>0</v>
      </c>
      <c r="BL126" s="18" t="s">
        <v>132</v>
      </c>
      <c r="BM126" s="154" t="s">
        <v>248</v>
      </c>
    </row>
    <row r="127" spans="1:65" s="13" customFormat="1">
      <c r="B127" s="156"/>
      <c r="D127" s="157" t="s">
        <v>134</v>
      </c>
      <c r="E127" s="158" t="s">
        <v>1</v>
      </c>
      <c r="F127" s="159" t="s">
        <v>249</v>
      </c>
      <c r="H127" s="160">
        <v>10.119999999999999</v>
      </c>
      <c r="L127" s="156"/>
      <c r="M127" s="161"/>
      <c r="N127" s="162"/>
      <c r="O127" s="162"/>
      <c r="P127" s="162"/>
      <c r="Q127" s="162"/>
      <c r="R127" s="162"/>
      <c r="S127" s="162"/>
      <c r="T127" s="163"/>
      <c r="AT127" s="158" t="s">
        <v>134</v>
      </c>
      <c r="AU127" s="158" t="s">
        <v>83</v>
      </c>
      <c r="AV127" s="13" t="s">
        <v>83</v>
      </c>
      <c r="AW127" s="13" t="s">
        <v>30</v>
      </c>
      <c r="AX127" s="13" t="s">
        <v>74</v>
      </c>
      <c r="AY127" s="158" t="s">
        <v>126</v>
      </c>
    </row>
    <row r="128" spans="1:65" s="13" customFormat="1">
      <c r="B128" s="156"/>
      <c r="D128" s="157" t="s">
        <v>134</v>
      </c>
      <c r="E128" s="158" t="s">
        <v>1</v>
      </c>
      <c r="F128" s="159" t="s">
        <v>250</v>
      </c>
      <c r="H128" s="160">
        <v>0.4</v>
      </c>
      <c r="L128" s="156"/>
      <c r="M128" s="161"/>
      <c r="N128" s="162"/>
      <c r="O128" s="162"/>
      <c r="P128" s="162"/>
      <c r="Q128" s="162"/>
      <c r="R128" s="162"/>
      <c r="S128" s="162"/>
      <c r="T128" s="163"/>
      <c r="AT128" s="158" t="s">
        <v>134</v>
      </c>
      <c r="AU128" s="158" t="s">
        <v>83</v>
      </c>
      <c r="AV128" s="13" t="s">
        <v>83</v>
      </c>
      <c r="AW128" s="13" t="s">
        <v>30</v>
      </c>
      <c r="AX128" s="13" t="s">
        <v>74</v>
      </c>
      <c r="AY128" s="158" t="s">
        <v>126</v>
      </c>
    </row>
    <row r="129" spans="1:65" s="13" customFormat="1">
      <c r="B129" s="156"/>
      <c r="D129" s="157" t="s">
        <v>134</v>
      </c>
      <c r="E129" s="158" t="s">
        <v>1</v>
      </c>
      <c r="F129" s="159" t="s">
        <v>251</v>
      </c>
      <c r="H129" s="160">
        <v>5.76</v>
      </c>
      <c r="L129" s="156"/>
      <c r="M129" s="161"/>
      <c r="N129" s="162"/>
      <c r="O129" s="162"/>
      <c r="P129" s="162"/>
      <c r="Q129" s="162"/>
      <c r="R129" s="162"/>
      <c r="S129" s="162"/>
      <c r="T129" s="163"/>
      <c r="AT129" s="158" t="s">
        <v>134</v>
      </c>
      <c r="AU129" s="158" t="s">
        <v>83</v>
      </c>
      <c r="AV129" s="13" t="s">
        <v>83</v>
      </c>
      <c r="AW129" s="13" t="s">
        <v>30</v>
      </c>
      <c r="AX129" s="13" t="s">
        <v>74</v>
      </c>
      <c r="AY129" s="158" t="s">
        <v>126</v>
      </c>
    </row>
    <row r="130" spans="1:65" s="14" customFormat="1">
      <c r="B130" s="174"/>
      <c r="D130" s="157" t="s">
        <v>134</v>
      </c>
      <c r="E130" s="175" t="s">
        <v>1</v>
      </c>
      <c r="F130" s="176" t="s">
        <v>167</v>
      </c>
      <c r="H130" s="177">
        <v>16.28</v>
      </c>
      <c r="L130" s="174"/>
      <c r="M130" s="178"/>
      <c r="N130" s="179"/>
      <c r="O130" s="179"/>
      <c r="P130" s="179"/>
      <c r="Q130" s="179"/>
      <c r="R130" s="179"/>
      <c r="S130" s="179"/>
      <c r="T130" s="180"/>
      <c r="AT130" s="175" t="s">
        <v>134</v>
      </c>
      <c r="AU130" s="175" t="s">
        <v>83</v>
      </c>
      <c r="AV130" s="14" t="s">
        <v>132</v>
      </c>
      <c r="AW130" s="14" t="s">
        <v>30</v>
      </c>
      <c r="AX130" s="14" t="s">
        <v>74</v>
      </c>
      <c r="AY130" s="175" t="s">
        <v>126</v>
      </c>
    </row>
    <row r="131" spans="1:65" s="13" customFormat="1">
      <c r="B131" s="156"/>
      <c r="D131" s="157" t="s">
        <v>134</v>
      </c>
      <c r="E131" s="158" t="s">
        <v>1</v>
      </c>
      <c r="F131" s="159" t="s">
        <v>252</v>
      </c>
      <c r="H131" s="160">
        <v>17</v>
      </c>
      <c r="L131" s="156"/>
      <c r="M131" s="161"/>
      <c r="N131" s="162"/>
      <c r="O131" s="162"/>
      <c r="P131" s="162"/>
      <c r="Q131" s="162"/>
      <c r="R131" s="162"/>
      <c r="S131" s="162"/>
      <c r="T131" s="163"/>
      <c r="AT131" s="158" t="s">
        <v>134</v>
      </c>
      <c r="AU131" s="158" t="s">
        <v>83</v>
      </c>
      <c r="AV131" s="13" t="s">
        <v>83</v>
      </c>
      <c r="AW131" s="13" t="s">
        <v>30</v>
      </c>
      <c r="AX131" s="13" t="s">
        <v>81</v>
      </c>
      <c r="AY131" s="158" t="s">
        <v>126</v>
      </c>
    </row>
    <row r="132" spans="1:65" s="2" customFormat="1" ht="16.5" customHeight="1">
      <c r="A132" s="30"/>
      <c r="B132" s="142"/>
      <c r="C132" s="143" t="s">
        <v>132</v>
      </c>
      <c r="D132" s="143" t="s">
        <v>128</v>
      </c>
      <c r="E132" s="144" t="s">
        <v>253</v>
      </c>
      <c r="F132" s="145" t="s">
        <v>254</v>
      </c>
      <c r="G132" s="146" t="s">
        <v>244</v>
      </c>
      <c r="H132" s="147">
        <v>40.700000000000003</v>
      </c>
      <c r="I132" s="148"/>
      <c r="J132" s="148">
        <f>ROUND(I132*H132,2)</f>
        <v>0</v>
      </c>
      <c r="K132" s="149"/>
      <c r="L132" s="31"/>
      <c r="M132" s="150" t="s">
        <v>1</v>
      </c>
      <c r="N132" s="151" t="s">
        <v>39</v>
      </c>
      <c r="O132" s="152">
        <v>0.247</v>
      </c>
      <c r="P132" s="152">
        <f>O132*H132</f>
        <v>10.052900000000001</v>
      </c>
      <c r="Q132" s="152">
        <v>2.6900000000000001E-3</v>
      </c>
      <c r="R132" s="152">
        <f>Q132*H132</f>
        <v>0.10948300000000001</v>
      </c>
      <c r="S132" s="152">
        <v>0</v>
      </c>
      <c r="T132" s="153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4" t="s">
        <v>132</v>
      </c>
      <c r="AT132" s="154" t="s">
        <v>128</v>
      </c>
      <c r="AU132" s="154" t="s">
        <v>83</v>
      </c>
      <c r="AY132" s="18" t="s">
        <v>126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8" t="s">
        <v>81</v>
      </c>
      <c r="BK132" s="155">
        <f>ROUND(I132*H132,2)</f>
        <v>0</v>
      </c>
      <c r="BL132" s="18" t="s">
        <v>132</v>
      </c>
      <c r="BM132" s="154" t="s">
        <v>255</v>
      </c>
    </row>
    <row r="133" spans="1:65" s="13" customFormat="1">
      <c r="B133" s="156"/>
      <c r="D133" s="157" t="s">
        <v>134</v>
      </c>
      <c r="E133" s="158" t="s">
        <v>1</v>
      </c>
      <c r="F133" s="159" t="s">
        <v>256</v>
      </c>
      <c r="H133" s="160">
        <v>25.3</v>
      </c>
      <c r="L133" s="156"/>
      <c r="M133" s="161"/>
      <c r="N133" s="162"/>
      <c r="O133" s="162"/>
      <c r="P133" s="162"/>
      <c r="Q133" s="162"/>
      <c r="R133" s="162"/>
      <c r="S133" s="162"/>
      <c r="T133" s="163"/>
      <c r="AT133" s="158" t="s">
        <v>134</v>
      </c>
      <c r="AU133" s="158" t="s">
        <v>83</v>
      </c>
      <c r="AV133" s="13" t="s">
        <v>83</v>
      </c>
      <c r="AW133" s="13" t="s">
        <v>30</v>
      </c>
      <c r="AX133" s="13" t="s">
        <v>74</v>
      </c>
      <c r="AY133" s="158" t="s">
        <v>126</v>
      </c>
    </row>
    <row r="134" spans="1:65" s="13" customFormat="1">
      <c r="B134" s="156"/>
      <c r="D134" s="157" t="s">
        <v>134</v>
      </c>
      <c r="E134" s="158" t="s">
        <v>1</v>
      </c>
      <c r="F134" s="159" t="s">
        <v>257</v>
      </c>
      <c r="H134" s="160">
        <v>1</v>
      </c>
      <c r="L134" s="156"/>
      <c r="M134" s="161"/>
      <c r="N134" s="162"/>
      <c r="O134" s="162"/>
      <c r="P134" s="162"/>
      <c r="Q134" s="162"/>
      <c r="R134" s="162"/>
      <c r="S134" s="162"/>
      <c r="T134" s="163"/>
      <c r="AT134" s="158" t="s">
        <v>134</v>
      </c>
      <c r="AU134" s="158" t="s">
        <v>83</v>
      </c>
      <c r="AV134" s="13" t="s">
        <v>83</v>
      </c>
      <c r="AW134" s="13" t="s">
        <v>30</v>
      </c>
      <c r="AX134" s="13" t="s">
        <v>74</v>
      </c>
      <c r="AY134" s="158" t="s">
        <v>126</v>
      </c>
    </row>
    <row r="135" spans="1:65" s="13" customFormat="1">
      <c r="B135" s="156"/>
      <c r="D135" s="157" t="s">
        <v>134</v>
      </c>
      <c r="E135" s="158" t="s">
        <v>1</v>
      </c>
      <c r="F135" s="159" t="s">
        <v>258</v>
      </c>
      <c r="H135" s="160">
        <v>14.4</v>
      </c>
      <c r="L135" s="156"/>
      <c r="M135" s="161"/>
      <c r="N135" s="162"/>
      <c r="O135" s="162"/>
      <c r="P135" s="162"/>
      <c r="Q135" s="162"/>
      <c r="R135" s="162"/>
      <c r="S135" s="162"/>
      <c r="T135" s="163"/>
      <c r="AT135" s="158" t="s">
        <v>134</v>
      </c>
      <c r="AU135" s="158" t="s">
        <v>83</v>
      </c>
      <c r="AV135" s="13" t="s">
        <v>83</v>
      </c>
      <c r="AW135" s="13" t="s">
        <v>30</v>
      </c>
      <c r="AX135" s="13" t="s">
        <v>74</v>
      </c>
      <c r="AY135" s="158" t="s">
        <v>126</v>
      </c>
    </row>
    <row r="136" spans="1:65" s="14" customFormat="1">
      <c r="B136" s="174"/>
      <c r="D136" s="157" t="s">
        <v>134</v>
      </c>
      <c r="E136" s="175" t="s">
        <v>1</v>
      </c>
      <c r="F136" s="176" t="s">
        <v>167</v>
      </c>
      <c r="H136" s="177">
        <v>40.700000000000003</v>
      </c>
      <c r="L136" s="174"/>
      <c r="M136" s="178"/>
      <c r="N136" s="179"/>
      <c r="O136" s="179"/>
      <c r="P136" s="179"/>
      <c r="Q136" s="179"/>
      <c r="R136" s="179"/>
      <c r="S136" s="179"/>
      <c r="T136" s="180"/>
      <c r="AT136" s="175" t="s">
        <v>134</v>
      </c>
      <c r="AU136" s="175" t="s">
        <v>83</v>
      </c>
      <c r="AV136" s="14" t="s">
        <v>132</v>
      </c>
      <c r="AW136" s="14" t="s">
        <v>30</v>
      </c>
      <c r="AX136" s="14" t="s">
        <v>81</v>
      </c>
      <c r="AY136" s="175" t="s">
        <v>126</v>
      </c>
    </row>
    <row r="137" spans="1:65" s="2" customFormat="1" ht="16.5" customHeight="1">
      <c r="A137" s="30"/>
      <c r="B137" s="142"/>
      <c r="C137" s="143" t="s">
        <v>149</v>
      </c>
      <c r="D137" s="143" t="s">
        <v>128</v>
      </c>
      <c r="E137" s="144" t="s">
        <v>259</v>
      </c>
      <c r="F137" s="145" t="s">
        <v>260</v>
      </c>
      <c r="G137" s="146" t="s">
        <v>244</v>
      </c>
      <c r="H137" s="147">
        <v>40.700000000000003</v>
      </c>
      <c r="I137" s="148"/>
      <c r="J137" s="148">
        <f>ROUND(I137*H137,2)</f>
        <v>0</v>
      </c>
      <c r="K137" s="149"/>
      <c r="L137" s="31"/>
      <c r="M137" s="150" t="s">
        <v>1</v>
      </c>
      <c r="N137" s="151" t="s">
        <v>39</v>
      </c>
      <c r="O137" s="152">
        <v>8.3000000000000004E-2</v>
      </c>
      <c r="P137" s="152">
        <f>O137*H137</f>
        <v>3.3781000000000003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4" t="s">
        <v>132</v>
      </c>
      <c r="AT137" s="154" t="s">
        <v>128</v>
      </c>
      <c r="AU137" s="154" t="s">
        <v>83</v>
      </c>
      <c r="AY137" s="18" t="s">
        <v>126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8" t="s">
        <v>81</v>
      </c>
      <c r="BK137" s="155">
        <f>ROUND(I137*H137,2)</f>
        <v>0</v>
      </c>
      <c r="BL137" s="18" t="s">
        <v>132</v>
      </c>
      <c r="BM137" s="154" t="s">
        <v>261</v>
      </c>
    </row>
    <row r="138" spans="1:65" s="2" customFormat="1" ht="25.15" customHeight="1">
      <c r="A138" s="30"/>
      <c r="B138" s="142"/>
      <c r="C138" s="143" t="s">
        <v>153</v>
      </c>
      <c r="D138" s="143" t="s">
        <v>128</v>
      </c>
      <c r="E138" s="144" t="s">
        <v>262</v>
      </c>
      <c r="F138" s="145" t="s">
        <v>263</v>
      </c>
      <c r="G138" s="146" t="s">
        <v>184</v>
      </c>
      <c r="H138" s="147">
        <v>1.448</v>
      </c>
      <c r="I138" s="148"/>
      <c r="J138" s="148">
        <f>ROUND(I138*H138,2)</f>
        <v>0</v>
      </c>
      <c r="K138" s="149"/>
      <c r="L138" s="31"/>
      <c r="M138" s="150" t="s">
        <v>1</v>
      </c>
      <c r="N138" s="151" t="s">
        <v>39</v>
      </c>
      <c r="O138" s="152">
        <v>32.820999999999998</v>
      </c>
      <c r="P138" s="152">
        <f>O138*H138</f>
        <v>47.524807999999993</v>
      </c>
      <c r="Q138" s="152">
        <v>1.0601700000000001</v>
      </c>
      <c r="R138" s="152">
        <f>Q138*H138</f>
        <v>1.5351261600000001</v>
      </c>
      <c r="S138" s="152">
        <v>0</v>
      </c>
      <c r="T138" s="153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4" t="s">
        <v>132</v>
      </c>
      <c r="AT138" s="154" t="s">
        <v>128</v>
      </c>
      <c r="AU138" s="154" t="s">
        <v>83</v>
      </c>
      <c r="AY138" s="18" t="s">
        <v>126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8" t="s">
        <v>81</v>
      </c>
      <c r="BK138" s="155">
        <f>ROUND(I138*H138,2)</f>
        <v>0</v>
      </c>
      <c r="BL138" s="18" t="s">
        <v>132</v>
      </c>
      <c r="BM138" s="154" t="s">
        <v>264</v>
      </c>
    </row>
    <row r="139" spans="1:65" s="13" customFormat="1">
      <c r="B139" s="156"/>
      <c r="D139" s="157" t="s">
        <v>134</v>
      </c>
      <c r="E139" s="158" t="s">
        <v>1</v>
      </c>
      <c r="F139" s="159" t="s">
        <v>265</v>
      </c>
      <c r="H139" s="160">
        <v>1.448</v>
      </c>
      <c r="L139" s="156"/>
      <c r="M139" s="161"/>
      <c r="N139" s="162"/>
      <c r="O139" s="162"/>
      <c r="P139" s="162"/>
      <c r="Q139" s="162"/>
      <c r="R139" s="162"/>
      <c r="S139" s="162"/>
      <c r="T139" s="163"/>
      <c r="AT139" s="158" t="s">
        <v>134</v>
      </c>
      <c r="AU139" s="158" t="s">
        <v>83</v>
      </c>
      <c r="AV139" s="13" t="s">
        <v>83</v>
      </c>
      <c r="AW139" s="13" t="s">
        <v>30</v>
      </c>
      <c r="AX139" s="13" t="s">
        <v>81</v>
      </c>
      <c r="AY139" s="158" t="s">
        <v>126</v>
      </c>
    </row>
    <row r="140" spans="1:65" s="2" customFormat="1" ht="16.5" customHeight="1">
      <c r="A140" s="30"/>
      <c r="B140" s="142"/>
      <c r="C140" s="143" t="s">
        <v>157</v>
      </c>
      <c r="D140" s="143" t="s">
        <v>128</v>
      </c>
      <c r="E140" s="144" t="s">
        <v>266</v>
      </c>
      <c r="F140" s="145" t="s">
        <v>267</v>
      </c>
      <c r="G140" s="146" t="s">
        <v>184</v>
      </c>
      <c r="H140" s="147">
        <v>0.02</v>
      </c>
      <c r="I140" s="148"/>
      <c r="J140" s="148">
        <f>ROUND(I140*H140,2)</f>
        <v>0</v>
      </c>
      <c r="K140" s="149"/>
      <c r="L140" s="31"/>
      <c r="M140" s="150" t="s">
        <v>1</v>
      </c>
      <c r="N140" s="151" t="s">
        <v>39</v>
      </c>
      <c r="O140" s="152">
        <v>15.231</v>
      </c>
      <c r="P140" s="152">
        <f>O140*H140</f>
        <v>0.30462</v>
      </c>
      <c r="Q140" s="152">
        <v>1.06277</v>
      </c>
      <c r="R140" s="152">
        <f>Q140*H140</f>
        <v>2.1255400000000001E-2</v>
      </c>
      <c r="S140" s="152">
        <v>0</v>
      </c>
      <c r="T140" s="153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4" t="s">
        <v>132</v>
      </c>
      <c r="AT140" s="154" t="s">
        <v>128</v>
      </c>
      <c r="AU140" s="154" t="s">
        <v>83</v>
      </c>
      <c r="AY140" s="18" t="s">
        <v>126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8" t="s">
        <v>81</v>
      </c>
      <c r="BK140" s="155">
        <f>ROUND(I140*H140,2)</f>
        <v>0</v>
      </c>
      <c r="BL140" s="18" t="s">
        <v>132</v>
      </c>
      <c r="BM140" s="154" t="s">
        <v>268</v>
      </c>
    </row>
    <row r="141" spans="1:65" s="13" customFormat="1">
      <c r="B141" s="156"/>
      <c r="D141" s="157" t="s">
        <v>134</v>
      </c>
      <c r="E141" s="158" t="s">
        <v>1</v>
      </c>
      <c r="F141" s="159" t="s">
        <v>269</v>
      </c>
      <c r="H141" s="160">
        <v>0.02</v>
      </c>
      <c r="L141" s="156"/>
      <c r="M141" s="161"/>
      <c r="N141" s="162"/>
      <c r="O141" s="162"/>
      <c r="P141" s="162"/>
      <c r="Q141" s="162"/>
      <c r="R141" s="162"/>
      <c r="S141" s="162"/>
      <c r="T141" s="163"/>
      <c r="AT141" s="158" t="s">
        <v>134</v>
      </c>
      <c r="AU141" s="158" t="s">
        <v>83</v>
      </c>
      <c r="AV141" s="13" t="s">
        <v>83</v>
      </c>
      <c r="AW141" s="13" t="s">
        <v>30</v>
      </c>
      <c r="AX141" s="13" t="s">
        <v>81</v>
      </c>
      <c r="AY141" s="158" t="s">
        <v>126</v>
      </c>
    </row>
    <row r="142" spans="1:65" s="12" customFormat="1" ht="22.9" customHeight="1">
      <c r="B142" s="130"/>
      <c r="D142" s="131" t="s">
        <v>73</v>
      </c>
      <c r="E142" s="140" t="s">
        <v>139</v>
      </c>
      <c r="F142" s="140" t="s">
        <v>270</v>
      </c>
      <c r="J142" s="141">
        <f>BK142</f>
        <v>0</v>
      </c>
      <c r="L142" s="130"/>
      <c r="M142" s="134"/>
      <c r="N142" s="135"/>
      <c r="O142" s="135"/>
      <c r="P142" s="136">
        <f>SUM(P143:P144)</f>
        <v>17.091200000000001</v>
      </c>
      <c r="Q142" s="135"/>
      <c r="R142" s="136">
        <f>SUM(R143:R144)</f>
        <v>1.0751999999999999E-2</v>
      </c>
      <c r="S142" s="135"/>
      <c r="T142" s="137">
        <f>SUM(T143:T144)</f>
        <v>0</v>
      </c>
      <c r="AR142" s="131" t="s">
        <v>81</v>
      </c>
      <c r="AT142" s="138" t="s">
        <v>73</v>
      </c>
      <c r="AU142" s="138" t="s">
        <v>81</v>
      </c>
      <c r="AY142" s="131" t="s">
        <v>126</v>
      </c>
      <c r="BK142" s="139">
        <f>SUM(BK143:BK144)</f>
        <v>0</v>
      </c>
    </row>
    <row r="143" spans="1:65" s="2" customFormat="1" ht="24" customHeight="1">
      <c r="A143" s="30"/>
      <c r="B143" s="142"/>
      <c r="C143" s="143" t="s">
        <v>143</v>
      </c>
      <c r="D143" s="143" t="s">
        <v>128</v>
      </c>
      <c r="E143" s="144" t="s">
        <v>271</v>
      </c>
      <c r="F143" s="145" t="s">
        <v>272</v>
      </c>
      <c r="G143" s="146" t="s">
        <v>131</v>
      </c>
      <c r="H143" s="147">
        <v>22.4</v>
      </c>
      <c r="I143" s="148"/>
      <c r="J143" s="148">
        <f>ROUND(I143*H143,2)</f>
        <v>0</v>
      </c>
      <c r="K143" s="149"/>
      <c r="L143" s="31"/>
      <c r="M143" s="150" t="s">
        <v>1</v>
      </c>
      <c r="N143" s="151" t="s">
        <v>39</v>
      </c>
      <c r="O143" s="152">
        <v>0.76300000000000001</v>
      </c>
      <c r="P143" s="152">
        <f>O143*H143</f>
        <v>17.091200000000001</v>
      </c>
      <c r="Q143" s="152">
        <v>4.8000000000000001E-4</v>
      </c>
      <c r="R143" s="152">
        <f>Q143*H143</f>
        <v>1.0751999999999999E-2</v>
      </c>
      <c r="S143" s="152">
        <v>0</v>
      </c>
      <c r="T143" s="153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4" t="s">
        <v>132</v>
      </c>
      <c r="AT143" s="154" t="s">
        <v>128</v>
      </c>
      <c r="AU143" s="154" t="s">
        <v>83</v>
      </c>
      <c r="AY143" s="18" t="s">
        <v>126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8" t="s">
        <v>81</v>
      </c>
      <c r="BK143" s="155">
        <f>ROUND(I143*H143,2)</f>
        <v>0</v>
      </c>
      <c r="BL143" s="18" t="s">
        <v>132</v>
      </c>
      <c r="BM143" s="154" t="s">
        <v>273</v>
      </c>
    </row>
    <row r="144" spans="1:65" s="13" customFormat="1">
      <c r="B144" s="156"/>
      <c r="D144" s="157" t="s">
        <v>134</v>
      </c>
      <c r="E144" s="158" t="s">
        <v>1</v>
      </c>
      <c r="F144" s="159" t="s">
        <v>274</v>
      </c>
      <c r="H144" s="160">
        <v>22.4</v>
      </c>
      <c r="L144" s="156"/>
      <c r="M144" s="161"/>
      <c r="N144" s="162"/>
      <c r="O144" s="162"/>
      <c r="P144" s="162"/>
      <c r="Q144" s="162"/>
      <c r="R144" s="162"/>
      <c r="S144" s="162"/>
      <c r="T144" s="163"/>
      <c r="AT144" s="158" t="s">
        <v>134</v>
      </c>
      <c r="AU144" s="158" t="s">
        <v>83</v>
      </c>
      <c r="AV144" s="13" t="s">
        <v>83</v>
      </c>
      <c r="AW144" s="13" t="s">
        <v>30</v>
      </c>
      <c r="AX144" s="13" t="s">
        <v>81</v>
      </c>
      <c r="AY144" s="158" t="s">
        <v>126</v>
      </c>
    </row>
    <row r="145" spans="1:65" s="12" customFormat="1" ht="22.9" customHeight="1">
      <c r="B145" s="130"/>
      <c r="D145" s="131" t="s">
        <v>73</v>
      </c>
      <c r="E145" s="140" t="s">
        <v>168</v>
      </c>
      <c r="F145" s="140" t="s">
        <v>224</v>
      </c>
      <c r="J145" s="141">
        <f>BK145</f>
        <v>0</v>
      </c>
      <c r="L145" s="130"/>
      <c r="M145" s="134"/>
      <c r="N145" s="135"/>
      <c r="O145" s="135"/>
      <c r="P145" s="136">
        <f>SUM(P146:P150)</f>
        <v>431.74806000000001</v>
      </c>
      <c r="Q145" s="135"/>
      <c r="R145" s="136">
        <f>SUM(R146:R150)</f>
        <v>8.4376499999999993E-2</v>
      </c>
      <c r="S145" s="135"/>
      <c r="T145" s="137">
        <f>SUM(T146:T150)</f>
        <v>0.12981000000000001</v>
      </c>
      <c r="AR145" s="131" t="s">
        <v>81</v>
      </c>
      <c r="AT145" s="138" t="s">
        <v>73</v>
      </c>
      <c r="AU145" s="138" t="s">
        <v>81</v>
      </c>
      <c r="AY145" s="131" t="s">
        <v>126</v>
      </c>
      <c r="BK145" s="139">
        <f>SUM(BK146:BK150)</f>
        <v>0</v>
      </c>
    </row>
    <row r="146" spans="1:65" s="2" customFormat="1" ht="16.5" customHeight="1">
      <c r="A146" s="30"/>
      <c r="B146" s="142"/>
      <c r="C146" s="143" t="s">
        <v>168</v>
      </c>
      <c r="D146" s="143" t="s">
        <v>128</v>
      </c>
      <c r="E146" s="144" t="s">
        <v>275</v>
      </c>
      <c r="F146" s="145" t="s">
        <v>276</v>
      </c>
      <c r="G146" s="146" t="s">
        <v>131</v>
      </c>
      <c r="H146" s="147">
        <v>129.81</v>
      </c>
      <c r="I146" s="148"/>
      <c r="J146" s="148">
        <f>ROUND(I146*H146,2)</f>
        <v>0</v>
      </c>
      <c r="K146" s="149"/>
      <c r="L146" s="31"/>
      <c r="M146" s="150" t="s">
        <v>1</v>
      </c>
      <c r="N146" s="151" t="s">
        <v>39</v>
      </c>
      <c r="O146" s="152">
        <v>3.3260000000000001</v>
      </c>
      <c r="P146" s="152">
        <f>O146*H146</f>
        <v>431.74806000000001</v>
      </c>
      <c r="Q146" s="152">
        <v>6.4999999999999997E-4</v>
      </c>
      <c r="R146" s="152">
        <f>Q146*H146</f>
        <v>8.4376499999999993E-2</v>
      </c>
      <c r="S146" s="152">
        <v>1E-3</v>
      </c>
      <c r="T146" s="153">
        <f>S146*H146</f>
        <v>0.12981000000000001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4" t="s">
        <v>132</v>
      </c>
      <c r="AT146" s="154" t="s">
        <v>128</v>
      </c>
      <c r="AU146" s="154" t="s">
        <v>83</v>
      </c>
      <c r="AY146" s="18" t="s">
        <v>126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8" t="s">
        <v>81</v>
      </c>
      <c r="BK146" s="155">
        <f>ROUND(I146*H146,2)</f>
        <v>0</v>
      </c>
      <c r="BL146" s="18" t="s">
        <v>132</v>
      </c>
      <c r="BM146" s="154" t="s">
        <v>277</v>
      </c>
    </row>
    <row r="147" spans="1:65" s="13" customFormat="1">
      <c r="B147" s="156"/>
      <c r="D147" s="157" t="s">
        <v>134</v>
      </c>
      <c r="E147" s="158" t="s">
        <v>1</v>
      </c>
      <c r="F147" s="159" t="s">
        <v>278</v>
      </c>
      <c r="H147" s="160">
        <v>28</v>
      </c>
      <c r="L147" s="156"/>
      <c r="M147" s="161"/>
      <c r="N147" s="162"/>
      <c r="O147" s="162"/>
      <c r="P147" s="162"/>
      <c r="Q147" s="162"/>
      <c r="R147" s="162"/>
      <c r="S147" s="162"/>
      <c r="T147" s="163"/>
      <c r="AT147" s="158" t="s">
        <v>134</v>
      </c>
      <c r="AU147" s="158" t="s">
        <v>83</v>
      </c>
      <c r="AV147" s="13" t="s">
        <v>83</v>
      </c>
      <c r="AW147" s="13" t="s">
        <v>30</v>
      </c>
      <c r="AX147" s="13" t="s">
        <v>74</v>
      </c>
      <c r="AY147" s="158" t="s">
        <v>126</v>
      </c>
    </row>
    <row r="148" spans="1:65" s="13" customFormat="1">
      <c r="B148" s="156"/>
      <c r="D148" s="157" t="s">
        <v>134</v>
      </c>
      <c r="E148" s="158" t="s">
        <v>1</v>
      </c>
      <c r="F148" s="159" t="s">
        <v>279</v>
      </c>
      <c r="H148" s="160">
        <v>26.91</v>
      </c>
      <c r="L148" s="156"/>
      <c r="M148" s="161"/>
      <c r="N148" s="162"/>
      <c r="O148" s="162"/>
      <c r="P148" s="162"/>
      <c r="Q148" s="162"/>
      <c r="R148" s="162"/>
      <c r="S148" s="162"/>
      <c r="T148" s="163"/>
      <c r="AT148" s="158" t="s">
        <v>134</v>
      </c>
      <c r="AU148" s="158" t="s">
        <v>83</v>
      </c>
      <c r="AV148" s="13" t="s">
        <v>83</v>
      </c>
      <c r="AW148" s="13" t="s">
        <v>30</v>
      </c>
      <c r="AX148" s="13" t="s">
        <v>74</v>
      </c>
      <c r="AY148" s="158" t="s">
        <v>126</v>
      </c>
    </row>
    <row r="149" spans="1:65" s="13" customFormat="1">
      <c r="B149" s="156"/>
      <c r="D149" s="157" t="s">
        <v>134</v>
      </c>
      <c r="E149" s="158" t="s">
        <v>1</v>
      </c>
      <c r="F149" s="159" t="s">
        <v>280</v>
      </c>
      <c r="H149" s="160">
        <v>74.900000000000006</v>
      </c>
      <c r="L149" s="156"/>
      <c r="M149" s="161"/>
      <c r="N149" s="162"/>
      <c r="O149" s="162"/>
      <c r="P149" s="162"/>
      <c r="Q149" s="162"/>
      <c r="R149" s="162"/>
      <c r="S149" s="162"/>
      <c r="T149" s="163"/>
      <c r="AT149" s="158" t="s">
        <v>134</v>
      </c>
      <c r="AU149" s="158" t="s">
        <v>83</v>
      </c>
      <c r="AV149" s="13" t="s">
        <v>83</v>
      </c>
      <c r="AW149" s="13" t="s">
        <v>30</v>
      </c>
      <c r="AX149" s="13" t="s">
        <v>74</v>
      </c>
      <c r="AY149" s="158" t="s">
        <v>126</v>
      </c>
    </row>
    <row r="150" spans="1:65" s="14" customFormat="1">
      <c r="B150" s="174"/>
      <c r="D150" s="157" t="s">
        <v>134</v>
      </c>
      <c r="E150" s="175" t="s">
        <v>1</v>
      </c>
      <c r="F150" s="176" t="s">
        <v>167</v>
      </c>
      <c r="H150" s="177">
        <v>129.81</v>
      </c>
      <c r="L150" s="174"/>
      <c r="M150" s="178"/>
      <c r="N150" s="179"/>
      <c r="O150" s="179"/>
      <c r="P150" s="179"/>
      <c r="Q150" s="179"/>
      <c r="R150" s="179"/>
      <c r="S150" s="179"/>
      <c r="T150" s="180"/>
      <c r="AT150" s="175" t="s">
        <v>134</v>
      </c>
      <c r="AU150" s="175" t="s">
        <v>83</v>
      </c>
      <c r="AV150" s="14" t="s">
        <v>132</v>
      </c>
      <c r="AW150" s="14" t="s">
        <v>30</v>
      </c>
      <c r="AX150" s="14" t="s">
        <v>81</v>
      </c>
      <c r="AY150" s="175" t="s">
        <v>126</v>
      </c>
    </row>
    <row r="151" spans="1:65" s="12" customFormat="1" ht="22.9" customHeight="1">
      <c r="B151" s="130"/>
      <c r="D151" s="131" t="s">
        <v>73</v>
      </c>
      <c r="E151" s="140" t="s">
        <v>230</v>
      </c>
      <c r="F151" s="140" t="s">
        <v>231</v>
      </c>
      <c r="J151" s="141">
        <f>BK151</f>
        <v>0</v>
      </c>
      <c r="L151" s="130"/>
      <c r="M151" s="134"/>
      <c r="N151" s="135"/>
      <c r="O151" s="135"/>
      <c r="P151" s="136">
        <f>P152</f>
        <v>47.393525000000004</v>
      </c>
      <c r="Q151" s="135"/>
      <c r="R151" s="136">
        <f>R152</f>
        <v>0</v>
      </c>
      <c r="S151" s="135"/>
      <c r="T151" s="137">
        <f>T152</f>
        <v>0</v>
      </c>
      <c r="AR151" s="131" t="s">
        <v>81</v>
      </c>
      <c r="AT151" s="138" t="s">
        <v>73</v>
      </c>
      <c r="AU151" s="138" t="s">
        <v>81</v>
      </c>
      <c r="AY151" s="131" t="s">
        <v>126</v>
      </c>
      <c r="BK151" s="139">
        <f>BK152</f>
        <v>0</v>
      </c>
    </row>
    <row r="152" spans="1:65" s="2" customFormat="1" ht="16.5" customHeight="1">
      <c r="A152" s="30"/>
      <c r="B152" s="142"/>
      <c r="C152" s="143" t="s">
        <v>175</v>
      </c>
      <c r="D152" s="143" t="s">
        <v>128</v>
      </c>
      <c r="E152" s="144" t="s">
        <v>281</v>
      </c>
      <c r="F152" s="145" t="s">
        <v>282</v>
      </c>
      <c r="G152" s="146" t="s">
        <v>184</v>
      </c>
      <c r="H152" s="147">
        <v>44.087000000000003</v>
      </c>
      <c r="I152" s="148"/>
      <c r="J152" s="148">
        <f>ROUND(I152*H152,2)</f>
        <v>0</v>
      </c>
      <c r="K152" s="149"/>
      <c r="L152" s="31"/>
      <c r="M152" s="188" t="s">
        <v>1</v>
      </c>
      <c r="N152" s="189" t="s">
        <v>39</v>
      </c>
      <c r="O152" s="190">
        <v>1.075</v>
      </c>
      <c r="P152" s="190">
        <f>O152*H152</f>
        <v>47.393525000000004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4" t="s">
        <v>132</v>
      </c>
      <c r="AT152" s="154" t="s">
        <v>128</v>
      </c>
      <c r="AU152" s="154" t="s">
        <v>83</v>
      </c>
      <c r="AY152" s="18" t="s">
        <v>126</v>
      </c>
      <c r="BE152" s="155">
        <f>IF(N152="základní",J152,0)</f>
        <v>0</v>
      </c>
      <c r="BF152" s="155">
        <f>IF(N152="snížená",J152,0)</f>
        <v>0</v>
      </c>
      <c r="BG152" s="155">
        <f>IF(N152="zákl. přenesená",J152,0)</f>
        <v>0</v>
      </c>
      <c r="BH152" s="155">
        <f>IF(N152="sníž. přenesená",J152,0)</f>
        <v>0</v>
      </c>
      <c r="BI152" s="155">
        <f>IF(N152="nulová",J152,0)</f>
        <v>0</v>
      </c>
      <c r="BJ152" s="18" t="s">
        <v>81</v>
      </c>
      <c r="BK152" s="155">
        <f>ROUND(I152*H152,2)</f>
        <v>0</v>
      </c>
      <c r="BL152" s="18" t="s">
        <v>132</v>
      </c>
      <c r="BM152" s="154" t="s">
        <v>283</v>
      </c>
    </row>
    <row r="153" spans="1:65" s="2" customFormat="1" ht="6.95" customHeight="1">
      <c r="A153" s="30"/>
      <c r="B153" s="45"/>
      <c r="C153" s="46"/>
      <c r="D153" s="46"/>
      <c r="E153" s="46"/>
      <c r="F153" s="46"/>
      <c r="G153" s="46"/>
      <c r="H153" s="46"/>
      <c r="I153" s="46"/>
      <c r="J153" s="46"/>
      <c r="K153" s="46"/>
      <c r="L153" s="31"/>
      <c r="M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</row>
  </sheetData>
  <autoFilter ref="C120:K152" xr:uid="{00000000-0009-0000-0000-000002000000}"/>
  <mergeCells count="8"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39"/>
  <sheetViews>
    <sheetView showGridLines="0" topLeftCell="A116" workbookViewId="0">
      <selection activeCell="J120" sqref="J1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34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8" t="s">
        <v>89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99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13</v>
      </c>
      <c r="L6" s="21"/>
    </row>
    <row r="7" spans="1:46" s="1" customFormat="1" ht="30" customHeight="1">
      <c r="B7" s="21"/>
      <c r="E7" s="240" t="str">
        <f>'Rekapitulace stavby'!K6</f>
        <v>Narušení statiky objektu haly Mánesova ul.
Mánesova 2808/12d, 612 00, Brno-Královo Pole</v>
      </c>
      <c r="F7" s="241"/>
      <c r="G7" s="241"/>
      <c r="H7" s="241"/>
      <c r="L7" s="21"/>
    </row>
    <row r="8" spans="1:46" s="2" customFormat="1" ht="12" customHeight="1">
      <c r="A8" s="30"/>
      <c r="B8" s="31"/>
      <c r="C8" s="30"/>
      <c r="D8" s="27" t="s">
        <v>100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23" t="s">
        <v>284</v>
      </c>
      <c r="F9" s="242"/>
      <c r="G9" s="242"/>
      <c r="H9" s="242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14</v>
      </c>
      <c r="E11" s="30"/>
      <c r="F11" s="25" t="s">
        <v>1</v>
      </c>
      <c r="G11" s="30"/>
      <c r="H11" s="30"/>
      <c r="I11" s="27" t="s">
        <v>15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16</v>
      </c>
      <c r="E12" s="30"/>
      <c r="F12" s="25" t="s">
        <v>17</v>
      </c>
      <c r="G12" s="30"/>
      <c r="H12" s="30"/>
      <c r="I12" s="27" t="s">
        <v>18</v>
      </c>
      <c r="J12" s="53">
        <f>'Rekapitulace stavby'!AN8</f>
        <v>43815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19</v>
      </c>
      <c r="E14" s="30"/>
      <c r="F14" s="30"/>
      <c r="G14" s="30"/>
      <c r="H14" s="30"/>
      <c r="I14" s="27" t="s">
        <v>20</v>
      </c>
      <c r="J14" s="25" t="s">
        <v>21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22</v>
      </c>
      <c r="F15" s="30"/>
      <c r="G15" s="30"/>
      <c r="H15" s="30"/>
      <c r="I15" s="27" t="s">
        <v>23</v>
      </c>
      <c r="J15" s="25" t="s">
        <v>24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20</v>
      </c>
      <c r="J17" s="25" t="s">
        <v>26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27</v>
      </c>
      <c r="F18" s="30"/>
      <c r="G18" s="30"/>
      <c r="H18" s="30"/>
      <c r="I18" s="27" t="s">
        <v>23</v>
      </c>
      <c r="J18" s="25" t="s">
        <v>28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29</v>
      </c>
      <c r="E20" s="30"/>
      <c r="F20" s="30"/>
      <c r="G20" s="30"/>
      <c r="H20" s="30"/>
      <c r="I20" s="27" t="s">
        <v>20</v>
      </c>
      <c r="J20" s="25" t="s">
        <v>26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23</v>
      </c>
      <c r="J21" s="25" t="s">
        <v>28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31</v>
      </c>
      <c r="E23" s="30"/>
      <c r="F23" s="30"/>
      <c r="G23" s="30"/>
      <c r="H23" s="30"/>
      <c r="I23" s="27" t="s">
        <v>20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23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35" t="s">
        <v>1</v>
      </c>
      <c r="F27" s="235"/>
      <c r="G27" s="235"/>
      <c r="H27" s="235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34</v>
      </c>
      <c r="E30" s="30"/>
      <c r="F30" s="30"/>
      <c r="G30" s="30"/>
      <c r="H30" s="30"/>
      <c r="I30" s="30"/>
      <c r="J30" s="69">
        <f>ROUND(J120,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38</v>
      </c>
      <c r="E33" s="27" t="s">
        <v>39</v>
      </c>
      <c r="F33" s="98">
        <f>ROUND((SUM(BE120:BE138)),  2)</f>
        <v>0</v>
      </c>
      <c r="G33" s="30"/>
      <c r="H33" s="30"/>
      <c r="I33" s="99">
        <v>0.21</v>
      </c>
      <c r="J33" s="98">
        <f>ROUND(((SUM(BE120:BE138))*I33),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40</v>
      </c>
      <c r="F34" s="98">
        <f>ROUND((SUM(BF120:BF138)),  2)</f>
        <v>0</v>
      </c>
      <c r="G34" s="30"/>
      <c r="H34" s="30"/>
      <c r="I34" s="99">
        <v>0.15</v>
      </c>
      <c r="J34" s="98">
        <f>ROUND(((SUM(BF120:BF138))*I34),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41</v>
      </c>
      <c r="F35" s="98">
        <f>ROUND((SUM(BG120:BG138)),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42</v>
      </c>
      <c r="F36" s="98">
        <f>ROUND((SUM(BH120:BH138)),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43</v>
      </c>
      <c r="F37" s="98">
        <f>ROUND((SUM(BI120:BI138)),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44</v>
      </c>
      <c r="E39" s="58"/>
      <c r="F39" s="58"/>
      <c r="G39" s="102" t="s">
        <v>45</v>
      </c>
      <c r="H39" s="103" t="s">
        <v>46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06" t="s">
        <v>50</v>
      </c>
      <c r="G61" s="43" t="s">
        <v>49</v>
      </c>
      <c r="H61" s="33"/>
      <c r="I61" s="33"/>
      <c r="J61" s="107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06" t="s">
        <v>50</v>
      </c>
      <c r="G76" s="43" t="s">
        <v>49</v>
      </c>
      <c r="H76" s="33"/>
      <c r="I76" s="33"/>
      <c r="J76" s="107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101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13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8.9" customHeight="1">
      <c r="A85" s="30"/>
      <c r="B85" s="31"/>
      <c r="C85" s="30"/>
      <c r="D85" s="30"/>
      <c r="E85" s="240" t="str">
        <f>E7</f>
        <v>Narušení statiky objektu haly Mánesova ul.
Mánesova 2808/12d, 612 00, Brno-Královo Pole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100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23" t="str">
        <f>E9</f>
        <v>03 - Injekční práce podloží podlahy</v>
      </c>
      <c r="F87" s="242"/>
      <c r="G87" s="242"/>
      <c r="H87" s="242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16</v>
      </c>
      <c r="D89" s="30"/>
      <c r="E89" s="30"/>
      <c r="F89" s="25" t="str">
        <f>F12</f>
        <v>Brno, Mánesova</v>
      </c>
      <c r="G89" s="30"/>
      <c r="H89" s="30"/>
      <c r="I89" s="27" t="s">
        <v>18</v>
      </c>
      <c r="J89" s="53">
        <f>IF(J12="","",J12)</f>
        <v>43815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43.15" customHeight="1">
      <c r="A91" s="30"/>
      <c r="B91" s="31"/>
      <c r="C91" s="27" t="s">
        <v>19</v>
      </c>
      <c r="D91" s="30"/>
      <c r="E91" s="30"/>
      <c r="F91" s="25" t="str">
        <f>E15</f>
        <v>Masarykova univerzita, Žerotínovo nám. 9, Brno</v>
      </c>
      <c r="G91" s="30"/>
      <c r="H91" s="30"/>
      <c r="I91" s="27" t="s">
        <v>29</v>
      </c>
      <c r="J91" s="28" t="str">
        <f>E21</f>
        <v>PROXIMA projekt, s.r.o., Lidická 19, Brno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25</v>
      </c>
      <c r="D92" s="30"/>
      <c r="E92" s="30"/>
      <c r="F92" s="25" t="str">
        <f>IF(E18="","",E18)</f>
        <v>PROXIMA projekt, s.r.o., Lidická 19, Brno</v>
      </c>
      <c r="G92" s="30"/>
      <c r="H92" s="30"/>
      <c r="I92" s="27" t="s">
        <v>31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102</v>
      </c>
      <c r="D94" s="100"/>
      <c r="E94" s="100"/>
      <c r="F94" s="100"/>
      <c r="G94" s="100"/>
      <c r="H94" s="100"/>
      <c r="I94" s="100"/>
      <c r="J94" s="109" t="s">
        <v>103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104</v>
      </c>
      <c r="D96" s="30"/>
      <c r="E96" s="30"/>
      <c r="F96" s="30"/>
      <c r="G96" s="30"/>
      <c r="H96" s="30"/>
      <c r="I96" s="30"/>
      <c r="J96" s="69">
        <f>J120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105</v>
      </c>
    </row>
    <row r="97" spans="1:31" s="9" customFormat="1" ht="24.95" customHeight="1">
      <c r="B97" s="111"/>
      <c r="D97" s="112" t="s">
        <v>106</v>
      </c>
      <c r="E97" s="113"/>
      <c r="F97" s="113"/>
      <c r="G97" s="113"/>
      <c r="H97" s="113"/>
      <c r="I97" s="113"/>
      <c r="J97" s="114">
        <f>J121</f>
        <v>0</v>
      </c>
      <c r="L97" s="111"/>
    </row>
    <row r="98" spans="1:31" s="10" customFormat="1" ht="19.899999999999999" customHeight="1">
      <c r="B98" s="115"/>
      <c r="D98" s="116" t="s">
        <v>108</v>
      </c>
      <c r="E98" s="117"/>
      <c r="F98" s="117"/>
      <c r="G98" s="117"/>
      <c r="H98" s="117"/>
      <c r="I98" s="117"/>
      <c r="J98" s="118">
        <f>J122</f>
        <v>0</v>
      </c>
      <c r="L98" s="115"/>
    </row>
    <row r="99" spans="1:31" s="10" customFormat="1" ht="19.899999999999999" customHeight="1">
      <c r="B99" s="115"/>
      <c r="D99" s="116" t="s">
        <v>109</v>
      </c>
      <c r="E99" s="117"/>
      <c r="F99" s="117"/>
      <c r="G99" s="117"/>
      <c r="H99" s="117"/>
      <c r="I99" s="117"/>
      <c r="J99" s="118">
        <f>J135</f>
        <v>0</v>
      </c>
      <c r="L99" s="115"/>
    </row>
    <row r="100" spans="1:31" s="10" customFormat="1" ht="19.899999999999999" customHeight="1">
      <c r="B100" s="115"/>
      <c r="D100" s="116" t="s">
        <v>110</v>
      </c>
      <c r="E100" s="117"/>
      <c r="F100" s="117"/>
      <c r="G100" s="117"/>
      <c r="H100" s="117"/>
      <c r="I100" s="117"/>
      <c r="J100" s="118">
        <f>J137</f>
        <v>0</v>
      </c>
      <c r="L100" s="115"/>
    </row>
    <row r="101" spans="1:31" s="2" customFormat="1" ht="21.75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customHeight="1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6.95" customHeight="1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>
      <c r="A107" s="30"/>
      <c r="B107" s="31"/>
      <c r="C107" s="22" t="s">
        <v>111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7" t="s">
        <v>13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28.15" customHeight="1">
      <c r="A110" s="30"/>
      <c r="B110" s="31"/>
      <c r="C110" s="30"/>
      <c r="D110" s="30"/>
      <c r="E110" s="240" t="str">
        <f>E7</f>
        <v>Narušení statiky objektu haly Mánesova ul.
Mánesova 2808/12d, 612 00, Brno-Královo Pole</v>
      </c>
      <c r="F110" s="241"/>
      <c r="G110" s="241"/>
      <c r="H110" s="241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7" t="s">
        <v>100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23" t="str">
        <f>E9</f>
        <v>03 - Injekční práce podloží podlahy</v>
      </c>
      <c r="F112" s="242"/>
      <c r="G112" s="242"/>
      <c r="H112" s="242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7" t="s">
        <v>16</v>
      </c>
      <c r="D114" s="30"/>
      <c r="E114" s="30"/>
      <c r="F114" s="25" t="str">
        <f>F12</f>
        <v>Brno, Mánesova</v>
      </c>
      <c r="G114" s="30"/>
      <c r="H114" s="30"/>
      <c r="I114" s="27" t="s">
        <v>18</v>
      </c>
      <c r="J114" s="53">
        <f>IF(J12="","",J12)</f>
        <v>43815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43.15" customHeight="1">
      <c r="A116" s="30"/>
      <c r="B116" s="31"/>
      <c r="C116" s="27" t="s">
        <v>19</v>
      </c>
      <c r="D116" s="30"/>
      <c r="E116" s="30"/>
      <c r="F116" s="25" t="str">
        <f>E15</f>
        <v>Masarykova univerzita, Žerotínovo nám. 9, Brno</v>
      </c>
      <c r="G116" s="30"/>
      <c r="H116" s="30"/>
      <c r="I116" s="27" t="s">
        <v>29</v>
      </c>
      <c r="J116" s="28" t="str">
        <f>E21</f>
        <v>PROXIMA projekt, s.r.o., Lidická 19, Brno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7" t="s">
        <v>25</v>
      </c>
      <c r="D117" s="30"/>
      <c r="E117" s="30"/>
      <c r="F117" s="25" t="str">
        <f>IF(E18="","",E18)</f>
        <v>PROXIMA projekt, s.r.o., Lidická 19, Brno</v>
      </c>
      <c r="G117" s="30"/>
      <c r="H117" s="30"/>
      <c r="I117" s="27" t="s">
        <v>31</v>
      </c>
      <c r="J117" s="28" t="str">
        <f>E24</f>
        <v xml:space="preserve"> 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19"/>
      <c r="B119" s="120"/>
      <c r="C119" s="121" t="s">
        <v>112</v>
      </c>
      <c r="D119" s="122" t="s">
        <v>59</v>
      </c>
      <c r="E119" s="122" t="s">
        <v>55</v>
      </c>
      <c r="F119" s="122" t="s">
        <v>56</v>
      </c>
      <c r="G119" s="122" t="s">
        <v>113</v>
      </c>
      <c r="H119" s="122" t="s">
        <v>114</v>
      </c>
      <c r="I119" s="122" t="s">
        <v>115</v>
      </c>
      <c r="J119" s="123" t="s">
        <v>103</v>
      </c>
      <c r="K119" s="124" t="s">
        <v>116</v>
      </c>
      <c r="L119" s="125"/>
      <c r="M119" s="60" t="s">
        <v>1</v>
      </c>
      <c r="N119" s="61" t="s">
        <v>38</v>
      </c>
      <c r="O119" s="61" t="s">
        <v>117</v>
      </c>
      <c r="P119" s="61" t="s">
        <v>118</v>
      </c>
      <c r="Q119" s="61" t="s">
        <v>119</v>
      </c>
      <c r="R119" s="61" t="s">
        <v>120</v>
      </c>
      <c r="S119" s="61" t="s">
        <v>121</v>
      </c>
      <c r="T119" s="62" t="s">
        <v>122</v>
      </c>
      <c r="U119" s="119"/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/>
    </row>
    <row r="120" spans="1:65" s="2" customFormat="1" ht="22.9" customHeight="1">
      <c r="A120" s="30"/>
      <c r="B120" s="31"/>
      <c r="C120" s="67" t="s">
        <v>123</v>
      </c>
      <c r="D120" s="30"/>
      <c r="E120" s="30"/>
      <c r="F120" s="30"/>
      <c r="G120" s="30"/>
      <c r="H120" s="30"/>
      <c r="I120" s="30"/>
      <c r="J120" s="126">
        <f>BK120</f>
        <v>0</v>
      </c>
      <c r="K120" s="30"/>
      <c r="L120" s="31"/>
      <c r="M120" s="63"/>
      <c r="N120" s="54"/>
      <c r="O120" s="64"/>
      <c r="P120" s="127">
        <f>P121</f>
        <v>118.62649999999999</v>
      </c>
      <c r="Q120" s="64"/>
      <c r="R120" s="127">
        <f>R121</f>
        <v>7.5357799999999999</v>
      </c>
      <c r="S120" s="64"/>
      <c r="T120" s="128">
        <f>T121</f>
        <v>1.3160000000000001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8" t="s">
        <v>73</v>
      </c>
      <c r="AU120" s="18" t="s">
        <v>105</v>
      </c>
      <c r="BK120" s="129">
        <f>BK121</f>
        <v>0</v>
      </c>
    </row>
    <row r="121" spans="1:65" s="12" customFormat="1" ht="25.9" customHeight="1">
      <c r="B121" s="130"/>
      <c r="D121" s="131" t="s">
        <v>73</v>
      </c>
      <c r="E121" s="132" t="s">
        <v>124</v>
      </c>
      <c r="F121" s="132" t="s">
        <v>125</v>
      </c>
      <c r="J121" s="133">
        <f>BK121</f>
        <v>0</v>
      </c>
      <c r="L121" s="130"/>
      <c r="M121" s="134"/>
      <c r="N121" s="135"/>
      <c r="O121" s="135"/>
      <c r="P121" s="136">
        <f>P122+P135+P137</f>
        <v>118.62649999999999</v>
      </c>
      <c r="Q121" s="135"/>
      <c r="R121" s="136">
        <f>R122+R135+R137</f>
        <v>7.5357799999999999</v>
      </c>
      <c r="S121" s="135"/>
      <c r="T121" s="137">
        <f>T122+T135+T137</f>
        <v>1.3160000000000001</v>
      </c>
      <c r="AR121" s="131" t="s">
        <v>81</v>
      </c>
      <c r="AT121" s="138" t="s">
        <v>73</v>
      </c>
      <c r="AU121" s="138" t="s">
        <v>74</v>
      </c>
      <c r="AY121" s="131" t="s">
        <v>126</v>
      </c>
      <c r="BK121" s="139">
        <f>BK122+BK135+BK137</f>
        <v>0</v>
      </c>
    </row>
    <row r="122" spans="1:65" s="12" customFormat="1" ht="22.9" customHeight="1">
      <c r="B122" s="130"/>
      <c r="D122" s="131" t="s">
        <v>73</v>
      </c>
      <c r="E122" s="140" t="s">
        <v>83</v>
      </c>
      <c r="F122" s="140" t="s">
        <v>161</v>
      </c>
      <c r="J122" s="141">
        <f>BK122</f>
        <v>0</v>
      </c>
      <c r="L122" s="130"/>
      <c r="M122" s="134"/>
      <c r="N122" s="135"/>
      <c r="O122" s="135"/>
      <c r="P122" s="136">
        <f>SUM(P123:P134)</f>
        <v>95.944299999999998</v>
      </c>
      <c r="Q122" s="135"/>
      <c r="R122" s="136">
        <f>SUM(R123:R134)</f>
        <v>7.5357799999999999</v>
      </c>
      <c r="S122" s="135"/>
      <c r="T122" s="137">
        <f>SUM(T123:T134)</f>
        <v>0</v>
      </c>
      <c r="AR122" s="131" t="s">
        <v>81</v>
      </c>
      <c r="AT122" s="138" t="s">
        <v>73</v>
      </c>
      <c r="AU122" s="138" t="s">
        <v>81</v>
      </c>
      <c r="AY122" s="131" t="s">
        <v>126</v>
      </c>
      <c r="BK122" s="139">
        <f>SUM(BK123:BK134)</f>
        <v>0</v>
      </c>
    </row>
    <row r="123" spans="1:65" s="2" customFormat="1" ht="24" customHeight="1">
      <c r="A123" s="30"/>
      <c r="B123" s="142"/>
      <c r="C123" s="143" t="s">
        <v>81</v>
      </c>
      <c r="D123" s="143" t="s">
        <v>128</v>
      </c>
      <c r="E123" s="144" t="s">
        <v>285</v>
      </c>
      <c r="F123" s="145" t="s">
        <v>286</v>
      </c>
      <c r="G123" s="146" t="s">
        <v>131</v>
      </c>
      <c r="H123" s="147">
        <v>79.8</v>
      </c>
      <c r="I123" s="148"/>
      <c r="J123" s="148">
        <f>ROUND(I123*H123,2)</f>
        <v>0</v>
      </c>
      <c r="K123" s="149"/>
      <c r="L123" s="31"/>
      <c r="M123" s="150" t="s">
        <v>1</v>
      </c>
      <c r="N123" s="151" t="s">
        <v>39</v>
      </c>
      <c r="O123" s="152">
        <v>0.42299999999999999</v>
      </c>
      <c r="P123" s="152">
        <f>O123*H123</f>
        <v>33.755399999999995</v>
      </c>
      <c r="Q123" s="152">
        <v>1.3999999999999999E-4</v>
      </c>
      <c r="R123" s="152">
        <f>Q123*H123</f>
        <v>1.1171999999999998E-2</v>
      </c>
      <c r="S123" s="152">
        <v>0</v>
      </c>
      <c r="T123" s="153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4" t="s">
        <v>132</v>
      </c>
      <c r="AT123" s="154" t="s">
        <v>128</v>
      </c>
      <c r="AU123" s="154" t="s">
        <v>83</v>
      </c>
      <c r="AY123" s="18" t="s">
        <v>126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8" t="s">
        <v>81</v>
      </c>
      <c r="BK123" s="155">
        <f>ROUND(I123*H123,2)</f>
        <v>0</v>
      </c>
      <c r="BL123" s="18" t="s">
        <v>132</v>
      </c>
      <c r="BM123" s="154" t="s">
        <v>287</v>
      </c>
    </row>
    <row r="124" spans="1:65" s="13" customFormat="1">
      <c r="B124" s="156"/>
      <c r="D124" s="157" t="s">
        <v>134</v>
      </c>
      <c r="E124" s="158" t="s">
        <v>1</v>
      </c>
      <c r="F124" s="159" t="s">
        <v>288</v>
      </c>
      <c r="H124" s="160">
        <v>49.4</v>
      </c>
      <c r="L124" s="156"/>
      <c r="M124" s="161"/>
      <c r="N124" s="162"/>
      <c r="O124" s="162"/>
      <c r="P124" s="162"/>
      <c r="Q124" s="162"/>
      <c r="R124" s="162"/>
      <c r="S124" s="162"/>
      <c r="T124" s="163"/>
      <c r="AT124" s="158" t="s">
        <v>134</v>
      </c>
      <c r="AU124" s="158" t="s">
        <v>83</v>
      </c>
      <c r="AV124" s="13" t="s">
        <v>83</v>
      </c>
      <c r="AW124" s="13" t="s">
        <v>30</v>
      </c>
      <c r="AX124" s="13" t="s">
        <v>74</v>
      </c>
      <c r="AY124" s="158" t="s">
        <v>126</v>
      </c>
    </row>
    <row r="125" spans="1:65" s="13" customFormat="1">
      <c r="B125" s="156"/>
      <c r="D125" s="157" t="s">
        <v>134</v>
      </c>
      <c r="E125" s="158" t="s">
        <v>1</v>
      </c>
      <c r="F125" s="159" t="s">
        <v>289</v>
      </c>
      <c r="H125" s="160">
        <v>30.4</v>
      </c>
      <c r="L125" s="156"/>
      <c r="M125" s="161"/>
      <c r="N125" s="162"/>
      <c r="O125" s="162"/>
      <c r="P125" s="162"/>
      <c r="Q125" s="162"/>
      <c r="R125" s="162"/>
      <c r="S125" s="162"/>
      <c r="T125" s="163"/>
      <c r="AT125" s="158" t="s">
        <v>134</v>
      </c>
      <c r="AU125" s="158" t="s">
        <v>83</v>
      </c>
      <c r="AV125" s="13" t="s">
        <v>83</v>
      </c>
      <c r="AW125" s="13" t="s">
        <v>30</v>
      </c>
      <c r="AX125" s="13" t="s">
        <v>74</v>
      </c>
      <c r="AY125" s="158" t="s">
        <v>126</v>
      </c>
    </row>
    <row r="126" spans="1:65" s="14" customFormat="1">
      <c r="B126" s="174"/>
      <c r="D126" s="157" t="s">
        <v>134</v>
      </c>
      <c r="E126" s="175" t="s">
        <v>1</v>
      </c>
      <c r="F126" s="176" t="s">
        <v>167</v>
      </c>
      <c r="H126" s="177">
        <v>79.8</v>
      </c>
      <c r="L126" s="174"/>
      <c r="M126" s="178"/>
      <c r="N126" s="179"/>
      <c r="O126" s="179"/>
      <c r="P126" s="179"/>
      <c r="Q126" s="179"/>
      <c r="R126" s="179"/>
      <c r="S126" s="179"/>
      <c r="T126" s="180"/>
      <c r="AT126" s="175" t="s">
        <v>134</v>
      </c>
      <c r="AU126" s="175" t="s">
        <v>83</v>
      </c>
      <c r="AV126" s="14" t="s">
        <v>132</v>
      </c>
      <c r="AW126" s="14" t="s">
        <v>30</v>
      </c>
      <c r="AX126" s="14" t="s">
        <v>81</v>
      </c>
      <c r="AY126" s="175" t="s">
        <v>126</v>
      </c>
    </row>
    <row r="127" spans="1:65" s="2" customFormat="1" ht="24" customHeight="1">
      <c r="A127" s="30"/>
      <c r="B127" s="142"/>
      <c r="C127" s="143" t="s">
        <v>83</v>
      </c>
      <c r="D127" s="143" t="s">
        <v>128</v>
      </c>
      <c r="E127" s="144" t="s">
        <v>290</v>
      </c>
      <c r="F127" s="145" t="s">
        <v>291</v>
      </c>
      <c r="G127" s="146" t="s">
        <v>171</v>
      </c>
      <c r="H127" s="147">
        <v>19</v>
      </c>
      <c r="I127" s="148"/>
      <c r="J127" s="148">
        <f>ROUND(I127*H127,2)</f>
        <v>0</v>
      </c>
      <c r="K127" s="149"/>
      <c r="L127" s="31"/>
      <c r="M127" s="150" t="s">
        <v>1</v>
      </c>
      <c r="N127" s="151" t="s">
        <v>39</v>
      </c>
      <c r="O127" s="152">
        <v>1.998</v>
      </c>
      <c r="P127" s="152">
        <f>O127*H127</f>
        <v>37.962000000000003</v>
      </c>
      <c r="Q127" s="152">
        <v>4.0000000000000003E-5</v>
      </c>
      <c r="R127" s="152">
        <f>Q127*H127</f>
        <v>7.6000000000000004E-4</v>
      </c>
      <c r="S127" s="152">
        <v>0</v>
      </c>
      <c r="T127" s="153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4" t="s">
        <v>132</v>
      </c>
      <c r="AT127" s="154" t="s">
        <v>128</v>
      </c>
      <c r="AU127" s="154" t="s">
        <v>83</v>
      </c>
      <c r="AY127" s="18" t="s">
        <v>126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8" t="s">
        <v>81</v>
      </c>
      <c r="BK127" s="155">
        <f>ROUND(I127*H127,2)</f>
        <v>0</v>
      </c>
      <c r="BL127" s="18" t="s">
        <v>132</v>
      </c>
      <c r="BM127" s="154" t="s">
        <v>292</v>
      </c>
    </row>
    <row r="128" spans="1:65" s="13" customFormat="1">
      <c r="B128" s="156"/>
      <c r="D128" s="157" t="s">
        <v>134</v>
      </c>
      <c r="E128" s="158" t="s">
        <v>1</v>
      </c>
      <c r="F128" s="159" t="s">
        <v>293</v>
      </c>
      <c r="H128" s="160">
        <v>19</v>
      </c>
      <c r="L128" s="156"/>
      <c r="M128" s="161"/>
      <c r="N128" s="162"/>
      <c r="O128" s="162"/>
      <c r="P128" s="162"/>
      <c r="Q128" s="162"/>
      <c r="R128" s="162"/>
      <c r="S128" s="162"/>
      <c r="T128" s="163"/>
      <c r="AT128" s="158" t="s">
        <v>134</v>
      </c>
      <c r="AU128" s="158" t="s">
        <v>83</v>
      </c>
      <c r="AV128" s="13" t="s">
        <v>83</v>
      </c>
      <c r="AW128" s="13" t="s">
        <v>30</v>
      </c>
      <c r="AX128" s="13" t="s">
        <v>81</v>
      </c>
      <c r="AY128" s="158" t="s">
        <v>126</v>
      </c>
    </row>
    <row r="129" spans="1:65" s="2" customFormat="1" ht="16.5" customHeight="1">
      <c r="A129" s="30"/>
      <c r="B129" s="142"/>
      <c r="C129" s="164" t="s">
        <v>139</v>
      </c>
      <c r="D129" s="164" t="s">
        <v>140</v>
      </c>
      <c r="E129" s="165" t="s">
        <v>182</v>
      </c>
      <c r="F129" s="166" t="s">
        <v>183</v>
      </c>
      <c r="G129" s="167" t="s">
        <v>184</v>
      </c>
      <c r="H129" s="168">
        <v>7.125</v>
      </c>
      <c r="I129" s="169"/>
      <c r="J129" s="169">
        <f>ROUND(I129*H129,2)</f>
        <v>0</v>
      </c>
      <c r="K129" s="170"/>
      <c r="L129" s="171"/>
      <c r="M129" s="172" t="s">
        <v>1</v>
      </c>
      <c r="N129" s="173" t="s">
        <v>39</v>
      </c>
      <c r="O129" s="152">
        <v>0</v>
      </c>
      <c r="P129" s="152">
        <f>O129*H129</f>
        <v>0</v>
      </c>
      <c r="Q129" s="152">
        <v>1</v>
      </c>
      <c r="R129" s="152">
        <f>Q129*H129</f>
        <v>7.125</v>
      </c>
      <c r="S129" s="152">
        <v>0</v>
      </c>
      <c r="T129" s="153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4" t="s">
        <v>143</v>
      </c>
      <c r="AT129" s="154" t="s">
        <v>140</v>
      </c>
      <c r="AU129" s="154" t="s">
        <v>83</v>
      </c>
      <c r="AY129" s="18" t="s">
        <v>126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8" t="s">
        <v>81</v>
      </c>
      <c r="BK129" s="155">
        <f>ROUND(I129*H129,2)</f>
        <v>0</v>
      </c>
      <c r="BL129" s="18" t="s">
        <v>132</v>
      </c>
      <c r="BM129" s="154" t="s">
        <v>294</v>
      </c>
    </row>
    <row r="130" spans="1:65" s="13" customFormat="1">
      <c r="B130" s="156"/>
      <c r="D130" s="157" t="s">
        <v>134</v>
      </c>
      <c r="E130" s="158" t="s">
        <v>1</v>
      </c>
      <c r="F130" s="159" t="s">
        <v>295</v>
      </c>
      <c r="H130" s="160">
        <v>7.125</v>
      </c>
      <c r="L130" s="156"/>
      <c r="M130" s="161"/>
      <c r="N130" s="162"/>
      <c r="O130" s="162"/>
      <c r="P130" s="162"/>
      <c r="Q130" s="162"/>
      <c r="R130" s="162"/>
      <c r="S130" s="162"/>
      <c r="T130" s="163"/>
      <c r="AT130" s="158" t="s">
        <v>134</v>
      </c>
      <c r="AU130" s="158" t="s">
        <v>83</v>
      </c>
      <c r="AV130" s="13" t="s">
        <v>83</v>
      </c>
      <c r="AW130" s="13" t="s">
        <v>30</v>
      </c>
      <c r="AX130" s="13" t="s">
        <v>81</v>
      </c>
      <c r="AY130" s="158" t="s">
        <v>126</v>
      </c>
    </row>
    <row r="131" spans="1:65" s="2" customFormat="1" ht="24" customHeight="1">
      <c r="A131" s="30"/>
      <c r="B131" s="142"/>
      <c r="C131" s="143" t="s">
        <v>132</v>
      </c>
      <c r="D131" s="143" t="s">
        <v>128</v>
      </c>
      <c r="E131" s="144" t="s">
        <v>296</v>
      </c>
      <c r="F131" s="145" t="s">
        <v>297</v>
      </c>
      <c r="G131" s="146" t="s">
        <v>131</v>
      </c>
      <c r="H131" s="147">
        <v>77.900000000000006</v>
      </c>
      <c r="I131" s="148"/>
      <c r="J131" s="148">
        <f>ROUND(I131*H131,2)</f>
        <v>0</v>
      </c>
      <c r="K131" s="149"/>
      <c r="L131" s="31"/>
      <c r="M131" s="150" t="s">
        <v>1</v>
      </c>
      <c r="N131" s="151" t="s">
        <v>39</v>
      </c>
      <c r="O131" s="152">
        <v>0.311</v>
      </c>
      <c r="P131" s="152">
        <f>O131*H131</f>
        <v>24.226900000000001</v>
      </c>
      <c r="Q131" s="152">
        <v>5.1200000000000004E-3</v>
      </c>
      <c r="R131" s="152">
        <f>Q131*H131</f>
        <v>0.39884800000000004</v>
      </c>
      <c r="S131" s="152">
        <v>0</v>
      </c>
      <c r="T131" s="153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4" t="s">
        <v>132</v>
      </c>
      <c r="AT131" s="154" t="s">
        <v>128</v>
      </c>
      <c r="AU131" s="154" t="s">
        <v>83</v>
      </c>
      <c r="AY131" s="18" t="s">
        <v>126</v>
      </c>
      <c r="BE131" s="155">
        <f>IF(N131="základní",J131,0)</f>
        <v>0</v>
      </c>
      <c r="BF131" s="155">
        <f>IF(N131="snížená",J131,0)</f>
        <v>0</v>
      </c>
      <c r="BG131" s="155">
        <f>IF(N131="zákl. přenesená",J131,0)</f>
        <v>0</v>
      </c>
      <c r="BH131" s="155">
        <f>IF(N131="sníž. přenesená",J131,0)</f>
        <v>0</v>
      </c>
      <c r="BI131" s="155">
        <f>IF(N131="nulová",J131,0)</f>
        <v>0</v>
      </c>
      <c r="BJ131" s="18" t="s">
        <v>81</v>
      </c>
      <c r="BK131" s="155">
        <f>ROUND(I131*H131,2)</f>
        <v>0</v>
      </c>
      <c r="BL131" s="18" t="s">
        <v>132</v>
      </c>
      <c r="BM131" s="154" t="s">
        <v>298</v>
      </c>
    </row>
    <row r="132" spans="1:65" s="13" customFormat="1">
      <c r="B132" s="156"/>
      <c r="D132" s="157" t="s">
        <v>134</v>
      </c>
      <c r="E132" s="158" t="s">
        <v>1</v>
      </c>
      <c r="F132" s="159" t="s">
        <v>299</v>
      </c>
      <c r="H132" s="160">
        <v>28.5</v>
      </c>
      <c r="L132" s="156"/>
      <c r="M132" s="161"/>
      <c r="N132" s="162"/>
      <c r="O132" s="162"/>
      <c r="P132" s="162"/>
      <c r="Q132" s="162"/>
      <c r="R132" s="162"/>
      <c r="S132" s="162"/>
      <c r="T132" s="163"/>
      <c r="AT132" s="158" t="s">
        <v>134</v>
      </c>
      <c r="AU132" s="158" t="s">
        <v>83</v>
      </c>
      <c r="AV132" s="13" t="s">
        <v>83</v>
      </c>
      <c r="AW132" s="13" t="s">
        <v>30</v>
      </c>
      <c r="AX132" s="13" t="s">
        <v>74</v>
      </c>
      <c r="AY132" s="158" t="s">
        <v>126</v>
      </c>
    </row>
    <row r="133" spans="1:65" s="13" customFormat="1">
      <c r="B133" s="156"/>
      <c r="D133" s="157" t="s">
        <v>134</v>
      </c>
      <c r="E133" s="158" t="s">
        <v>1</v>
      </c>
      <c r="F133" s="159" t="s">
        <v>288</v>
      </c>
      <c r="H133" s="160">
        <v>49.4</v>
      </c>
      <c r="L133" s="156"/>
      <c r="M133" s="161"/>
      <c r="N133" s="162"/>
      <c r="O133" s="162"/>
      <c r="P133" s="162"/>
      <c r="Q133" s="162"/>
      <c r="R133" s="162"/>
      <c r="S133" s="162"/>
      <c r="T133" s="163"/>
      <c r="AT133" s="158" t="s">
        <v>134</v>
      </c>
      <c r="AU133" s="158" t="s">
        <v>83</v>
      </c>
      <c r="AV133" s="13" t="s">
        <v>83</v>
      </c>
      <c r="AW133" s="13" t="s">
        <v>30</v>
      </c>
      <c r="AX133" s="13" t="s">
        <v>74</v>
      </c>
      <c r="AY133" s="158" t="s">
        <v>126</v>
      </c>
    </row>
    <row r="134" spans="1:65" s="14" customFormat="1">
      <c r="B134" s="174"/>
      <c r="D134" s="157" t="s">
        <v>134</v>
      </c>
      <c r="E134" s="175" t="s">
        <v>1</v>
      </c>
      <c r="F134" s="176" t="s">
        <v>167</v>
      </c>
      <c r="H134" s="177">
        <v>77.900000000000006</v>
      </c>
      <c r="L134" s="174"/>
      <c r="M134" s="178"/>
      <c r="N134" s="179"/>
      <c r="O134" s="179"/>
      <c r="P134" s="179"/>
      <c r="Q134" s="179"/>
      <c r="R134" s="179"/>
      <c r="S134" s="179"/>
      <c r="T134" s="180"/>
      <c r="AT134" s="175" t="s">
        <v>134</v>
      </c>
      <c r="AU134" s="175" t="s">
        <v>83</v>
      </c>
      <c r="AV134" s="14" t="s">
        <v>132</v>
      </c>
      <c r="AW134" s="14" t="s">
        <v>30</v>
      </c>
      <c r="AX134" s="14" t="s">
        <v>81</v>
      </c>
      <c r="AY134" s="175" t="s">
        <v>126</v>
      </c>
    </row>
    <row r="135" spans="1:65" s="12" customFormat="1" ht="22.9" customHeight="1">
      <c r="B135" s="130"/>
      <c r="D135" s="131" t="s">
        <v>73</v>
      </c>
      <c r="E135" s="140" t="s">
        <v>168</v>
      </c>
      <c r="F135" s="140" t="s">
        <v>224</v>
      </c>
      <c r="J135" s="141">
        <f>BK135</f>
        <v>0</v>
      </c>
      <c r="L135" s="130"/>
      <c r="M135" s="134"/>
      <c r="N135" s="135"/>
      <c r="O135" s="135"/>
      <c r="P135" s="136">
        <f>P136</f>
        <v>14.581000000000001</v>
      </c>
      <c r="Q135" s="135"/>
      <c r="R135" s="136">
        <f>R136</f>
        <v>0</v>
      </c>
      <c r="S135" s="135"/>
      <c r="T135" s="137">
        <f>T136</f>
        <v>1.3160000000000001</v>
      </c>
      <c r="AR135" s="131" t="s">
        <v>81</v>
      </c>
      <c r="AT135" s="138" t="s">
        <v>73</v>
      </c>
      <c r="AU135" s="138" t="s">
        <v>81</v>
      </c>
      <c r="AY135" s="131" t="s">
        <v>126</v>
      </c>
      <c r="BK135" s="139">
        <f>BK136</f>
        <v>0</v>
      </c>
    </row>
    <row r="136" spans="1:65" s="2" customFormat="1" ht="16.5" customHeight="1">
      <c r="A136" s="30"/>
      <c r="B136" s="142"/>
      <c r="C136" s="143" t="s">
        <v>149</v>
      </c>
      <c r="D136" s="143" t="s">
        <v>128</v>
      </c>
      <c r="E136" s="144" t="s">
        <v>300</v>
      </c>
      <c r="F136" s="145" t="s">
        <v>301</v>
      </c>
      <c r="G136" s="146" t="s">
        <v>302</v>
      </c>
      <c r="H136" s="147">
        <v>7</v>
      </c>
      <c r="I136" s="148"/>
      <c r="J136" s="148">
        <f>ROUND(I136*H136,2)</f>
        <v>0</v>
      </c>
      <c r="K136" s="149"/>
      <c r="L136" s="31"/>
      <c r="M136" s="150" t="s">
        <v>1</v>
      </c>
      <c r="N136" s="151" t="s">
        <v>39</v>
      </c>
      <c r="O136" s="152">
        <v>2.0830000000000002</v>
      </c>
      <c r="P136" s="152">
        <f>O136*H136</f>
        <v>14.581000000000001</v>
      </c>
      <c r="Q136" s="152">
        <v>0</v>
      </c>
      <c r="R136" s="152">
        <f>Q136*H136</f>
        <v>0</v>
      </c>
      <c r="S136" s="152">
        <v>0.188</v>
      </c>
      <c r="T136" s="153">
        <f>S136*H136</f>
        <v>1.3160000000000001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4" t="s">
        <v>132</v>
      </c>
      <c r="AT136" s="154" t="s">
        <v>128</v>
      </c>
      <c r="AU136" s="154" t="s">
        <v>83</v>
      </c>
      <c r="AY136" s="18" t="s">
        <v>126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8" t="s">
        <v>81</v>
      </c>
      <c r="BK136" s="155">
        <f>ROUND(I136*H136,2)</f>
        <v>0</v>
      </c>
      <c r="BL136" s="18" t="s">
        <v>132</v>
      </c>
      <c r="BM136" s="154" t="s">
        <v>303</v>
      </c>
    </row>
    <row r="137" spans="1:65" s="12" customFormat="1" ht="22.9" customHeight="1">
      <c r="B137" s="130"/>
      <c r="D137" s="131" t="s">
        <v>73</v>
      </c>
      <c r="E137" s="140" t="s">
        <v>230</v>
      </c>
      <c r="F137" s="140" t="s">
        <v>231</v>
      </c>
      <c r="J137" s="141">
        <f>BK137</f>
        <v>0</v>
      </c>
      <c r="L137" s="130"/>
      <c r="M137" s="134"/>
      <c r="N137" s="135"/>
      <c r="O137" s="135"/>
      <c r="P137" s="136">
        <f>P138</f>
        <v>8.1011999999999986</v>
      </c>
      <c r="Q137" s="135"/>
      <c r="R137" s="136">
        <f>R138</f>
        <v>0</v>
      </c>
      <c r="S137" s="135"/>
      <c r="T137" s="137">
        <f>T138</f>
        <v>0</v>
      </c>
      <c r="AR137" s="131" t="s">
        <v>81</v>
      </c>
      <c r="AT137" s="138" t="s">
        <v>73</v>
      </c>
      <c r="AU137" s="138" t="s">
        <v>81</v>
      </c>
      <c r="AY137" s="131" t="s">
        <v>126</v>
      </c>
      <c r="BK137" s="139">
        <f>BK138</f>
        <v>0</v>
      </c>
    </row>
    <row r="138" spans="1:65" s="2" customFormat="1" ht="16.5" customHeight="1">
      <c r="A138" s="30"/>
      <c r="B138" s="142"/>
      <c r="C138" s="143" t="s">
        <v>153</v>
      </c>
      <c r="D138" s="143" t="s">
        <v>128</v>
      </c>
      <c r="E138" s="144" t="s">
        <v>281</v>
      </c>
      <c r="F138" s="145" t="s">
        <v>282</v>
      </c>
      <c r="G138" s="146" t="s">
        <v>184</v>
      </c>
      <c r="H138" s="147">
        <v>7.5359999999999996</v>
      </c>
      <c r="I138" s="148"/>
      <c r="J138" s="148">
        <f>ROUND(I138*H138,2)</f>
        <v>0</v>
      </c>
      <c r="K138" s="149"/>
      <c r="L138" s="31"/>
      <c r="M138" s="188" t="s">
        <v>1</v>
      </c>
      <c r="N138" s="189" t="s">
        <v>39</v>
      </c>
      <c r="O138" s="190">
        <v>1.075</v>
      </c>
      <c r="P138" s="190">
        <f>O138*H138</f>
        <v>8.1011999999999986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4" t="s">
        <v>132</v>
      </c>
      <c r="AT138" s="154" t="s">
        <v>128</v>
      </c>
      <c r="AU138" s="154" t="s">
        <v>83</v>
      </c>
      <c r="AY138" s="18" t="s">
        <v>126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8" t="s">
        <v>81</v>
      </c>
      <c r="BK138" s="155">
        <f>ROUND(I138*H138,2)</f>
        <v>0</v>
      </c>
      <c r="BL138" s="18" t="s">
        <v>132</v>
      </c>
      <c r="BM138" s="154" t="s">
        <v>304</v>
      </c>
    </row>
    <row r="139" spans="1:65" s="2" customFormat="1" ht="6.95" customHeight="1">
      <c r="A139" s="30"/>
      <c r="B139" s="45"/>
      <c r="C139" s="46"/>
      <c r="D139" s="46"/>
      <c r="E139" s="46"/>
      <c r="F139" s="46"/>
      <c r="G139" s="46"/>
      <c r="H139" s="46"/>
      <c r="I139" s="46"/>
      <c r="J139" s="46"/>
      <c r="K139" s="46"/>
      <c r="L139" s="31"/>
      <c r="M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</sheetData>
  <autoFilter ref="C119:K138" xr:uid="{00000000-0009-0000-0000-000003000000}"/>
  <mergeCells count="8">
    <mergeCell ref="E110:H110"/>
    <mergeCell ref="E112:H11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47"/>
  <sheetViews>
    <sheetView showGridLines="0" topLeftCell="A119" workbookViewId="0">
      <selection activeCell="J120" sqref="J1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34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8" t="s">
        <v>92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99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13</v>
      </c>
      <c r="L6" s="21"/>
    </row>
    <row r="7" spans="1:46" s="1" customFormat="1" ht="26.45" customHeight="1">
      <c r="B7" s="21"/>
      <c r="E7" s="240" t="str">
        <f>'Rekapitulace stavby'!K6</f>
        <v>Narušení statiky objektu haly Mánesova ul.
Mánesova 2808/12d, 612 00, Brno-Královo Pole</v>
      </c>
      <c r="F7" s="241"/>
      <c r="G7" s="241"/>
      <c r="H7" s="241"/>
      <c r="L7" s="21"/>
    </row>
    <row r="8" spans="1:46" s="2" customFormat="1" ht="12" customHeight="1">
      <c r="A8" s="30"/>
      <c r="B8" s="31"/>
      <c r="C8" s="30"/>
      <c r="D8" s="27" t="s">
        <v>100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23" t="s">
        <v>305</v>
      </c>
      <c r="F9" s="242"/>
      <c r="G9" s="242"/>
      <c r="H9" s="242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14</v>
      </c>
      <c r="E11" s="30"/>
      <c r="F11" s="25" t="s">
        <v>1</v>
      </c>
      <c r="G11" s="30"/>
      <c r="H11" s="30"/>
      <c r="I11" s="27" t="s">
        <v>15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16</v>
      </c>
      <c r="E12" s="30"/>
      <c r="F12" s="25" t="s">
        <v>17</v>
      </c>
      <c r="G12" s="30"/>
      <c r="H12" s="30"/>
      <c r="I12" s="27" t="s">
        <v>18</v>
      </c>
      <c r="J12" s="53">
        <f>'Rekapitulace stavby'!AN8</f>
        <v>43815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19</v>
      </c>
      <c r="E14" s="30"/>
      <c r="F14" s="30"/>
      <c r="G14" s="30"/>
      <c r="H14" s="30"/>
      <c r="I14" s="27" t="s">
        <v>20</v>
      </c>
      <c r="J14" s="25" t="s">
        <v>21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22</v>
      </c>
      <c r="F15" s="30"/>
      <c r="G15" s="30"/>
      <c r="H15" s="30"/>
      <c r="I15" s="27" t="s">
        <v>23</v>
      </c>
      <c r="J15" s="25" t="s">
        <v>24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20</v>
      </c>
      <c r="J17" s="25" t="s">
        <v>26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27</v>
      </c>
      <c r="F18" s="30"/>
      <c r="G18" s="30"/>
      <c r="H18" s="30"/>
      <c r="I18" s="27" t="s">
        <v>23</v>
      </c>
      <c r="J18" s="25" t="s">
        <v>28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29</v>
      </c>
      <c r="E20" s="30"/>
      <c r="F20" s="30"/>
      <c r="G20" s="30"/>
      <c r="H20" s="30"/>
      <c r="I20" s="27" t="s">
        <v>20</v>
      </c>
      <c r="J20" s="25" t="s">
        <v>26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23</v>
      </c>
      <c r="J21" s="25" t="s">
        <v>28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31</v>
      </c>
      <c r="E23" s="30"/>
      <c r="F23" s="30"/>
      <c r="G23" s="30"/>
      <c r="H23" s="30"/>
      <c r="I23" s="27" t="s">
        <v>20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23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35" t="s">
        <v>1</v>
      </c>
      <c r="F27" s="235"/>
      <c r="G27" s="235"/>
      <c r="H27" s="235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34</v>
      </c>
      <c r="E30" s="30"/>
      <c r="F30" s="30"/>
      <c r="G30" s="30"/>
      <c r="H30" s="30"/>
      <c r="I30" s="30"/>
      <c r="J30" s="69">
        <f>ROUND(J120,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38</v>
      </c>
      <c r="E33" s="27" t="s">
        <v>39</v>
      </c>
      <c r="F33" s="98">
        <f>ROUND((SUM(BE120:BE146)),  2)</f>
        <v>0</v>
      </c>
      <c r="G33" s="30"/>
      <c r="H33" s="30"/>
      <c r="I33" s="99">
        <v>0.21</v>
      </c>
      <c r="J33" s="98">
        <f>ROUND(((SUM(BE120:BE146))*I33),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40</v>
      </c>
      <c r="F34" s="98">
        <f>ROUND((SUM(BF120:BF146)),  2)</f>
        <v>0</v>
      </c>
      <c r="G34" s="30"/>
      <c r="H34" s="30"/>
      <c r="I34" s="99">
        <v>0.15</v>
      </c>
      <c r="J34" s="98">
        <f>ROUND(((SUM(BF120:BF146))*I34),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41</v>
      </c>
      <c r="F35" s="98">
        <f>ROUND((SUM(BG120:BG146)),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42</v>
      </c>
      <c r="F36" s="98">
        <f>ROUND((SUM(BH120:BH146)),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43</v>
      </c>
      <c r="F37" s="98">
        <f>ROUND((SUM(BI120:BI146)),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44</v>
      </c>
      <c r="E39" s="58"/>
      <c r="F39" s="58"/>
      <c r="G39" s="102" t="s">
        <v>45</v>
      </c>
      <c r="H39" s="103" t="s">
        <v>46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06" t="s">
        <v>50</v>
      </c>
      <c r="G61" s="43" t="s">
        <v>49</v>
      </c>
      <c r="H61" s="33"/>
      <c r="I61" s="33"/>
      <c r="J61" s="107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06" t="s">
        <v>50</v>
      </c>
      <c r="G76" s="43" t="s">
        <v>49</v>
      </c>
      <c r="H76" s="33"/>
      <c r="I76" s="33"/>
      <c r="J76" s="107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101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13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8.15" customHeight="1">
      <c r="A85" s="30"/>
      <c r="B85" s="31"/>
      <c r="C85" s="30"/>
      <c r="D85" s="30"/>
      <c r="E85" s="240" t="str">
        <f>E7</f>
        <v>Narušení statiky objektu haly Mánesova ul.
Mánesova 2808/12d, 612 00, Brno-Královo Pole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100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23" t="str">
        <f>E9</f>
        <v>04 - Trhliny k sanaci</v>
      </c>
      <c r="F87" s="242"/>
      <c r="G87" s="242"/>
      <c r="H87" s="242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16</v>
      </c>
      <c r="D89" s="30"/>
      <c r="E89" s="30"/>
      <c r="F89" s="25" t="str">
        <f>F12</f>
        <v>Brno, Mánesova</v>
      </c>
      <c r="G89" s="30"/>
      <c r="H89" s="30"/>
      <c r="I89" s="27" t="s">
        <v>18</v>
      </c>
      <c r="J89" s="53">
        <f>IF(J12="","",J12)</f>
        <v>43815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43.15" customHeight="1">
      <c r="A91" s="30"/>
      <c r="B91" s="31"/>
      <c r="C91" s="27" t="s">
        <v>19</v>
      </c>
      <c r="D91" s="30"/>
      <c r="E91" s="30"/>
      <c r="F91" s="25" t="str">
        <f>E15</f>
        <v>Masarykova univerzita, Žerotínovo nám. 9, Brno</v>
      </c>
      <c r="G91" s="30"/>
      <c r="H91" s="30"/>
      <c r="I91" s="27" t="s">
        <v>29</v>
      </c>
      <c r="J91" s="28" t="str">
        <f>E21</f>
        <v>PROXIMA projekt, s.r.o., Lidická 19, Brno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25</v>
      </c>
      <c r="D92" s="30"/>
      <c r="E92" s="30"/>
      <c r="F92" s="25" t="str">
        <f>IF(E18="","",E18)</f>
        <v>PROXIMA projekt, s.r.o., Lidická 19, Brno</v>
      </c>
      <c r="G92" s="30"/>
      <c r="H92" s="30"/>
      <c r="I92" s="27" t="s">
        <v>31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102</v>
      </c>
      <c r="D94" s="100"/>
      <c r="E94" s="100"/>
      <c r="F94" s="100"/>
      <c r="G94" s="100"/>
      <c r="H94" s="100"/>
      <c r="I94" s="100"/>
      <c r="J94" s="109" t="s">
        <v>103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104</v>
      </c>
      <c r="D96" s="30"/>
      <c r="E96" s="30"/>
      <c r="F96" s="30"/>
      <c r="G96" s="30"/>
      <c r="H96" s="30"/>
      <c r="I96" s="30"/>
      <c r="J96" s="69">
        <f>J120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105</v>
      </c>
    </row>
    <row r="97" spans="1:31" s="9" customFormat="1" ht="24.95" customHeight="1">
      <c r="B97" s="111"/>
      <c r="D97" s="112" t="s">
        <v>106</v>
      </c>
      <c r="E97" s="113"/>
      <c r="F97" s="113"/>
      <c r="G97" s="113"/>
      <c r="H97" s="113"/>
      <c r="I97" s="113"/>
      <c r="J97" s="114">
        <f>J121</f>
        <v>0</v>
      </c>
      <c r="L97" s="111"/>
    </row>
    <row r="98" spans="1:31" s="10" customFormat="1" ht="19.899999999999999" customHeight="1">
      <c r="B98" s="115"/>
      <c r="D98" s="116" t="s">
        <v>306</v>
      </c>
      <c r="E98" s="117"/>
      <c r="F98" s="117"/>
      <c r="G98" s="117"/>
      <c r="H98" s="117"/>
      <c r="I98" s="117"/>
      <c r="J98" s="118">
        <f>J122</f>
        <v>0</v>
      </c>
      <c r="L98" s="115"/>
    </row>
    <row r="99" spans="1:31" s="10" customFormat="1" ht="19.899999999999999" customHeight="1">
      <c r="B99" s="115"/>
      <c r="D99" s="116" t="s">
        <v>109</v>
      </c>
      <c r="E99" s="117"/>
      <c r="F99" s="117"/>
      <c r="G99" s="117"/>
      <c r="H99" s="117"/>
      <c r="I99" s="117"/>
      <c r="J99" s="118">
        <f>J124</f>
        <v>0</v>
      </c>
      <c r="L99" s="115"/>
    </row>
    <row r="100" spans="1:31" s="10" customFormat="1" ht="19.899999999999999" customHeight="1">
      <c r="B100" s="115"/>
      <c r="D100" s="116" t="s">
        <v>110</v>
      </c>
      <c r="E100" s="117"/>
      <c r="F100" s="117"/>
      <c r="G100" s="117"/>
      <c r="H100" s="117"/>
      <c r="I100" s="117"/>
      <c r="J100" s="118">
        <f>J145</f>
        <v>0</v>
      </c>
      <c r="L100" s="115"/>
    </row>
    <row r="101" spans="1:31" s="2" customFormat="1" ht="21.75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customHeight="1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6.95" customHeight="1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>
      <c r="A107" s="30"/>
      <c r="B107" s="31"/>
      <c r="C107" s="22" t="s">
        <v>111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7" t="s">
        <v>13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26.45" customHeight="1">
      <c r="A110" s="30"/>
      <c r="B110" s="31"/>
      <c r="C110" s="30"/>
      <c r="D110" s="30"/>
      <c r="E110" s="240" t="str">
        <f>E7</f>
        <v>Narušení statiky objektu haly Mánesova ul.
Mánesova 2808/12d, 612 00, Brno-Královo Pole</v>
      </c>
      <c r="F110" s="241"/>
      <c r="G110" s="241"/>
      <c r="H110" s="241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4.45" customHeight="1">
      <c r="A111" s="30"/>
      <c r="B111" s="31"/>
      <c r="C111" s="27" t="s">
        <v>100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23" t="str">
        <f>E9</f>
        <v>04 - Trhliny k sanaci</v>
      </c>
      <c r="F112" s="242"/>
      <c r="G112" s="242"/>
      <c r="H112" s="242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7" t="s">
        <v>16</v>
      </c>
      <c r="D114" s="30"/>
      <c r="E114" s="30"/>
      <c r="F114" s="25" t="str">
        <f>F12</f>
        <v>Brno, Mánesova</v>
      </c>
      <c r="G114" s="30"/>
      <c r="H114" s="30"/>
      <c r="I114" s="27" t="s">
        <v>18</v>
      </c>
      <c r="J114" s="53">
        <f>IF(J12="","",J12)</f>
        <v>43815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43.15" customHeight="1">
      <c r="A116" s="30"/>
      <c r="B116" s="31"/>
      <c r="C116" s="27" t="s">
        <v>19</v>
      </c>
      <c r="D116" s="30"/>
      <c r="E116" s="30"/>
      <c r="F116" s="25" t="str">
        <f>E15</f>
        <v>Masarykova univerzita, Žerotínovo nám. 9, Brno</v>
      </c>
      <c r="G116" s="30"/>
      <c r="H116" s="30"/>
      <c r="I116" s="27" t="s">
        <v>29</v>
      </c>
      <c r="J116" s="28" t="str">
        <f>E21</f>
        <v>PROXIMA projekt, s.r.o., Lidická 19, Brno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7" t="s">
        <v>25</v>
      </c>
      <c r="D117" s="30"/>
      <c r="E117" s="30"/>
      <c r="F117" s="25" t="str">
        <f>IF(E18="","",E18)</f>
        <v>PROXIMA projekt, s.r.o., Lidická 19, Brno</v>
      </c>
      <c r="G117" s="30"/>
      <c r="H117" s="30"/>
      <c r="I117" s="27" t="s">
        <v>31</v>
      </c>
      <c r="J117" s="28" t="str">
        <f>E24</f>
        <v xml:space="preserve"> 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19"/>
      <c r="B119" s="120"/>
      <c r="C119" s="121" t="s">
        <v>112</v>
      </c>
      <c r="D119" s="122" t="s">
        <v>59</v>
      </c>
      <c r="E119" s="122" t="s">
        <v>55</v>
      </c>
      <c r="F119" s="122" t="s">
        <v>56</v>
      </c>
      <c r="G119" s="122" t="s">
        <v>113</v>
      </c>
      <c r="H119" s="122" t="s">
        <v>114</v>
      </c>
      <c r="I119" s="122" t="s">
        <v>115</v>
      </c>
      <c r="J119" s="123" t="s">
        <v>103</v>
      </c>
      <c r="K119" s="124" t="s">
        <v>116</v>
      </c>
      <c r="L119" s="125"/>
      <c r="M119" s="60" t="s">
        <v>1</v>
      </c>
      <c r="N119" s="61" t="s">
        <v>38</v>
      </c>
      <c r="O119" s="61" t="s">
        <v>117</v>
      </c>
      <c r="P119" s="61" t="s">
        <v>118</v>
      </c>
      <c r="Q119" s="61" t="s">
        <v>119</v>
      </c>
      <c r="R119" s="61" t="s">
        <v>120</v>
      </c>
      <c r="S119" s="61" t="s">
        <v>121</v>
      </c>
      <c r="T119" s="62" t="s">
        <v>122</v>
      </c>
      <c r="U119" s="119"/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/>
    </row>
    <row r="120" spans="1:65" s="2" customFormat="1" ht="22.9" customHeight="1">
      <c r="A120" s="30"/>
      <c r="B120" s="31"/>
      <c r="C120" s="67" t="s">
        <v>123</v>
      </c>
      <c r="D120" s="30"/>
      <c r="E120" s="30"/>
      <c r="F120" s="30"/>
      <c r="G120" s="30"/>
      <c r="H120" s="30"/>
      <c r="I120" s="30"/>
      <c r="J120" s="126">
        <f>BK120</f>
        <v>0</v>
      </c>
      <c r="K120" s="30"/>
      <c r="L120" s="31"/>
      <c r="M120" s="63"/>
      <c r="N120" s="54"/>
      <c r="O120" s="64"/>
      <c r="P120" s="127">
        <f>P121</f>
        <v>245.47909999999999</v>
      </c>
      <c r="Q120" s="64"/>
      <c r="R120" s="127">
        <f>R121</f>
        <v>1.2680400000000001</v>
      </c>
      <c r="S120" s="64"/>
      <c r="T120" s="128">
        <f>T121</f>
        <v>0.9084000000000001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8" t="s">
        <v>73</v>
      </c>
      <c r="AU120" s="18" t="s">
        <v>105</v>
      </c>
      <c r="BK120" s="129">
        <f>BK121</f>
        <v>0</v>
      </c>
    </row>
    <row r="121" spans="1:65" s="12" customFormat="1" ht="25.9" customHeight="1">
      <c r="B121" s="130"/>
      <c r="D121" s="131" t="s">
        <v>73</v>
      </c>
      <c r="E121" s="132" t="s">
        <v>124</v>
      </c>
      <c r="F121" s="132" t="s">
        <v>125</v>
      </c>
      <c r="J121" s="133">
        <f>BK121</f>
        <v>0</v>
      </c>
      <c r="L121" s="130"/>
      <c r="M121" s="134"/>
      <c r="N121" s="135"/>
      <c r="O121" s="135"/>
      <c r="P121" s="136">
        <f>P122+P124+P145</f>
        <v>245.47909999999999</v>
      </c>
      <c r="Q121" s="135"/>
      <c r="R121" s="136">
        <f>R122+R124+R145</f>
        <v>1.2680400000000001</v>
      </c>
      <c r="S121" s="135"/>
      <c r="T121" s="137">
        <f>T122+T124+T145</f>
        <v>0.9084000000000001</v>
      </c>
      <c r="AR121" s="131" t="s">
        <v>81</v>
      </c>
      <c r="AT121" s="138" t="s">
        <v>73</v>
      </c>
      <c r="AU121" s="138" t="s">
        <v>74</v>
      </c>
      <c r="AY121" s="131" t="s">
        <v>126</v>
      </c>
      <c r="BK121" s="139">
        <f>BK122+BK124+BK145</f>
        <v>0</v>
      </c>
    </row>
    <row r="122" spans="1:65" s="12" customFormat="1" ht="22.9" customHeight="1">
      <c r="B122" s="130"/>
      <c r="D122" s="131" t="s">
        <v>73</v>
      </c>
      <c r="E122" s="140" t="s">
        <v>153</v>
      </c>
      <c r="F122" s="140" t="s">
        <v>307</v>
      </c>
      <c r="J122" s="141">
        <f>BK122</f>
        <v>0</v>
      </c>
      <c r="L122" s="130"/>
      <c r="M122" s="134"/>
      <c r="N122" s="135"/>
      <c r="O122" s="135"/>
      <c r="P122" s="136">
        <f>P123</f>
        <v>9.3800000000000008</v>
      </c>
      <c r="Q122" s="135"/>
      <c r="R122" s="136">
        <f>R123</f>
        <v>0.25731999999999999</v>
      </c>
      <c r="S122" s="135"/>
      <c r="T122" s="137">
        <f>T123</f>
        <v>0</v>
      </c>
      <c r="AR122" s="131" t="s">
        <v>81</v>
      </c>
      <c r="AT122" s="138" t="s">
        <v>73</v>
      </c>
      <c r="AU122" s="138" t="s">
        <v>81</v>
      </c>
      <c r="AY122" s="131" t="s">
        <v>126</v>
      </c>
      <c r="BK122" s="139">
        <f>BK123</f>
        <v>0</v>
      </c>
    </row>
    <row r="123" spans="1:65" s="2" customFormat="1" ht="24" customHeight="1">
      <c r="A123" s="30"/>
      <c r="B123" s="142"/>
      <c r="C123" s="143" t="s">
        <v>81</v>
      </c>
      <c r="D123" s="143" t="s">
        <v>128</v>
      </c>
      <c r="E123" s="144" t="s">
        <v>308</v>
      </c>
      <c r="F123" s="145" t="s">
        <v>309</v>
      </c>
      <c r="G123" s="146" t="s">
        <v>244</v>
      </c>
      <c r="H123" s="147">
        <v>14</v>
      </c>
      <c r="I123" s="148"/>
      <c r="J123" s="148">
        <f>ROUND(I123*H123,2)</f>
        <v>0</v>
      </c>
      <c r="K123" s="149"/>
      <c r="L123" s="31"/>
      <c r="M123" s="150" t="s">
        <v>1</v>
      </c>
      <c r="N123" s="151" t="s">
        <v>39</v>
      </c>
      <c r="O123" s="152">
        <v>0.67</v>
      </c>
      <c r="P123" s="152">
        <f>O123*H123</f>
        <v>9.3800000000000008</v>
      </c>
      <c r="Q123" s="152">
        <v>1.8380000000000001E-2</v>
      </c>
      <c r="R123" s="152">
        <f>Q123*H123</f>
        <v>0.25731999999999999</v>
      </c>
      <c r="S123" s="152">
        <v>0</v>
      </c>
      <c r="T123" s="153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4" t="s">
        <v>132</v>
      </c>
      <c r="AT123" s="154" t="s">
        <v>128</v>
      </c>
      <c r="AU123" s="154" t="s">
        <v>83</v>
      </c>
      <c r="AY123" s="18" t="s">
        <v>126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8" t="s">
        <v>81</v>
      </c>
      <c r="BK123" s="155">
        <f>ROUND(I123*H123,2)</f>
        <v>0</v>
      </c>
      <c r="BL123" s="18" t="s">
        <v>132</v>
      </c>
      <c r="BM123" s="154" t="s">
        <v>310</v>
      </c>
    </row>
    <row r="124" spans="1:65" s="12" customFormat="1" ht="22.9" customHeight="1">
      <c r="B124" s="130"/>
      <c r="D124" s="131" t="s">
        <v>73</v>
      </c>
      <c r="E124" s="140" t="s">
        <v>168</v>
      </c>
      <c r="F124" s="140" t="s">
        <v>224</v>
      </c>
      <c r="J124" s="141">
        <f>BK124</f>
        <v>0</v>
      </c>
      <c r="L124" s="130"/>
      <c r="M124" s="134"/>
      <c r="N124" s="135"/>
      <c r="O124" s="135"/>
      <c r="P124" s="136">
        <f>SUM(P125:P144)</f>
        <v>234.73599999999999</v>
      </c>
      <c r="Q124" s="135"/>
      <c r="R124" s="136">
        <f>SUM(R125:R144)</f>
        <v>1.0107200000000001</v>
      </c>
      <c r="S124" s="135"/>
      <c r="T124" s="137">
        <f>SUM(T125:T144)</f>
        <v>0.9084000000000001</v>
      </c>
      <c r="AR124" s="131" t="s">
        <v>81</v>
      </c>
      <c r="AT124" s="138" t="s">
        <v>73</v>
      </c>
      <c r="AU124" s="138" t="s">
        <v>81</v>
      </c>
      <c r="AY124" s="131" t="s">
        <v>126</v>
      </c>
      <c r="BK124" s="139">
        <f>SUM(BK125:BK144)</f>
        <v>0</v>
      </c>
    </row>
    <row r="125" spans="1:65" s="2" customFormat="1" ht="24" customHeight="1">
      <c r="A125" s="30"/>
      <c r="B125" s="142"/>
      <c r="C125" s="143" t="s">
        <v>83</v>
      </c>
      <c r="D125" s="143" t="s">
        <v>128</v>
      </c>
      <c r="E125" s="144" t="s">
        <v>311</v>
      </c>
      <c r="F125" s="145" t="s">
        <v>312</v>
      </c>
      <c r="G125" s="146" t="s">
        <v>244</v>
      </c>
      <c r="H125" s="147">
        <v>42</v>
      </c>
      <c r="I125" s="148"/>
      <c r="J125" s="148">
        <f>ROUND(I125*H125,2)</f>
        <v>0</v>
      </c>
      <c r="K125" s="149"/>
      <c r="L125" s="31"/>
      <c r="M125" s="150" t="s">
        <v>1</v>
      </c>
      <c r="N125" s="151" t="s">
        <v>39</v>
      </c>
      <c r="O125" s="152">
        <v>0.12</v>
      </c>
      <c r="P125" s="152">
        <f>O125*H125</f>
        <v>5.04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4" t="s">
        <v>132</v>
      </c>
      <c r="AT125" s="154" t="s">
        <v>128</v>
      </c>
      <c r="AU125" s="154" t="s">
        <v>83</v>
      </c>
      <c r="AY125" s="18" t="s">
        <v>126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8" t="s">
        <v>81</v>
      </c>
      <c r="BK125" s="155">
        <f>ROUND(I125*H125,2)</f>
        <v>0</v>
      </c>
      <c r="BL125" s="18" t="s">
        <v>132</v>
      </c>
      <c r="BM125" s="154" t="s">
        <v>313</v>
      </c>
    </row>
    <row r="126" spans="1:65" s="13" customFormat="1">
      <c r="B126" s="156"/>
      <c r="D126" s="157" t="s">
        <v>134</v>
      </c>
      <c r="E126" s="158" t="s">
        <v>1</v>
      </c>
      <c r="F126" s="159" t="s">
        <v>314</v>
      </c>
      <c r="H126" s="160">
        <v>42</v>
      </c>
      <c r="L126" s="156"/>
      <c r="M126" s="161"/>
      <c r="N126" s="162"/>
      <c r="O126" s="162"/>
      <c r="P126" s="162"/>
      <c r="Q126" s="162"/>
      <c r="R126" s="162"/>
      <c r="S126" s="162"/>
      <c r="T126" s="163"/>
      <c r="AT126" s="158" t="s">
        <v>134</v>
      </c>
      <c r="AU126" s="158" t="s">
        <v>83</v>
      </c>
      <c r="AV126" s="13" t="s">
        <v>83</v>
      </c>
      <c r="AW126" s="13" t="s">
        <v>30</v>
      </c>
      <c r="AX126" s="13" t="s">
        <v>81</v>
      </c>
      <c r="AY126" s="158" t="s">
        <v>126</v>
      </c>
    </row>
    <row r="127" spans="1:65" s="2" customFormat="1" ht="24" customHeight="1">
      <c r="A127" s="30"/>
      <c r="B127" s="142"/>
      <c r="C127" s="143" t="s">
        <v>139</v>
      </c>
      <c r="D127" s="143" t="s">
        <v>128</v>
      </c>
      <c r="E127" s="144" t="s">
        <v>315</v>
      </c>
      <c r="F127" s="145" t="s">
        <v>316</v>
      </c>
      <c r="G127" s="146" t="s">
        <v>317</v>
      </c>
      <c r="H127" s="147">
        <v>840</v>
      </c>
      <c r="I127" s="148"/>
      <c r="J127" s="148">
        <f>ROUND(I127*H127,2)</f>
        <v>0</v>
      </c>
      <c r="K127" s="149"/>
      <c r="L127" s="31"/>
      <c r="M127" s="150" t="s">
        <v>1</v>
      </c>
      <c r="N127" s="151" t="s">
        <v>39</v>
      </c>
      <c r="O127" s="152">
        <v>0</v>
      </c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4" t="s">
        <v>132</v>
      </c>
      <c r="AT127" s="154" t="s">
        <v>128</v>
      </c>
      <c r="AU127" s="154" t="s">
        <v>83</v>
      </c>
      <c r="AY127" s="18" t="s">
        <v>126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8" t="s">
        <v>81</v>
      </c>
      <c r="BK127" s="155">
        <f>ROUND(I127*H127,2)</f>
        <v>0</v>
      </c>
      <c r="BL127" s="18" t="s">
        <v>132</v>
      </c>
      <c r="BM127" s="154" t="s">
        <v>318</v>
      </c>
    </row>
    <row r="128" spans="1:65" s="13" customFormat="1">
      <c r="B128" s="156"/>
      <c r="D128" s="157" t="s">
        <v>134</v>
      </c>
      <c r="E128" s="158" t="s">
        <v>1</v>
      </c>
      <c r="F128" s="159" t="s">
        <v>319</v>
      </c>
      <c r="H128" s="160">
        <v>840</v>
      </c>
      <c r="L128" s="156"/>
      <c r="M128" s="161"/>
      <c r="N128" s="162"/>
      <c r="O128" s="162"/>
      <c r="P128" s="162"/>
      <c r="Q128" s="162"/>
      <c r="R128" s="162"/>
      <c r="S128" s="162"/>
      <c r="T128" s="163"/>
      <c r="AT128" s="158" t="s">
        <v>134</v>
      </c>
      <c r="AU128" s="158" t="s">
        <v>83</v>
      </c>
      <c r="AV128" s="13" t="s">
        <v>83</v>
      </c>
      <c r="AW128" s="13" t="s">
        <v>30</v>
      </c>
      <c r="AX128" s="13" t="s">
        <v>81</v>
      </c>
      <c r="AY128" s="158" t="s">
        <v>126</v>
      </c>
    </row>
    <row r="129" spans="1:65" s="2" customFormat="1" ht="24" customHeight="1">
      <c r="A129" s="30"/>
      <c r="B129" s="142"/>
      <c r="C129" s="143" t="s">
        <v>132</v>
      </c>
      <c r="D129" s="143" t="s">
        <v>128</v>
      </c>
      <c r="E129" s="144" t="s">
        <v>320</v>
      </c>
      <c r="F129" s="145" t="s">
        <v>321</v>
      </c>
      <c r="G129" s="146" t="s">
        <v>244</v>
      </c>
      <c r="H129" s="147">
        <v>42</v>
      </c>
      <c r="I129" s="148"/>
      <c r="J129" s="148">
        <f>ROUND(I129*H129,2)</f>
        <v>0</v>
      </c>
      <c r="K129" s="149"/>
      <c r="L129" s="31"/>
      <c r="M129" s="150" t="s">
        <v>1</v>
      </c>
      <c r="N129" s="151" t="s">
        <v>39</v>
      </c>
      <c r="O129" s="152">
        <v>8.2000000000000003E-2</v>
      </c>
      <c r="P129" s="152">
        <f>O129*H129</f>
        <v>3.444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4" t="s">
        <v>132</v>
      </c>
      <c r="AT129" s="154" t="s">
        <v>128</v>
      </c>
      <c r="AU129" s="154" t="s">
        <v>83</v>
      </c>
      <c r="AY129" s="18" t="s">
        <v>126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8" t="s">
        <v>81</v>
      </c>
      <c r="BK129" s="155">
        <f>ROUND(I129*H129,2)</f>
        <v>0</v>
      </c>
      <c r="BL129" s="18" t="s">
        <v>132</v>
      </c>
      <c r="BM129" s="154" t="s">
        <v>322</v>
      </c>
    </row>
    <row r="130" spans="1:65" s="2" customFormat="1" ht="16.5" customHeight="1">
      <c r="A130" s="30"/>
      <c r="B130" s="142"/>
      <c r="C130" s="143" t="s">
        <v>149</v>
      </c>
      <c r="D130" s="143" t="s">
        <v>128</v>
      </c>
      <c r="E130" s="144" t="s">
        <v>323</v>
      </c>
      <c r="F130" s="145" t="s">
        <v>324</v>
      </c>
      <c r="G130" s="146" t="s">
        <v>244</v>
      </c>
      <c r="H130" s="147">
        <v>14</v>
      </c>
      <c r="I130" s="148"/>
      <c r="J130" s="148">
        <f>ROUND(I130*H130,2)</f>
        <v>0</v>
      </c>
      <c r="K130" s="149"/>
      <c r="L130" s="31"/>
      <c r="M130" s="150" t="s">
        <v>1</v>
      </c>
      <c r="N130" s="151" t="s">
        <v>39</v>
      </c>
      <c r="O130" s="152">
        <v>0.38200000000000001</v>
      </c>
      <c r="P130" s="152">
        <f>O130*H130</f>
        <v>5.3479999999999999</v>
      </c>
      <c r="Q130" s="152">
        <v>0</v>
      </c>
      <c r="R130" s="152">
        <f>Q130*H130</f>
        <v>0</v>
      </c>
      <c r="S130" s="152">
        <v>0.05</v>
      </c>
      <c r="T130" s="153">
        <f>S130*H130</f>
        <v>0.70000000000000007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4" t="s">
        <v>132</v>
      </c>
      <c r="AT130" s="154" t="s">
        <v>128</v>
      </c>
      <c r="AU130" s="154" t="s">
        <v>83</v>
      </c>
      <c r="AY130" s="18" t="s">
        <v>126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8" t="s">
        <v>81</v>
      </c>
      <c r="BK130" s="155">
        <f>ROUND(I130*H130,2)</f>
        <v>0</v>
      </c>
      <c r="BL130" s="18" t="s">
        <v>132</v>
      </c>
      <c r="BM130" s="154" t="s">
        <v>325</v>
      </c>
    </row>
    <row r="131" spans="1:65" s="13" customFormat="1">
      <c r="B131" s="156"/>
      <c r="D131" s="157" t="s">
        <v>134</v>
      </c>
      <c r="E131" s="158" t="s">
        <v>1</v>
      </c>
      <c r="F131" s="159" t="s">
        <v>326</v>
      </c>
      <c r="H131" s="160">
        <v>14</v>
      </c>
      <c r="L131" s="156"/>
      <c r="M131" s="161"/>
      <c r="N131" s="162"/>
      <c r="O131" s="162"/>
      <c r="P131" s="162"/>
      <c r="Q131" s="162"/>
      <c r="R131" s="162"/>
      <c r="S131" s="162"/>
      <c r="T131" s="163"/>
      <c r="AT131" s="158" t="s">
        <v>134</v>
      </c>
      <c r="AU131" s="158" t="s">
        <v>83</v>
      </c>
      <c r="AV131" s="13" t="s">
        <v>83</v>
      </c>
      <c r="AW131" s="13" t="s">
        <v>30</v>
      </c>
      <c r="AX131" s="13" t="s">
        <v>81</v>
      </c>
      <c r="AY131" s="158" t="s">
        <v>126</v>
      </c>
    </row>
    <row r="132" spans="1:65" s="2" customFormat="1" ht="16.5" customHeight="1">
      <c r="A132" s="30"/>
      <c r="B132" s="142"/>
      <c r="C132" s="143" t="s">
        <v>153</v>
      </c>
      <c r="D132" s="143" t="s">
        <v>128</v>
      </c>
      <c r="E132" s="144" t="s">
        <v>327</v>
      </c>
      <c r="F132" s="145" t="s">
        <v>328</v>
      </c>
      <c r="G132" s="146" t="s">
        <v>244</v>
      </c>
      <c r="H132" s="147">
        <v>14</v>
      </c>
      <c r="I132" s="148"/>
      <c r="J132" s="148">
        <f>ROUND(I132*H132,2)</f>
        <v>0</v>
      </c>
      <c r="K132" s="149"/>
      <c r="L132" s="31"/>
      <c r="M132" s="150" t="s">
        <v>1</v>
      </c>
      <c r="N132" s="151" t="s">
        <v>39</v>
      </c>
      <c r="O132" s="152">
        <v>0.61399999999999999</v>
      </c>
      <c r="P132" s="152">
        <f>O132*H132</f>
        <v>8.5960000000000001</v>
      </c>
      <c r="Q132" s="152">
        <v>1.162E-2</v>
      </c>
      <c r="R132" s="152">
        <f>Q132*H132</f>
        <v>0.16267999999999999</v>
      </c>
      <c r="S132" s="152">
        <v>0</v>
      </c>
      <c r="T132" s="153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4" t="s">
        <v>132</v>
      </c>
      <c r="AT132" s="154" t="s">
        <v>128</v>
      </c>
      <c r="AU132" s="154" t="s">
        <v>83</v>
      </c>
      <c r="AY132" s="18" t="s">
        <v>126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8" t="s">
        <v>81</v>
      </c>
      <c r="BK132" s="155">
        <f>ROUND(I132*H132,2)</f>
        <v>0</v>
      </c>
      <c r="BL132" s="18" t="s">
        <v>132</v>
      </c>
      <c r="BM132" s="154" t="s">
        <v>329</v>
      </c>
    </row>
    <row r="133" spans="1:65" s="13" customFormat="1">
      <c r="B133" s="156"/>
      <c r="D133" s="157" t="s">
        <v>134</v>
      </c>
      <c r="E133" s="158" t="s">
        <v>1</v>
      </c>
      <c r="F133" s="159" t="s">
        <v>330</v>
      </c>
      <c r="H133" s="160">
        <v>14</v>
      </c>
      <c r="L133" s="156"/>
      <c r="M133" s="161"/>
      <c r="N133" s="162"/>
      <c r="O133" s="162"/>
      <c r="P133" s="162"/>
      <c r="Q133" s="162"/>
      <c r="R133" s="162"/>
      <c r="S133" s="162"/>
      <c r="T133" s="163"/>
      <c r="AT133" s="158" t="s">
        <v>134</v>
      </c>
      <c r="AU133" s="158" t="s">
        <v>83</v>
      </c>
      <c r="AV133" s="13" t="s">
        <v>83</v>
      </c>
      <c r="AW133" s="13" t="s">
        <v>30</v>
      </c>
      <c r="AX133" s="13" t="s">
        <v>81</v>
      </c>
      <c r="AY133" s="158" t="s">
        <v>126</v>
      </c>
    </row>
    <row r="134" spans="1:65" s="2" customFormat="1" ht="24" customHeight="1">
      <c r="A134" s="30"/>
      <c r="B134" s="142"/>
      <c r="C134" s="143" t="s">
        <v>157</v>
      </c>
      <c r="D134" s="143" t="s">
        <v>128</v>
      </c>
      <c r="E134" s="144" t="s">
        <v>331</v>
      </c>
      <c r="F134" s="145" t="s">
        <v>332</v>
      </c>
      <c r="G134" s="146" t="s">
        <v>244</v>
      </c>
      <c r="H134" s="147">
        <v>14</v>
      </c>
      <c r="I134" s="148"/>
      <c r="J134" s="148">
        <f>ROUND(I134*H134,2)</f>
        <v>0</v>
      </c>
      <c r="K134" s="149"/>
      <c r="L134" s="31"/>
      <c r="M134" s="150" t="s">
        <v>1</v>
      </c>
      <c r="N134" s="151" t="s">
        <v>39</v>
      </c>
      <c r="O134" s="152">
        <v>0.82199999999999995</v>
      </c>
      <c r="P134" s="152">
        <f>O134*H134</f>
        <v>11.507999999999999</v>
      </c>
      <c r="Q134" s="152">
        <v>0</v>
      </c>
      <c r="R134" s="152">
        <f>Q134*H134</f>
        <v>0</v>
      </c>
      <c r="S134" s="152">
        <v>1.06E-2</v>
      </c>
      <c r="T134" s="153">
        <f>S134*H134</f>
        <v>0.1484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4" t="s">
        <v>132</v>
      </c>
      <c r="AT134" s="154" t="s">
        <v>128</v>
      </c>
      <c r="AU134" s="154" t="s">
        <v>83</v>
      </c>
      <c r="AY134" s="18" t="s">
        <v>126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8" t="s">
        <v>81</v>
      </c>
      <c r="BK134" s="155">
        <f>ROUND(I134*H134,2)</f>
        <v>0</v>
      </c>
      <c r="BL134" s="18" t="s">
        <v>132</v>
      </c>
      <c r="BM134" s="154" t="s">
        <v>333</v>
      </c>
    </row>
    <row r="135" spans="1:65" s="13" customFormat="1">
      <c r="B135" s="156"/>
      <c r="D135" s="157" t="s">
        <v>134</v>
      </c>
      <c r="E135" s="158" t="s">
        <v>1</v>
      </c>
      <c r="F135" s="159" t="s">
        <v>326</v>
      </c>
      <c r="H135" s="160">
        <v>14</v>
      </c>
      <c r="L135" s="156"/>
      <c r="M135" s="161"/>
      <c r="N135" s="162"/>
      <c r="O135" s="162"/>
      <c r="P135" s="162"/>
      <c r="Q135" s="162"/>
      <c r="R135" s="162"/>
      <c r="S135" s="162"/>
      <c r="T135" s="163"/>
      <c r="AT135" s="158" t="s">
        <v>134</v>
      </c>
      <c r="AU135" s="158" t="s">
        <v>83</v>
      </c>
      <c r="AV135" s="13" t="s">
        <v>83</v>
      </c>
      <c r="AW135" s="13" t="s">
        <v>30</v>
      </c>
      <c r="AX135" s="13" t="s">
        <v>81</v>
      </c>
      <c r="AY135" s="158" t="s">
        <v>126</v>
      </c>
    </row>
    <row r="136" spans="1:65" s="2" customFormat="1" ht="16.5" customHeight="1">
      <c r="A136" s="30"/>
      <c r="B136" s="142"/>
      <c r="C136" s="143" t="s">
        <v>143</v>
      </c>
      <c r="D136" s="143" t="s">
        <v>128</v>
      </c>
      <c r="E136" s="144" t="s">
        <v>334</v>
      </c>
      <c r="F136" s="145" t="s">
        <v>335</v>
      </c>
      <c r="G136" s="146" t="s">
        <v>131</v>
      </c>
      <c r="H136" s="147">
        <v>60</v>
      </c>
      <c r="I136" s="148"/>
      <c r="J136" s="148">
        <f>ROUND(I136*H136,2)</f>
        <v>0</v>
      </c>
      <c r="K136" s="149"/>
      <c r="L136" s="31"/>
      <c r="M136" s="150" t="s">
        <v>1</v>
      </c>
      <c r="N136" s="151" t="s">
        <v>39</v>
      </c>
      <c r="O136" s="152">
        <v>0.61399999999999999</v>
      </c>
      <c r="P136" s="152">
        <f>O136*H136</f>
        <v>36.839999999999996</v>
      </c>
      <c r="Q136" s="152">
        <v>1.162E-2</v>
      </c>
      <c r="R136" s="152">
        <f>Q136*H136</f>
        <v>0.69720000000000004</v>
      </c>
      <c r="S136" s="152">
        <v>0</v>
      </c>
      <c r="T136" s="153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4" t="s">
        <v>132</v>
      </c>
      <c r="AT136" s="154" t="s">
        <v>128</v>
      </c>
      <c r="AU136" s="154" t="s">
        <v>83</v>
      </c>
      <c r="AY136" s="18" t="s">
        <v>126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8" t="s">
        <v>81</v>
      </c>
      <c r="BK136" s="155">
        <f>ROUND(I136*H136,2)</f>
        <v>0</v>
      </c>
      <c r="BL136" s="18" t="s">
        <v>132</v>
      </c>
      <c r="BM136" s="154" t="s">
        <v>336</v>
      </c>
    </row>
    <row r="137" spans="1:65" s="13" customFormat="1">
      <c r="B137" s="156"/>
      <c r="D137" s="157" t="s">
        <v>134</v>
      </c>
      <c r="E137" s="158" t="s">
        <v>1</v>
      </c>
      <c r="F137" s="159" t="s">
        <v>337</v>
      </c>
      <c r="H137" s="160">
        <v>60</v>
      </c>
      <c r="L137" s="156"/>
      <c r="M137" s="161"/>
      <c r="N137" s="162"/>
      <c r="O137" s="162"/>
      <c r="P137" s="162"/>
      <c r="Q137" s="162"/>
      <c r="R137" s="162"/>
      <c r="S137" s="162"/>
      <c r="T137" s="163"/>
      <c r="AT137" s="158" t="s">
        <v>134</v>
      </c>
      <c r="AU137" s="158" t="s">
        <v>83</v>
      </c>
      <c r="AV137" s="13" t="s">
        <v>83</v>
      </c>
      <c r="AW137" s="13" t="s">
        <v>30</v>
      </c>
      <c r="AX137" s="13" t="s">
        <v>81</v>
      </c>
      <c r="AY137" s="158" t="s">
        <v>126</v>
      </c>
    </row>
    <row r="138" spans="1:65" s="2" customFormat="1" ht="24" customHeight="1">
      <c r="A138" s="30"/>
      <c r="B138" s="142"/>
      <c r="C138" s="143" t="s">
        <v>168</v>
      </c>
      <c r="D138" s="143" t="s">
        <v>128</v>
      </c>
      <c r="E138" s="144" t="s">
        <v>338</v>
      </c>
      <c r="F138" s="145" t="s">
        <v>339</v>
      </c>
      <c r="G138" s="146" t="s">
        <v>131</v>
      </c>
      <c r="H138" s="147">
        <v>28</v>
      </c>
      <c r="I138" s="148"/>
      <c r="J138" s="148">
        <f>ROUND(I138*H138,2)</f>
        <v>0</v>
      </c>
      <c r="K138" s="149"/>
      <c r="L138" s="31"/>
      <c r="M138" s="150" t="s">
        <v>1</v>
      </c>
      <c r="N138" s="151" t="s">
        <v>39</v>
      </c>
      <c r="O138" s="152">
        <v>1.66</v>
      </c>
      <c r="P138" s="152">
        <f>O138*H138</f>
        <v>46.48</v>
      </c>
      <c r="Q138" s="152">
        <v>3.0300000000000001E-3</v>
      </c>
      <c r="R138" s="152">
        <f>Q138*H138</f>
        <v>8.4839999999999999E-2</v>
      </c>
      <c r="S138" s="152">
        <v>0</v>
      </c>
      <c r="T138" s="153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4" t="s">
        <v>132</v>
      </c>
      <c r="AT138" s="154" t="s">
        <v>128</v>
      </c>
      <c r="AU138" s="154" t="s">
        <v>83</v>
      </c>
      <c r="AY138" s="18" t="s">
        <v>126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8" t="s">
        <v>81</v>
      </c>
      <c r="BK138" s="155">
        <f>ROUND(I138*H138,2)</f>
        <v>0</v>
      </c>
      <c r="BL138" s="18" t="s">
        <v>132</v>
      </c>
      <c r="BM138" s="154" t="s">
        <v>340</v>
      </c>
    </row>
    <row r="139" spans="1:65" s="13" customFormat="1">
      <c r="B139" s="156"/>
      <c r="D139" s="157" t="s">
        <v>134</v>
      </c>
      <c r="E139" s="158" t="s">
        <v>1</v>
      </c>
      <c r="F139" s="159" t="s">
        <v>341</v>
      </c>
      <c r="H139" s="160">
        <v>18</v>
      </c>
      <c r="L139" s="156"/>
      <c r="M139" s="161"/>
      <c r="N139" s="162"/>
      <c r="O139" s="162"/>
      <c r="P139" s="162"/>
      <c r="Q139" s="162"/>
      <c r="R139" s="162"/>
      <c r="S139" s="162"/>
      <c r="T139" s="163"/>
      <c r="AT139" s="158" t="s">
        <v>134</v>
      </c>
      <c r="AU139" s="158" t="s">
        <v>83</v>
      </c>
      <c r="AV139" s="13" t="s">
        <v>83</v>
      </c>
      <c r="AW139" s="13" t="s">
        <v>30</v>
      </c>
      <c r="AX139" s="13" t="s">
        <v>74</v>
      </c>
      <c r="AY139" s="158" t="s">
        <v>126</v>
      </c>
    </row>
    <row r="140" spans="1:65" s="13" customFormat="1">
      <c r="B140" s="156"/>
      <c r="D140" s="157" t="s">
        <v>134</v>
      </c>
      <c r="E140" s="158" t="s">
        <v>1</v>
      </c>
      <c r="F140" s="159" t="s">
        <v>342</v>
      </c>
      <c r="H140" s="160">
        <v>10</v>
      </c>
      <c r="L140" s="156"/>
      <c r="M140" s="161"/>
      <c r="N140" s="162"/>
      <c r="O140" s="162"/>
      <c r="P140" s="162"/>
      <c r="Q140" s="162"/>
      <c r="R140" s="162"/>
      <c r="S140" s="162"/>
      <c r="T140" s="163"/>
      <c r="AT140" s="158" t="s">
        <v>134</v>
      </c>
      <c r="AU140" s="158" t="s">
        <v>83</v>
      </c>
      <c r="AV140" s="13" t="s">
        <v>83</v>
      </c>
      <c r="AW140" s="13" t="s">
        <v>30</v>
      </c>
      <c r="AX140" s="13" t="s">
        <v>74</v>
      </c>
      <c r="AY140" s="158" t="s">
        <v>126</v>
      </c>
    </row>
    <row r="141" spans="1:65" s="14" customFormat="1">
      <c r="B141" s="174"/>
      <c r="D141" s="157" t="s">
        <v>134</v>
      </c>
      <c r="E141" s="175" t="s">
        <v>1</v>
      </c>
      <c r="F141" s="176" t="s">
        <v>167</v>
      </c>
      <c r="H141" s="177">
        <v>28</v>
      </c>
      <c r="L141" s="174"/>
      <c r="M141" s="178"/>
      <c r="N141" s="179"/>
      <c r="O141" s="179"/>
      <c r="P141" s="179"/>
      <c r="Q141" s="179"/>
      <c r="R141" s="179"/>
      <c r="S141" s="179"/>
      <c r="T141" s="180"/>
      <c r="AT141" s="175" t="s">
        <v>134</v>
      </c>
      <c r="AU141" s="175" t="s">
        <v>83</v>
      </c>
      <c r="AV141" s="14" t="s">
        <v>132</v>
      </c>
      <c r="AW141" s="14" t="s">
        <v>30</v>
      </c>
      <c r="AX141" s="14" t="s">
        <v>81</v>
      </c>
      <c r="AY141" s="175" t="s">
        <v>126</v>
      </c>
    </row>
    <row r="142" spans="1:65" s="2" customFormat="1" ht="24" customHeight="1">
      <c r="A142" s="30"/>
      <c r="B142" s="142"/>
      <c r="C142" s="143" t="s">
        <v>175</v>
      </c>
      <c r="D142" s="143" t="s">
        <v>128</v>
      </c>
      <c r="E142" s="144" t="s">
        <v>343</v>
      </c>
      <c r="F142" s="145" t="s">
        <v>344</v>
      </c>
      <c r="G142" s="146" t="s">
        <v>131</v>
      </c>
      <c r="H142" s="147">
        <v>60</v>
      </c>
      <c r="I142" s="148"/>
      <c r="J142" s="148">
        <f>ROUND(I142*H142,2)</f>
        <v>0</v>
      </c>
      <c r="K142" s="149"/>
      <c r="L142" s="31"/>
      <c r="M142" s="150" t="s">
        <v>1</v>
      </c>
      <c r="N142" s="151" t="s">
        <v>39</v>
      </c>
      <c r="O142" s="152">
        <v>1.958</v>
      </c>
      <c r="P142" s="152">
        <f>O142*H142</f>
        <v>117.48</v>
      </c>
      <c r="Q142" s="152">
        <v>1.1000000000000001E-3</v>
      </c>
      <c r="R142" s="152">
        <f>Q142*H142</f>
        <v>6.6000000000000003E-2</v>
      </c>
      <c r="S142" s="152">
        <v>1E-3</v>
      </c>
      <c r="T142" s="153">
        <f>S142*H142</f>
        <v>0.06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4" t="s">
        <v>132</v>
      </c>
      <c r="AT142" s="154" t="s">
        <v>128</v>
      </c>
      <c r="AU142" s="154" t="s">
        <v>83</v>
      </c>
      <c r="AY142" s="18" t="s">
        <v>126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8" t="s">
        <v>81</v>
      </c>
      <c r="BK142" s="155">
        <f>ROUND(I142*H142,2)</f>
        <v>0</v>
      </c>
      <c r="BL142" s="18" t="s">
        <v>132</v>
      </c>
      <c r="BM142" s="154" t="s">
        <v>345</v>
      </c>
    </row>
    <row r="143" spans="1:65" s="13" customFormat="1">
      <c r="B143" s="156"/>
      <c r="D143" s="157" t="s">
        <v>134</v>
      </c>
      <c r="E143" s="158" t="s">
        <v>1</v>
      </c>
      <c r="F143" s="159" t="s">
        <v>346</v>
      </c>
      <c r="H143" s="160">
        <v>60</v>
      </c>
      <c r="L143" s="156"/>
      <c r="M143" s="161"/>
      <c r="N143" s="162"/>
      <c r="O143" s="162"/>
      <c r="P143" s="162"/>
      <c r="Q143" s="162"/>
      <c r="R143" s="162"/>
      <c r="S143" s="162"/>
      <c r="T143" s="163"/>
      <c r="AT143" s="158" t="s">
        <v>134</v>
      </c>
      <c r="AU143" s="158" t="s">
        <v>83</v>
      </c>
      <c r="AV143" s="13" t="s">
        <v>83</v>
      </c>
      <c r="AW143" s="13" t="s">
        <v>30</v>
      </c>
      <c r="AX143" s="13" t="s">
        <v>74</v>
      </c>
      <c r="AY143" s="158" t="s">
        <v>126</v>
      </c>
    </row>
    <row r="144" spans="1:65" s="13" customFormat="1">
      <c r="B144" s="156"/>
      <c r="D144" s="157" t="s">
        <v>134</v>
      </c>
      <c r="E144" s="158" t="s">
        <v>1</v>
      </c>
      <c r="F144" s="159" t="s">
        <v>347</v>
      </c>
      <c r="H144" s="160">
        <v>60</v>
      </c>
      <c r="L144" s="156"/>
      <c r="M144" s="161"/>
      <c r="N144" s="162"/>
      <c r="O144" s="162"/>
      <c r="P144" s="162"/>
      <c r="Q144" s="162"/>
      <c r="R144" s="162"/>
      <c r="S144" s="162"/>
      <c r="T144" s="163"/>
      <c r="AT144" s="158" t="s">
        <v>134</v>
      </c>
      <c r="AU144" s="158" t="s">
        <v>83</v>
      </c>
      <c r="AV144" s="13" t="s">
        <v>83</v>
      </c>
      <c r="AW144" s="13" t="s">
        <v>30</v>
      </c>
      <c r="AX144" s="13" t="s">
        <v>81</v>
      </c>
      <c r="AY144" s="158" t="s">
        <v>126</v>
      </c>
    </row>
    <row r="145" spans="1:65" s="12" customFormat="1" ht="22.9" customHeight="1">
      <c r="B145" s="130"/>
      <c r="D145" s="131" t="s">
        <v>73</v>
      </c>
      <c r="E145" s="140" t="s">
        <v>230</v>
      </c>
      <c r="F145" s="140" t="s">
        <v>231</v>
      </c>
      <c r="J145" s="141">
        <f>BK145</f>
        <v>0</v>
      </c>
      <c r="L145" s="130"/>
      <c r="M145" s="134"/>
      <c r="N145" s="135"/>
      <c r="O145" s="135"/>
      <c r="P145" s="136">
        <f>P146</f>
        <v>1.3631</v>
      </c>
      <c r="Q145" s="135"/>
      <c r="R145" s="136">
        <f>R146</f>
        <v>0</v>
      </c>
      <c r="S145" s="135"/>
      <c r="T145" s="137">
        <f>T146</f>
        <v>0</v>
      </c>
      <c r="AR145" s="131" t="s">
        <v>81</v>
      </c>
      <c r="AT145" s="138" t="s">
        <v>73</v>
      </c>
      <c r="AU145" s="138" t="s">
        <v>81</v>
      </c>
      <c r="AY145" s="131" t="s">
        <v>126</v>
      </c>
      <c r="BK145" s="139">
        <f>BK146</f>
        <v>0</v>
      </c>
    </row>
    <row r="146" spans="1:65" s="2" customFormat="1" ht="16.5" customHeight="1">
      <c r="A146" s="30"/>
      <c r="B146" s="142"/>
      <c r="C146" s="143" t="s">
        <v>181</v>
      </c>
      <c r="D146" s="143" t="s">
        <v>128</v>
      </c>
      <c r="E146" s="144" t="s">
        <v>281</v>
      </c>
      <c r="F146" s="145" t="s">
        <v>282</v>
      </c>
      <c r="G146" s="146" t="s">
        <v>184</v>
      </c>
      <c r="H146" s="147">
        <v>1.268</v>
      </c>
      <c r="I146" s="148"/>
      <c r="J146" s="148">
        <f>ROUND(I146*H146,2)</f>
        <v>0</v>
      </c>
      <c r="K146" s="149"/>
      <c r="L146" s="31"/>
      <c r="M146" s="188" t="s">
        <v>1</v>
      </c>
      <c r="N146" s="189" t="s">
        <v>39</v>
      </c>
      <c r="O146" s="190">
        <v>1.075</v>
      </c>
      <c r="P146" s="190">
        <f>O146*H146</f>
        <v>1.3631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4" t="s">
        <v>132</v>
      </c>
      <c r="AT146" s="154" t="s">
        <v>128</v>
      </c>
      <c r="AU146" s="154" t="s">
        <v>83</v>
      </c>
      <c r="AY146" s="18" t="s">
        <v>126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8" t="s">
        <v>81</v>
      </c>
      <c r="BK146" s="155">
        <f>ROUND(I146*H146,2)</f>
        <v>0</v>
      </c>
      <c r="BL146" s="18" t="s">
        <v>132</v>
      </c>
      <c r="BM146" s="154" t="s">
        <v>348</v>
      </c>
    </row>
    <row r="147" spans="1:65" s="2" customFormat="1" ht="6.95" customHeight="1">
      <c r="A147" s="30"/>
      <c r="B147" s="45"/>
      <c r="C147" s="46"/>
      <c r="D147" s="46"/>
      <c r="E147" s="46"/>
      <c r="F147" s="46"/>
      <c r="G147" s="46"/>
      <c r="H147" s="46"/>
      <c r="I147" s="46"/>
      <c r="J147" s="46"/>
      <c r="K147" s="46"/>
      <c r="L147" s="31"/>
      <c r="M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</sheetData>
  <autoFilter ref="C119:K146" xr:uid="{00000000-0009-0000-0000-000004000000}"/>
  <mergeCells count="8">
    <mergeCell ref="E110:H110"/>
    <mergeCell ref="E112:H11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224"/>
  <sheetViews>
    <sheetView showGridLines="0" topLeftCell="A108" workbookViewId="0">
      <selection activeCell="J122" sqref="J12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34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8" t="s">
        <v>95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99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13</v>
      </c>
      <c r="L6" s="21"/>
    </row>
    <row r="7" spans="1:46" s="1" customFormat="1" ht="25.9" customHeight="1">
      <c r="B7" s="21"/>
      <c r="E7" s="240" t="str">
        <f>'Rekapitulace stavby'!K6</f>
        <v>Narušení statiky objektu haly Mánesova ul.
Mánesova 2808/12d, 612 00, Brno-Královo Pole</v>
      </c>
      <c r="F7" s="241"/>
      <c r="G7" s="241"/>
      <c r="H7" s="241"/>
      <c r="L7" s="21"/>
    </row>
    <row r="8" spans="1:46" s="2" customFormat="1" ht="12" customHeight="1">
      <c r="A8" s="30"/>
      <c r="B8" s="31"/>
      <c r="C8" s="30"/>
      <c r="D8" s="27" t="s">
        <v>100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23" t="s">
        <v>349</v>
      </c>
      <c r="F9" s="242"/>
      <c r="G9" s="242"/>
      <c r="H9" s="242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14</v>
      </c>
      <c r="E11" s="30"/>
      <c r="F11" s="25" t="s">
        <v>1</v>
      </c>
      <c r="G11" s="30"/>
      <c r="H11" s="30"/>
      <c r="I11" s="27" t="s">
        <v>15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16</v>
      </c>
      <c r="E12" s="30"/>
      <c r="F12" s="25" t="s">
        <v>17</v>
      </c>
      <c r="G12" s="30"/>
      <c r="H12" s="30"/>
      <c r="I12" s="27" t="s">
        <v>18</v>
      </c>
      <c r="J12" s="53">
        <f>'Rekapitulace stavby'!AN8</f>
        <v>43815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19</v>
      </c>
      <c r="E14" s="30"/>
      <c r="F14" s="30"/>
      <c r="G14" s="30"/>
      <c r="H14" s="30"/>
      <c r="I14" s="27" t="s">
        <v>20</v>
      </c>
      <c r="J14" s="25" t="s">
        <v>21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22</v>
      </c>
      <c r="F15" s="30"/>
      <c r="G15" s="30"/>
      <c r="H15" s="30"/>
      <c r="I15" s="27" t="s">
        <v>23</v>
      </c>
      <c r="J15" s="25" t="s">
        <v>24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20</v>
      </c>
      <c r="J17" s="25" t="s">
        <v>26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27</v>
      </c>
      <c r="F18" s="30"/>
      <c r="G18" s="30"/>
      <c r="H18" s="30"/>
      <c r="I18" s="27" t="s">
        <v>23</v>
      </c>
      <c r="J18" s="25" t="s">
        <v>28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29</v>
      </c>
      <c r="E20" s="30"/>
      <c r="F20" s="30"/>
      <c r="G20" s="30"/>
      <c r="H20" s="30"/>
      <c r="I20" s="27" t="s">
        <v>20</v>
      </c>
      <c r="J20" s="25" t="s">
        <v>26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23</v>
      </c>
      <c r="J21" s="25" t="s">
        <v>28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31</v>
      </c>
      <c r="E23" s="30"/>
      <c r="F23" s="30"/>
      <c r="G23" s="30"/>
      <c r="H23" s="30"/>
      <c r="I23" s="27" t="s">
        <v>20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23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35" t="s">
        <v>1</v>
      </c>
      <c r="F27" s="235"/>
      <c r="G27" s="235"/>
      <c r="H27" s="235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34</v>
      </c>
      <c r="E30" s="30"/>
      <c r="F30" s="30"/>
      <c r="G30" s="30"/>
      <c r="H30" s="30"/>
      <c r="I30" s="30"/>
      <c r="J30" s="69">
        <f>ROUND(J122,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38</v>
      </c>
      <c r="E33" s="27" t="s">
        <v>39</v>
      </c>
      <c r="F33" s="98">
        <f>ROUND((SUM(BE122:BE223)),  2)</f>
        <v>0</v>
      </c>
      <c r="G33" s="30"/>
      <c r="H33" s="30"/>
      <c r="I33" s="99">
        <v>0.21</v>
      </c>
      <c r="J33" s="98">
        <f>ROUND(((SUM(BE122:BE223))*I33),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40</v>
      </c>
      <c r="F34" s="98">
        <f>ROUND((SUM(BF122:BF223)),  2)</f>
        <v>0</v>
      </c>
      <c r="G34" s="30"/>
      <c r="H34" s="30"/>
      <c r="I34" s="99">
        <v>0.15</v>
      </c>
      <c r="J34" s="98">
        <f>ROUND(((SUM(BF122:BF223))*I34),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41</v>
      </c>
      <c r="F35" s="98">
        <f>ROUND((SUM(BG122:BG223)),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42</v>
      </c>
      <c r="F36" s="98">
        <f>ROUND((SUM(BH122:BH223)),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43</v>
      </c>
      <c r="F37" s="98">
        <f>ROUND((SUM(BI122:BI223)),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44</v>
      </c>
      <c r="E39" s="58"/>
      <c r="F39" s="58"/>
      <c r="G39" s="102" t="s">
        <v>45</v>
      </c>
      <c r="H39" s="103" t="s">
        <v>46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06" t="s">
        <v>50</v>
      </c>
      <c r="G61" s="43" t="s">
        <v>49</v>
      </c>
      <c r="H61" s="33"/>
      <c r="I61" s="33"/>
      <c r="J61" s="107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06" t="s">
        <v>50</v>
      </c>
      <c r="G76" s="43" t="s">
        <v>49</v>
      </c>
      <c r="H76" s="33"/>
      <c r="I76" s="33"/>
      <c r="J76" s="107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101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13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7" customHeight="1">
      <c r="A85" s="30"/>
      <c r="B85" s="31"/>
      <c r="C85" s="30"/>
      <c r="D85" s="30"/>
      <c r="E85" s="240" t="str">
        <f>E7</f>
        <v>Narušení statiky objektu haly Mánesova ul.
Mánesova 2808/12d, 612 00, Brno-Královo Pole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100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23" t="str">
        <f>E9</f>
        <v>05 - Přípravné práce</v>
      </c>
      <c r="F87" s="242"/>
      <c r="G87" s="242"/>
      <c r="H87" s="242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16</v>
      </c>
      <c r="D89" s="30"/>
      <c r="E89" s="30"/>
      <c r="F89" s="25" t="str">
        <f>F12</f>
        <v>Brno, Mánesova</v>
      </c>
      <c r="G89" s="30"/>
      <c r="H89" s="30"/>
      <c r="I89" s="27" t="s">
        <v>18</v>
      </c>
      <c r="J89" s="53">
        <f>IF(J12="","",J12)</f>
        <v>43815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43.15" customHeight="1">
      <c r="A91" s="30"/>
      <c r="B91" s="31"/>
      <c r="C91" s="27" t="s">
        <v>19</v>
      </c>
      <c r="D91" s="30"/>
      <c r="E91" s="30"/>
      <c r="F91" s="25" t="str">
        <f>E15</f>
        <v>Masarykova univerzita, Žerotínovo nám. 9, Brno</v>
      </c>
      <c r="G91" s="30"/>
      <c r="H91" s="30"/>
      <c r="I91" s="27" t="s">
        <v>29</v>
      </c>
      <c r="J91" s="28" t="str">
        <f>E21</f>
        <v>PROXIMA projekt, s.r.o., Lidická 19, Brno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25</v>
      </c>
      <c r="D92" s="30"/>
      <c r="E92" s="30"/>
      <c r="F92" s="25" t="str">
        <f>IF(E18="","",E18)</f>
        <v>PROXIMA projekt, s.r.o., Lidická 19, Brno</v>
      </c>
      <c r="G92" s="30"/>
      <c r="H92" s="30"/>
      <c r="I92" s="27" t="s">
        <v>31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102</v>
      </c>
      <c r="D94" s="100"/>
      <c r="E94" s="100"/>
      <c r="F94" s="100"/>
      <c r="G94" s="100"/>
      <c r="H94" s="100"/>
      <c r="I94" s="100"/>
      <c r="J94" s="109" t="s">
        <v>103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104</v>
      </c>
      <c r="D96" s="30"/>
      <c r="E96" s="30"/>
      <c r="F96" s="30"/>
      <c r="G96" s="30"/>
      <c r="H96" s="30"/>
      <c r="I96" s="30"/>
      <c r="J96" s="69">
        <f>J122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105</v>
      </c>
    </row>
    <row r="97" spans="1:31" s="9" customFormat="1" ht="24.95" customHeight="1">
      <c r="B97" s="111"/>
      <c r="D97" s="112" t="s">
        <v>106</v>
      </c>
      <c r="E97" s="113"/>
      <c r="F97" s="113"/>
      <c r="G97" s="113"/>
      <c r="H97" s="113"/>
      <c r="I97" s="113"/>
      <c r="J97" s="114">
        <f>J123</f>
        <v>0</v>
      </c>
      <c r="L97" s="111"/>
    </row>
    <row r="98" spans="1:31" s="10" customFormat="1" ht="19.899999999999999" customHeight="1">
      <c r="B98" s="115"/>
      <c r="D98" s="116" t="s">
        <v>107</v>
      </c>
      <c r="E98" s="117"/>
      <c r="F98" s="117"/>
      <c r="G98" s="117"/>
      <c r="H98" s="117"/>
      <c r="I98" s="117"/>
      <c r="J98" s="118">
        <f>J124</f>
        <v>0</v>
      </c>
      <c r="L98" s="115"/>
    </row>
    <row r="99" spans="1:31" s="10" customFormat="1" ht="19.899999999999999" customHeight="1">
      <c r="B99" s="115"/>
      <c r="D99" s="116" t="s">
        <v>108</v>
      </c>
      <c r="E99" s="117"/>
      <c r="F99" s="117"/>
      <c r="G99" s="117"/>
      <c r="H99" s="117"/>
      <c r="I99" s="117"/>
      <c r="J99" s="118">
        <f>J209</f>
        <v>0</v>
      </c>
      <c r="L99" s="115"/>
    </row>
    <row r="100" spans="1:31" s="10" customFormat="1" ht="19.899999999999999" customHeight="1">
      <c r="B100" s="115"/>
      <c r="D100" s="116" t="s">
        <v>350</v>
      </c>
      <c r="E100" s="117"/>
      <c r="F100" s="117"/>
      <c r="G100" s="117"/>
      <c r="H100" s="117"/>
      <c r="I100" s="117"/>
      <c r="J100" s="118">
        <f>J213</f>
        <v>0</v>
      </c>
      <c r="L100" s="115"/>
    </row>
    <row r="101" spans="1:31" s="10" customFormat="1" ht="19.899999999999999" customHeight="1">
      <c r="B101" s="115"/>
      <c r="D101" s="116" t="s">
        <v>351</v>
      </c>
      <c r="E101" s="117"/>
      <c r="F101" s="117"/>
      <c r="G101" s="117"/>
      <c r="H101" s="117"/>
      <c r="I101" s="117"/>
      <c r="J101" s="118">
        <f>J216</f>
        <v>0</v>
      </c>
      <c r="L101" s="115"/>
    </row>
    <row r="102" spans="1:31" s="10" customFormat="1" ht="19.899999999999999" customHeight="1">
      <c r="B102" s="115"/>
      <c r="D102" s="116" t="s">
        <v>110</v>
      </c>
      <c r="E102" s="117"/>
      <c r="F102" s="117"/>
      <c r="G102" s="117"/>
      <c r="H102" s="117"/>
      <c r="I102" s="117"/>
      <c r="J102" s="118">
        <f>J222</f>
        <v>0</v>
      </c>
      <c r="L102" s="115"/>
    </row>
    <row r="103" spans="1:31" s="2" customFormat="1" ht="21.75" customHeight="1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8" spans="1:31" s="2" customFormat="1" ht="6.95" customHeight="1">
      <c r="A108" s="30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.95" customHeight="1">
      <c r="A109" s="30"/>
      <c r="B109" s="31"/>
      <c r="C109" s="22" t="s">
        <v>111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7" t="s">
        <v>13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28.9" customHeight="1">
      <c r="A112" s="30"/>
      <c r="B112" s="31"/>
      <c r="C112" s="30"/>
      <c r="D112" s="30"/>
      <c r="E112" s="240" t="str">
        <f>E7</f>
        <v>Narušení statiky objektu haly Mánesova ul.
Mánesova 2808/12d, 612 00, Brno-Královo Pole</v>
      </c>
      <c r="F112" s="241"/>
      <c r="G112" s="241"/>
      <c r="H112" s="241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7" t="s">
        <v>100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0"/>
      <c r="D114" s="30"/>
      <c r="E114" s="223" t="str">
        <f>E9</f>
        <v>05 - Přípravné práce</v>
      </c>
      <c r="F114" s="242"/>
      <c r="G114" s="242"/>
      <c r="H114" s="242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7" t="s">
        <v>16</v>
      </c>
      <c r="D116" s="30"/>
      <c r="E116" s="30"/>
      <c r="F116" s="25" t="str">
        <f>F12</f>
        <v>Brno, Mánesova</v>
      </c>
      <c r="G116" s="30"/>
      <c r="H116" s="30"/>
      <c r="I116" s="27" t="s">
        <v>18</v>
      </c>
      <c r="J116" s="53">
        <f>IF(J12="","",J12)</f>
        <v>43815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43.15" customHeight="1">
      <c r="A118" s="30"/>
      <c r="B118" s="31"/>
      <c r="C118" s="27" t="s">
        <v>19</v>
      </c>
      <c r="D118" s="30"/>
      <c r="E118" s="30"/>
      <c r="F118" s="25" t="str">
        <f>E15</f>
        <v>Masarykova univerzita, Žerotínovo nám. 9, Brno</v>
      </c>
      <c r="G118" s="30"/>
      <c r="H118" s="30"/>
      <c r="I118" s="27" t="s">
        <v>29</v>
      </c>
      <c r="J118" s="28" t="str">
        <f>E21</f>
        <v>PROXIMA projekt, s.r.o., Lidická 19, Brno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7" t="s">
        <v>25</v>
      </c>
      <c r="D119" s="30"/>
      <c r="E119" s="30"/>
      <c r="F119" s="25" t="str">
        <f>IF(E18="","",E18)</f>
        <v>PROXIMA projekt, s.r.o., Lidická 19, Brno</v>
      </c>
      <c r="G119" s="30"/>
      <c r="H119" s="30"/>
      <c r="I119" s="27" t="s">
        <v>31</v>
      </c>
      <c r="J119" s="28" t="str">
        <f>E24</f>
        <v xml:space="preserve"> 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>
      <c r="A121" s="119"/>
      <c r="B121" s="120"/>
      <c r="C121" s="121" t="s">
        <v>112</v>
      </c>
      <c r="D121" s="122" t="s">
        <v>59</v>
      </c>
      <c r="E121" s="122" t="s">
        <v>55</v>
      </c>
      <c r="F121" s="122" t="s">
        <v>56</v>
      </c>
      <c r="G121" s="122" t="s">
        <v>113</v>
      </c>
      <c r="H121" s="122" t="s">
        <v>114</v>
      </c>
      <c r="I121" s="122" t="s">
        <v>115</v>
      </c>
      <c r="J121" s="123" t="s">
        <v>103</v>
      </c>
      <c r="K121" s="124" t="s">
        <v>116</v>
      </c>
      <c r="L121" s="125"/>
      <c r="M121" s="60" t="s">
        <v>1</v>
      </c>
      <c r="N121" s="61" t="s">
        <v>38</v>
      </c>
      <c r="O121" s="61" t="s">
        <v>117</v>
      </c>
      <c r="P121" s="61" t="s">
        <v>118</v>
      </c>
      <c r="Q121" s="61" t="s">
        <v>119</v>
      </c>
      <c r="R121" s="61" t="s">
        <v>120</v>
      </c>
      <c r="S121" s="61" t="s">
        <v>121</v>
      </c>
      <c r="T121" s="62" t="s">
        <v>122</v>
      </c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</row>
    <row r="122" spans="1:65" s="2" customFormat="1" ht="22.9" customHeight="1">
      <c r="A122" s="30"/>
      <c r="B122" s="31"/>
      <c r="C122" s="67" t="s">
        <v>123</v>
      </c>
      <c r="D122" s="30"/>
      <c r="E122" s="30"/>
      <c r="F122" s="30"/>
      <c r="G122" s="30"/>
      <c r="H122" s="30"/>
      <c r="I122" s="30"/>
      <c r="J122" s="126">
        <f>J123</f>
        <v>0</v>
      </c>
      <c r="K122" s="30"/>
      <c r="L122" s="31"/>
      <c r="M122" s="63"/>
      <c r="N122" s="54"/>
      <c r="O122" s="64"/>
      <c r="P122" s="127">
        <f>P123</f>
        <v>189.57672500000001</v>
      </c>
      <c r="Q122" s="64"/>
      <c r="R122" s="127">
        <f>R123</f>
        <v>2.2852999999999998E-2</v>
      </c>
      <c r="S122" s="64"/>
      <c r="T122" s="128">
        <f>T123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8" t="s">
        <v>73</v>
      </c>
      <c r="AU122" s="18" t="s">
        <v>105</v>
      </c>
      <c r="BK122" s="129">
        <f>BK123</f>
        <v>0</v>
      </c>
    </row>
    <row r="123" spans="1:65" s="12" customFormat="1" ht="25.9" customHeight="1">
      <c r="B123" s="130"/>
      <c r="D123" s="131" t="s">
        <v>73</v>
      </c>
      <c r="E123" s="132" t="s">
        <v>124</v>
      </c>
      <c r="F123" s="132" t="s">
        <v>125</v>
      </c>
      <c r="J123" s="133">
        <f>J124+J171+J209+J213+J216+J222</f>
        <v>0</v>
      </c>
      <c r="L123" s="130"/>
      <c r="M123" s="134"/>
      <c r="N123" s="135"/>
      <c r="O123" s="135"/>
      <c r="P123" s="136">
        <f>P124+P209+P213+P216+P222</f>
        <v>189.57672500000001</v>
      </c>
      <c r="Q123" s="135"/>
      <c r="R123" s="136">
        <f>R124+R209+R213+R216+R222</f>
        <v>2.2852999999999998E-2</v>
      </c>
      <c r="S123" s="135"/>
      <c r="T123" s="137">
        <f>T124+T209+T213+T216+T222</f>
        <v>0</v>
      </c>
      <c r="AR123" s="131" t="s">
        <v>81</v>
      </c>
      <c r="AT123" s="138" t="s">
        <v>73</v>
      </c>
      <c r="AU123" s="138" t="s">
        <v>74</v>
      </c>
      <c r="AY123" s="131" t="s">
        <v>126</v>
      </c>
      <c r="BK123" s="139">
        <f>BK124+BK209+BK213+BK216+BK222</f>
        <v>0</v>
      </c>
    </row>
    <row r="124" spans="1:65" s="12" customFormat="1" ht="22.9" customHeight="1">
      <c r="B124" s="130"/>
      <c r="D124" s="131" t="s">
        <v>73</v>
      </c>
      <c r="E124" s="140" t="s">
        <v>81</v>
      </c>
      <c r="F124" s="140" t="s">
        <v>127</v>
      </c>
      <c r="J124" s="141">
        <f>SUM(J125:J168)</f>
        <v>0</v>
      </c>
      <c r="L124" s="130"/>
      <c r="M124" s="134"/>
      <c r="N124" s="135"/>
      <c r="O124" s="135"/>
      <c r="P124" s="136">
        <f>SUM(P125:P144)</f>
        <v>171.59800000000001</v>
      </c>
      <c r="Q124" s="135"/>
      <c r="R124" s="136">
        <f>SUM(R125:R144)</f>
        <v>1.2362E-2</v>
      </c>
      <c r="S124" s="135"/>
      <c r="T124" s="137">
        <f>SUM(T125:T144)</f>
        <v>0</v>
      </c>
      <c r="AR124" s="131" t="s">
        <v>81</v>
      </c>
      <c r="AT124" s="138" t="s">
        <v>73</v>
      </c>
      <c r="AU124" s="138" t="s">
        <v>81</v>
      </c>
      <c r="AY124" s="131" t="s">
        <v>126</v>
      </c>
      <c r="BK124" s="139">
        <f>SUM(BK125:BK144)</f>
        <v>0</v>
      </c>
    </row>
    <row r="125" spans="1:65" s="2" customFormat="1" ht="24" customHeight="1">
      <c r="A125" s="30"/>
      <c r="B125" s="142"/>
      <c r="C125" s="143" t="s">
        <v>81</v>
      </c>
      <c r="D125" s="143" t="s">
        <v>128</v>
      </c>
      <c r="E125" s="144" t="s">
        <v>352</v>
      </c>
      <c r="F125" s="145" t="s">
        <v>353</v>
      </c>
      <c r="G125" s="146" t="s">
        <v>240</v>
      </c>
      <c r="H125" s="147">
        <v>30.3</v>
      </c>
      <c r="I125" s="148"/>
      <c r="J125" s="148">
        <f>ROUND(I125*H125,2)</f>
        <v>0</v>
      </c>
      <c r="K125" s="149"/>
      <c r="L125" s="31"/>
      <c r="M125" s="150" t="s">
        <v>1</v>
      </c>
      <c r="N125" s="151" t="s">
        <v>39</v>
      </c>
      <c r="O125" s="152">
        <v>3.07</v>
      </c>
      <c r="P125" s="152">
        <f>O125*H125</f>
        <v>93.021000000000001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4" t="s">
        <v>132</v>
      </c>
      <c r="AT125" s="154" t="s">
        <v>128</v>
      </c>
      <c r="AU125" s="154" t="s">
        <v>83</v>
      </c>
      <c r="AY125" s="18" t="s">
        <v>126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8" t="s">
        <v>81</v>
      </c>
      <c r="BK125" s="155">
        <f>ROUND(I125*H125,2)</f>
        <v>0</v>
      </c>
      <c r="BL125" s="18" t="s">
        <v>132</v>
      </c>
      <c r="BM125" s="154" t="s">
        <v>354</v>
      </c>
    </row>
    <row r="126" spans="1:65" s="13" customFormat="1">
      <c r="B126" s="156"/>
      <c r="D126" s="157" t="s">
        <v>134</v>
      </c>
      <c r="E126" s="158" t="s">
        <v>1</v>
      </c>
      <c r="F126" s="159" t="s">
        <v>355</v>
      </c>
      <c r="H126" s="160">
        <v>20.7</v>
      </c>
      <c r="L126" s="156"/>
      <c r="M126" s="161"/>
      <c r="N126" s="162"/>
      <c r="O126" s="162"/>
      <c r="P126" s="162"/>
      <c r="Q126" s="162"/>
      <c r="R126" s="162"/>
      <c r="S126" s="162"/>
      <c r="T126" s="163"/>
      <c r="AT126" s="158" t="s">
        <v>134</v>
      </c>
      <c r="AU126" s="158" t="s">
        <v>83</v>
      </c>
      <c r="AV126" s="13" t="s">
        <v>83</v>
      </c>
      <c r="AW126" s="13" t="s">
        <v>30</v>
      </c>
      <c r="AX126" s="13" t="s">
        <v>74</v>
      </c>
      <c r="AY126" s="158" t="s">
        <v>126</v>
      </c>
    </row>
    <row r="127" spans="1:65" s="13" customFormat="1">
      <c r="B127" s="156"/>
      <c r="D127" s="157" t="s">
        <v>134</v>
      </c>
      <c r="E127" s="158" t="s">
        <v>1</v>
      </c>
      <c r="F127" s="159" t="s">
        <v>356</v>
      </c>
      <c r="H127" s="160">
        <v>9.6</v>
      </c>
      <c r="L127" s="156"/>
      <c r="M127" s="161"/>
      <c r="N127" s="162"/>
      <c r="O127" s="162"/>
      <c r="P127" s="162"/>
      <c r="Q127" s="162"/>
      <c r="R127" s="162"/>
      <c r="S127" s="162"/>
      <c r="T127" s="163"/>
      <c r="AT127" s="158" t="s">
        <v>134</v>
      </c>
      <c r="AU127" s="158" t="s">
        <v>83</v>
      </c>
      <c r="AV127" s="13" t="s">
        <v>83</v>
      </c>
      <c r="AW127" s="13" t="s">
        <v>30</v>
      </c>
      <c r="AX127" s="13" t="s">
        <v>74</v>
      </c>
      <c r="AY127" s="158" t="s">
        <v>126</v>
      </c>
    </row>
    <row r="128" spans="1:65" s="14" customFormat="1">
      <c r="B128" s="174"/>
      <c r="D128" s="157" t="s">
        <v>134</v>
      </c>
      <c r="E128" s="175" t="s">
        <v>1</v>
      </c>
      <c r="F128" s="176" t="s">
        <v>167</v>
      </c>
      <c r="H128" s="177">
        <v>30.299999999999997</v>
      </c>
      <c r="L128" s="174"/>
      <c r="M128" s="178"/>
      <c r="N128" s="179"/>
      <c r="O128" s="179"/>
      <c r="P128" s="179"/>
      <c r="Q128" s="179"/>
      <c r="R128" s="179"/>
      <c r="S128" s="179"/>
      <c r="T128" s="180"/>
      <c r="AT128" s="175" t="s">
        <v>134</v>
      </c>
      <c r="AU128" s="175" t="s">
        <v>83</v>
      </c>
      <c r="AV128" s="14" t="s">
        <v>132</v>
      </c>
      <c r="AW128" s="14" t="s">
        <v>30</v>
      </c>
      <c r="AX128" s="14" t="s">
        <v>81</v>
      </c>
      <c r="AY128" s="175" t="s">
        <v>126</v>
      </c>
    </row>
    <row r="129" spans="1:65" s="2" customFormat="1" ht="24" customHeight="1">
      <c r="A129" s="30"/>
      <c r="B129" s="142"/>
      <c r="C129" s="143" t="s">
        <v>83</v>
      </c>
      <c r="D129" s="143" t="s">
        <v>128</v>
      </c>
      <c r="E129" s="144" t="s">
        <v>357</v>
      </c>
      <c r="F129" s="145" t="s">
        <v>358</v>
      </c>
      <c r="G129" s="146" t="s">
        <v>240</v>
      </c>
      <c r="H129" s="147">
        <v>30.3</v>
      </c>
      <c r="I129" s="148"/>
      <c r="J129" s="148">
        <f>ROUND(I129*H129,2)</f>
        <v>0</v>
      </c>
      <c r="K129" s="149"/>
      <c r="L129" s="31"/>
      <c r="M129" s="150" t="s">
        <v>1</v>
      </c>
      <c r="N129" s="151" t="s">
        <v>39</v>
      </c>
      <c r="O129" s="152">
        <v>1.2010000000000001</v>
      </c>
      <c r="P129" s="152">
        <f>O129*H129</f>
        <v>36.390300000000003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4" t="s">
        <v>132</v>
      </c>
      <c r="AT129" s="154" t="s">
        <v>128</v>
      </c>
      <c r="AU129" s="154" t="s">
        <v>83</v>
      </c>
      <c r="AY129" s="18" t="s">
        <v>126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8" t="s">
        <v>81</v>
      </c>
      <c r="BK129" s="155">
        <f>ROUND(I129*H129,2)</f>
        <v>0</v>
      </c>
      <c r="BL129" s="18" t="s">
        <v>132</v>
      </c>
      <c r="BM129" s="154" t="s">
        <v>359</v>
      </c>
    </row>
    <row r="130" spans="1:65" s="2" customFormat="1" ht="16.5" customHeight="1">
      <c r="A130" s="30"/>
      <c r="B130" s="142"/>
      <c r="C130" s="143" t="s">
        <v>139</v>
      </c>
      <c r="D130" s="143" t="s">
        <v>128</v>
      </c>
      <c r="E130" s="144" t="s">
        <v>360</v>
      </c>
      <c r="F130" s="145" t="s">
        <v>361</v>
      </c>
      <c r="G130" s="146" t="s">
        <v>240</v>
      </c>
      <c r="H130" s="147">
        <v>17</v>
      </c>
      <c r="I130" s="148"/>
      <c r="J130" s="148">
        <f>ROUND(I130*H130,2)</f>
        <v>0</v>
      </c>
      <c r="K130" s="149"/>
      <c r="L130" s="31"/>
      <c r="M130" s="150" t="s">
        <v>1</v>
      </c>
      <c r="N130" s="151" t="s">
        <v>39</v>
      </c>
      <c r="O130" s="152">
        <v>0.89</v>
      </c>
      <c r="P130" s="152">
        <f>O130*H130</f>
        <v>15.13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4" t="s">
        <v>132</v>
      </c>
      <c r="AT130" s="154" t="s">
        <v>128</v>
      </c>
      <c r="AU130" s="154" t="s">
        <v>83</v>
      </c>
      <c r="AY130" s="18" t="s">
        <v>126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8" t="s">
        <v>81</v>
      </c>
      <c r="BK130" s="155">
        <f>ROUND(I130*H130,2)</f>
        <v>0</v>
      </c>
      <c r="BL130" s="18" t="s">
        <v>132</v>
      </c>
      <c r="BM130" s="154" t="s">
        <v>362</v>
      </c>
    </row>
    <row r="131" spans="1:65" s="2" customFormat="1" ht="24" customHeight="1">
      <c r="A131" s="30"/>
      <c r="B131" s="142"/>
      <c r="C131" s="143" t="s">
        <v>132</v>
      </c>
      <c r="D131" s="143" t="s">
        <v>128</v>
      </c>
      <c r="E131" s="144" t="s">
        <v>363</v>
      </c>
      <c r="F131" s="145" t="s">
        <v>364</v>
      </c>
      <c r="G131" s="146" t="s">
        <v>240</v>
      </c>
      <c r="H131" s="147">
        <v>13.3</v>
      </c>
      <c r="I131" s="148"/>
      <c r="J131" s="148">
        <f>ROUND(I131*H131,2)</f>
        <v>0</v>
      </c>
      <c r="K131" s="149"/>
      <c r="L131" s="31"/>
      <c r="M131" s="150" t="s">
        <v>1</v>
      </c>
      <c r="N131" s="151" t="s">
        <v>39</v>
      </c>
      <c r="O131" s="152">
        <v>1.2390000000000001</v>
      </c>
      <c r="P131" s="152">
        <f>O131*H131</f>
        <v>16.478700000000003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4" t="s">
        <v>132</v>
      </c>
      <c r="AT131" s="154" t="s">
        <v>128</v>
      </c>
      <c r="AU131" s="154" t="s">
        <v>83</v>
      </c>
      <c r="AY131" s="18" t="s">
        <v>126</v>
      </c>
      <c r="BE131" s="155">
        <f>IF(N131="základní",J131,0)</f>
        <v>0</v>
      </c>
      <c r="BF131" s="155">
        <f>IF(N131="snížená",J131,0)</f>
        <v>0</v>
      </c>
      <c r="BG131" s="155">
        <f>IF(N131="zákl. přenesená",J131,0)</f>
        <v>0</v>
      </c>
      <c r="BH131" s="155">
        <f>IF(N131="sníž. přenesená",J131,0)</f>
        <v>0</v>
      </c>
      <c r="BI131" s="155">
        <f>IF(N131="nulová",J131,0)</f>
        <v>0</v>
      </c>
      <c r="BJ131" s="18" t="s">
        <v>81</v>
      </c>
      <c r="BK131" s="155">
        <f>ROUND(I131*H131,2)</f>
        <v>0</v>
      </c>
      <c r="BL131" s="18" t="s">
        <v>132</v>
      </c>
      <c r="BM131" s="154" t="s">
        <v>365</v>
      </c>
    </row>
    <row r="132" spans="1:65" s="13" customFormat="1">
      <c r="B132" s="156"/>
      <c r="D132" s="157" t="s">
        <v>134</v>
      </c>
      <c r="E132" s="158" t="s">
        <v>1</v>
      </c>
      <c r="F132" s="159" t="s">
        <v>366</v>
      </c>
      <c r="H132" s="160">
        <v>13.3</v>
      </c>
      <c r="L132" s="156"/>
      <c r="M132" s="161"/>
      <c r="N132" s="162"/>
      <c r="O132" s="162"/>
      <c r="P132" s="162"/>
      <c r="Q132" s="162"/>
      <c r="R132" s="162"/>
      <c r="S132" s="162"/>
      <c r="T132" s="163"/>
      <c r="AT132" s="158" t="s">
        <v>134</v>
      </c>
      <c r="AU132" s="158" t="s">
        <v>83</v>
      </c>
      <c r="AV132" s="13" t="s">
        <v>83</v>
      </c>
      <c r="AW132" s="13" t="s">
        <v>30</v>
      </c>
      <c r="AX132" s="13" t="s">
        <v>81</v>
      </c>
      <c r="AY132" s="158" t="s">
        <v>126</v>
      </c>
    </row>
    <row r="133" spans="1:65" s="2" customFormat="1" ht="16.5" customHeight="1">
      <c r="A133" s="30"/>
      <c r="B133" s="142"/>
      <c r="C133" s="143" t="s">
        <v>149</v>
      </c>
      <c r="D133" s="143" t="s">
        <v>128</v>
      </c>
      <c r="E133" s="144" t="s">
        <v>367</v>
      </c>
      <c r="F133" s="145" t="s">
        <v>368</v>
      </c>
      <c r="G133" s="146" t="s">
        <v>244</v>
      </c>
      <c r="H133" s="147">
        <v>61.5</v>
      </c>
      <c r="I133" s="148"/>
      <c r="J133" s="148">
        <f>ROUND(I133*H133,2)</f>
        <v>0</v>
      </c>
      <c r="K133" s="149"/>
      <c r="L133" s="31"/>
      <c r="M133" s="150" t="s">
        <v>1</v>
      </c>
      <c r="N133" s="151" t="s">
        <v>39</v>
      </c>
      <c r="O133" s="152">
        <v>0.154</v>
      </c>
      <c r="P133" s="152">
        <f>O133*H133</f>
        <v>9.4710000000000001</v>
      </c>
      <c r="Q133" s="152">
        <v>2.0000000000000001E-4</v>
      </c>
      <c r="R133" s="152">
        <f>Q133*H133</f>
        <v>1.23E-2</v>
      </c>
      <c r="S133" s="152">
        <v>0</v>
      </c>
      <c r="T133" s="153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4" t="s">
        <v>132</v>
      </c>
      <c r="AT133" s="154" t="s">
        <v>128</v>
      </c>
      <c r="AU133" s="154" t="s">
        <v>83</v>
      </c>
      <c r="AY133" s="18" t="s">
        <v>126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18" t="s">
        <v>81</v>
      </c>
      <c r="BK133" s="155">
        <f>ROUND(I133*H133,2)</f>
        <v>0</v>
      </c>
      <c r="BL133" s="18" t="s">
        <v>132</v>
      </c>
      <c r="BM133" s="154" t="s">
        <v>369</v>
      </c>
    </row>
    <row r="134" spans="1:65" s="13" customFormat="1">
      <c r="B134" s="156"/>
      <c r="D134" s="157" t="s">
        <v>134</v>
      </c>
      <c r="E134" s="158" t="s">
        <v>1</v>
      </c>
      <c r="F134" s="159" t="s">
        <v>370</v>
      </c>
      <c r="H134" s="160">
        <v>34.5</v>
      </c>
      <c r="L134" s="156"/>
      <c r="M134" s="161"/>
      <c r="N134" s="162"/>
      <c r="O134" s="162"/>
      <c r="P134" s="162"/>
      <c r="Q134" s="162"/>
      <c r="R134" s="162"/>
      <c r="S134" s="162"/>
      <c r="T134" s="163"/>
      <c r="AT134" s="158" t="s">
        <v>134</v>
      </c>
      <c r="AU134" s="158" t="s">
        <v>83</v>
      </c>
      <c r="AV134" s="13" t="s">
        <v>83</v>
      </c>
      <c r="AW134" s="13" t="s">
        <v>30</v>
      </c>
      <c r="AX134" s="13" t="s">
        <v>74</v>
      </c>
      <c r="AY134" s="158" t="s">
        <v>126</v>
      </c>
    </row>
    <row r="135" spans="1:65" s="13" customFormat="1">
      <c r="B135" s="156"/>
      <c r="D135" s="157" t="s">
        <v>134</v>
      </c>
      <c r="E135" s="158" t="s">
        <v>1</v>
      </c>
      <c r="F135" s="159" t="s">
        <v>371</v>
      </c>
      <c r="H135" s="160">
        <v>24</v>
      </c>
      <c r="L135" s="156"/>
      <c r="M135" s="161"/>
      <c r="N135" s="162"/>
      <c r="O135" s="162"/>
      <c r="P135" s="162"/>
      <c r="Q135" s="162"/>
      <c r="R135" s="162"/>
      <c r="S135" s="162"/>
      <c r="T135" s="163"/>
      <c r="AT135" s="158" t="s">
        <v>134</v>
      </c>
      <c r="AU135" s="158" t="s">
        <v>83</v>
      </c>
      <c r="AV135" s="13" t="s">
        <v>83</v>
      </c>
      <c r="AW135" s="13" t="s">
        <v>30</v>
      </c>
      <c r="AX135" s="13" t="s">
        <v>74</v>
      </c>
      <c r="AY135" s="158" t="s">
        <v>126</v>
      </c>
    </row>
    <row r="136" spans="1:65" s="13" customFormat="1">
      <c r="B136" s="156"/>
      <c r="D136" s="157" t="s">
        <v>134</v>
      </c>
      <c r="E136" s="158" t="s">
        <v>1</v>
      </c>
      <c r="F136" s="159" t="s">
        <v>372</v>
      </c>
      <c r="H136" s="160">
        <v>3</v>
      </c>
      <c r="L136" s="156"/>
      <c r="M136" s="161"/>
      <c r="N136" s="162"/>
      <c r="O136" s="162"/>
      <c r="P136" s="162"/>
      <c r="Q136" s="162"/>
      <c r="R136" s="162"/>
      <c r="S136" s="162"/>
      <c r="T136" s="163"/>
      <c r="AT136" s="158" t="s">
        <v>134</v>
      </c>
      <c r="AU136" s="158" t="s">
        <v>83</v>
      </c>
      <c r="AV136" s="13" t="s">
        <v>83</v>
      </c>
      <c r="AW136" s="13" t="s">
        <v>30</v>
      </c>
      <c r="AX136" s="13" t="s">
        <v>74</v>
      </c>
      <c r="AY136" s="158" t="s">
        <v>126</v>
      </c>
    </row>
    <row r="137" spans="1:65" s="14" customFormat="1">
      <c r="B137" s="174"/>
      <c r="D137" s="157" t="s">
        <v>134</v>
      </c>
      <c r="E137" s="175" t="s">
        <v>1</v>
      </c>
      <c r="F137" s="176" t="s">
        <v>167</v>
      </c>
      <c r="H137" s="177">
        <v>61.5</v>
      </c>
      <c r="L137" s="174"/>
      <c r="M137" s="178"/>
      <c r="N137" s="179"/>
      <c r="O137" s="179"/>
      <c r="P137" s="179"/>
      <c r="Q137" s="179"/>
      <c r="R137" s="179"/>
      <c r="S137" s="179"/>
      <c r="T137" s="180"/>
      <c r="AT137" s="175" t="s">
        <v>134</v>
      </c>
      <c r="AU137" s="175" t="s">
        <v>83</v>
      </c>
      <c r="AV137" s="14" t="s">
        <v>132</v>
      </c>
      <c r="AW137" s="14" t="s">
        <v>30</v>
      </c>
      <c r="AX137" s="14" t="s">
        <v>81</v>
      </c>
      <c r="AY137" s="175" t="s">
        <v>126</v>
      </c>
    </row>
    <row r="138" spans="1:65" s="2" customFormat="1" ht="16.5" customHeight="1">
      <c r="A138" s="30"/>
      <c r="B138" s="142"/>
      <c r="C138" s="164" t="s">
        <v>153</v>
      </c>
      <c r="D138" s="164" t="s">
        <v>140</v>
      </c>
      <c r="E138" s="165" t="s">
        <v>373</v>
      </c>
      <c r="F138" s="166" t="s">
        <v>374</v>
      </c>
      <c r="G138" s="167" t="s">
        <v>375</v>
      </c>
      <c r="H138" s="168">
        <v>6.2E-2</v>
      </c>
      <c r="I138" s="169"/>
      <c r="J138" s="169">
        <f>ROUND(I138*H138,2)</f>
        <v>0</v>
      </c>
      <c r="K138" s="170"/>
      <c r="L138" s="171"/>
      <c r="M138" s="172" t="s">
        <v>1</v>
      </c>
      <c r="N138" s="173" t="s">
        <v>39</v>
      </c>
      <c r="O138" s="152">
        <v>0</v>
      </c>
      <c r="P138" s="152">
        <f>O138*H138</f>
        <v>0</v>
      </c>
      <c r="Q138" s="152">
        <v>1E-3</v>
      </c>
      <c r="R138" s="152">
        <f>Q138*H138</f>
        <v>6.2000000000000003E-5</v>
      </c>
      <c r="S138" s="152">
        <v>0</v>
      </c>
      <c r="T138" s="153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4" t="s">
        <v>143</v>
      </c>
      <c r="AT138" s="154" t="s">
        <v>140</v>
      </c>
      <c r="AU138" s="154" t="s">
        <v>83</v>
      </c>
      <c r="AY138" s="18" t="s">
        <v>126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8" t="s">
        <v>81</v>
      </c>
      <c r="BK138" s="155">
        <f>ROUND(I138*H138,2)</f>
        <v>0</v>
      </c>
      <c r="BL138" s="18" t="s">
        <v>132</v>
      </c>
      <c r="BM138" s="154" t="s">
        <v>376</v>
      </c>
    </row>
    <row r="139" spans="1:65" s="13" customFormat="1">
      <c r="B139" s="156"/>
      <c r="D139" s="157" t="s">
        <v>134</v>
      </c>
      <c r="E139" s="158" t="s">
        <v>1</v>
      </c>
      <c r="F139" s="159" t="s">
        <v>377</v>
      </c>
      <c r="H139" s="160">
        <v>6.2E-2</v>
      </c>
      <c r="L139" s="156"/>
      <c r="M139" s="161"/>
      <c r="N139" s="162"/>
      <c r="O139" s="162"/>
      <c r="P139" s="162"/>
      <c r="Q139" s="162"/>
      <c r="R139" s="162"/>
      <c r="S139" s="162"/>
      <c r="T139" s="163"/>
      <c r="AT139" s="158" t="s">
        <v>134</v>
      </c>
      <c r="AU139" s="158" t="s">
        <v>83</v>
      </c>
      <c r="AV139" s="13" t="s">
        <v>83</v>
      </c>
      <c r="AW139" s="13" t="s">
        <v>30</v>
      </c>
      <c r="AX139" s="13" t="s">
        <v>81</v>
      </c>
      <c r="AY139" s="158" t="s">
        <v>126</v>
      </c>
    </row>
    <row r="140" spans="1:65" s="2" customFormat="1" ht="16.5" customHeight="1">
      <c r="A140" s="30"/>
      <c r="B140" s="142"/>
      <c r="C140" s="143" t="s">
        <v>157</v>
      </c>
      <c r="D140" s="143" t="s">
        <v>128</v>
      </c>
      <c r="E140" s="144" t="s">
        <v>378</v>
      </c>
      <c r="F140" s="145" t="s">
        <v>379</v>
      </c>
      <c r="G140" s="146" t="s">
        <v>244</v>
      </c>
      <c r="H140" s="147">
        <v>61.5</v>
      </c>
      <c r="I140" s="148"/>
      <c r="J140" s="148">
        <f>ROUND(I140*H140,2)</f>
        <v>0</v>
      </c>
      <c r="K140" s="149"/>
      <c r="L140" s="31"/>
      <c r="M140" s="150" t="s">
        <v>1</v>
      </c>
      <c r="N140" s="151" t="s">
        <v>39</v>
      </c>
      <c r="O140" s="152">
        <v>1.7999999999999999E-2</v>
      </c>
      <c r="P140" s="152">
        <f>O140*H140</f>
        <v>1.107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4" t="s">
        <v>132</v>
      </c>
      <c r="AT140" s="154" t="s">
        <v>128</v>
      </c>
      <c r="AU140" s="154" t="s">
        <v>83</v>
      </c>
      <c r="AY140" s="18" t="s">
        <v>126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8" t="s">
        <v>81</v>
      </c>
      <c r="BK140" s="155">
        <f>ROUND(I140*H140,2)</f>
        <v>0</v>
      </c>
      <c r="BL140" s="18" t="s">
        <v>132</v>
      </c>
      <c r="BM140" s="154" t="s">
        <v>380</v>
      </c>
    </row>
    <row r="141" spans="1:65" s="13" customFormat="1">
      <c r="B141" s="156"/>
      <c r="D141" s="157" t="s">
        <v>134</v>
      </c>
      <c r="E141" s="158" t="s">
        <v>1</v>
      </c>
      <c r="F141" s="159" t="s">
        <v>381</v>
      </c>
      <c r="H141" s="160">
        <v>34.5</v>
      </c>
      <c r="L141" s="156"/>
      <c r="M141" s="161"/>
      <c r="N141" s="162"/>
      <c r="O141" s="162"/>
      <c r="P141" s="162"/>
      <c r="Q141" s="162"/>
      <c r="R141" s="162"/>
      <c r="S141" s="162"/>
      <c r="T141" s="163"/>
      <c r="AT141" s="158" t="s">
        <v>134</v>
      </c>
      <c r="AU141" s="158" t="s">
        <v>83</v>
      </c>
      <c r="AV141" s="13" t="s">
        <v>83</v>
      </c>
      <c r="AW141" s="13" t="s">
        <v>30</v>
      </c>
      <c r="AX141" s="13" t="s">
        <v>74</v>
      </c>
      <c r="AY141" s="158" t="s">
        <v>126</v>
      </c>
    </row>
    <row r="142" spans="1:65" s="13" customFormat="1">
      <c r="B142" s="156"/>
      <c r="D142" s="157" t="s">
        <v>134</v>
      </c>
      <c r="E142" s="158" t="s">
        <v>1</v>
      </c>
      <c r="F142" s="159" t="s">
        <v>382</v>
      </c>
      <c r="H142" s="160">
        <v>24</v>
      </c>
      <c r="L142" s="156"/>
      <c r="M142" s="161"/>
      <c r="N142" s="162"/>
      <c r="O142" s="162"/>
      <c r="P142" s="162"/>
      <c r="Q142" s="162"/>
      <c r="R142" s="162"/>
      <c r="S142" s="162"/>
      <c r="T142" s="163"/>
      <c r="AT142" s="158" t="s">
        <v>134</v>
      </c>
      <c r="AU142" s="158" t="s">
        <v>83</v>
      </c>
      <c r="AV142" s="13" t="s">
        <v>83</v>
      </c>
      <c r="AW142" s="13" t="s">
        <v>30</v>
      </c>
      <c r="AX142" s="13" t="s">
        <v>74</v>
      </c>
      <c r="AY142" s="158" t="s">
        <v>126</v>
      </c>
    </row>
    <row r="143" spans="1:65" s="13" customFormat="1">
      <c r="B143" s="156"/>
      <c r="D143" s="157" t="s">
        <v>134</v>
      </c>
      <c r="E143" s="158" t="s">
        <v>1</v>
      </c>
      <c r="F143" s="159" t="s">
        <v>372</v>
      </c>
      <c r="H143" s="160">
        <v>3</v>
      </c>
      <c r="L143" s="156"/>
      <c r="M143" s="161"/>
      <c r="N143" s="162"/>
      <c r="O143" s="162"/>
      <c r="P143" s="162"/>
      <c r="Q143" s="162"/>
      <c r="R143" s="162"/>
      <c r="S143" s="162"/>
      <c r="T143" s="163"/>
      <c r="AT143" s="158" t="s">
        <v>134</v>
      </c>
      <c r="AU143" s="158" t="s">
        <v>83</v>
      </c>
      <c r="AV143" s="13" t="s">
        <v>83</v>
      </c>
      <c r="AW143" s="13" t="s">
        <v>30</v>
      </c>
      <c r="AX143" s="13" t="s">
        <v>74</v>
      </c>
      <c r="AY143" s="158" t="s">
        <v>126</v>
      </c>
    </row>
    <row r="144" spans="1:65" s="14" customFormat="1">
      <c r="B144" s="174"/>
      <c r="D144" s="157" t="s">
        <v>134</v>
      </c>
      <c r="E144" s="175" t="s">
        <v>1</v>
      </c>
      <c r="F144" s="176" t="s">
        <v>167</v>
      </c>
      <c r="H144" s="177">
        <v>61.5</v>
      </c>
      <c r="L144" s="174"/>
      <c r="M144" s="178"/>
      <c r="N144" s="179"/>
      <c r="O144" s="179"/>
      <c r="P144" s="179"/>
      <c r="Q144" s="179"/>
      <c r="R144" s="179"/>
      <c r="S144" s="179"/>
      <c r="T144" s="180"/>
      <c r="AT144" s="175" t="s">
        <v>134</v>
      </c>
      <c r="AU144" s="175" t="s">
        <v>83</v>
      </c>
      <c r="AV144" s="14" t="s">
        <v>132</v>
      </c>
      <c r="AW144" s="14" t="s">
        <v>30</v>
      </c>
      <c r="AX144" s="14" t="s">
        <v>81</v>
      </c>
      <c r="AY144" s="175" t="s">
        <v>126</v>
      </c>
    </row>
    <row r="145" spans="2:51" s="14" customFormat="1">
      <c r="B145" s="174"/>
      <c r="D145" s="157"/>
      <c r="E145" s="175"/>
      <c r="F145" s="176"/>
      <c r="H145" s="177"/>
      <c r="L145" s="174"/>
      <c r="M145" s="178"/>
      <c r="N145" s="179"/>
      <c r="O145" s="179"/>
      <c r="P145" s="179"/>
      <c r="Q145" s="179"/>
      <c r="R145" s="179"/>
      <c r="S145" s="179"/>
      <c r="T145" s="180"/>
      <c r="AT145" s="175"/>
      <c r="AU145" s="175"/>
      <c r="AY145" s="175"/>
    </row>
    <row r="146" spans="2:51" s="14" customFormat="1" ht="12">
      <c r="B146" s="174"/>
      <c r="C146" s="143">
        <v>8</v>
      </c>
      <c r="D146" s="143" t="s">
        <v>128</v>
      </c>
      <c r="E146" s="144" t="s">
        <v>438</v>
      </c>
      <c r="F146" s="145" t="s">
        <v>439</v>
      </c>
      <c r="G146" s="146" t="s">
        <v>244</v>
      </c>
      <c r="H146" s="147">
        <v>40.700000000000003</v>
      </c>
      <c r="I146" s="148"/>
      <c r="J146" s="148">
        <f>ROUND(I146*H146,2)</f>
        <v>0</v>
      </c>
      <c r="L146" s="174"/>
      <c r="M146" s="178"/>
      <c r="N146" s="179"/>
      <c r="O146" s="179"/>
      <c r="P146" s="179"/>
      <c r="Q146" s="179"/>
      <c r="R146" s="179"/>
      <c r="S146" s="179"/>
      <c r="T146" s="180"/>
      <c r="AT146" s="175"/>
      <c r="AU146" s="175"/>
      <c r="AY146" s="175"/>
    </row>
    <row r="147" spans="2:51" s="14" customFormat="1">
      <c r="B147" s="174"/>
      <c r="C147" s="13"/>
      <c r="D147" s="157" t="s">
        <v>134</v>
      </c>
      <c r="E147" s="158" t="s">
        <v>1</v>
      </c>
      <c r="F147" s="159" t="s">
        <v>440</v>
      </c>
      <c r="G147" s="13"/>
      <c r="H147" s="160">
        <v>40.700000000000003</v>
      </c>
      <c r="I147" s="13"/>
      <c r="J147" s="13"/>
      <c r="L147" s="174"/>
      <c r="M147" s="178"/>
      <c r="N147" s="179"/>
      <c r="O147" s="179"/>
      <c r="P147" s="179"/>
      <c r="Q147" s="179"/>
      <c r="R147" s="179"/>
      <c r="S147" s="179"/>
      <c r="T147" s="180"/>
      <c r="AT147" s="175"/>
      <c r="AU147" s="175"/>
      <c r="AY147" s="175"/>
    </row>
    <row r="148" spans="2:51" s="14" customFormat="1" ht="12">
      <c r="B148" s="174"/>
      <c r="C148" s="143">
        <v>9</v>
      </c>
      <c r="D148" s="143" t="s">
        <v>128</v>
      </c>
      <c r="E148" s="144" t="s">
        <v>441</v>
      </c>
      <c r="F148" s="145" t="s">
        <v>442</v>
      </c>
      <c r="G148" s="146" t="s">
        <v>244</v>
      </c>
      <c r="H148" s="147">
        <v>70.400000000000006</v>
      </c>
      <c r="I148" s="148"/>
      <c r="J148" s="148">
        <f>ROUND(I148*H148,2)</f>
        <v>0</v>
      </c>
      <c r="L148" s="174"/>
      <c r="M148" s="178"/>
      <c r="N148" s="179"/>
      <c r="O148" s="179"/>
      <c r="P148" s="179"/>
      <c r="Q148" s="179"/>
      <c r="R148" s="179"/>
      <c r="S148" s="179"/>
      <c r="T148" s="180"/>
      <c r="AT148" s="175"/>
      <c r="AU148" s="175"/>
      <c r="AY148" s="175"/>
    </row>
    <row r="149" spans="2:51" s="14" customFormat="1">
      <c r="B149" s="174"/>
      <c r="C149" s="13"/>
      <c r="D149" s="157" t="s">
        <v>134</v>
      </c>
      <c r="E149" s="158" t="s">
        <v>1</v>
      </c>
      <c r="F149" s="159">
        <v>40.700000000000003</v>
      </c>
      <c r="G149" s="13"/>
      <c r="H149" s="160">
        <v>40.700000000000003</v>
      </c>
      <c r="I149" s="13"/>
      <c r="J149" s="13"/>
      <c r="L149" s="174"/>
      <c r="M149" s="178"/>
      <c r="N149" s="179"/>
      <c r="O149" s="179"/>
      <c r="P149" s="179"/>
      <c r="Q149" s="179"/>
      <c r="R149" s="179"/>
      <c r="S149" s="179"/>
      <c r="T149" s="180"/>
      <c r="AT149" s="175"/>
      <c r="AU149" s="175"/>
      <c r="AY149" s="175"/>
    </row>
    <row r="150" spans="2:51" s="14" customFormat="1" ht="12">
      <c r="B150" s="174"/>
      <c r="C150" s="143">
        <v>10</v>
      </c>
      <c r="D150" s="143" t="s">
        <v>128</v>
      </c>
      <c r="E150" s="144" t="s">
        <v>443</v>
      </c>
      <c r="F150" s="145" t="s">
        <v>444</v>
      </c>
      <c r="G150" s="146" t="s">
        <v>244</v>
      </c>
      <c r="H150" s="147">
        <v>40.700000000000003</v>
      </c>
      <c r="I150" s="148"/>
      <c r="J150" s="148">
        <f>ROUND(I150*H150,2)</f>
        <v>0</v>
      </c>
      <c r="L150" s="174"/>
      <c r="M150" s="178"/>
      <c r="N150" s="179"/>
      <c r="O150" s="179"/>
      <c r="P150" s="179"/>
      <c r="Q150" s="179"/>
      <c r="R150" s="179"/>
      <c r="S150" s="179"/>
      <c r="T150" s="180"/>
      <c r="AT150" s="175"/>
      <c r="AU150" s="175"/>
      <c r="AY150" s="175"/>
    </row>
    <row r="151" spans="2:51" s="14" customFormat="1">
      <c r="B151" s="174"/>
      <c r="C151" s="13"/>
      <c r="D151" s="157" t="s">
        <v>134</v>
      </c>
      <c r="E151" s="158" t="s">
        <v>1</v>
      </c>
      <c r="F151" s="159">
        <v>40.700000000000003</v>
      </c>
      <c r="G151" s="13"/>
      <c r="H151" s="160">
        <v>40.700000000000003</v>
      </c>
      <c r="I151" s="13"/>
      <c r="J151" s="13"/>
      <c r="L151" s="174"/>
      <c r="M151" s="178"/>
      <c r="N151" s="179"/>
      <c r="O151" s="179"/>
      <c r="P151" s="179"/>
      <c r="Q151" s="179"/>
      <c r="R151" s="179"/>
      <c r="S151" s="179"/>
      <c r="T151" s="180"/>
      <c r="AT151" s="175"/>
      <c r="AU151" s="175"/>
      <c r="AY151" s="175"/>
    </row>
    <row r="152" spans="2:51" s="14" customFormat="1" ht="12">
      <c r="B152" s="174"/>
      <c r="C152" s="143">
        <v>11</v>
      </c>
      <c r="D152" s="143" t="s">
        <v>128</v>
      </c>
      <c r="E152" s="144" t="s">
        <v>445</v>
      </c>
      <c r="F152" s="145" t="s">
        <v>466</v>
      </c>
      <c r="G152" s="146" t="s">
        <v>244</v>
      </c>
      <c r="H152" s="147">
        <v>40.700000000000003</v>
      </c>
      <c r="I152" s="148"/>
      <c r="J152" s="148">
        <f>ROUND(I152*H152,2)</f>
        <v>0</v>
      </c>
      <c r="L152" s="174"/>
      <c r="M152" s="178"/>
      <c r="N152" s="179"/>
      <c r="O152" s="179"/>
      <c r="P152" s="179"/>
      <c r="Q152" s="179"/>
      <c r="R152" s="179"/>
      <c r="S152" s="179"/>
      <c r="T152" s="180"/>
      <c r="AT152" s="175"/>
      <c r="AU152" s="175"/>
      <c r="AY152" s="175"/>
    </row>
    <row r="153" spans="2:51" s="14" customFormat="1">
      <c r="B153" s="174"/>
      <c r="C153" s="13"/>
      <c r="D153" s="157" t="s">
        <v>134</v>
      </c>
      <c r="E153" s="158" t="s">
        <v>1</v>
      </c>
      <c r="F153" s="159">
        <v>40.700000000000003</v>
      </c>
      <c r="G153" s="13"/>
      <c r="H153" s="160">
        <v>40.700000000000003</v>
      </c>
      <c r="I153" s="13"/>
      <c r="J153" s="13"/>
      <c r="L153" s="174"/>
      <c r="M153" s="178"/>
      <c r="N153" s="179"/>
      <c r="O153" s="179"/>
      <c r="P153" s="179"/>
      <c r="Q153" s="179"/>
      <c r="R153" s="179"/>
      <c r="S153" s="179"/>
      <c r="T153" s="180"/>
      <c r="AT153" s="175"/>
      <c r="AU153" s="175"/>
      <c r="AY153" s="175"/>
    </row>
    <row r="154" spans="2:51" s="14" customFormat="1" ht="12">
      <c r="B154" s="174"/>
      <c r="C154" s="143">
        <v>12</v>
      </c>
      <c r="D154" s="143" t="s">
        <v>128</v>
      </c>
      <c r="E154" s="144" t="s">
        <v>446</v>
      </c>
      <c r="F154" s="145" t="s">
        <v>447</v>
      </c>
      <c r="G154" s="146" t="s">
        <v>244</v>
      </c>
      <c r="H154" s="147">
        <v>40.700000000000003</v>
      </c>
      <c r="I154" s="148"/>
      <c r="J154" s="148">
        <f>ROUND(I154*H154,2)</f>
        <v>0</v>
      </c>
      <c r="L154" s="174"/>
      <c r="M154" s="178"/>
      <c r="N154" s="179"/>
      <c r="O154" s="179"/>
      <c r="P154" s="179"/>
      <c r="Q154" s="179"/>
      <c r="R154" s="179"/>
      <c r="S154" s="179"/>
      <c r="T154" s="180"/>
      <c r="AT154" s="175"/>
      <c r="AU154" s="175"/>
      <c r="AY154" s="175"/>
    </row>
    <row r="155" spans="2:51" s="14" customFormat="1">
      <c r="B155" s="174"/>
      <c r="C155" s="13"/>
      <c r="D155" s="157" t="s">
        <v>134</v>
      </c>
      <c r="E155" s="158" t="s">
        <v>1</v>
      </c>
      <c r="F155" s="159">
        <v>40.700000000000003</v>
      </c>
      <c r="G155" s="13"/>
      <c r="H155" s="160">
        <v>40.700000000000003</v>
      </c>
      <c r="I155" s="13"/>
      <c r="J155" s="13"/>
      <c r="L155" s="174"/>
      <c r="M155" s="178"/>
      <c r="N155" s="179"/>
      <c r="O155" s="179"/>
      <c r="P155" s="179"/>
      <c r="Q155" s="179"/>
      <c r="R155" s="179"/>
      <c r="S155" s="179"/>
      <c r="T155" s="180"/>
      <c r="AT155" s="175"/>
      <c r="AU155" s="175"/>
      <c r="AY155" s="175"/>
    </row>
    <row r="156" spans="2:51" s="14" customFormat="1" ht="12">
      <c r="B156" s="174"/>
      <c r="C156" s="143">
        <v>13</v>
      </c>
      <c r="D156" s="143" t="s">
        <v>128</v>
      </c>
      <c r="E156" s="144" t="s">
        <v>448</v>
      </c>
      <c r="F156" s="145" t="s">
        <v>231</v>
      </c>
      <c r="G156" s="146" t="s">
        <v>184</v>
      </c>
      <c r="H156" s="147">
        <v>3.53</v>
      </c>
      <c r="I156" s="148"/>
      <c r="J156" s="148">
        <f>ROUND(I156*H156,2)</f>
        <v>0</v>
      </c>
      <c r="L156" s="174"/>
      <c r="M156" s="178"/>
      <c r="N156" s="179"/>
      <c r="O156" s="179"/>
      <c r="P156" s="179"/>
      <c r="Q156" s="179"/>
      <c r="R156" s="179"/>
      <c r="S156" s="179"/>
      <c r="T156" s="180"/>
      <c r="AT156" s="175"/>
      <c r="AU156" s="175"/>
      <c r="AY156" s="175"/>
    </row>
    <row r="157" spans="2:51" s="14" customFormat="1">
      <c r="B157" s="174"/>
      <c r="C157" s="13"/>
      <c r="D157" s="157" t="s">
        <v>134</v>
      </c>
      <c r="E157" s="158" t="s">
        <v>1</v>
      </c>
      <c r="F157" s="159" t="s">
        <v>449</v>
      </c>
      <c r="G157" s="13"/>
      <c r="H157" s="160">
        <v>3.53</v>
      </c>
      <c r="I157" s="13"/>
      <c r="J157" s="13"/>
      <c r="L157" s="174"/>
      <c r="M157" s="178"/>
      <c r="N157" s="179"/>
      <c r="O157" s="179"/>
      <c r="P157" s="179"/>
      <c r="Q157" s="179"/>
      <c r="R157" s="179"/>
      <c r="S157" s="179"/>
      <c r="T157" s="180"/>
      <c r="AT157" s="175"/>
      <c r="AU157" s="175"/>
      <c r="AY157" s="175"/>
    </row>
    <row r="158" spans="2:51" s="14" customFormat="1" ht="12">
      <c r="B158" s="174"/>
      <c r="C158" s="143">
        <v>14</v>
      </c>
      <c r="D158" s="143" t="s">
        <v>128</v>
      </c>
      <c r="E158" s="144" t="s">
        <v>400</v>
      </c>
      <c r="F158" s="145" t="s">
        <v>450</v>
      </c>
      <c r="G158" s="146" t="s">
        <v>184</v>
      </c>
      <c r="H158" s="147">
        <v>3.53</v>
      </c>
      <c r="I158" s="148"/>
      <c r="J158" s="148">
        <f>ROUND(I158*H158,2)</f>
        <v>0</v>
      </c>
      <c r="L158" s="174"/>
      <c r="M158" s="178"/>
      <c r="N158" s="179"/>
      <c r="O158" s="179"/>
      <c r="P158" s="179"/>
      <c r="Q158" s="179"/>
      <c r="R158" s="179"/>
      <c r="S158" s="179"/>
      <c r="T158" s="180"/>
      <c r="AT158" s="175"/>
      <c r="AU158" s="175"/>
      <c r="AY158" s="175"/>
    </row>
    <row r="159" spans="2:51" s="14" customFormat="1">
      <c r="B159" s="174"/>
      <c r="C159" s="13"/>
      <c r="D159" s="157" t="s">
        <v>134</v>
      </c>
      <c r="E159" s="158" t="s">
        <v>1</v>
      </c>
      <c r="F159" s="159">
        <v>3.53</v>
      </c>
      <c r="G159" s="13"/>
      <c r="H159" s="160">
        <v>3.53</v>
      </c>
      <c r="I159" s="13"/>
      <c r="J159" s="13"/>
      <c r="L159" s="174"/>
      <c r="M159" s="178"/>
      <c r="N159" s="179"/>
      <c r="O159" s="179"/>
      <c r="P159" s="179"/>
      <c r="Q159" s="179"/>
      <c r="R159" s="179"/>
      <c r="S159" s="179"/>
      <c r="T159" s="180"/>
      <c r="AT159" s="175"/>
      <c r="AU159" s="175"/>
      <c r="AY159" s="175"/>
    </row>
    <row r="160" spans="2:51" s="14" customFormat="1" ht="12">
      <c r="B160" s="174"/>
      <c r="C160" s="143">
        <v>15</v>
      </c>
      <c r="D160" s="143" t="s">
        <v>128</v>
      </c>
      <c r="E160" s="144" t="s">
        <v>396</v>
      </c>
      <c r="F160" s="145" t="s">
        <v>451</v>
      </c>
      <c r="G160" s="146" t="s">
        <v>184</v>
      </c>
      <c r="H160" s="147">
        <v>35.299999999999997</v>
      </c>
      <c r="I160" s="148"/>
      <c r="J160" s="148">
        <f>ROUND(I160*H160,2)</f>
        <v>0</v>
      </c>
      <c r="L160" s="174"/>
      <c r="M160" s="178"/>
      <c r="N160" s="179"/>
      <c r="O160" s="179"/>
      <c r="P160" s="179"/>
      <c r="Q160" s="179"/>
      <c r="R160" s="179"/>
      <c r="S160" s="179"/>
      <c r="T160" s="180"/>
      <c r="AT160" s="175"/>
      <c r="AU160" s="175"/>
      <c r="AY160" s="175"/>
    </row>
    <row r="161" spans="2:51" s="14" customFormat="1">
      <c r="B161" s="174"/>
      <c r="C161" s="13"/>
      <c r="D161" s="157" t="s">
        <v>134</v>
      </c>
      <c r="E161" s="158" t="s">
        <v>1</v>
      </c>
      <c r="F161" s="159" t="s">
        <v>452</v>
      </c>
      <c r="G161" s="13"/>
      <c r="H161" s="160">
        <v>35.299999999999997</v>
      </c>
      <c r="I161" s="13"/>
      <c r="J161" s="13"/>
      <c r="L161" s="174"/>
      <c r="M161" s="178"/>
      <c r="N161" s="179"/>
      <c r="O161" s="179"/>
      <c r="P161" s="179"/>
      <c r="Q161" s="179"/>
      <c r="R161" s="179"/>
      <c r="S161" s="179"/>
      <c r="T161" s="180"/>
      <c r="AT161" s="175"/>
      <c r="AU161" s="175"/>
      <c r="AY161" s="175"/>
    </row>
    <row r="162" spans="2:51" s="14" customFormat="1" ht="12">
      <c r="B162" s="174"/>
      <c r="C162" s="143">
        <v>16</v>
      </c>
      <c r="D162" s="143" t="s">
        <v>128</v>
      </c>
      <c r="E162" s="144" t="s">
        <v>454</v>
      </c>
      <c r="F162" s="145" t="s">
        <v>453</v>
      </c>
      <c r="G162" s="146" t="s">
        <v>184</v>
      </c>
      <c r="H162" s="147">
        <v>3.53</v>
      </c>
      <c r="I162" s="148"/>
      <c r="J162" s="148">
        <f>ROUND(I162*H162,2)</f>
        <v>0</v>
      </c>
      <c r="L162" s="174"/>
      <c r="M162" s="178"/>
      <c r="N162" s="179"/>
      <c r="O162" s="179"/>
      <c r="P162" s="179"/>
      <c r="Q162" s="179"/>
      <c r="R162" s="179"/>
      <c r="S162" s="179"/>
      <c r="T162" s="180"/>
      <c r="AT162" s="175"/>
      <c r="AU162" s="175"/>
      <c r="AY162" s="175"/>
    </row>
    <row r="163" spans="2:51" s="14" customFormat="1">
      <c r="B163" s="174"/>
      <c r="C163" s="13"/>
      <c r="D163" s="157" t="s">
        <v>134</v>
      </c>
      <c r="E163" s="158" t="s">
        <v>1</v>
      </c>
      <c r="F163" s="159">
        <v>3.53</v>
      </c>
      <c r="G163" s="13"/>
      <c r="H163" s="160">
        <v>3.53</v>
      </c>
      <c r="I163" s="13"/>
      <c r="J163" s="13"/>
      <c r="L163" s="174"/>
      <c r="M163" s="178"/>
      <c r="N163" s="179"/>
      <c r="O163" s="179"/>
      <c r="P163" s="179"/>
      <c r="Q163" s="179"/>
      <c r="R163" s="179"/>
      <c r="S163" s="179"/>
      <c r="T163" s="180"/>
      <c r="AT163" s="175"/>
      <c r="AU163" s="175"/>
      <c r="AY163" s="175"/>
    </row>
    <row r="164" spans="2:51" s="14" customFormat="1" ht="12">
      <c r="B164" s="174"/>
      <c r="C164" s="143">
        <v>17</v>
      </c>
      <c r="D164" s="143" t="s">
        <v>128</v>
      </c>
      <c r="E164" s="144" t="s">
        <v>455</v>
      </c>
      <c r="F164" s="145" t="s">
        <v>456</v>
      </c>
      <c r="G164" s="146" t="s">
        <v>244</v>
      </c>
      <c r="H164" s="147">
        <v>250</v>
      </c>
      <c r="I164" s="148"/>
      <c r="J164" s="148">
        <f>ROUND(I164*H164,2)</f>
        <v>0</v>
      </c>
      <c r="L164" s="174"/>
      <c r="M164" s="178"/>
      <c r="N164" s="179"/>
      <c r="O164" s="179"/>
      <c r="P164" s="179"/>
      <c r="Q164" s="179"/>
      <c r="R164" s="179"/>
      <c r="S164" s="179"/>
      <c r="T164" s="180"/>
      <c r="AT164" s="175"/>
      <c r="AU164" s="175"/>
      <c r="AY164" s="175"/>
    </row>
    <row r="165" spans="2:51" s="14" customFormat="1">
      <c r="B165" s="174"/>
      <c r="C165" s="13"/>
      <c r="D165" s="157" t="s">
        <v>134</v>
      </c>
      <c r="E165" s="158" t="s">
        <v>1</v>
      </c>
      <c r="F165" s="159">
        <v>250</v>
      </c>
      <c r="G165" s="13"/>
      <c r="H165" s="160">
        <v>250</v>
      </c>
      <c r="I165" s="13"/>
      <c r="J165" s="13"/>
      <c r="L165" s="174"/>
      <c r="M165" s="178"/>
      <c r="N165" s="179"/>
      <c r="O165" s="179"/>
      <c r="P165" s="179"/>
      <c r="Q165" s="179"/>
      <c r="R165" s="179"/>
      <c r="S165" s="179"/>
      <c r="T165" s="180"/>
      <c r="AT165" s="175"/>
      <c r="AU165" s="175"/>
      <c r="AY165" s="175"/>
    </row>
    <row r="166" spans="2:51" s="14" customFormat="1" ht="12">
      <c r="B166" s="174"/>
      <c r="C166" s="143">
        <v>18</v>
      </c>
      <c r="D166" s="143" t="s">
        <v>128</v>
      </c>
      <c r="E166" s="144" t="s">
        <v>457</v>
      </c>
      <c r="F166" s="145" t="s">
        <v>458</v>
      </c>
      <c r="G166" s="146" t="s">
        <v>244</v>
      </c>
      <c r="H166" s="147">
        <v>250</v>
      </c>
      <c r="I166" s="148"/>
      <c r="J166" s="148">
        <f>ROUND(I166*H166,2)</f>
        <v>0</v>
      </c>
      <c r="L166" s="174"/>
      <c r="M166" s="178"/>
      <c r="N166" s="179"/>
      <c r="O166" s="179"/>
      <c r="P166" s="179"/>
      <c r="Q166" s="179"/>
      <c r="R166" s="179"/>
      <c r="S166" s="179"/>
      <c r="T166" s="180"/>
      <c r="AT166" s="175"/>
      <c r="AU166" s="175"/>
      <c r="AY166" s="175"/>
    </row>
    <row r="167" spans="2:51" s="14" customFormat="1">
      <c r="B167" s="174"/>
      <c r="C167" s="13"/>
      <c r="D167" s="157" t="s">
        <v>134</v>
      </c>
      <c r="E167" s="158" t="s">
        <v>1</v>
      </c>
      <c r="F167" s="159">
        <v>250</v>
      </c>
      <c r="G167" s="13"/>
      <c r="H167" s="160">
        <v>250</v>
      </c>
      <c r="I167" s="13"/>
      <c r="J167" s="13"/>
      <c r="L167" s="174"/>
      <c r="M167" s="178"/>
      <c r="N167" s="179"/>
      <c r="O167" s="179"/>
      <c r="P167" s="179"/>
      <c r="Q167" s="179"/>
      <c r="R167" s="179"/>
      <c r="S167" s="179"/>
      <c r="T167" s="180"/>
      <c r="AT167" s="175"/>
      <c r="AU167" s="175"/>
      <c r="AY167" s="175"/>
    </row>
    <row r="168" spans="2:51" s="14" customFormat="1" ht="12">
      <c r="B168" s="174"/>
      <c r="C168" s="143">
        <v>19</v>
      </c>
      <c r="D168" s="143" t="s">
        <v>128</v>
      </c>
      <c r="E168" s="144" t="s">
        <v>460</v>
      </c>
      <c r="F168" s="145" t="s">
        <v>459</v>
      </c>
      <c r="G168" s="146" t="s">
        <v>244</v>
      </c>
      <c r="H168" s="147">
        <v>275</v>
      </c>
      <c r="I168" s="148"/>
      <c r="J168" s="148">
        <f>ROUND(I168*H168,2)</f>
        <v>0</v>
      </c>
      <c r="L168" s="174"/>
      <c r="M168" s="178"/>
      <c r="N168" s="179"/>
      <c r="O168" s="179"/>
      <c r="P168" s="179"/>
      <c r="Q168" s="179"/>
      <c r="R168" s="179"/>
      <c r="S168" s="179"/>
      <c r="T168" s="180"/>
      <c r="AT168" s="175"/>
      <c r="AU168" s="175"/>
      <c r="AY168" s="175"/>
    </row>
    <row r="169" spans="2:51" s="14" customFormat="1">
      <c r="B169" s="174"/>
      <c r="C169" s="13"/>
      <c r="D169" s="157" t="s">
        <v>134</v>
      </c>
      <c r="E169" s="158" t="s">
        <v>1</v>
      </c>
      <c r="F169" s="159" t="s">
        <v>461</v>
      </c>
      <c r="G169" s="13"/>
      <c r="H169" s="160">
        <v>275</v>
      </c>
      <c r="I169" s="13"/>
      <c r="J169" s="13"/>
      <c r="L169" s="174"/>
      <c r="M169" s="178"/>
      <c r="N169" s="179"/>
      <c r="O169" s="179"/>
      <c r="P169" s="179"/>
      <c r="Q169" s="179"/>
      <c r="R169" s="179"/>
      <c r="S169" s="179"/>
      <c r="T169" s="180"/>
      <c r="AT169" s="175"/>
      <c r="AU169" s="175"/>
      <c r="AY169" s="175"/>
    </row>
    <row r="170" spans="2:51" s="14" customFormat="1">
      <c r="B170" s="174"/>
      <c r="D170" s="157"/>
      <c r="E170" s="175"/>
      <c r="F170" s="176"/>
      <c r="H170" s="177"/>
      <c r="L170" s="174"/>
      <c r="M170" s="178"/>
      <c r="N170" s="179"/>
      <c r="O170" s="179"/>
      <c r="P170" s="179"/>
      <c r="Q170" s="179"/>
      <c r="R170" s="179"/>
      <c r="S170" s="179"/>
      <c r="T170" s="180"/>
      <c r="AT170" s="175"/>
      <c r="AU170" s="175"/>
      <c r="AY170" s="175"/>
    </row>
    <row r="171" spans="2:51" s="14" customFormat="1" ht="18" customHeight="1">
      <c r="B171" s="174"/>
      <c r="D171" s="157"/>
      <c r="E171" s="175"/>
      <c r="F171" s="204" t="s">
        <v>462</v>
      </c>
      <c r="H171" s="177"/>
      <c r="J171" s="141">
        <f>SUM(J172:J206)</f>
        <v>0</v>
      </c>
      <c r="L171" s="174"/>
      <c r="M171" s="178"/>
      <c r="N171" s="179"/>
      <c r="O171" s="179"/>
      <c r="P171" s="179"/>
      <c r="Q171" s="179"/>
      <c r="R171" s="179"/>
      <c r="S171" s="179"/>
      <c r="T171" s="180"/>
      <c r="AT171" s="175"/>
      <c r="AU171" s="175"/>
      <c r="AY171" s="175"/>
    </row>
    <row r="172" spans="2:51" s="14" customFormat="1" ht="12">
      <c r="B172" s="174"/>
      <c r="C172" s="143">
        <v>20</v>
      </c>
      <c r="D172" s="143" t="s">
        <v>128</v>
      </c>
      <c r="E172" s="144" t="s">
        <v>352</v>
      </c>
      <c r="F172" s="145" t="s">
        <v>463</v>
      </c>
      <c r="G172" s="146" t="s">
        <v>240</v>
      </c>
      <c r="H172" s="147">
        <v>4.0999999999999996</v>
      </c>
      <c r="I172" s="148"/>
      <c r="J172" s="148">
        <f>ROUND(I172*H172,2)</f>
        <v>0</v>
      </c>
      <c r="L172" s="174"/>
      <c r="M172" s="178"/>
      <c r="N172" s="179"/>
      <c r="O172" s="179"/>
      <c r="P172" s="179"/>
      <c r="Q172" s="179"/>
      <c r="R172" s="179"/>
      <c r="S172" s="179"/>
      <c r="T172" s="180"/>
      <c r="AT172" s="175"/>
      <c r="AU172" s="175"/>
      <c r="AY172" s="175"/>
    </row>
    <row r="173" spans="2:51" s="14" customFormat="1">
      <c r="B173" s="174"/>
      <c r="C173" s="13"/>
      <c r="D173" s="157" t="s">
        <v>134</v>
      </c>
      <c r="E173" s="158" t="s">
        <v>1</v>
      </c>
      <c r="F173" s="159">
        <v>4.0999999999999996</v>
      </c>
      <c r="G173" s="13"/>
      <c r="H173" s="160">
        <v>4.0999999999999996</v>
      </c>
      <c r="I173" s="13"/>
      <c r="J173" s="13"/>
      <c r="L173" s="174"/>
      <c r="M173" s="178"/>
      <c r="N173" s="179"/>
      <c r="O173" s="179"/>
      <c r="P173" s="179"/>
      <c r="Q173" s="179"/>
      <c r="R173" s="179"/>
      <c r="S173" s="179"/>
      <c r="T173" s="180"/>
      <c r="AT173" s="175"/>
      <c r="AU173" s="175"/>
      <c r="AY173" s="175"/>
    </row>
    <row r="174" spans="2:51" s="14" customFormat="1" ht="12">
      <c r="B174" s="174"/>
      <c r="C174" s="143">
        <v>21</v>
      </c>
      <c r="D174" s="143" t="s">
        <v>128</v>
      </c>
      <c r="E174" s="144" t="s">
        <v>357</v>
      </c>
      <c r="F174" s="145" t="s">
        <v>464</v>
      </c>
      <c r="G174" s="146" t="s">
        <v>240</v>
      </c>
      <c r="H174" s="147">
        <v>4.0999999999999996</v>
      </c>
      <c r="I174" s="148"/>
      <c r="J174" s="148">
        <f>ROUND(I174*H174,2)</f>
        <v>0</v>
      </c>
      <c r="L174" s="174"/>
      <c r="M174" s="178"/>
      <c r="N174" s="179"/>
      <c r="O174" s="179"/>
      <c r="P174" s="179"/>
      <c r="Q174" s="179"/>
      <c r="R174" s="179"/>
      <c r="S174" s="179"/>
      <c r="T174" s="180"/>
      <c r="AT174" s="175"/>
      <c r="AU174" s="175"/>
      <c r="AY174" s="175"/>
    </row>
    <row r="175" spans="2:51" s="14" customFormat="1">
      <c r="B175" s="174"/>
      <c r="C175" s="13"/>
      <c r="D175" s="157" t="s">
        <v>134</v>
      </c>
      <c r="E175" s="158" t="s">
        <v>1</v>
      </c>
      <c r="F175" s="159">
        <v>4.0999999999999996</v>
      </c>
      <c r="G175" s="13"/>
      <c r="H175" s="160">
        <v>4.0999999999999996</v>
      </c>
      <c r="I175" s="13"/>
      <c r="J175" s="13"/>
      <c r="L175" s="174"/>
      <c r="M175" s="178"/>
      <c r="N175" s="179"/>
      <c r="O175" s="179"/>
      <c r="P175" s="179"/>
      <c r="Q175" s="179"/>
      <c r="R175" s="179"/>
      <c r="S175" s="179"/>
      <c r="T175" s="180"/>
      <c r="AT175" s="175"/>
      <c r="AU175" s="175"/>
      <c r="AY175" s="175"/>
    </row>
    <row r="176" spans="2:51" s="14" customFormat="1" ht="12">
      <c r="B176" s="174"/>
      <c r="C176" s="143">
        <v>22</v>
      </c>
      <c r="D176" s="143" t="s">
        <v>128</v>
      </c>
      <c r="E176" s="144" t="s">
        <v>360</v>
      </c>
      <c r="F176" s="145" t="s">
        <v>465</v>
      </c>
      <c r="G176" s="146" t="s">
        <v>240</v>
      </c>
      <c r="H176" s="147">
        <v>4.0999999999999996</v>
      </c>
      <c r="I176" s="148"/>
      <c r="J176" s="148">
        <f>ROUND(I176*H176,2)</f>
        <v>0</v>
      </c>
      <c r="L176" s="174"/>
      <c r="M176" s="178"/>
      <c r="N176" s="179"/>
      <c r="O176" s="179"/>
      <c r="P176" s="179"/>
      <c r="Q176" s="179"/>
      <c r="R176" s="179"/>
      <c r="S176" s="179"/>
      <c r="T176" s="180"/>
      <c r="AT176" s="175"/>
      <c r="AU176" s="175"/>
      <c r="AY176" s="175"/>
    </row>
    <row r="177" spans="2:51" s="14" customFormat="1">
      <c r="B177" s="174"/>
      <c r="C177" s="13"/>
      <c r="D177" s="157" t="s">
        <v>134</v>
      </c>
      <c r="E177" s="158" t="s">
        <v>1</v>
      </c>
      <c r="F177" s="159">
        <v>4.0999999999999996</v>
      </c>
      <c r="G177" s="13"/>
      <c r="H177" s="160">
        <v>4.0999999999999996</v>
      </c>
      <c r="I177" s="13"/>
      <c r="J177" s="13"/>
      <c r="L177" s="174"/>
      <c r="M177" s="178"/>
      <c r="N177" s="179"/>
      <c r="O177" s="179"/>
      <c r="P177" s="179"/>
      <c r="Q177" s="179"/>
      <c r="R177" s="179"/>
      <c r="S177" s="179"/>
      <c r="T177" s="180"/>
      <c r="AT177" s="175"/>
      <c r="AU177" s="175"/>
      <c r="AY177" s="175"/>
    </row>
    <row r="178" spans="2:51" s="14" customFormat="1" ht="12">
      <c r="B178" s="174"/>
      <c r="C178" s="143">
        <v>23</v>
      </c>
      <c r="D178" s="143" t="s">
        <v>128</v>
      </c>
      <c r="E178" s="144" t="s">
        <v>400</v>
      </c>
      <c r="F178" s="145" t="s">
        <v>450</v>
      </c>
      <c r="G178" s="146" t="s">
        <v>184</v>
      </c>
      <c r="H178" s="147">
        <v>8.1999999999999993</v>
      </c>
      <c r="I178" s="148"/>
      <c r="J178" s="148">
        <f>ROUND(I178*H178,2)</f>
        <v>0</v>
      </c>
      <c r="L178" s="174"/>
      <c r="M178" s="178"/>
      <c r="N178" s="179"/>
      <c r="O178" s="179"/>
      <c r="P178" s="179"/>
      <c r="Q178" s="179"/>
      <c r="R178" s="179"/>
      <c r="S178" s="179"/>
      <c r="T178" s="180"/>
      <c r="AT178" s="175"/>
      <c r="AU178" s="175"/>
      <c r="AY178" s="175"/>
    </row>
    <row r="179" spans="2:51" s="14" customFormat="1">
      <c r="B179" s="174"/>
      <c r="C179" s="13"/>
      <c r="D179" s="157" t="s">
        <v>134</v>
      </c>
      <c r="E179" s="158" t="s">
        <v>1</v>
      </c>
      <c r="F179" s="159" t="s">
        <v>467</v>
      </c>
      <c r="G179" s="13"/>
      <c r="H179" s="160">
        <v>8.1999999999999993</v>
      </c>
      <c r="I179" s="13"/>
      <c r="J179" s="13"/>
      <c r="L179" s="174"/>
      <c r="M179" s="178"/>
      <c r="N179" s="179"/>
      <c r="O179" s="179"/>
      <c r="P179" s="179"/>
      <c r="Q179" s="179"/>
      <c r="R179" s="179"/>
      <c r="S179" s="179"/>
      <c r="T179" s="180"/>
      <c r="AT179" s="175"/>
      <c r="AU179" s="175"/>
      <c r="AY179" s="175"/>
    </row>
    <row r="180" spans="2:51" s="14" customFormat="1" ht="12">
      <c r="B180" s="174"/>
      <c r="C180" s="143">
        <v>24</v>
      </c>
      <c r="D180" s="143" t="s">
        <v>128</v>
      </c>
      <c r="E180" s="144" t="s">
        <v>396</v>
      </c>
      <c r="F180" s="145" t="s">
        <v>451</v>
      </c>
      <c r="G180" s="146" t="s">
        <v>184</v>
      </c>
      <c r="H180" s="147">
        <v>82</v>
      </c>
      <c r="I180" s="148"/>
      <c r="J180" s="148">
        <f>ROUND(I180*H180,2)</f>
        <v>0</v>
      </c>
      <c r="L180" s="174"/>
      <c r="M180" s="178"/>
      <c r="N180" s="179"/>
      <c r="O180" s="179"/>
      <c r="P180" s="179"/>
      <c r="Q180" s="179"/>
      <c r="R180" s="179"/>
      <c r="S180" s="179"/>
      <c r="T180" s="180"/>
      <c r="AT180" s="175"/>
      <c r="AU180" s="175"/>
      <c r="AY180" s="175"/>
    </row>
    <row r="181" spans="2:51" s="14" customFormat="1">
      <c r="B181" s="174"/>
      <c r="C181" s="13"/>
      <c r="D181" s="157" t="s">
        <v>134</v>
      </c>
      <c r="E181" s="158" t="s">
        <v>1</v>
      </c>
      <c r="F181" s="159" t="s">
        <v>468</v>
      </c>
      <c r="G181" s="13"/>
      <c r="H181" s="160">
        <v>82</v>
      </c>
      <c r="I181" s="13"/>
      <c r="J181" s="13"/>
      <c r="L181" s="174"/>
      <c r="M181" s="178"/>
      <c r="N181" s="179"/>
      <c r="O181" s="179"/>
      <c r="P181" s="179"/>
      <c r="Q181" s="179"/>
      <c r="R181" s="179"/>
      <c r="S181" s="179"/>
      <c r="T181" s="180"/>
      <c r="AT181" s="175"/>
      <c r="AU181" s="175"/>
      <c r="AY181" s="175"/>
    </row>
    <row r="182" spans="2:51" s="14" customFormat="1" ht="12">
      <c r="B182" s="174"/>
      <c r="C182" s="143">
        <v>25</v>
      </c>
      <c r="D182" s="143" t="s">
        <v>128</v>
      </c>
      <c r="E182" s="144" t="s">
        <v>454</v>
      </c>
      <c r="F182" s="145" t="s">
        <v>453</v>
      </c>
      <c r="G182" s="146" t="s">
        <v>184</v>
      </c>
      <c r="H182" s="147">
        <v>8.1999999999999993</v>
      </c>
      <c r="I182" s="148"/>
      <c r="J182" s="148">
        <f>ROUND(I182*H182,2)</f>
        <v>0</v>
      </c>
      <c r="L182" s="174"/>
      <c r="M182" s="178"/>
      <c r="N182" s="179"/>
      <c r="O182" s="179"/>
      <c r="P182" s="179"/>
      <c r="Q182" s="179"/>
      <c r="R182" s="179"/>
      <c r="S182" s="179"/>
      <c r="T182" s="180"/>
      <c r="AT182" s="175"/>
      <c r="AU182" s="175"/>
      <c r="AY182" s="175"/>
    </row>
    <row r="183" spans="2:51" s="14" customFormat="1">
      <c r="B183" s="174"/>
      <c r="C183" s="13"/>
      <c r="D183" s="157" t="s">
        <v>134</v>
      </c>
      <c r="E183" s="158" t="s">
        <v>1</v>
      </c>
      <c r="F183" s="159">
        <v>8.1999999999999993</v>
      </c>
      <c r="G183" s="13"/>
      <c r="H183" s="160">
        <v>8.1999999999999993</v>
      </c>
      <c r="I183" s="13"/>
      <c r="J183" s="13"/>
      <c r="L183" s="174"/>
      <c r="M183" s="178"/>
      <c r="N183" s="179"/>
      <c r="O183" s="179"/>
      <c r="P183" s="179"/>
      <c r="Q183" s="179"/>
      <c r="R183" s="179"/>
      <c r="S183" s="179"/>
      <c r="T183" s="180"/>
      <c r="AT183" s="175"/>
      <c r="AU183" s="175"/>
      <c r="AY183" s="175"/>
    </row>
    <row r="184" spans="2:51" s="14" customFormat="1" ht="12">
      <c r="B184" s="174"/>
      <c r="C184" s="143">
        <v>26</v>
      </c>
      <c r="D184" s="143" t="s">
        <v>128</v>
      </c>
      <c r="E184" s="144" t="s">
        <v>485</v>
      </c>
      <c r="F184" s="145" t="s">
        <v>484</v>
      </c>
      <c r="G184" s="146" t="s">
        <v>240</v>
      </c>
      <c r="H184" s="147">
        <v>8.4</v>
      </c>
      <c r="I184" s="148"/>
      <c r="J184" s="148">
        <f>ROUND(I184*H184,2)</f>
        <v>0</v>
      </c>
      <c r="L184" s="174"/>
      <c r="M184" s="178"/>
      <c r="N184" s="179"/>
      <c r="O184" s="179"/>
      <c r="P184" s="179"/>
      <c r="Q184" s="179"/>
      <c r="R184" s="179"/>
      <c r="S184" s="179"/>
      <c r="T184" s="180"/>
      <c r="AT184" s="175"/>
      <c r="AU184" s="175"/>
      <c r="AY184" s="175"/>
    </row>
    <row r="185" spans="2:51" s="14" customFormat="1">
      <c r="B185" s="174"/>
      <c r="C185" s="13"/>
      <c r="D185" s="157" t="s">
        <v>134</v>
      </c>
      <c r="E185" s="158" t="s">
        <v>1</v>
      </c>
      <c r="F185" s="159" t="s">
        <v>486</v>
      </c>
      <c r="G185" s="13"/>
      <c r="H185" s="160">
        <v>8.4</v>
      </c>
      <c r="I185" s="13"/>
      <c r="J185" s="13"/>
      <c r="L185" s="174"/>
      <c r="M185" s="178"/>
      <c r="N185" s="179"/>
      <c r="O185" s="179"/>
      <c r="P185" s="179"/>
      <c r="Q185" s="179"/>
      <c r="R185" s="179"/>
      <c r="S185" s="179"/>
      <c r="T185" s="180"/>
      <c r="AT185" s="175"/>
      <c r="AU185" s="175"/>
      <c r="AY185" s="175"/>
    </row>
    <row r="186" spans="2:51" s="14" customFormat="1" ht="12">
      <c r="B186" s="174"/>
      <c r="C186" s="143">
        <v>27</v>
      </c>
      <c r="D186" s="143" t="s">
        <v>128</v>
      </c>
      <c r="E186" s="144" t="s">
        <v>441</v>
      </c>
      <c r="F186" s="145" t="s">
        <v>469</v>
      </c>
      <c r="G186" s="146" t="s">
        <v>244</v>
      </c>
      <c r="H186" s="147">
        <v>20.52</v>
      </c>
      <c r="I186" s="148"/>
      <c r="J186" s="148">
        <f>ROUND(I186*H186,2)</f>
        <v>0</v>
      </c>
      <c r="L186" s="174"/>
      <c r="M186" s="178"/>
      <c r="N186" s="179"/>
      <c r="O186" s="179"/>
      <c r="P186" s="179"/>
      <c r="Q186" s="179"/>
      <c r="R186" s="179"/>
      <c r="S186" s="179"/>
      <c r="T186" s="180"/>
      <c r="AT186" s="175"/>
      <c r="AU186" s="175"/>
      <c r="AY186" s="175"/>
    </row>
    <row r="187" spans="2:51" s="14" customFormat="1">
      <c r="B187" s="174"/>
      <c r="C187" s="13"/>
      <c r="D187" s="157" t="s">
        <v>134</v>
      </c>
      <c r="E187" s="158" t="s">
        <v>1</v>
      </c>
      <c r="F187" s="159">
        <v>20.52</v>
      </c>
      <c r="G187" s="13"/>
      <c r="H187" s="160">
        <v>20.52</v>
      </c>
      <c r="I187" s="13"/>
      <c r="J187" s="13"/>
      <c r="L187" s="174"/>
      <c r="M187" s="178"/>
      <c r="N187" s="179"/>
      <c r="O187" s="179"/>
      <c r="P187" s="179"/>
      <c r="Q187" s="179"/>
      <c r="R187" s="179"/>
      <c r="S187" s="179"/>
      <c r="T187" s="180"/>
      <c r="AT187" s="175"/>
      <c r="AU187" s="175"/>
      <c r="AY187" s="175"/>
    </row>
    <row r="188" spans="2:51" s="14" customFormat="1" ht="12">
      <c r="B188" s="174"/>
      <c r="C188" s="143">
        <v>28</v>
      </c>
      <c r="D188" s="143" t="s">
        <v>128</v>
      </c>
      <c r="E188" s="144" t="s">
        <v>443</v>
      </c>
      <c r="F188" s="145" t="s">
        <v>470</v>
      </c>
      <c r="G188" s="146" t="s">
        <v>244</v>
      </c>
      <c r="H188" s="147">
        <v>20.52</v>
      </c>
      <c r="I188" s="148"/>
      <c r="J188" s="148">
        <f>ROUND(I188*H188,2)</f>
        <v>0</v>
      </c>
      <c r="L188" s="174"/>
      <c r="M188" s="178"/>
      <c r="N188" s="179"/>
      <c r="O188" s="179"/>
      <c r="P188" s="179"/>
      <c r="Q188" s="179"/>
      <c r="R188" s="179"/>
      <c r="S188" s="179"/>
      <c r="T188" s="180"/>
      <c r="AT188" s="175"/>
      <c r="AU188" s="175"/>
      <c r="AY188" s="175"/>
    </row>
    <row r="189" spans="2:51" s="14" customFormat="1">
      <c r="B189" s="174"/>
      <c r="C189" s="13"/>
      <c r="D189" s="157" t="s">
        <v>134</v>
      </c>
      <c r="E189" s="158" t="s">
        <v>1</v>
      </c>
      <c r="F189" s="159">
        <v>20.52</v>
      </c>
      <c r="G189" s="13"/>
      <c r="H189" s="160">
        <v>20.52</v>
      </c>
      <c r="I189" s="13"/>
      <c r="J189" s="13"/>
      <c r="L189" s="174"/>
      <c r="M189" s="178"/>
      <c r="N189" s="179"/>
      <c r="O189" s="179"/>
      <c r="P189" s="179"/>
      <c r="Q189" s="179"/>
      <c r="R189" s="179"/>
      <c r="S189" s="179"/>
      <c r="T189" s="180"/>
      <c r="AT189" s="175"/>
      <c r="AU189" s="175"/>
      <c r="AY189" s="175"/>
    </row>
    <row r="190" spans="2:51" s="14" customFormat="1" ht="12">
      <c r="B190" s="174"/>
      <c r="C190" s="143">
        <v>29</v>
      </c>
      <c r="D190" s="143" t="s">
        <v>128</v>
      </c>
      <c r="E190" s="144" t="s">
        <v>445</v>
      </c>
      <c r="F190" s="145" t="s">
        <v>466</v>
      </c>
      <c r="G190" s="146" t="s">
        <v>244</v>
      </c>
      <c r="H190" s="147">
        <v>20.52</v>
      </c>
      <c r="I190" s="148"/>
      <c r="J190" s="148">
        <f>ROUND(I190*H190,2)</f>
        <v>0</v>
      </c>
      <c r="L190" s="174"/>
      <c r="M190" s="178"/>
      <c r="N190" s="179"/>
      <c r="O190" s="179"/>
      <c r="P190" s="179"/>
      <c r="Q190" s="179"/>
      <c r="R190" s="179"/>
      <c r="S190" s="179"/>
      <c r="T190" s="180"/>
      <c r="AT190" s="175"/>
      <c r="AU190" s="175"/>
      <c r="AY190" s="175"/>
    </row>
    <row r="191" spans="2:51" s="14" customFormat="1">
      <c r="B191" s="174"/>
      <c r="C191" s="13"/>
      <c r="D191" s="157" t="s">
        <v>134</v>
      </c>
      <c r="E191" s="158" t="s">
        <v>1</v>
      </c>
      <c r="F191" s="159">
        <v>20.52</v>
      </c>
      <c r="G191" s="13"/>
      <c r="H191" s="160">
        <v>20.52</v>
      </c>
      <c r="I191" s="13"/>
      <c r="J191" s="13"/>
      <c r="L191" s="174"/>
      <c r="M191" s="178"/>
      <c r="N191" s="179"/>
      <c r="O191" s="179"/>
      <c r="P191" s="179"/>
      <c r="Q191" s="179"/>
      <c r="R191" s="179"/>
      <c r="S191" s="179"/>
      <c r="T191" s="180"/>
      <c r="AT191" s="175"/>
      <c r="AU191" s="175"/>
      <c r="AY191" s="175"/>
    </row>
    <row r="192" spans="2:51" s="14" customFormat="1" ht="12">
      <c r="B192" s="174"/>
      <c r="C192" s="143">
        <v>30</v>
      </c>
      <c r="D192" s="143" t="s">
        <v>128</v>
      </c>
      <c r="E192" s="144" t="s">
        <v>266</v>
      </c>
      <c r="F192" s="145" t="s">
        <v>471</v>
      </c>
      <c r="G192" s="146" t="s">
        <v>184</v>
      </c>
      <c r="H192" s="147">
        <v>0.21865999999999999</v>
      </c>
      <c r="I192" s="148"/>
      <c r="J192" s="148">
        <f>ROUND(I192*H192,2)</f>
        <v>0</v>
      </c>
      <c r="L192" s="174"/>
      <c r="M192" s="178"/>
      <c r="N192" s="179"/>
      <c r="O192" s="179"/>
      <c r="P192" s="179"/>
      <c r="Q192" s="179"/>
      <c r="R192" s="179"/>
      <c r="S192" s="179"/>
      <c r="T192" s="180"/>
      <c r="AT192" s="175"/>
      <c r="AU192" s="175"/>
      <c r="AY192" s="175"/>
    </row>
    <row r="193" spans="2:51" s="14" customFormat="1">
      <c r="B193" s="174"/>
      <c r="C193" s="13"/>
      <c r="D193" s="157" t="s">
        <v>134</v>
      </c>
      <c r="E193" s="158" t="s">
        <v>1</v>
      </c>
      <c r="F193" s="159" t="s">
        <v>472</v>
      </c>
      <c r="G193" s="13"/>
      <c r="H193" s="160">
        <v>0.21865999999999999</v>
      </c>
      <c r="I193" s="13"/>
      <c r="J193" s="13"/>
      <c r="L193" s="174"/>
      <c r="M193" s="178"/>
      <c r="N193" s="179"/>
      <c r="O193" s="179"/>
      <c r="P193" s="179"/>
      <c r="Q193" s="179"/>
      <c r="R193" s="179"/>
      <c r="S193" s="179"/>
      <c r="T193" s="180"/>
      <c r="AT193" s="175"/>
      <c r="AU193" s="175"/>
      <c r="AY193" s="175"/>
    </row>
    <row r="194" spans="2:51" s="14" customFormat="1" ht="12">
      <c r="B194" s="174"/>
      <c r="C194" s="143">
        <v>31</v>
      </c>
      <c r="D194" s="143" t="s">
        <v>128</v>
      </c>
      <c r="E194" s="144" t="s">
        <v>473</v>
      </c>
      <c r="F194" s="145" t="s">
        <v>474</v>
      </c>
      <c r="G194" s="146" t="s">
        <v>302</v>
      </c>
      <c r="H194" s="147">
        <v>228</v>
      </c>
      <c r="I194" s="148"/>
      <c r="J194" s="148">
        <f>ROUND(I194*H194,2)</f>
        <v>0</v>
      </c>
      <c r="L194" s="174"/>
      <c r="M194" s="178"/>
      <c r="N194" s="179"/>
      <c r="O194" s="179"/>
      <c r="P194" s="179"/>
      <c r="Q194" s="179"/>
      <c r="R194" s="179"/>
      <c r="S194" s="179"/>
      <c r="T194" s="180"/>
      <c r="AT194" s="175"/>
      <c r="AU194" s="175"/>
      <c r="AY194" s="175"/>
    </row>
    <row r="195" spans="2:51" s="14" customFormat="1">
      <c r="B195" s="174"/>
      <c r="C195" s="13"/>
      <c r="D195" s="157" t="s">
        <v>134</v>
      </c>
      <c r="E195" s="158" t="s">
        <v>1</v>
      </c>
      <c r="F195" s="159" t="s">
        <v>475</v>
      </c>
      <c r="G195" s="13"/>
      <c r="H195" s="160">
        <v>228</v>
      </c>
      <c r="I195" s="13"/>
      <c r="J195" s="13"/>
      <c r="L195" s="174"/>
      <c r="M195" s="178"/>
      <c r="N195" s="179"/>
      <c r="O195" s="179"/>
      <c r="P195" s="179"/>
      <c r="Q195" s="179"/>
      <c r="R195" s="179"/>
      <c r="S195" s="179"/>
      <c r="T195" s="180"/>
      <c r="AT195" s="175"/>
      <c r="AU195" s="175"/>
      <c r="AY195" s="175"/>
    </row>
    <row r="196" spans="2:51" s="14" customFormat="1" ht="12">
      <c r="B196" s="174"/>
      <c r="C196" s="143">
        <v>32</v>
      </c>
      <c r="D196" s="143" t="s">
        <v>128</v>
      </c>
      <c r="E196" s="144" t="s">
        <v>253</v>
      </c>
      <c r="F196" s="145" t="s">
        <v>476</v>
      </c>
      <c r="G196" s="146" t="s">
        <v>244</v>
      </c>
      <c r="H196" s="147">
        <v>9.57</v>
      </c>
      <c r="I196" s="148"/>
      <c r="J196" s="148">
        <f>ROUND(I196*H196,2)</f>
        <v>0</v>
      </c>
      <c r="L196" s="174"/>
      <c r="M196" s="178"/>
      <c r="N196" s="179"/>
      <c r="O196" s="179"/>
      <c r="P196" s="179"/>
      <c r="Q196" s="179"/>
      <c r="R196" s="179"/>
      <c r="S196" s="179"/>
      <c r="T196" s="180"/>
      <c r="AT196" s="175"/>
      <c r="AU196" s="175"/>
      <c r="AY196" s="175"/>
    </row>
    <row r="197" spans="2:51" s="14" customFormat="1">
      <c r="B197" s="174"/>
      <c r="C197" s="13"/>
      <c r="D197" s="157" t="s">
        <v>134</v>
      </c>
      <c r="E197" s="158" t="s">
        <v>1</v>
      </c>
      <c r="F197" s="159">
        <v>9.57</v>
      </c>
      <c r="G197" s="13"/>
      <c r="H197" s="160">
        <v>9.57</v>
      </c>
      <c r="I197" s="13"/>
      <c r="J197" s="13"/>
      <c r="L197" s="174"/>
      <c r="M197" s="178"/>
      <c r="N197" s="179"/>
      <c r="O197" s="179"/>
      <c r="P197" s="179"/>
      <c r="Q197" s="179"/>
      <c r="R197" s="179"/>
      <c r="S197" s="179"/>
      <c r="T197" s="180"/>
      <c r="AT197" s="175"/>
      <c r="AU197" s="175"/>
      <c r="AY197" s="175"/>
    </row>
    <row r="198" spans="2:51" s="14" customFormat="1" ht="12">
      <c r="B198" s="174"/>
      <c r="C198" s="143">
        <v>33</v>
      </c>
      <c r="D198" s="143" t="s">
        <v>128</v>
      </c>
      <c r="E198" s="144" t="s">
        <v>259</v>
      </c>
      <c r="F198" s="145" t="s">
        <v>477</v>
      </c>
      <c r="G198" s="146" t="s">
        <v>244</v>
      </c>
      <c r="H198" s="147">
        <v>9.57</v>
      </c>
      <c r="I198" s="148"/>
      <c r="J198" s="148">
        <f>ROUND(I198*H198,2)</f>
        <v>0</v>
      </c>
      <c r="L198" s="174"/>
      <c r="M198" s="178"/>
      <c r="N198" s="179"/>
      <c r="O198" s="179"/>
      <c r="P198" s="179"/>
      <c r="Q198" s="179"/>
      <c r="R198" s="179"/>
      <c r="S198" s="179"/>
      <c r="T198" s="180"/>
      <c r="AT198" s="175"/>
      <c r="AU198" s="175"/>
      <c r="AY198" s="175"/>
    </row>
    <row r="199" spans="2:51" s="14" customFormat="1">
      <c r="B199" s="174"/>
      <c r="C199" s="13"/>
      <c r="D199" s="157" t="s">
        <v>134</v>
      </c>
      <c r="E199" s="158" t="s">
        <v>1</v>
      </c>
      <c r="F199" s="159">
        <v>9.57</v>
      </c>
      <c r="G199" s="13"/>
      <c r="H199" s="160">
        <v>9.57</v>
      </c>
      <c r="I199" s="13"/>
      <c r="J199" s="13"/>
      <c r="L199" s="174"/>
      <c r="M199" s="178"/>
      <c r="N199" s="179"/>
      <c r="O199" s="179"/>
      <c r="P199" s="179"/>
      <c r="Q199" s="179"/>
      <c r="R199" s="179"/>
      <c r="S199" s="179"/>
      <c r="T199" s="180"/>
      <c r="AT199" s="175"/>
      <c r="AU199" s="175"/>
      <c r="AY199" s="175"/>
    </row>
    <row r="200" spans="2:51" s="14" customFormat="1" ht="12">
      <c r="B200" s="174"/>
      <c r="C200" s="143">
        <v>34</v>
      </c>
      <c r="D200" s="143" t="s">
        <v>128</v>
      </c>
      <c r="E200" s="144" t="s">
        <v>246</v>
      </c>
      <c r="F200" s="145" t="s">
        <v>478</v>
      </c>
      <c r="G200" s="146" t="s">
        <v>240</v>
      </c>
      <c r="H200" s="147">
        <v>10.26</v>
      </c>
      <c r="I200" s="148"/>
      <c r="J200" s="148">
        <f>ROUND(I200*H200,2)</f>
        <v>0</v>
      </c>
      <c r="L200" s="174"/>
      <c r="M200" s="178"/>
      <c r="N200" s="179"/>
      <c r="O200" s="179"/>
      <c r="P200" s="179"/>
      <c r="Q200" s="179"/>
      <c r="R200" s="179"/>
      <c r="S200" s="179"/>
      <c r="T200" s="180"/>
      <c r="AT200" s="175"/>
      <c r="AU200" s="175"/>
      <c r="AY200" s="175"/>
    </row>
    <row r="201" spans="2:51" s="14" customFormat="1">
      <c r="B201" s="174"/>
      <c r="C201" s="13"/>
      <c r="D201" s="157" t="s">
        <v>134</v>
      </c>
      <c r="E201" s="158" t="s">
        <v>1</v>
      </c>
      <c r="F201" s="159" t="s">
        <v>479</v>
      </c>
      <c r="G201" s="13"/>
      <c r="H201" s="160">
        <v>10.26</v>
      </c>
      <c r="I201" s="13"/>
      <c r="J201" s="13"/>
      <c r="L201" s="174"/>
      <c r="M201" s="178"/>
      <c r="N201" s="179"/>
      <c r="O201" s="179"/>
      <c r="P201" s="179"/>
      <c r="Q201" s="179"/>
      <c r="R201" s="179"/>
      <c r="S201" s="179"/>
      <c r="T201" s="180"/>
      <c r="AT201" s="175"/>
      <c r="AU201" s="175"/>
      <c r="AY201" s="175"/>
    </row>
    <row r="202" spans="2:51" s="14" customFormat="1" ht="12">
      <c r="B202" s="174"/>
      <c r="C202" s="143">
        <v>35</v>
      </c>
      <c r="D202" s="143" t="s">
        <v>128</v>
      </c>
      <c r="E202" s="144" t="s">
        <v>481</v>
      </c>
      <c r="F202" s="145" t="s">
        <v>239</v>
      </c>
      <c r="G202" s="146" t="s">
        <v>240</v>
      </c>
      <c r="H202" s="147">
        <v>10.26</v>
      </c>
      <c r="I202" s="148"/>
      <c r="J202" s="148">
        <f>ROUND(I202*H202,2)</f>
        <v>0</v>
      </c>
      <c r="L202" s="174"/>
      <c r="M202" s="178"/>
      <c r="N202" s="179"/>
      <c r="O202" s="179"/>
      <c r="P202" s="179"/>
      <c r="Q202" s="179"/>
      <c r="R202" s="179"/>
      <c r="S202" s="179"/>
      <c r="T202" s="180"/>
      <c r="AT202" s="175"/>
      <c r="AU202" s="175"/>
      <c r="AY202" s="175"/>
    </row>
    <row r="203" spans="2:51" s="14" customFormat="1">
      <c r="B203" s="174"/>
      <c r="C203" s="13"/>
      <c r="D203" s="157" t="s">
        <v>134</v>
      </c>
      <c r="E203" s="158" t="s">
        <v>1</v>
      </c>
      <c r="F203" s="159">
        <v>10.26</v>
      </c>
      <c r="G203" s="13"/>
      <c r="H203" s="160">
        <v>10.26</v>
      </c>
      <c r="I203" s="13"/>
      <c r="J203" s="13"/>
      <c r="L203" s="174"/>
      <c r="M203" s="178"/>
      <c r="N203" s="179"/>
      <c r="O203" s="179"/>
      <c r="P203" s="179"/>
      <c r="Q203" s="179"/>
      <c r="R203" s="179"/>
      <c r="S203" s="179"/>
      <c r="T203" s="180"/>
      <c r="AT203" s="175"/>
      <c r="AU203" s="175"/>
      <c r="AY203" s="175"/>
    </row>
    <row r="204" spans="2:51" s="14" customFormat="1" ht="12">
      <c r="B204" s="174"/>
      <c r="C204" s="143">
        <v>36</v>
      </c>
      <c r="D204" s="143" t="s">
        <v>128</v>
      </c>
      <c r="E204" s="144" t="s">
        <v>480</v>
      </c>
      <c r="F204" s="145" t="s">
        <v>482</v>
      </c>
      <c r="G204" s="146" t="s">
        <v>240</v>
      </c>
      <c r="H204" s="147">
        <v>10.26</v>
      </c>
      <c r="I204" s="148"/>
      <c r="J204" s="148">
        <f>ROUND(I204*H204,2)</f>
        <v>0</v>
      </c>
      <c r="L204" s="174"/>
      <c r="M204" s="178"/>
      <c r="N204" s="179"/>
      <c r="O204" s="179"/>
      <c r="P204" s="179"/>
      <c r="Q204" s="179"/>
      <c r="R204" s="179"/>
      <c r="S204" s="179"/>
      <c r="T204" s="180"/>
      <c r="AT204" s="175"/>
      <c r="AU204" s="175"/>
      <c r="AY204" s="175"/>
    </row>
    <row r="205" spans="2:51" s="14" customFormat="1">
      <c r="B205" s="174"/>
      <c r="C205" s="13"/>
      <c r="D205" s="157" t="s">
        <v>134</v>
      </c>
      <c r="E205" s="158" t="s">
        <v>1</v>
      </c>
      <c r="F205" s="159">
        <v>10.26</v>
      </c>
      <c r="G205" s="13"/>
      <c r="H205" s="160">
        <v>10.26</v>
      </c>
      <c r="I205" s="13"/>
      <c r="J205" s="13"/>
      <c r="L205" s="174"/>
      <c r="M205" s="178"/>
      <c r="N205" s="179"/>
      <c r="O205" s="179"/>
      <c r="P205" s="179"/>
      <c r="Q205" s="179"/>
      <c r="R205" s="179"/>
      <c r="S205" s="179"/>
      <c r="T205" s="180"/>
      <c r="AT205" s="175"/>
      <c r="AU205" s="175"/>
      <c r="AY205" s="175"/>
    </row>
    <row r="206" spans="2:51" s="14" customFormat="1" ht="12">
      <c r="B206" s="174"/>
      <c r="C206" s="143">
        <v>37</v>
      </c>
      <c r="D206" s="143" t="s">
        <v>128</v>
      </c>
      <c r="E206" s="144" t="s">
        <v>448</v>
      </c>
      <c r="F206" s="145" t="s">
        <v>231</v>
      </c>
      <c r="G206" s="146" t="s">
        <v>184</v>
      </c>
      <c r="H206" s="147">
        <v>24.733000000000001</v>
      </c>
      <c r="I206" s="148"/>
      <c r="J206" s="148">
        <f>ROUND(I206*H206,2)</f>
        <v>0</v>
      </c>
      <c r="L206" s="174"/>
      <c r="M206" s="178"/>
      <c r="N206" s="179"/>
      <c r="O206" s="179"/>
      <c r="P206" s="179"/>
      <c r="Q206" s="179"/>
      <c r="R206" s="179"/>
      <c r="S206" s="179"/>
      <c r="T206" s="180"/>
      <c r="AT206" s="175"/>
      <c r="AU206" s="175"/>
      <c r="AY206" s="175"/>
    </row>
    <row r="207" spans="2:51" s="14" customFormat="1">
      <c r="B207" s="174"/>
      <c r="C207" s="13"/>
      <c r="D207" s="157" t="s">
        <v>134</v>
      </c>
      <c r="E207" s="158" t="s">
        <v>1</v>
      </c>
      <c r="F207" s="159" t="s">
        <v>483</v>
      </c>
      <c r="G207" s="13"/>
      <c r="H207" s="160">
        <v>24.733000000000001</v>
      </c>
      <c r="I207" s="13"/>
      <c r="J207" s="13"/>
      <c r="L207" s="174"/>
      <c r="M207" s="178"/>
      <c r="N207" s="179"/>
      <c r="O207" s="179"/>
      <c r="P207" s="179"/>
      <c r="Q207" s="179"/>
      <c r="R207" s="179"/>
      <c r="S207" s="179"/>
      <c r="T207" s="180"/>
      <c r="AT207" s="175"/>
      <c r="AU207" s="175"/>
      <c r="AY207" s="175"/>
    </row>
    <row r="208" spans="2:51" s="14" customFormat="1">
      <c r="B208" s="174"/>
      <c r="D208" s="157"/>
      <c r="E208" s="175"/>
      <c r="F208" s="176"/>
      <c r="H208" s="177"/>
      <c r="L208" s="174"/>
      <c r="M208" s="178"/>
      <c r="N208" s="179"/>
      <c r="O208" s="179"/>
      <c r="P208" s="179"/>
      <c r="Q208" s="179"/>
      <c r="R208" s="179"/>
      <c r="S208" s="179"/>
      <c r="T208" s="180"/>
      <c r="AT208" s="175"/>
      <c r="AU208" s="175"/>
      <c r="AY208" s="175"/>
    </row>
    <row r="209" spans="1:65" s="12" customFormat="1" ht="22.9" customHeight="1">
      <c r="B209" s="130"/>
      <c r="D209" s="131" t="s">
        <v>73</v>
      </c>
      <c r="E209" s="140" t="s">
        <v>83</v>
      </c>
      <c r="F209" s="140" t="s">
        <v>161</v>
      </c>
      <c r="J209" s="141">
        <f>BK209</f>
        <v>0</v>
      </c>
      <c r="L209" s="130"/>
      <c r="M209" s="134"/>
      <c r="N209" s="135"/>
      <c r="O209" s="135"/>
      <c r="P209" s="136">
        <f>SUM(P210:P212)</f>
        <v>1.2869999999999999</v>
      </c>
      <c r="Q209" s="135"/>
      <c r="R209" s="136">
        <f>SUM(R210:R212)</f>
        <v>1.0491E-2</v>
      </c>
      <c r="S209" s="135"/>
      <c r="T209" s="137">
        <f>SUM(T210:T212)</f>
        <v>0</v>
      </c>
      <c r="AR209" s="131" t="s">
        <v>81</v>
      </c>
      <c r="AT209" s="138" t="s">
        <v>73</v>
      </c>
      <c r="AU209" s="138" t="s">
        <v>81</v>
      </c>
      <c r="AY209" s="131" t="s">
        <v>126</v>
      </c>
      <c r="BK209" s="139">
        <f>SUM(BK210:BK212)</f>
        <v>0</v>
      </c>
    </row>
    <row r="210" spans="1:65" s="2" customFormat="1" ht="16.5" customHeight="1">
      <c r="A210" s="30"/>
      <c r="B210" s="142"/>
      <c r="C210" s="143">
        <v>38</v>
      </c>
      <c r="D210" s="143" t="s">
        <v>128</v>
      </c>
      <c r="E210" s="144" t="s">
        <v>253</v>
      </c>
      <c r="F210" s="145" t="s">
        <v>254</v>
      </c>
      <c r="G210" s="146" t="s">
        <v>244</v>
      </c>
      <c r="H210" s="147">
        <v>3.9</v>
      </c>
      <c r="I210" s="148"/>
      <c r="J210" s="148">
        <f>ROUND(I210*H210,2)</f>
        <v>0</v>
      </c>
      <c r="K210" s="149"/>
      <c r="L210" s="31"/>
      <c r="M210" s="150" t="s">
        <v>1</v>
      </c>
      <c r="N210" s="151" t="s">
        <v>39</v>
      </c>
      <c r="O210" s="152">
        <v>0.247</v>
      </c>
      <c r="P210" s="152">
        <f>O210*H210</f>
        <v>0.96329999999999993</v>
      </c>
      <c r="Q210" s="152">
        <v>2.6900000000000001E-3</v>
      </c>
      <c r="R210" s="152">
        <f>Q210*H210</f>
        <v>1.0491E-2</v>
      </c>
      <c r="S210" s="152">
        <v>0</v>
      </c>
      <c r="T210" s="153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4" t="s">
        <v>132</v>
      </c>
      <c r="AT210" s="154" t="s">
        <v>128</v>
      </c>
      <c r="AU210" s="154" t="s">
        <v>83</v>
      </c>
      <c r="AY210" s="18" t="s">
        <v>126</v>
      </c>
      <c r="BE210" s="155">
        <f>IF(N210="základní",J210,0)</f>
        <v>0</v>
      </c>
      <c r="BF210" s="155">
        <f>IF(N210="snížená",J210,0)</f>
        <v>0</v>
      </c>
      <c r="BG210" s="155">
        <f>IF(N210="zákl. přenesená",J210,0)</f>
        <v>0</v>
      </c>
      <c r="BH210" s="155">
        <f>IF(N210="sníž. přenesená",J210,0)</f>
        <v>0</v>
      </c>
      <c r="BI210" s="155">
        <f>IF(N210="nulová",J210,0)</f>
        <v>0</v>
      </c>
      <c r="BJ210" s="18" t="s">
        <v>81</v>
      </c>
      <c r="BK210" s="155">
        <f>ROUND(I210*H210,2)</f>
        <v>0</v>
      </c>
      <c r="BL210" s="18" t="s">
        <v>132</v>
      </c>
      <c r="BM210" s="154" t="s">
        <v>383</v>
      </c>
    </row>
    <row r="211" spans="1:65" s="13" customFormat="1">
      <c r="B211" s="156"/>
      <c r="D211" s="157" t="s">
        <v>134</v>
      </c>
      <c r="E211" s="158" t="s">
        <v>1</v>
      </c>
      <c r="F211" s="159" t="s">
        <v>384</v>
      </c>
      <c r="H211" s="160">
        <v>3.9</v>
      </c>
      <c r="L211" s="156"/>
      <c r="M211" s="161"/>
      <c r="N211" s="162"/>
      <c r="O211" s="162"/>
      <c r="P211" s="162"/>
      <c r="Q211" s="162"/>
      <c r="R211" s="162"/>
      <c r="S211" s="162"/>
      <c r="T211" s="163"/>
      <c r="AT211" s="158" t="s">
        <v>134</v>
      </c>
      <c r="AU211" s="158" t="s">
        <v>83</v>
      </c>
      <c r="AV211" s="13" t="s">
        <v>83</v>
      </c>
      <c r="AW211" s="13" t="s">
        <v>30</v>
      </c>
      <c r="AX211" s="13" t="s">
        <v>81</v>
      </c>
      <c r="AY211" s="158" t="s">
        <v>126</v>
      </c>
    </row>
    <row r="212" spans="1:65" s="2" customFormat="1" ht="16.5" customHeight="1">
      <c r="A212" s="30"/>
      <c r="B212" s="142"/>
      <c r="C212" s="143">
        <v>39</v>
      </c>
      <c r="D212" s="143" t="s">
        <v>128</v>
      </c>
      <c r="E212" s="144" t="s">
        <v>259</v>
      </c>
      <c r="F212" s="145" t="s">
        <v>260</v>
      </c>
      <c r="G212" s="146" t="s">
        <v>244</v>
      </c>
      <c r="H212" s="147">
        <v>3.9</v>
      </c>
      <c r="I212" s="148"/>
      <c r="J212" s="148">
        <f>ROUND(I212*H212,2)</f>
        <v>0</v>
      </c>
      <c r="K212" s="149"/>
      <c r="L212" s="31"/>
      <c r="M212" s="150" t="s">
        <v>1</v>
      </c>
      <c r="N212" s="151" t="s">
        <v>39</v>
      </c>
      <c r="O212" s="152">
        <v>8.3000000000000004E-2</v>
      </c>
      <c r="P212" s="152">
        <f>O212*H212</f>
        <v>0.32369999999999999</v>
      </c>
      <c r="Q212" s="152">
        <v>0</v>
      </c>
      <c r="R212" s="152">
        <f>Q212*H212</f>
        <v>0</v>
      </c>
      <c r="S212" s="152">
        <v>0</v>
      </c>
      <c r="T212" s="153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4" t="s">
        <v>132</v>
      </c>
      <c r="AT212" s="154" t="s">
        <v>128</v>
      </c>
      <c r="AU212" s="154" t="s">
        <v>83</v>
      </c>
      <c r="AY212" s="18" t="s">
        <v>126</v>
      </c>
      <c r="BE212" s="155">
        <f>IF(N212="základní",J212,0)</f>
        <v>0</v>
      </c>
      <c r="BF212" s="155">
        <f>IF(N212="snížená",J212,0)</f>
        <v>0</v>
      </c>
      <c r="BG212" s="155">
        <f>IF(N212="zákl. přenesená",J212,0)</f>
        <v>0</v>
      </c>
      <c r="BH212" s="155">
        <f>IF(N212="sníž. přenesená",J212,0)</f>
        <v>0</v>
      </c>
      <c r="BI212" s="155">
        <f>IF(N212="nulová",J212,0)</f>
        <v>0</v>
      </c>
      <c r="BJ212" s="18" t="s">
        <v>81</v>
      </c>
      <c r="BK212" s="155">
        <f>ROUND(I212*H212,2)</f>
        <v>0</v>
      </c>
      <c r="BL212" s="18" t="s">
        <v>132</v>
      </c>
      <c r="BM212" s="154" t="s">
        <v>385</v>
      </c>
    </row>
    <row r="213" spans="1:65" s="12" customFormat="1" ht="22.9" customHeight="1">
      <c r="B213" s="130"/>
      <c r="D213" s="131" t="s">
        <v>73</v>
      </c>
      <c r="E213" s="140" t="s">
        <v>132</v>
      </c>
      <c r="F213" s="140" t="s">
        <v>386</v>
      </c>
      <c r="J213" s="141">
        <f>BK213</f>
        <v>0</v>
      </c>
      <c r="L213" s="130"/>
      <c r="M213" s="134"/>
      <c r="N213" s="135"/>
      <c r="O213" s="135"/>
      <c r="P213" s="136">
        <f>SUM(P214:P215)</f>
        <v>3.2370000000000001</v>
      </c>
      <c r="Q213" s="135"/>
      <c r="R213" s="136">
        <f>SUM(R214:R215)</f>
        <v>0</v>
      </c>
      <c r="S213" s="135"/>
      <c r="T213" s="137">
        <f>SUM(T214:T215)</f>
        <v>0</v>
      </c>
      <c r="AR213" s="131" t="s">
        <v>81</v>
      </c>
      <c r="AT213" s="138" t="s">
        <v>73</v>
      </c>
      <c r="AU213" s="138" t="s">
        <v>81</v>
      </c>
      <c r="AY213" s="131" t="s">
        <v>126</v>
      </c>
      <c r="BK213" s="139">
        <f>SUM(BK214:BK215)</f>
        <v>0</v>
      </c>
    </row>
    <row r="214" spans="1:65" s="2" customFormat="1" ht="24" customHeight="1">
      <c r="A214" s="30"/>
      <c r="B214" s="142"/>
      <c r="C214" s="143">
        <v>40</v>
      </c>
      <c r="D214" s="143" t="s">
        <v>128</v>
      </c>
      <c r="E214" s="144" t="s">
        <v>387</v>
      </c>
      <c r="F214" s="145" t="s">
        <v>388</v>
      </c>
      <c r="G214" s="146" t="s">
        <v>244</v>
      </c>
      <c r="H214" s="147">
        <v>19.5</v>
      </c>
      <c r="I214" s="148"/>
      <c r="J214" s="148">
        <f>ROUND(I214*H214,2)</f>
        <v>0</v>
      </c>
      <c r="K214" s="149"/>
      <c r="L214" s="31"/>
      <c r="M214" s="150" t="s">
        <v>1</v>
      </c>
      <c r="N214" s="151" t="s">
        <v>39</v>
      </c>
      <c r="O214" s="152">
        <v>0.16600000000000001</v>
      </c>
      <c r="P214" s="152">
        <f>O214*H214</f>
        <v>3.2370000000000001</v>
      </c>
      <c r="Q214" s="152">
        <v>0</v>
      </c>
      <c r="R214" s="152">
        <f>Q214*H214</f>
        <v>0</v>
      </c>
      <c r="S214" s="152">
        <v>0</v>
      </c>
      <c r="T214" s="153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54" t="s">
        <v>132</v>
      </c>
      <c r="AT214" s="154" t="s">
        <v>128</v>
      </c>
      <c r="AU214" s="154" t="s">
        <v>83</v>
      </c>
      <c r="AY214" s="18" t="s">
        <v>126</v>
      </c>
      <c r="BE214" s="155">
        <f>IF(N214="základní",J214,0)</f>
        <v>0</v>
      </c>
      <c r="BF214" s="155">
        <f>IF(N214="snížená",J214,0)</f>
        <v>0</v>
      </c>
      <c r="BG214" s="155">
        <f>IF(N214="zákl. přenesená",J214,0)</f>
        <v>0</v>
      </c>
      <c r="BH214" s="155">
        <f>IF(N214="sníž. přenesená",J214,0)</f>
        <v>0</v>
      </c>
      <c r="BI214" s="155">
        <f>IF(N214="nulová",J214,0)</f>
        <v>0</v>
      </c>
      <c r="BJ214" s="18" t="s">
        <v>81</v>
      </c>
      <c r="BK214" s="155">
        <f>ROUND(I214*H214,2)</f>
        <v>0</v>
      </c>
      <c r="BL214" s="18" t="s">
        <v>132</v>
      </c>
      <c r="BM214" s="154" t="s">
        <v>389</v>
      </c>
    </row>
    <row r="215" spans="1:65" s="13" customFormat="1">
      <c r="B215" s="156"/>
      <c r="D215" s="157" t="s">
        <v>134</v>
      </c>
      <c r="E215" s="158" t="s">
        <v>1</v>
      </c>
      <c r="F215" s="159" t="s">
        <v>390</v>
      </c>
      <c r="H215" s="160">
        <v>19.5</v>
      </c>
      <c r="L215" s="156"/>
      <c r="M215" s="161"/>
      <c r="N215" s="162"/>
      <c r="O215" s="162"/>
      <c r="P215" s="162"/>
      <c r="Q215" s="162"/>
      <c r="R215" s="162"/>
      <c r="S215" s="162"/>
      <c r="T215" s="163"/>
      <c r="AT215" s="158" t="s">
        <v>134</v>
      </c>
      <c r="AU215" s="158" t="s">
        <v>83</v>
      </c>
      <c r="AV215" s="13" t="s">
        <v>83</v>
      </c>
      <c r="AW215" s="13" t="s">
        <v>30</v>
      </c>
      <c r="AX215" s="13" t="s">
        <v>81</v>
      </c>
      <c r="AY215" s="158" t="s">
        <v>126</v>
      </c>
    </row>
    <row r="216" spans="1:65" s="12" customFormat="1" ht="22.9" customHeight="1">
      <c r="B216" s="130"/>
      <c r="D216" s="131" t="s">
        <v>73</v>
      </c>
      <c r="E216" s="140" t="s">
        <v>391</v>
      </c>
      <c r="F216" s="140" t="s">
        <v>392</v>
      </c>
      <c r="J216" s="141">
        <f>BK216</f>
        <v>0</v>
      </c>
      <c r="L216" s="130"/>
      <c r="M216" s="134"/>
      <c r="N216" s="135"/>
      <c r="O216" s="135"/>
      <c r="P216" s="136">
        <f>SUM(P217:P221)</f>
        <v>13.43</v>
      </c>
      <c r="Q216" s="135"/>
      <c r="R216" s="136">
        <f>SUM(R217:R221)</f>
        <v>0</v>
      </c>
      <c r="S216" s="135"/>
      <c r="T216" s="137">
        <f>SUM(T217:T221)</f>
        <v>0</v>
      </c>
      <c r="AR216" s="131" t="s">
        <v>81</v>
      </c>
      <c r="AT216" s="138" t="s">
        <v>73</v>
      </c>
      <c r="AU216" s="138" t="s">
        <v>81</v>
      </c>
      <c r="AY216" s="131" t="s">
        <v>126</v>
      </c>
      <c r="BK216" s="139">
        <f>SUM(BK217:BK221)</f>
        <v>0</v>
      </c>
    </row>
    <row r="217" spans="1:65" s="2" customFormat="1" ht="16.5" customHeight="1">
      <c r="A217" s="30"/>
      <c r="B217" s="142"/>
      <c r="C217" s="143">
        <v>41</v>
      </c>
      <c r="D217" s="143" t="s">
        <v>128</v>
      </c>
      <c r="E217" s="144" t="s">
        <v>393</v>
      </c>
      <c r="F217" s="145" t="s">
        <v>394</v>
      </c>
      <c r="G217" s="146" t="s">
        <v>184</v>
      </c>
      <c r="H217" s="147">
        <v>34</v>
      </c>
      <c r="I217" s="148"/>
      <c r="J217" s="148">
        <f>ROUND(I217*H217,2)</f>
        <v>0</v>
      </c>
      <c r="K217" s="149"/>
      <c r="L217" s="31"/>
      <c r="M217" s="150" t="s">
        <v>1</v>
      </c>
      <c r="N217" s="151" t="s">
        <v>39</v>
      </c>
      <c r="O217" s="152">
        <v>0.08</v>
      </c>
      <c r="P217" s="152">
        <f>O217*H217</f>
        <v>2.72</v>
      </c>
      <c r="Q217" s="152">
        <v>0</v>
      </c>
      <c r="R217" s="152">
        <f>Q217*H217</f>
        <v>0</v>
      </c>
      <c r="S217" s="152">
        <v>0</v>
      </c>
      <c r="T217" s="153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4" t="s">
        <v>132</v>
      </c>
      <c r="AT217" s="154" t="s">
        <v>128</v>
      </c>
      <c r="AU217" s="154" t="s">
        <v>83</v>
      </c>
      <c r="AY217" s="18" t="s">
        <v>126</v>
      </c>
      <c r="BE217" s="155">
        <f>IF(N217="základní",J217,0)</f>
        <v>0</v>
      </c>
      <c r="BF217" s="155">
        <f>IF(N217="snížená",J217,0)</f>
        <v>0</v>
      </c>
      <c r="BG217" s="155">
        <f>IF(N217="zákl. přenesená",J217,0)</f>
        <v>0</v>
      </c>
      <c r="BH217" s="155">
        <f>IF(N217="sníž. přenesená",J217,0)</f>
        <v>0</v>
      </c>
      <c r="BI217" s="155">
        <f>IF(N217="nulová",J217,0)</f>
        <v>0</v>
      </c>
      <c r="BJ217" s="18" t="s">
        <v>81</v>
      </c>
      <c r="BK217" s="155">
        <f>ROUND(I217*H217,2)</f>
        <v>0</v>
      </c>
      <c r="BL217" s="18" t="s">
        <v>132</v>
      </c>
      <c r="BM217" s="154" t="s">
        <v>395</v>
      </c>
    </row>
    <row r="218" spans="1:65" s="2" customFormat="1" ht="24" customHeight="1">
      <c r="A218" s="30"/>
      <c r="B218" s="142"/>
      <c r="C218" s="143">
        <v>42</v>
      </c>
      <c r="D218" s="143" t="s">
        <v>128</v>
      </c>
      <c r="E218" s="144" t="s">
        <v>396</v>
      </c>
      <c r="F218" s="145" t="s">
        <v>397</v>
      </c>
      <c r="G218" s="146" t="s">
        <v>184</v>
      </c>
      <c r="H218" s="147">
        <v>340</v>
      </c>
      <c r="I218" s="148"/>
      <c r="J218" s="148">
        <f>ROUND(I218*H218,2)</f>
        <v>0</v>
      </c>
      <c r="K218" s="149"/>
      <c r="L218" s="31"/>
      <c r="M218" s="150" t="s">
        <v>1</v>
      </c>
      <c r="N218" s="151" t="s">
        <v>39</v>
      </c>
      <c r="O218" s="152">
        <v>6.0000000000000001E-3</v>
      </c>
      <c r="P218" s="152">
        <f>O218*H218</f>
        <v>2.04</v>
      </c>
      <c r="Q218" s="152">
        <v>0</v>
      </c>
      <c r="R218" s="152">
        <f>Q218*H218</f>
        <v>0</v>
      </c>
      <c r="S218" s="152">
        <v>0</v>
      </c>
      <c r="T218" s="153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54" t="s">
        <v>132</v>
      </c>
      <c r="AT218" s="154" t="s">
        <v>128</v>
      </c>
      <c r="AU218" s="154" t="s">
        <v>83</v>
      </c>
      <c r="AY218" s="18" t="s">
        <v>126</v>
      </c>
      <c r="BE218" s="155">
        <f>IF(N218="základní",J218,0)</f>
        <v>0</v>
      </c>
      <c r="BF218" s="155">
        <f>IF(N218="snížená",J218,0)</f>
        <v>0</v>
      </c>
      <c r="BG218" s="155">
        <f>IF(N218="zákl. přenesená",J218,0)</f>
        <v>0</v>
      </c>
      <c r="BH218" s="155">
        <f>IF(N218="sníž. přenesená",J218,0)</f>
        <v>0</v>
      </c>
      <c r="BI218" s="155">
        <f>IF(N218="nulová",J218,0)</f>
        <v>0</v>
      </c>
      <c r="BJ218" s="18" t="s">
        <v>81</v>
      </c>
      <c r="BK218" s="155">
        <f>ROUND(I218*H218,2)</f>
        <v>0</v>
      </c>
      <c r="BL218" s="18" t="s">
        <v>132</v>
      </c>
      <c r="BM218" s="154" t="s">
        <v>398</v>
      </c>
    </row>
    <row r="219" spans="1:65" s="13" customFormat="1">
      <c r="B219" s="156"/>
      <c r="D219" s="157" t="s">
        <v>134</v>
      </c>
      <c r="E219" s="158" t="s">
        <v>1</v>
      </c>
      <c r="F219" s="159" t="s">
        <v>399</v>
      </c>
      <c r="H219" s="160">
        <v>340</v>
      </c>
      <c r="L219" s="156"/>
      <c r="M219" s="161"/>
      <c r="N219" s="162"/>
      <c r="O219" s="162"/>
      <c r="P219" s="162"/>
      <c r="Q219" s="162"/>
      <c r="R219" s="162"/>
      <c r="S219" s="162"/>
      <c r="T219" s="163"/>
      <c r="AT219" s="158" t="s">
        <v>134</v>
      </c>
      <c r="AU219" s="158" t="s">
        <v>83</v>
      </c>
      <c r="AV219" s="13" t="s">
        <v>83</v>
      </c>
      <c r="AW219" s="13" t="s">
        <v>30</v>
      </c>
      <c r="AX219" s="13" t="s">
        <v>81</v>
      </c>
      <c r="AY219" s="158" t="s">
        <v>126</v>
      </c>
    </row>
    <row r="220" spans="1:65" s="2" customFormat="1" ht="24" customHeight="1">
      <c r="A220" s="30"/>
      <c r="B220" s="142"/>
      <c r="C220" s="143">
        <v>43</v>
      </c>
      <c r="D220" s="143" t="s">
        <v>128</v>
      </c>
      <c r="E220" s="144" t="s">
        <v>400</v>
      </c>
      <c r="F220" s="145" t="s">
        <v>401</v>
      </c>
      <c r="G220" s="146" t="s">
        <v>184</v>
      </c>
      <c r="H220" s="147">
        <v>34</v>
      </c>
      <c r="I220" s="148"/>
      <c r="J220" s="148">
        <f>ROUND(I220*H220,2)</f>
        <v>0</v>
      </c>
      <c r="K220" s="149"/>
      <c r="L220" s="31"/>
      <c r="M220" s="150" t="s">
        <v>1</v>
      </c>
      <c r="N220" s="151" t="s">
        <v>39</v>
      </c>
      <c r="O220" s="152">
        <v>0.255</v>
      </c>
      <c r="P220" s="152">
        <f>O220*H220</f>
        <v>8.67</v>
      </c>
      <c r="Q220" s="152">
        <v>0</v>
      </c>
      <c r="R220" s="152">
        <f>Q220*H220</f>
        <v>0</v>
      </c>
      <c r="S220" s="152">
        <v>0</v>
      </c>
      <c r="T220" s="153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4" t="s">
        <v>132</v>
      </c>
      <c r="AT220" s="154" t="s">
        <v>128</v>
      </c>
      <c r="AU220" s="154" t="s">
        <v>83</v>
      </c>
      <c r="AY220" s="18" t="s">
        <v>126</v>
      </c>
      <c r="BE220" s="155">
        <f>IF(N220="základní",J220,0)</f>
        <v>0</v>
      </c>
      <c r="BF220" s="155">
        <f>IF(N220="snížená",J220,0)</f>
        <v>0</v>
      </c>
      <c r="BG220" s="155">
        <f>IF(N220="zákl. přenesená",J220,0)</f>
        <v>0</v>
      </c>
      <c r="BH220" s="155">
        <f>IF(N220="sníž. přenesená",J220,0)</f>
        <v>0</v>
      </c>
      <c r="BI220" s="155">
        <f>IF(N220="nulová",J220,0)</f>
        <v>0</v>
      </c>
      <c r="BJ220" s="18" t="s">
        <v>81</v>
      </c>
      <c r="BK220" s="155">
        <f>ROUND(I220*H220,2)</f>
        <v>0</v>
      </c>
      <c r="BL220" s="18" t="s">
        <v>132</v>
      </c>
      <c r="BM220" s="154" t="s">
        <v>402</v>
      </c>
    </row>
    <row r="221" spans="1:65" s="13" customFormat="1">
      <c r="B221" s="156"/>
      <c r="D221" s="157" t="s">
        <v>134</v>
      </c>
      <c r="E221" s="158" t="s">
        <v>1</v>
      </c>
      <c r="F221" s="159" t="s">
        <v>403</v>
      </c>
      <c r="H221" s="160">
        <v>34</v>
      </c>
      <c r="L221" s="156"/>
      <c r="M221" s="161"/>
      <c r="N221" s="162"/>
      <c r="O221" s="162"/>
      <c r="P221" s="162"/>
      <c r="Q221" s="162"/>
      <c r="R221" s="162"/>
      <c r="S221" s="162"/>
      <c r="T221" s="163"/>
      <c r="AT221" s="158" t="s">
        <v>134</v>
      </c>
      <c r="AU221" s="158" t="s">
        <v>83</v>
      </c>
      <c r="AV221" s="13" t="s">
        <v>83</v>
      </c>
      <c r="AW221" s="13" t="s">
        <v>30</v>
      </c>
      <c r="AX221" s="13" t="s">
        <v>81</v>
      </c>
      <c r="AY221" s="158" t="s">
        <v>126</v>
      </c>
    </row>
    <row r="222" spans="1:65" s="12" customFormat="1" ht="22.9" customHeight="1">
      <c r="B222" s="130"/>
      <c r="D222" s="131" t="s">
        <v>73</v>
      </c>
      <c r="E222" s="140" t="s">
        <v>230</v>
      </c>
      <c r="F222" s="140" t="s">
        <v>231</v>
      </c>
      <c r="J222" s="141">
        <f>BK222</f>
        <v>0</v>
      </c>
      <c r="L222" s="130"/>
      <c r="M222" s="134"/>
      <c r="N222" s="135"/>
      <c r="O222" s="135"/>
      <c r="P222" s="136">
        <f>P223</f>
        <v>2.4724999999999997E-2</v>
      </c>
      <c r="Q222" s="135"/>
      <c r="R222" s="136">
        <f>R223</f>
        <v>0</v>
      </c>
      <c r="S222" s="135"/>
      <c r="T222" s="137">
        <f>T223</f>
        <v>0</v>
      </c>
      <c r="AR222" s="131" t="s">
        <v>81</v>
      </c>
      <c r="AT222" s="138" t="s">
        <v>73</v>
      </c>
      <c r="AU222" s="138" t="s">
        <v>81</v>
      </c>
      <c r="AY222" s="131" t="s">
        <v>126</v>
      </c>
      <c r="BK222" s="139">
        <f>BK223</f>
        <v>0</v>
      </c>
    </row>
    <row r="223" spans="1:65" s="2" customFormat="1" ht="16.5" customHeight="1">
      <c r="A223" s="30"/>
      <c r="B223" s="142"/>
      <c r="C223" s="143">
        <v>44</v>
      </c>
      <c r="D223" s="143" t="s">
        <v>128</v>
      </c>
      <c r="E223" s="144" t="s">
        <v>281</v>
      </c>
      <c r="F223" s="145" t="s">
        <v>282</v>
      </c>
      <c r="G223" s="146" t="s">
        <v>184</v>
      </c>
      <c r="H223" s="147">
        <v>2.3E-2</v>
      </c>
      <c r="I223" s="148"/>
      <c r="J223" s="148">
        <f>ROUND(I223*H223,2)</f>
        <v>0</v>
      </c>
      <c r="K223" s="149"/>
      <c r="L223" s="31"/>
      <c r="M223" s="188" t="s">
        <v>1</v>
      </c>
      <c r="N223" s="189" t="s">
        <v>39</v>
      </c>
      <c r="O223" s="190">
        <v>1.075</v>
      </c>
      <c r="P223" s="190">
        <f>O223*H223</f>
        <v>2.4724999999999997E-2</v>
      </c>
      <c r="Q223" s="190">
        <v>0</v>
      </c>
      <c r="R223" s="190">
        <f>Q223*H223</f>
        <v>0</v>
      </c>
      <c r="S223" s="190">
        <v>0</v>
      </c>
      <c r="T223" s="191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4" t="s">
        <v>132</v>
      </c>
      <c r="AT223" s="154" t="s">
        <v>128</v>
      </c>
      <c r="AU223" s="154" t="s">
        <v>83</v>
      </c>
      <c r="AY223" s="18" t="s">
        <v>126</v>
      </c>
      <c r="BE223" s="155">
        <f>IF(N223="základní",J223,0)</f>
        <v>0</v>
      </c>
      <c r="BF223" s="155">
        <f>IF(N223="snížená",J223,0)</f>
        <v>0</v>
      </c>
      <c r="BG223" s="155">
        <f>IF(N223="zákl. přenesená",J223,0)</f>
        <v>0</v>
      </c>
      <c r="BH223" s="155">
        <f>IF(N223="sníž. přenesená",J223,0)</f>
        <v>0</v>
      </c>
      <c r="BI223" s="155">
        <f>IF(N223="nulová",J223,0)</f>
        <v>0</v>
      </c>
      <c r="BJ223" s="18" t="s">
        <v>81</v>
      </c>
      <c r="BK223" s="155">
        <f>ROUND(I223*H223,2)</f>
        <v>0</v>
      </c>
      <c r="BL223" s="18" t="s">
        <v>132</v>
      </c>
      <c r="BM223" s="154" t="s">
        <v>404</v>
      </c>
    </row>
    <row r="224" spans="1:65" s="2" customFormat="1" ht="6.95" customHeight="1">
      <c r="A224" s="30"/>
      <c r="B224" s="45"/>
      <c r="C224" s="46"/>
      <c r="D224" s="46"/>
      <c r="E224" s="46"/>
      <c r="F224" s="46"/>
      <c r="G224" s="46"/>
      <c r="H224" s="46"/>
      <c r="I224" s="46"/>
      <c r="J224" s="46"/>
      <c r="K224" s="46"/>
      <c r="L224" s="31"/>
      <c r="M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</row>
  </sheetData>
  <autoFilter ref="C121:K223" xr:uid="{00000000-0009-0000-0000-000005000000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38"/>
  <sheetViews>
    <sheetView showGridLines="0" topLeftCell="A101" workbookViewId="0">
      <selection activeCell="J121" sqref="J12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34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8" t="s">
        <v>98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99</v>
      </c>
      <c r="L4" s="21"/>
      <c r="M4" s="92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13</v>
      </c>
      <c r="L6" s="21"/>
    </row>
    <row r="7" spans="1:46" s="1" customFormat="1" ht="27" customHeight="1">
      <c r="B7" s="21"/>
      <c r="E7" s="240" t="str">
        <f>'Rekapitulace stavby'!K6</f>
        <v>Narušení statiky objektu haly Mánesova ul.
Mánesova 2808/12d, 612 00, Brno-Královo Pole</v>
      </c>
      <c r="F7" s="241"/>
      <c r="G7" s="241"/>
      <c r="H7" s="241"/>
      <c r="L7" s="21"/>
    </row>
    <row r="8" spans="1:46" s="2" customFormat="1" ht="12" customHeight="1">
      <c r="A8" s="30"/>
      <c r="B8" s="31"/>
      <c r="C8" s="30"/>
      <c r="D8" s="27" t="s">
        <v>100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23" t="s">
        <v>405</v>
      </c>
      <c r="F9" s="242"/>
      <c r="G9" s="242"/>
      <c r="H9" s="242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14</v>
      </c>
      <c r="E11" s="30"/>
      <c r="F11" s="25" t="s">
        <v>1</v>
      </c>
      <c r="G11" s="30"/>
      <c r="H11" s="30"/>
      <c r="I11" s="27" t="s">
        <v>15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16</v>
      </c>
      <c r="E12" s="30"/>
      <c r="F12" s="25" t="s">
        <v>17</v>
      </c>
      <c r="G12" s="30"/>
      <c r="H12" s="30"/>
      <c r="I12" s="27" t="s">
        <v>18</v>
      </c>
      <c r="J12" s="53">
        <f>'Rekapitulace stavby'!AN8</f>
        <v>43815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19</v>
      </c>
      <c r="E14" s="30"/>
      <c r="F14" s="30"/>
      <c r="G14" s="30"/>
      <c r="H14" s="30"/>
      <c r="I14" s="27" t="s">
        <v>20</v>
      </c>
      <c r="J14" s="25" t="s">
        <v>21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22</v>
      </c>
      <c r="F15" s="30"/>
      <c r="G15" s="30"/>
      <c r="H15" s="30"/>
      <c r="I15" s="27" t="s">
        <v>23</v>
      </c>
      <c r="J15" s="25" t="s">
        <v>24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20</v>
      </c>
      <c r="J17" s="25" t="s">
        <v>26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27</v>
      </c>
      <c r="F18" s="30"/>
      <c r="G18" s="30"/>
      <c r="H18" s="30"/>
      <c r="I18" s="27" t="s">
        <v>23</v>
      </c>
      <c r="J18" s="25" t="s">
        <v>28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29</v>
      </c>
      <c r="E20" s="30"/>
      <c r="F20" s="30"/>
      <c r="G20" s="30"/>
      <c r="H20" s="30"/>
      <c r="I20" s="27" t="s">
        <v>20</v>
      </c>
      <c r="J20" s="25" t="s">
        <v>26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23</v>
      </c>
      <c r="J21" s="25" t="s">
        <v>28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31</v>
      </c>
      <c r="E23" s="30"/>
      <c r="F23" s="30"/>
      <c r="G23" s="30"/>
      <c r="H23" s="30"/>
      <c r="I23" s="27" t="s">
        <v>20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23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3"/>
      <c r="B27" s="94"/>
      <c r="C27" s="93"/>
      <c r="D27" s="93"/>
      <c r="E27" s="235" t="s">
        <v>1</v>
      </c>
      <c r="F27" s="235"/>
      <c r="G27" s="235"/>
      <c r="H27" s="235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6" t="s">
        <v>34</v>
      </c>
      <c r="E30" s="30"/>
      <c r="F30" s="30"/>
      <c r="G30" s="30"/>
      <c r="H30" s="30"/>
      <c r="I30" s="30"/>
      <c r="J30" s="69">
        <f>ROUND(J121,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7" t="s">
        <v>38</v>
      </c>
      <c r="E33" s="27" t="s">
        <v>39</v>
      </c>
      <c r="F33" s="98">
        <f>ROUND((SUM(BE121:BE135)),  2)</f>
        <v>0</v>
      </c>
      <c r="G33" s="30"/>
      <c r="H33" s="30"/>
      <c r="I33" s="99">
        <v>0.21</v>
      </c>
      <c r="J33" s="98">
        <f>ROUND(((SUM(BE121:BE135))*I33),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40</v>
      </c>
      <c r="F34" s="98">
        <f>ROUND((SUM(BF121:BF135)),  2)</f>
        <v>0</v>
      </c>
      <c r="G34" s="30"/>
      <c r="H34" s="30"/>
      <c r="I34" s="99">
        <v>0.15</v>
      </c>
      <c r="J34" s="98">
        <f>ROUND(((SUM(BF121:BF135))*I34),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41</v>
      </c>
      <c r="F35" s="98">
        <f>ROUND((SUM(BG121:BG135)),  2)</f>
        <v>0</v>
      </c>
      <c r="G35" s="30"/>
      <c r="H35" s="30"/>
      <c r="I35" s="99">
        <v>0.21</v>
      </c>
      <c r="J35" s="98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42</v>
      </c>
      <c r="F36" s="98">
        <f>ROUND((SUM(BH121:BH135)),  2)</f>
        <v>0</v>
      </c>
      <c r="G36" s="30"/>
      <c r="H36" s="30"/>
      <c r="I36" s="99">
        <v>0.15</v>
      </c>
      <c r="J36" s="98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43</v>
      </c>
      <c r="F37" s="98">
        <f>ROUND((SUM(BI121:BI135)),  2)</f>
        <v>0</v>
      </c>
      <c r="G37" s="30"/>
      <c r="H37" s="30"/>
      <c r="I37" s="99">
        <v>0</v>
      </c>
      <c r="J37" s="98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0"/>
      <c r="D39" s="101" t="s">
        <v>44</v>
      </c>
      <c r="E39" s="58"/>
      <c r="F39" s="58"/>
      <c r="G39" s="102" t="s">
        <v>45</v>
      </c>
      <c r="H39" s="103" t="s">
        <v>46</v>
      </c>
      <c r="I39" s="58"/>
      <c r="J39" s="104">
        <f>SUM(J30:J37)</f>
        <v>0</v>
      </c>
      <c r="K39" s="105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06" t="s">
        <v>50</v>
      </c>
      <c r="G61" s="43" t="s">
        <v>49</v>
      </c>
      <c r="H61" s="33"/>
      <c r="I61" s="33"/>
      <c r="J61" s="107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06" t="s">
        <v>50</v>
      </c>
      <c r="G76" s="43" t="s">
        <v>49</v>
      </c>
      <c r="H76" s="33"/>
      <c r="I76" s="33"/>
      <c r="J76" s="107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101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13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9.45" customHeight="1">
      <c r="A85" s="30"/>
      <c r="B85" s="31"/>
      <c r="C85" s="30"/>
      <c r="D85" s="30"/>
      <c r="E85" s="240" t="str">
        <f>E7</f>
        <v>Narušení statiky objektu haly Mánesova ul.
Mánesova 2808/12d, 612 00, Brno-Královo Pole</v>
      </c>
      <c r="F85" s="241"/>
      <c r="G85" s="241"/>
      <c r="H85" s="241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100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23" t="str">
        <f>E9</f>
        <v>06 - Vedlejší rozpočtové náklady</v>
      </c>
      <c r="F87" s="242"/>
      <c r="G87" s="242"/>
      <c r="H87" s="242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16</v>
      </c>
      <c r="D89" s="30"/>
      <c r="E89" s="30"/>
      <c r="F89" s="25" t="str">
        <f>F12</f>
        <v>Brno, Mánesova</v>
      </c>
      <c r="G89" s="30"/>
      <c r="H89" s="30"/>
      <c r="I89" s="27" t="s">
        <v>18</v>
      </c>
      <c r="J89" s="53">
        <f>IF(J12="","",J12)</f>
        <v>43815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43.15" customHeight="1">
      <c r="A91" s="30"/>
      <c r="B91" s="31"/>
      <c r="C91" s="27" t="s">
        <v>19</v>
      </c>
      <c r="D91" s="30"/>
      <c r="E91" s="30"/>
      <c r="F91" s="25" t="str">
        <f>E15</f>
        <v>Masarykova univerzita, Žerotínovo nám. 9, Brno</v>
      </c>
      <c r="G91" s="30"/>
      <c r="H91" s="30"/>
      <c r="I91" s="27" t="s">
        <v>29</v>
      </c>
      <c r="J91" s="28" t="str">
        <f>E21</f>
        <v>PROXIMA projekt, s.r.o., Lidická 19, Brno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25</v>
      </c>
      <c r="D92" s="30"/>
      <c r="E92" s="30"/>
      <c r="F92" s="25" t="str">
        <f>IF(E18="","",E18)</f>
        <v>PROXIMA projekt, s.r.o., Lidická 19, Brno</v>
      </c>
      <c r="G92" s="30"/>
      <c r="H92" s="30"/>
      <c r="I92" s="27" t="s">
        <v>31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8" t="s">
        <v>102</v>
      </c>
      <c r="D94" s="100"/>
      <c r="E94" s="100"/>
      <c r="F94" s="100"/>
      <c r="G94" s="100"/>
      <c r="H94" s="100"/>
      <c r="I94" s="100"/>
      <c r="J94" s="109" t="s">
        <v>103</v>
      </c>
      <c r="K94" s="10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10" t="s">
        <v>104</v>
      </c>
      <c r="D96" s="30"/>
      <c r="E96" s="30"/>
      <c r="F96" s="30"/>
      <c r="G96" s="30"/>
      <c r="H96" s="30"/>
      <c r="I96" s="30"/>
      <c r="J96" s="69">
        <f>J121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105</v>
      </c>
    </row>
    <row r="97" spans="1:31" s="9" customFormat="1" ht="24.95" customHeight="1">
      <c r="B97" s="111"/>
      <c r="D97" s="112" t="s">
        <v>406</v>
      </c>
      <c r="E97" s="113"/>
      <c r="F97" s="113"/>
      <c r="G97" s="113"/>
      <c r="H97" s="113"/>
      <c r="I97" s="113"/>
      <c r="J97" s="114">
        <f>J122</f>
        <v>0</v>
      </c>
      <c r="L97" s="111"/>
    </row>
    <row r="98" spans="1:31" s="10" customFormat="1" ht="19.899999999999999" customHeight="1">
      <c r="B98" s="115"/>
      <c r="D98" s="116" t="s">
        <v>407</v>
      </c>
      <c r="E98" s="117"/>
      <c r="F98" s="117"/>
      <c r="G98" s="117"/>
      <c r="H98" s="117"/>
      <c r="I98" s="117"/>
      <c r="J98" s="118">
        <f>J123</f>
        <v>0</v>
      </c>
      <c r="L98" s="115"/>
    </row>
    <row r="99" spans="1:31" s="10" customFormat="1" ht="19.899999999999999" customHeight="1">
      <c r="B99" s="115"/>
      <c r="D99" s="116" t="s">
        <v>408</v>
      </c>
      <c r="E99" s="117"/>
      <c r="F99" s="117"/>
      <c r="G99" s="117"/>
      <c r="H99" s="117"/>
      <c r="I99" s="117"/>
      <c r="J99" s="118">
        <f>J128</f>
        <v>0</v>
      </c>
      <c r="L99" s="115"/>
    </row>
    <row r="100" spans="1:31" s="10" customFormat="1" ht="19.899999999999999" customHeight="1">
      <c r="B100" s="115"/>
      <c r="D100" s="116" t="s">
        <v>409</v>
      </c>
      <c r="E100" s="117"/>
      <c r="F100" s="117"/>
      <c r="G100" s="117"/>
      <c r="H100" s="117"/>
      <c r="I100" s="117"/>
      <c r="J100" s="118">
        <f>J131</f>
        <v>0</v>
      </c>
      <c r="L100" s="115"/>
    </row>
    <row r="101" spans="1:31" s="10" customFormat="1" ht="19.899999999999999" customHeight="1">
      <c r="B101" s="115"/>
      <c r="D101" s="116" t="s">
        <v>410</v>
      </c>
      <c r="E101" s="117"/>
      <c r="F101" s="117"/>
      <c r="G101" s="117"/>
      <c r="H101" s="117"/>
      <c r="I101" s="117"/>
      <c r="J101" s="118">
        <f>J134</f>
        <v>0</v>
      </c>
      <c r="L101" s="115"/>
    </row>
    <row r="102" spans="1:31" s="2" customFormat="1" ht="21.75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2" customFormat="1" ht="6.95" customHeight="1">
      <c r="A107" s="30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>
      <c r="A108" s="30"/>
      <c r="B108" s="31"/>
      <c r="C108" s="22" t="s">
        <v>111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7" t="s">
        <v>13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28.9" customHeight="1">
      <c r="A111" s="30"/>
      <c r="B111" s="31"/>
      <c r="C111" s="30"/>
      <c r="D111" s="30"/>
      <c r="E111" s="240" t="str">
        <f>E7</f>
        <v>Narušení statiky objektu haly Mánesova ul.
Mánesova 2808/12d, 612 00, Brno-Královo Pole</v>
      </c>
      <c r="F111" s="241"/>
      <c r="G111" s="241"/>
      <c r="H111" s="241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7" t="s">
        <v>100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0"/>
      <c r="D113" s="30"/>
      <c r="E113" s="223" t="str">
        <f>E9</f>
        <v>06 - Vedlejší rozpočtové náklady</v>
      </c>
      <c r="F113" s="242"/>
      <c r="G113" s="242"/>
      <c r="H113" s="242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7" t="s">
        <v>16</v>
      </c>
      <c r="D115" s="30"/>
      <c r="E115" s="30"/>
      <c r="F115" s="25" t="str">
        <f>F12</f>
        <v>Brno, Mánesova</v>
      </c>
      <c r="G115" s="30"/>
      <c r="H115" s="30"/>
      <c r="I115" s="27" t="s">
        <v>18</v>
      </c>
      <c r="J115" s="53">
        <f>IF(J12="","",J12)</f>
        <v>43815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43.15" customHeight="1">
      <c r="A117" s="30"/>
      <c r="B117" s="31"/>
      <c r="C117" s="27" t="s">
        <v>19</v>
      </c>
      <c r="D117" s="30"/>
      <c r="E117" s="30"/>
      <c r="F117" s="25" t="str">
        <f>E15</f>
        <v>Masarykova univerzita, Žerotínovo nám. 9, Brno</v>
      </c>
      <c r="G117" s="30"/>
      <c r="H117" s="30"/>
      <c r="I117" s="27" t="s">
        <v>29</v>
      </c>
      <c r="J117" s="28" t="str">
        <f>E21</f>
        <v>PROXIMA projekt, s.r.o., Lidická 19, Brno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7" t="s">
        <v>25</v>
      </c>
      <c r="D118" s="30"/>
      <c r="E118" s="30"/>
      <c r="F118" s="25" t="str">
        <f>IF(E18="","",E18)</f>
        <v>PROXIMA projekt, s.r.o., Lidická 19, Brno</v>
      </c>
      <c r="G118" s="30"/>
      <c r="H118" s="30"/>
      <c r="I118" s="27" t="s">
        <v>31</v>
      </c>
      <c r="J118" s="28" t="str">
        <f>E24</f>
        <v xml:space="preserve"> 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19"/>
      <c r="B120" s="120"/>
      <c r="C120" s="121" t="s">
        <v>112</v>
      </c>
      <c r="D120" s="122" t="s">
        <v>59</v>
      </c>
      <c r="E120" s="122" t="s">
        <v>55</v>
      </c>
      <c r="F120" s="122" t="s">
        <v>56</v>
      </c>
      <c r="G120" s="122" t="s">
        <v>113</v>
      </c>
      <c r="H120" s="122" t="s">
        <v>114</v>
      </c>
      <c r="I120" s="122" t="s">
        <v>115</v>
      </c>
      <c r="J120" s="123" t="s">
        <v>103</v>
      </c>
      <c r="K120" s="124" t="s">
        <v>116</v>
      </c>
      <c r="L120" s="125"/>
      <c r="M120" s="60" t="s">
        <v>1</v>
      </c>
      <c r="N120" s="61" t="s">
        <v>38</v>
      </c>
      <c r="O120" s="61" t="s">
        <v>117</v>
      </c>
      <c r="P120" s="61" t="s">
        <v>118</v>
      </c>
      <c r="Q120" s="61" t="s">
        <v>119</v>
      </c>
      <c r="R120" s="61" t="s">
        <v>120</v>
      </c>
      <c r="S120" s="61" t="s">
        <v>121</v>
      </c>
      <c r="T120" s="62" t="s">
        <v>122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</row>
    <row r="121" spans="1:65" s="2" customFormat="1" ht="22.9" customHeight="1">
      <c r="A121" s="30"/>
      <c r="B121" s="31"/>
      <c r="C121" s="67" t="s">
        <v>123</v>
      </c>
      <c r="D121" s="30"/>
      <c r="E121" s="30"/>
      <c r="F121" s="30"/>
      <c r="G121" s="30"/>
      <c r="H121" s="30"/>
      <c r="I121" s="30"/>
      <c r="J121" s="126">
        <f>BK121</f>
        <v>0</v>
      </c>
      <c r="K121" s="30"/>
      <c r="L121" s="31"/>
      <c r="M121" s="63"/>
      <c r="N121" s="54"/>
      <c r="O121" s="64"/>
      <c r="P121" s="127">
        <f>P122</f>
        <v>0</v>
      </c>
      <c r="Q121" s="64"/>
      <c r="R121" s="127">
        <f>R122</f>
        <v>0</v>
      </c>
      <c r="S121" s="64"/>
      <c r="T121" s="128">
        <f>T122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8" t="s">
        <v>73</v>
      </c>
      <c r="AU121" s="18" t="s">
        <v>105</v>
      </c>
      <c r="BK121" s="129">
        <f>BK122</f>
        <v>0</v>
      </c>
    </row>
    <row r="122" spans="1:65" s="12" customFormat="1" ht="25.9" customHeight="1">
      <c r="B122" s="130"/>
      <c r="D122" s="131" t="s">
        <v>73</v>
      </c>
      <c r="E122" s="132" t="s">
        <v>411</v>
      </c>
      <c r="F122" s="132" t="s">
        <v>97</v>
      </c>
      <c r="J122" s="133">
        <f>BK122</f>
        <v>0</v>
      </c>
      <c r="L122" s="130"/>
      <c r="M122" s="134"/>
      <c r="N122" s="135"/>
      <c r="O122" s="135"/>
      <c r="P122" s="136">
        <f>P123+P128+P131+P134</f>
        <v>0</v>
      </c>
      <c r="Q122" s="135"/>
      <c r="R122" s="136">
        <f>R123+R128+R131+R134</f>
        <v>0</v>
      </c>
      <c r="S122" s="135"/>
      <c r="T122" s="137">
        <f>T123+T128+T131+T134</f>
        <v>0</v>
      </c>
      <c r="AR122" s="131" t="s">
        <v>149</v>
      </c>
      <c r="AT122" s="138" t="s">
        <v>73</v>
      </c>
      <c r="AU122" s="138" t="s">
        <v>74</v>
      </c>
      <c r="AY122" s="131" t="s">
        <v>126</v>
      </c>
      <c r="BK122" s="139">
        <f>BK123+BK128+BK131+BK134</f>
        <v>0</v>
      </c>
    </row>
    <row r="123" spans="1:65" s="12" customFormat="1" ht="22.9" customHeight="1">
      <c r="B123" s="130"/>
      <c r="D123" s="131" t="s">
        <v>73</v>
      </c>
      <c r="E123" s="140" t="s">
        <v>412</v>
      </c>
      <c r="F123" s="140" t="s">
        <v>413</v>
      </c>
      <c r="J123" s="141">
        <f>BK123</f>
        <v>0</v>
      </c>
      <c r="L123" s="130"/>
      <c r="M123" s="134"/>
      <c r="N123" s="135"/>
      <c r="O123" s="135"/>
      <c r="P123" s="136">
        <f>SUM(P124:P127)</f>
        <v>0</v>
      </c>
      <c r="Q123" s="135"/>
      <c r="R123" s="136">
        <f>SUM(R124:R127)</f>
        <v>0</v>
      </c>
      <c r="S123" s="135"/>
      <c r="T123" s="137">
        <f>SUM(T124:T127)</f>
        <v>0</v>
      </c>
      <c r="AR123" s="131" t="s">
        <v>149</v>
      </c>
      <c r="AT123" s="138" t="s">
        <v>73</v>
      </c>
      <c r="AU123" s="138" t="s">
        <v>81</v>
      </c>
      <c r="AY123" s="131" t="s">
        <v>126</v>
      </c>
      <c r="BK123" s="139">
        <f>SUM(BK124:BK127)</f>
        <v>0</v>
      </c>
    </row>
    <row r="124" spans="1:65" s="2" customFormat="1" ht="16.5" customHeight="1">
      <c r="A124" s="30"/>
      <c r="B124" s="142"/>
      <c r="C124" s="143" t="s">
        <v>81</v>
      </c>
      <c r="D124" s="143" t="s">
        <v>128</v>
      </c>
      <c r="E124" s="144" t="s">
        <v>414</v>
      </c>
      <c r="F124" s="145" t="s">
        <v>413</v>
      </c>
      <c r="G124" s="146" t="s">
        <v>415</v>
      </c>
      <c r="H124" s="147">
        <v>1.5</v>
      </c>
      <c r="I124" s="148"/>
      <c r="J124" s="148">
        <f>ROUND(I124*H124,2)</f>
        <v>0</v>
      </c>
      <c r="K124" s="149"/>
      <c r="L124" s="31"/>
      <c r="M124" s="150" t="s">
        <v>1</v>
      </c>
      <c r="N124" s="151" t="s">
        <v>39</v>
      </c>
      <c r="O124" s="152">
        <v>0</v>
      </c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4" t="s">
        <v>416</v>
      </c>
      <c r="AT124" s="154" t="s">
        <v>128</v>
      </c>
      <c r="AU124" s="154" t="s">
        <v>83</v>
      </c>
      <c r="AY124" s="18" t="s">
        <v>126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8" t="s">
        <v>81</v>
      </c>
      <c r="BK124" s="155">
        <f>ROUND(I124*H124,2)</f>
        <v>0</v>
      </c>
      <c r="BL124" s="18" t="s">
        <v>416</v>
      </c>
      <c r="BM124" s="154" t="s">
        <v>417</v>
      </c>
    </row>
    <row r="125" spans="1:65" s="16" customFormat="1" ht="22.5">
      <c r="B125" s="192"/>
      <c r="D125" s="157" t="s">
        <v>134</v>
      </c>
      <c r="E125" s="193" t="s">
        <v>1</v>
      </c>
      <c r="F125" s="194" t="s">
        <v>433</v>
      </c>
      <c r="H125" s="193" t="s">
        <v>1</v>
      </c>
      <c r="L125" s="192"/>
      <c r="M125" s="195"/>
      <c r="N125" s="196"/>
      <c r="O125" s="196"/>
      <c r="P125" s="196"/>
      <c r="Q125" s="196"/>
      <c r="R125" s="196"/>
      <c r="S125" s="196"/>
      <c r="T125" s="197"/>
      <c r="AT125" s="193" t="s">
        <v>134</v>
      </c>
      <c r="AU125" s="193" t="s">
        <v>83</v>
      </c>
      <c r="AV125" s="16" t="s">
        <v>81</v>
      </c>
      <c r="AW125" s="16" t="s">
        <v>30</v>
      </c>
      <c r="AX125" s="16" t="s">
        <v>74</v>
      </c>
      <c r="AY125" s="193" t="s">
        <v>126</v>
      </c>
    </row>
    <row r="126" spans="1:65" s="16" customFormat="1" ht="22.5">
      <c r="B126" s="192"/>
      <c r="D126" s="157" t="s">
        <v>134</v>
      </c>
      <c r="E126" s="193" t="s">
        <v>1</v>
      </c>
      <c r="F126" s="194" t="s">
        <v>418</v>
      </c>
      <c r="H126" s="193" t="s">
        <v>1</v>
      </c>
      <c r="L126" s="192"/>
      <c r="M126" s="195"/>
      <c r="N126" s="196"/>
      <c r="O126" s="196"/>
      <c r="P126" s="196"/>
      <c r="Q126" s="196"/>
      <c r="R126" s="196"/>
      <c r="S126" s="196"/>
      <c r="T126" s="197"/>
      <c r="AT126" s="193" t="s">
        <v>134</v>
      </c>
      <c r="AU126" s="193" t="s">
        <v>83</v>
      </c>
      <c r="AV126" s="16" t="s">
        <v>81</v>
      </c>
      <c r="AW126" s="16" t="s">
        <v>30</v>
      </c>
      <c r="AX126" s="16" t="s">
        <v>74</v>
      </c>
      <c r="AY126" s="193" t="s">
        <v>126</v>
      </c>
    </row>
    <row r="127" spans="1:65" s="13" customFormat="1">
      <c r="B127" s="156"/>
      <c r="D127" s="157" t="s">
        <v>134</v>
      </c>
      <c r="E127" s="158" t="s">
        <v>1</v>
      </c>
      <c r="F127" s="159" t="s">
        <v>419</v>
      </c>
      <c r="H127" s="160">
        <v>1.5</v>
      </c>
      <c r="L127" s="156"/>
      <c r="M127" s="161"/>
      <c r="N127" s="162"/>
      <c r="O127" s="162"/>
      <c r="P127" s="162"/>
      <c r="Q127" s="162"/>
      <c r="R127" s="162"/>
      <c r="S127" s="162"/>
      <c r="T127" s="163"/>
      <c r="AT127" s="158" t="s">
        <v>134</v>
      </c>
      <c r="AU127" s="158" t="s">
        <v>83</v>
      </c>
      <c r="AV127" s="13" t="s">
        <v>83</v>
      </c>
      <c r="AW127" s="13" t="s">
        <v>30</v>
      </c>
      <c r="AX127" s="13" t="s">
        <v>81</v>
      </c>
      <c r="AY127" s="158" t="s">
        <v>126</v>
      </c>
    </row>
    <row r="128" spans="1:65" s="12" customFormat="1" ht="22.9" customHeight="1">
      <c r="B128" s="130"/>
      <c r="D128" s="131" t="s">
        <v>73</v>
      </c>
      <c r="E128" s="140" t="s">
        <v>420</v>
      </c>
      <c r="F128" s="140" t="s">
        <v>421</v>
      </c>
      <c r="J128" s="141">
        <f>BK128</f>
        <v>0</v>
      </c>
      <c r="L128" s="130"/>
      <c r="M128" s="134"/>
      <c r="N128" s="135"/>
      <c r="O128" s="135"/>
      <c r="P128" s="136">
        <f>P129</f>
        <v>0</v>
      </c>
      <c r="Q128" s="135"/>
      <c r="R128" s="136">
        <f>R129</f>
        <v>0</v>
      </c>
      <c r="S128" s="135"/>
      <c r="T128" s="137">
        <f>T129</f>
        <v>0</v>
      </c>
      <c r="AR128" s="131" t="s">
        <v>149</v>
      </c>
      <c r="AT128" s="138" t="s">
        <v>73</v>
      </c>
      <c r="AU128" s="138" t="s">
        <v>81</v>
      </c>
      <c r="AY128" s="131" t="s">
        <v>126</v>
      </c>
      <c r="BK128" s="139">
        <f>BK129</f>
        <v>0</v>
      </c>
    </row>
    <row r="129" spans="1:65" s="2" customFormat="1" ht="16.5" customHeight="1">
      <c r="A129" s="30"/>
      <c r="B129" s="142"/>
      <c r="C129" s="143" t="s">
        <v>83</v>
      </c>
      <c r="D129" s="143" t="s">
        <v>128</v>
      </c>
      <c r="E129" s="144" t="s">
        <v>422</v>
      </c>
      <c r="F129" s="145" t="s">
        <v>421</v>
      </c>
      <c r="G129" s="146" t="s">
        <v>415</v>
      </c>
      <c r="H129" s="147">
        <v>2.5</v>
      </c>
      <c r="I129" s="148"/>
      <c r="J129" s="148">
        <f>ROUND(I129*H129,2)</f>
        <v>0</v>
      </c>
      <c r="K129" s="149"/>
      <c r="L129" s="31"/>
      <c r="M129" s="150" t="s">
        <v>1</v>
      </c>
      <c r="N129" s="151" t="s">
        <v>39</v>
      </c>
      <c r="O129" s="152">
        <v>0</v>
      </c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4" t="s">
        <v>416</v>
      </c>
      <c r="AT129" s="154" t="s">
        <v>128</v>
      </c>
      <c r="AU129" s="154" t="s">
        <v>83</v>
      </c>
      <c r="AY129" s="18" t="s">
        <v>126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8" t="s">
        <v>81</v>
      </c>
      <c r="BK129" s="155">
        <f>ROUND(I129*H129,2)</f>
        <v>0</v>
      </c>
      <c r="BL129" s="18" t="s">
        <v>416</v>
      </c>
      <c r="BM129" s="154" t="s">
        <v>423</v>
      </c>
    </row>
    <row r="130" spans="1:65" s="2" customFormat="1" ht="16.899999999999999" customHeight="1">
      <c r="A130" s="30"/>
      <c r="B130" s="142"/>
      <c r="C130" s="198"/>
      <c r="D130" s="198"/>
      <c r="E130" s="199"/>
      <c r="F130" s="194" t="s">
        <v>432</v>
      </c>
      <c r="G130" s="200"/>
      <c r="H130" s="201"/>
      <c r="I130" s="202"/>
      <c r="J130" s="202"/>
      <c r="K130" s="203"/>
      <c r="L130" s="31"/>
      <c r="M130" s="150"/>
      <c r="N130" s="151"/>
      <c r="O130" s="152"/>
      <c r="P130" s="152"/>
      <c r="Q130" s="152"/>
      <c r="R130" s="152"/>
      <c r="S130" s="152"/>
      <c r="T130" s="153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4"/>
      <c r="AT130" s="154"/>
      <c r="AU130" s="154"/>
      <c r="AY130" s="18"/>
      <c r="BE130" s="155"/>
      <c r="BF130" s="155"/>
      <c r="BG130" s="155"/>
      <c r="BH130" s="155"/>
      <c r="BI130" s="155"/>
      <c r="BJ130" s="18"/>
      <c r="BK130" s="155"/>
      <c r="BL130" s="18"/>
      <c r="BM130" s="154"/>
    </row>
    <row r="131" spans="1:65" s="12" customFormat="1" ht="22.9" customHeight="1">
      <c r="B131" s="130"/>
      <c r="D131" s="131" t="s">
        <v>73</v>
      </c>
      <c r="E131" s="140" t="s">
        <v>424</v>
      </c>
      <c r="F131" s="140" t="s">
        <v>425</v>
      </c>
      <c r="J131" s="141">
        <f>BK131</f>
        <v>0</v>
      </c>
      <c r="L131" s="130"/>
      <c r="M131" s="134"/>
      <c r="N131" s="135"/>
      <c r="O131" s="135"/>
      <c r="P131" s="136">
        <f>P132</f>
        <v>0</v>
      </c>
      <c r="Q131" s="135"/>
      <c r="R131" s="136">
        <f>R132</f>
        <v>0</v>
      </c>
      <c r="S131" s="135"/>
      <c r="T131" s="137">
        <f>T132</f>
        <v>0</v>
      </c>
      <c r="AR131" s="131" t="s">
        <v>149</v>
      </c>
      <c r="AT131" s="138" t="s">
        <v>73</v>
      </c>
      <c r="AU131" s="138" t="s">
        <v>81</v>
      </c>
      <c r="AY131" s="131" t="s">
        <v>126</v>
      </c>
      <c r="BK131" s="139">
        <f>BK132</f>
        <v>0</v>
      </c>
    </row>
    <row r="132" spans="1:65" s="2" customFormat="1" ht="16.5" customHeight="1">
      <c r="A132" s="30"/>
      <c r="B132" s="142"/>
      <c r="C132" s="143" t="s">
        <v>139</v>
      </c>
      <c r="D132" s="143" t="s">
        <v>128</v>
      </c>
      <c r="E132" s="144" t="s">
        <v>426</v>
      </c>
      <c r="F132" s="145" t="s">
        <v>425</v>
      </c>
      <c r="G132" s="146" t="s">
        <v>415</v>
      </c>
      <c r="H132" s="147">
        <v>1</v>
      </c>
      <c r="I132" s="148"/>
      <c r="J132" s="148">
        <f>ROUND(I132*H132,2)</f>
        <v>0</v>
      </c>
      <c r="K132" s="149"/>
      <c r="L132" s="31"/>
      <c r="M132" s="150" t="s">
        <v>1</v>
      </c>
      <c r="N132" s="151" t="s">
        <v>39</v>
      </c>
      <c r="O132" s="152">
        <v>0</v>
      </c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4" t="s">
        <v>416</v>
      </c>
      <c r="AT132" s="154" t="s">
        <v>128</v>
      </c>
      <c r="AU132" s="154" t="s">
        <v>83</v>
      </c>
      <c r="AY132" s="18" t="s">
        <v>126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8" t="s">
        <v>81</v>
      </c>
      <c r="BK132" s="155">
        <f>ROUND(I132*H132,2)</f>
        <v>0</v>
      </c>
      <c r="BL132" s="18" t="s">
        <v>416</v>
      </c>
      <c r="BM132" s="154" t="s">
        <v>427</v>
      </c>
    </row>
    <row r="133" spans="1:65" s="2" customFormat="1" ht="23.45" customHeight="1">
      <c r="A133" s="30"/>
      <c r="B133" s="142"/>
      <c r="C133" s="198"/>
      <c r="D133" s="198"/>
      <c r="E133" s="199"/>
      <c r="F133" s="194" t="s">
        <v>434</v>
      </c>
      <c r="G133" s="200"/>
      <c r="H133" s="201"/>
      <c r="I133" s="202"/>
      <c r="J133" s="202"/>
      <c r="K133" s="203"/>
      <c r="L133" s="31"/>
      <c r="M133" s="150"/>
      <c r="N133" s="151"/>
      <c r="O133" s="152"/>
      <c r="P133" s="152"/>
      <c r="Q133" s="152"/>
      <c r="R133" s="152"/>
      <c r="S133" s="152"/>
      <c r="T133" s="153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4"/>
      <c r="AT133" s="154"/>
      <c r="AU133" s="154"/>
      <c r="AY133" s="18"/>
      <c r="BE133" s="155"/>
      <c r="BF133" s="155"/>
      <c r="BG133" s="155"/>
      <c r="BH133" s="155"/>
      <c r="BI133" s="155"/>
      <c r="BJ133" s="18"/>
      <c r="BK133" s="155"/>
      <c r="BL133" s="18"/>
      <c r="BM133" s="154"/>
    </row>
    <row r="134" spans="1:65" s="12" customFormat="1" ht="22.9" customHeight="1">
      <c r="B134" s="130"/>
      <c r="D134" s="131" t="s">
        <v>73</v>
      </c>
      <c r="E134" s="140" t="s">
        <v>428</v>
      </c>
      <c r="F134" s="140" t="s">
        <v>429</v>
      </c>
      <c r="J134" s="141">
        <f>BK134</f>
        <v>0</v>
      </c>
      <c r="L134" s="130"/>
      <c r="M134" s="134"/>
      <c r="N134" s="135"/>
      <c r="O134" s="135"/>
      <c r="P134" s="136">
        <f>P135</f>
        <v>0</v>
      </c>
      <c r="Q134" s="135"/>
      <c r="R134" s="136">
        <f>R135</f>
        <v>0</v>
      </c>
      <c r="S134" s="135"/>
      <c r="T134" s="137">
        <f>T135</f>
        <v>0</v>
      </c>
      <c r="AR134" s="131" t="s">
        <v>149</v>
      </c>
      <c r="AT134" s="138" t="s">
        <v>73</v>
      </c>
      <c r="AU134" s="138" t="s">
        <v>81</v>
      </c>
      <c r="AY134" s="131" t="s">
        <v>126</v>
      </c>
      <c r="BK134" s="139">
        <f>BK135</f>
        <v>0</v>
      </c>
    </row>
    <row r="135" spans="1:65" s="2" customFormat="1" ht="16.5" customHeight="1">
      <c r="A135" s="30"/>
      <c r="B135" s="142"/>
      <c r="C135" s="143" t="s">
        <v>132</v>
      </c>
      <c r="D135" s="143" t="s">
        <v>128</v>
      </c>
      <c r="E135" s="144" t="s">
        <v>430</v>
      </c>
      <c r="F135" s="145" t="s">
        <v>429</v>
      </c>
      <c r="G135" s="146" t="s">
        <v>415</v>
      </c>
      <c r="H135" s="147">
        <v>2</v>
      </c>
      <c r="I135" s="148"/>
      <c r="J135" s="148">
        <f>ROUND(I135*H135,2)</f>
        <v>0</v>
      </c>
      <c r="K135" s="149"/>
      <c r="L135" s="31"/>
      <c r="M135" s="188" t="s">
        <v>1</v>
      </c>
      <c r="N135" s="189" t="s">
        <v>39</v>
      </c>
      <c r="O135" s="190">
        <v>0</v>
      </c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4" t="s">
        <v>416</v>
      </c>
      <c r="AT135" s="154" t="s">
        <v>128</v>
      </c>
      <c r="AU135" s="154" t="s">
        <v>83</v>
      </c>
      <c r="AY135" s="18" t="s">
        <v>126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8" t="s">
        <v>81</v>
      </c>
      <c r="BK135" s="155">
        <f>ROUND(I135*H135,2)</f>
        <v>0</v>
      </c>
      <c r="BL135" s="18" t="s">
        <v>416</v>
      </c>
      <c r="BM135" s="154" t="s">
        <v>431</v>
      </c>
    </row>
    <row r="136" spans="1:65" s="2" customFormat="1" ht="26.45" customHeight="1">
      <c r="A136" s="30"/>
      <c r="B136" s="45"/>
      <c r="C136" s="46"/>
      <c r="D136" s="46"/>
      <c r="E136" s="46"/>
      <c r="F136" s="194" t="s">
        <v>435</v>
      </c>
      <c r="G136" s="46"/>
      <c r="H136" s="46"/>
      <c r="I136" s="46"/>
      <c r="J136" s="46"/>
      <c r="K136" s="46"/>
      <c r="L136" s="31"/>
      <c r="M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8" spans="1:65">
      <c r="F138" s="194"/>
    </row>
  </sheetData>
  <autoFilter ref="C120:K135" xr:uid="{00000000-0009-0000-0000-000006000000}"/>
  <mergeCells count="8"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01 - Mikropiloty</vt:lpstr>
      <vt:lpstr>02 - Převázkové pasy</vt:lpstr>
      <vt:lpstr>03 - Injekční práce podlo...</vt:lpstr>
      <vt:lpstr>04 - Trhliny k sanaci</vt:lpstr>
      <vt:lpstr>05 - Přípravné práce</vt:lpstr>
      <vt:lpstr>06 - Vedlejší rozpočtové ...</vt:lpstr>
      <vt:lpstr>'01 - Mikropiloty'!Názvy_tisku</vt:lpstr>
      <vt:lpstr>'02 - Převázkové pasy'!Názvy_tisku</vt:lpstr>
      <vt:lpstr>'03 - Injekční práce podlo...'!Názvy_tisku</vt:lpstr>
      <vt:lpstr>'04 - Trhliny k sanaci'!Názvy_tisku</vt:lpstr>
      <vt:lpstr>'05 - Přípravné práce'!Názvy_tisku</vt:lpstr>
      <vt:lpstr>'06 - Vedlejší rozpočtové ...'!Názvy_tisku</vt:lpstr>
      <vt:lpstr>'Rekapitulace stavby'!Názvy_tisku</vt:lpstr>
      <vt:lpstr>'01 - Mikropiloty'!Oblast_tisku</vt:lpstr>
      <vt:lpstr>'02 - Převázkové pasy'!Oblast_tisku</vt:lpstr>
      <vt:lpstr>'03 - Injekční práce podlo...'!Oblast_tisku</vt:lpstr>
      <vt:lpstr>'04 - Trhliny k sanaci'!Oblast_tisku</vt:lpstr>
      <vt:lpstr>'05 - Přípravné práce'!Oblast_tisku</vt:lpstr>
      <vt:lpstr>'06 - Vedlejší rozpočtové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PC-VALCIKOVA\valcikova</dc:creator>
  <cp:lastModifiedBy>Michaela Jabůrková</cp:lastModifiedBy>
  <dcterms:created xsi:type="dcterms:W3CDTF">2019-12-13T10:14:02Z</dcterms:created>
  <dcterms:modified xsi:type="dcterms:W3CDTF">2020-03-09T13:46:04Z</dcterms:modified>
</cp:coreProperties>
</file>