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Verejne_zakazky\FAKULTY\PrF\03_PrF-Stavebni_prace\14_PrF-Staticke zajisteni stropu 2PP chodby\01_ZD\"/>
    </mc:Choice>
  </mc:AlternateContent>
  <xr:revisionPtr revIDLastSave="0" documentId="13_ncr:1_{22998282-439B-4445-9993-93DD80FD6CD6}" xr6:coauthVersionLast="46" xr6:coauthVersionMax="46" xr10:uidLastSave="{00000000-0000-0000-0000-000000000000}"/>
  <bookViews>
    <workbookView xWindow="375" yWindow="180" windowWidth="24390" windowHeight="14730" tabRatio="839" xr2:uid="{00000000-000D-0000-FFFF-FFFF00000000}"/>
  </bookViews>
  <sheets>
    <sheet name="Rekapitulace" sheetId="5" r:id="rId1"/>
    <sheet name="D.1.2_Stavební rozpočet" sheetId="1" r:id="rId2"/>
    <sheet name="D.1.4a_Rozpočet Elektro" sheetId="7" r:id="rId3"/>
    <sheet name="D.1.4b Rozpočet ZTI" sheetId="8" r:id="rId4"/>
    <sheet name="D.1.4c Rozpočet ÚT" sheetId="9" r:id="rId5"/>
    <sheet name="D.1.4d Rozpočet SLP" sheetId="10" r:id="rId6"/>
    <sheet name="VORN" sheetId="6" r:id="rId7"/>
  </sheets>
  <externalReferences>
    <externalReference r:id="rId8"/>
  </externalReferences>
  <definedNames>
    <definedName name="vorn_sum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68" i="10" l="1"/>
  <c r="G67" i="10"/>
  <c r="G66" i="10"/>
  <c r="G65" i="10"/>
  <c r="G64" i="10"/>
  <c r="G63" i="10"/>
  <c r="G61" i="10"/>
  <c r="G60" i="10"/>
  <c r="G59" i="10"/>
  <c r="G58" i="10"/>
  <c r="G57" i="10"/>
  <c r="G56" i="10"/>
  <c r="G55" i="10" s="1"/>
  <c r="G54" i="10"/>
  <c r="G53" i="10"/>
  <c r="G52" i="10"/>
  <c r="G51" i="10"/>
  <c r="G50" i="10"/>
  <c r="G48" i="10"/>
  <c r="G47" i="10"/>
  <c r="G46" i="10"/>
  <c r="G45" i="10"/>
  <c r="G44" i="10"/>
  <c r="G42" i="10"/>
  <c r="G41" i="10"/>
  <c r="G40" i="10"/>
  <c r="G39" i="10"/>
  <c r="G38" i="10"/>
  <c r="G37" i="10"/>
  <c r="G36" i="10" s="1"/>
  <c r="G35" i="10"/>
  <c r="G34" i="10"/>
  <c r="G33" i="10"/>
  <c r="G32" i="10"/>
  <c r="G31" i="10"/>
  <c r="G30" i="10"/>
  <c r="G28" i="10"/>
  <c r="G27" i="10"/>
  <c r="G26" i="10"/>
  <c r="G25" i="10"/>
  <c r="G24" i="10"/>
  <c r="G22" i="10"/>
  <c r="G21" i="10"/>
  <c r="G20" i="10"/>
  <c r="G19" i="10"/>
  <c r="G18" i="10"/>
  <c r="G16" i="10"/>
  <c r="G15" i="10"/>
  <c r="G14" i="10"/>
  <c r="G13" i="10"/>
  <c r="G12" i="10"/>
  <c r="G11" i="10"/>
  <c r="G10" i="10"/>
  <c r="G9" i="10"/>
  <c r="A10" i="10"/>
  <c r="A11" i="10" s="1"/>
  <c r="A12" i="10" s="1"/>
  <c r="A13" i="10" s="1"/>
  <c r="A14" i="10" s="1"/>
  <c r="A15" i="10" s="1"/>
  <c r="A16" i="10" s="1"/>
  <c r="A18" i="10" s="1"/>
  <c r="A19" i="10" s="1"/>
  <c r="A20" i="10" s="1"/>
  <c r="A21" i="10" s="1"/>
  <c r="A22" i="10" s="1"/>
  <c r="A24" i="10" s="1"/>
  <c r="A25" i="10" s="1"/>
  <c r="A26" i="10" s="1"/>
  <c r="A27" i="10" s="1"/>
  <c r="A28" i="10" s="1"/>
  <c r="A30" i="10" s="1"/>
  <c r="A31" i="10" s="1"/>
  <c r="A32" i="10" s="1"/>
  <c r="A33" i="10" s="1"/>
  <c r="A34" i="10" s="1"/>
  <c r="A35" i="10" s="1"/>
  <c r="A37" i="10" s="1"/>
  <c r="A38" i="10" s="1"/>
  <c r="A39" i="10" s="1"/>
  <c r="A40" i="10" s="1"/>
  <c r="A41" i="10" s="1"/>
  <c r="A42" i="10" s="1"/>
  <c r="A44" i="10" s="1"/>
  <c r="A45" i="10" s="1"/>
  <c r="A46" i="10" s="1"/>
  <c r="A47" i="10" s="1"/>
  <c r="A48" i="10" s="1"/>
  <c r="A50" i="10" s="1"/>
  <c r="A51" i="10" s="1"/>
  <c r="A52" i="10" s="1"/>
  <c r="A53" i="10" s="1"/>
  <c r="A54" i="10" s="1"/>
  <c r="A56" i="10" s="1"/>
  <c r="A57" i="10" s="1"/>
  <c r="A58" i="10" s="1"/>
  <c r="A59" i="10" s="1"/>
  <c r="A60" i="10" s="1"/>
  <c r="A61" i="10" s="1"/>
  <c r="A63" i="10" s="1"/>
  <c r="A64" i="10" s="1"/>
  <c r="A65" i="10" s="1"/>
  <c r="A66" i="10" s="1"/>
  <c r="A67" i="10" s="1"/>
  <c r="A68" i="10" s="1"/>
  <c r="C23" i="9"/>
  <c r="G22" i="9"/>
  <c r="G21" i="9"/>
  <c r="G20" i="9"/>
  <c r="C18" i="9"/>
  <c r="G17" i="9"/>
  <c r="G16" i="9"/>
  <c r="G15" i="9"/>
  <c r="C13" i="9"/>
  <c r="G12" i="9"/>
  <c r="G11" i="9"/>
  <c r="G10" i="9"/>
  <c r="G9" i="9"/>
  <c r="A9" i="9"/>
  <c r="A10" i="9" s="1"/>
  <c r="A11" i="9" s="1"/>
  <c r="A12" i="9" s="1"/>
  <c r="A15" i="9" s="1"/>
  <c r="A16" i="9" s="1"/>
  <c r="A17" i="9" s="1"/>
  <c r="A20" i="9" s="1"/>
  <c r="A21" i="9" s="1"/>
  <c r="A22" i="9" s="1"/>
  <c r="G8" i="9"/>
  <c r="C4" i="9"/>
  <c r="G62" i="10" l="1"/>
  <c r="G49" i="10"/>
  <c r="G43" i="10"/>
  <c r="G29" i="10"/>
  <c r="G23" i="10"/>
  <c r="G17" i="10"/>
  <c r="G23" i="9"/>
  <c r="G18" i="9"/>
  <c r="G8" i="10"/>
  <c r="G13" i="9"/>
  <c r="G24" i="9" s="1"/>
  <c r="B7" i="5" s="1"/>
  <c r="C7" i="5" s="1"/>
  <c r="D7" i="5" s="1"/>
  <c r="AD51" i="8"/>
  <c r="AC51" i="8"/>
  <c r="U49" i="8"/>
  <c r="Q49" i="8"/>
  <c r="O49" i="8"/>
  <c r="M49" i="8"/>
  <c r="K49" i="8"/>
  <c r="I49" i="8"/>
  <c r="G49" i="8"/>
  <c r="U48" i="8"/>
  <c r="U47" i="8" s="1"/>
  <c r="Q48" i="8"/>
  <c r="Q47" i="8" s="1"/>
  <c r="O48" i="8"/>
  <c r="M48" i="8"/>
  <c r="K48" i="8"/>
  <c r="K47" i="8" s="1"/>
  <c r="I48" i="8"/>
  <c r="I47" i="8" s="1"/>
  <c r="G48" i="8"/>
  <c r="O47" i="8"/>
  <c r="U46" i="8"/>
  <c r="Q46" i="8"/>
  <c r="O46" i="8"/>
  <c r="M46" i="8"/>
  <c r="K46" i="8"/>
  <c r="I46" i="8"/>
  <c r="G46" i="8"/>
  <c r="U45" i="8"/>
  <c r="Q45" i="8"/>
  <c r="O45" i="8"/>
  <c r="K45" i="8"/>
  <c r="I45" i="8"/>
  <c r="G45" i="8"/>
  <c r="M45" i="8" s="1"/>
  <c r="U44" i="8"/>
  <c r="Q44" i="8"/>
  <c r="O44" i="8"/>
  <c r="K44" i="8"/>
  <c r="I44" i="8"/>
  <c r="G44" i="8"/>
  <c r="M44" i="8" s="1"/>
  <c r="U43" i="8"/>
  <c r="Q43" i="8"/>
  <c r="O43" i="8"/>
  <c r="K43" i="8"/>
  <c r="I43" i="8"/>
  <c r="G43" i="8"/>
  <c r="M43" i="8" s="1"/>
  <c r="U42" i="8"/>
  <c r="Q42" i="8"/>
  <c r="O42" i="8"/>
  <c r="M42" i="8"/>
  <c r="K42" i="8"/>
  <c r="I42" i="8"/>
  <c r="G42" i="8"/>
  <c r="U41" i="8"/>
  <c r="Q41" i="8"/>
  <c r="O41" i="8"/>
  <c r="M41" i="8"/>
  <c r="K41" i="8"/>
  <c r="I41" i="8"/>
  <c r="G41" i="8"/>
  <c r="U40" i="8"/>
  <c r="Q40" i="8"/>
  <c r="O40" i="8"/>
  <c r="K40" i="8"/>
  <c r="I40" i="8"/>
  <c r="G40" i="8"/>
  <c r="M40" i="8" s="1"/>
  <c r="U39" i="8"/>
  <c r="Q39" i="8"/>
  <c r="O39" i="8"/>
  <c r="K39" i="8"/>
  <c r="I39" i="8"/>
  <c r="G39" i="8"/>
  <c r="M39" i="8" s="1"/>
  <c r="U38" i="8"/>
  <c r="Q38" i="8"/>
  <c r="O38" i="8"/>
  <c r="K38" i="8"/>
  <c r="I38" i="8"/>
  <c r="G38" i="8"/>
  <c r="M38" i="8" s="1"/>
  <c r="U37" i="8"/>
  <c r="Q37" i="8"/>
  <c r="O37" i="8"/>
  <c r="K37" i="8"/>
  <c r="I37" i="8"/>
  <c r="G37" i="8"/>
  <c r="M37" i="8" s="1"/>
  <c r="U36" i="8"/>
  <c r="Q36" i="8"/>
  <c r="O36" i="8"/>
  <c r="M36" i="8"/>
  <c r="K36" i="8"/>
  <c r="I36" i="8"/>
  <c r="G36" i="8"/>
  <c r="U35" i="8"/>
  <c r="Q35" i="8"/>
  <c r="O35" i="8"/>
  <c r="K35" i="8"/>
  <c r="I35" i="8"/>
  <c r="G35" i="8"/>
  <c r="M35" i="8" s="1"/>
  <c r="U34" i="8"/>
  <c r="Q34" i="8"/>
  <c r="O34" i="8"/>
  <c r="K34" i="8"/>
  <c r="I34" i="8"/>
  <c r="G34" i="8"/>
  <c r="M34" i="8" s="1"/>
  <c r="U33" i="8"/>
  <c r="Q33" i="8"/>
  <c r="O33" i="8"/>
  <c r="M33" i="8"/>
  <c r="K33" i="8"/>
  <c r="I33" i="8"/>
  <c r="G33" i="8"/>
  <c r="U32" i="8"/>
  <c r="Q32" i="8"/>
  <c r="O32" i="8"/>
  <c r="K32" i="8"/>
  <c r="I32" i="8"/>
  <c r="G32" i="8"/>
  <c r="M32" i="8" s="1"/>
  <c r="U31" i="8"/>
  <c r="Q31" i="8"/>
  <c r="O31" i="8"/>
  <c r="K31" i="8"/>
  <c r="I31" i="8"/>
  <c r="G31" i="8"/>
  <c r="M31" i="8" s="1"/>
  <c r="U30" i="8"/>
  <c r="Q30" i="8"/>
  <c r="O30" i="8"/>
  <c r="M30" i="8"/>
  <c r="K30" i="8"/>
  <c r="I30" i="8"/>
  <c r="G30" i="8"/>
  <c r="U29" i="8"/>
  <c r="Q29" i="8"/>
  <c r="O29" i="8"/>
  <c r="K29" i="8"/>
  <c r="I29" i="8"/>
  <c r="G29" i="8"/>
  <c r="M29" i="8" s="1"/>
  <c r="U28" i="8"/>
  <c r="Q28" i="8"/>
  <c r="O28" i="8"/>
  <c r="M28" i="8"/>
  <c r="K28" i="8"/>
  <c r="I28" i="8"/>
  <c r="G28" i="8"/>
  <c r="U27" i="8"/>
  <c r="Q27" i="8"/>
  <c r="O27" i="8"/>
  <c r="K27" i="8"/>
  <c r="I27" i="8"/>
  <c r="G27" i="8"/>
  <c r="M27" i="8" s="1"/>
  <c r="U26" i="8"/>
  <c r="Q26" i="8"/>
  <c r="O26" i="8"/>
  <c r="K26" i="8"/>
  <c r="I26" i="8"/>
  <c r="G26" i="8"/>
  <c r="M26" i="8" s="1"/>
  <c r="U25" i="8"/>
  <c r="Q25" i="8"/>
  <c r="O25" i="8"/>
  <c r="K25" i="8"/>
  <c r="I25" i="8"/>
  <c r="G25" i="8"/>
  <c r="M25" i="8" s="1"/>
  <c r="U24" i="8"/>
  <c r="Q24" i="8"/>
  <c r="O24" i="8"/>
  <c r="K24" i="8"/>
  <c r="I24" i="8"/>
  <c r="G24" i="8"/>
  <c r="M24" i="8" s="1"/>
  <c r="U23" i="8"/>
  <c r="U22" i="8" s="1"/>
  <c r="Q23" i="8"/>
  <c r="Q22" i="8" s="1"/>
  <c r="O23" i="8"/>
  <c r="O22" i="8" s="1"/>
  <c r="K23" i="8"/>
  <c r="K22" i="8" s="1"/>
  <c r="I23" i="8"/>
  <c r="I22" i="8" s="1"/>
  <c r="G23" i="8"/>
  <c r="M23" i="8" s="1"/>
  <c r="U21" i="8"/>
  <c r="Q21" i="8"/>
  <c r="O21" i="8"/>
  <c r="K21" i="8"/>
  <c r="I21" i="8"/>
  <c r="G21" i="8"/>
  <c r="M21" i="8" s="1"/>
  <c r="U20" i="8"/>
  <c r="Q20" i="8"/>
  <c r="O20" i="8"/>
  <c r="K20" i="8"/>
  <c r="I20" i="8"/>
  <c r="G20" i="8"/>
  <c r="M20" i="8" s="1"/>
  <c r="U19" i="8"/>
  <c r="Q19" i="8"/>
  <c r="O19" i="8"/>
  <c r="K19" i="8"/>
  <c r="I19" i="8"/>
  <c r="G19" i="8"/>
  <c r="M19" i="8" s="1"/>
  <c r="U18" i="8"/>
  <c r="Q18" i="8"/>
  <c r="O18" i="8"/>
  <c r="M18" i="8"/>
  <c r="K18" i="8"/>
  <c r="I18" i="8"/>
  <c r="G18" i="8"/>
  <c r="U17" i="8"/>
  <c r="Q17" i="8"/>
  <c r="O17" i="8"/>
  <c r="K17" i="8"/>
  <c r="I17" i="8"/>
  <c r="G17" i="8"/>
  <c r="M17" i="8" s="1"/>
  <c r="U16" i="8"/>
  <c r="Q16" i="8"/>
  <c r="O16" i="8"/>
  <c r="M16" i="8"/>
  <c r="K16" i="8"/>
  <c r="I16" i="8"/>
  <c r="G16" i="8"/>
  <c r="U15" i="8"/>
  <c r="Q15" i="8"/>
  <c r="O15" i="8"/>
  <c r="K15" i="8"/>
  <c r="I15" i="8"/>
  <c r="G15" i="8"/>
  <c r="M15" i="8" s="1"/>
  <c r="U14" i="8"/>
  <c r="Q14" i="8"/>
  <c r="O14" i="8"/>
  <c r="M14" i="8"/>
  <c r="K14" i="8"/>
  <c r="I14" i="8"/>
  <c r="G14" i="8"/>
  <c r="U13" i="8"/>
  <c r="Q13" i="8"/>
  <c r="O13" i="8"/>
  <c r="M13" i="8"/>
  <c r="K13" i="8"/>
  <c r="I13" i="8"/>
  <c r="G13" i="8"/>
  <c r="U12" i="8"/>
  <c r="U11" i="8" s="1"/>
  <c r="Q12" i="8"/>
  <c r="Q11" i="8" s="1"/>
  <c r="O12" i="8"/>
  <c r="K12" i="8"/>
  <c r="K11" i="8" s="1"/>
  <c r="I12" i="8"/>
  <c r="I11" i="8" s="1"/>
  <c r="G12" i="8"/>
  <c r="M12" i="8" s="1"/>
  <c r="O11" i="8"/>
  <c r="U10" i="8"/>
  <c r="Q10" i="8"/>
  <c r="O10" i="8"/>
  <c r="K10" i="8"/>
  <c r="I10" i="8"/>
  <c r="G10" i="8"/>
  <c r="M10" i="8" s="1"/>
  <c r="U9" i="8"/>
  <c r="U8" i="8" s="1"/>
  <c r="Q9" i="8"/>
  <c r="O9" i="8"/>
  <c r="O8" i="8" s="1"/>
  <c r="K9" i="8"/>
  <c r="K8" i="8" s="1"/>
  <c r="I9" i="8"/>
  <c r="G9" i="8"/>
  <c r="M9" i="8" s="1"/>
  <c r="Q8" i="8"/>
  <c r="I8" i="8"/>
  <c r="G69" i="10" l="1"/>
  <c r="B8" i="5" s="1"/>
  <c r="G47" i="8"/>
  <c r="M47" i="8"/>
  <c r="M22" i="8"/>
  <c r="M8" i="8"/>
  <c r="G8" i="8"/>
  <c r="M11" i="8"/>
  <c r="G11" i="8"/>
  <c r="G22" i="8"/>
  <c r="G51" i="8" l="1"/>
  <c r="B6" i="5" s="1"/>
  <c r="A31" i="7" l="1"/>
  <c r="J33" i="7"/>
  <c r="J32" i="7"/>
  <c r="J31" i="7"/>
  <c r="J29" i="7"/>
  <c r="J28" i="7"/>
  <c r="J27" i="7"/>
  <c r="G26" i="7"/>
  <c r="J26" i="7" s="1"/>
  <c r="G25" i="7"/>
  <c r="J25" i="7" s="1"/>
  <c r="G24" i="7"/>
  <c r="J24" i="7" s="1"/>
  <c r="G23" i="7"/>
  <c r="J23" i="7" s="1"/>
  <c r="J22" i="7"/>
  <c r="J21" i="7"/>
  <c r="G20" i="7"/>
  <c r="J20" i="7" s="1"/>
  <c r="G18" i="7"/>
  <c r="G19" i="7" s="1"/>
  <c r="J19" i="7" s="1"/>
  <c r="G17" i="7"/>
  <c r="J17" i="7" s="1"/>
  <c r="G16" i="7"/>
  <c r="J16" i="7" s="1"/>
  <c r="J14" i="7"/>
  <c r="J13" i="7"/>
  <c r="J12" i="7"/>
  <c r="J11" i="7"/>
  <c r="J10" i="7"/>
  <c r="J8" i="7"/>
  <c r="G7" i="7"/>
  <c r="J7" i="7" s="1"/>
  <c r="A7" i="7"/>
  <c r="A8" i="7" s="1"/>
  <c r="A10" i="7" s="1"/>
  <c r="A11" i="7" s="1"/>
  <c r="A12" i="7" s="1"/>
  <c r="A13" i="7" s="1"/>
  <c r="A14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2" i="7" s="1"/>
  <c r="A33" i="7" s="1"/>
  <c r="J6" i="7"/>
  <c r="J30" i="7" l="1"/>
  <c r="J9" i="7"/>
  <c r="J5" i="7"/>
  <c r="J18" i="7"/>
  <c r="J15" i="7" s="1"/>
  <c r="J34" i="7" l="1"/>
  <c r="B5" i="5" s="1"/>
  <c r="F7" i="6" l="1"/>
  <c r="F6" i="6"/>
  <c r="F5" i="6"/>
  <c r="G149" i="1"/>
  <c r="G143" i="1"/>
  <c r="G140" i="1"/>
  <c r="G139" i="1"/>
  <c r="G137" i="1"/>
  <c r="G136" i="1"/>
  <c r="G134" i="1"/>
  <c r="G133" i="1"/>
  <c r="G132" i="1"/>
  <c r="G131" i="1"/>
  <c r="G129" i="1"/>
  <c r="G116" i="1"/>
  <c r="G112" i="1"/>
  <c r="G106" i="1"/>
  <c r="G101" i="1"/>
  <c r="G95" i="1"/>
  <c r="G93" i="1"/>
  <c r="G89" i="1"/>
  <c r="G88" i="1"/>
  <c r="G84" i="1"/>
  <c r="G80" i="1"/>
  <c r="G78" i="1"/>
  <c r="G76" i="1"/>
  <c r="G74" i="1"/>
  <c r="G70" i="1"/>
  <c r="G68" i="1"/>
  <c r="G46" i="1"/>
  <c r="G44" i="1"/>
  <c r="G41" i="1"/>
  <c r="G35" i="1"/>
  <c r="G29" i="1"/>
  <c r="G7" i="1"/>
  <c r="F8" i="6" l="1"/>
  <c r="B9" i="5" s="1"/>
  <c r="C9" i="5" s="1"/>
  <c r="D9" i="5" s="1"/>
  <c r="G130" i="1"/>
  <c r="C5" i="5"/>
  <c r="D5" i="5" s="1"/>
  <c r="C8" i="5"/>
  <c r="D8" i="5" s="1"/>
  <c r="C6" i="5"/>
  <c r="D6" i="5" s="1"/>
  <c r="AG7" i="1" l="1"/>
  <c r="U7" i="1"/>
  <c r="Y7" i="1"/>
  <c r="Z7" i="1"/>
  <c r="AA7" i="1"/>
  <c r="AB7" i="1"/>
  <c r="AC7" i="1"/>
  <c r="AE7" i="1"/>
  <c r="AF7" i="1"/>
  <c r="AJ7" i="1"/>
  <c r="AK7" i="1"/>
  <c r="AS7" i="1" s="1"/>
  <c r="AY7" i="1"/>
  <c r="BA7" i="1"/>
  <c r="BE7" i="1"/>
  <c r="AG29" i="1"/>
  <c r="BA29" i="1"/>
  <c r="U29" i="1"/>
  <c r="Y29" i="1"/>
  <c r="Z29" i="1"/>
  <c r="AA29" i="1"/>
  <c r="AB29" i="1"/>
  <c r="AC29" i="1"/>
  <c r="AE29" i="1"/>
  <c r="AF29" i="1"/>
  <c r="AJ29" i="1"/>
  <c r="AK29" i="1"/>
  <c r="AS29" i="1" s="1"/>
  <c r="AY29" i="1"/>
  <c r="BE29" i="1"/>
  <c r="AG35" i="1"/>
  <c r="BA35" i="1"/>
  <c r="U35" i="1"/>
  <c r="Y35" i="1"/>
  <c r="Z35" i="1"/>
  <c r="AA35" i="1"/>
  <c r="AB35" i="1"/>
  <c r="AC35" i="1"/>
  <c r="AE35" i="1"/>
  <c r="AF35" i="1"/>
  <c r="AJ35" i="1"/>
  <c r="AR35" i="1" s="1"/>
  <c r="AK35" i="1"/>
  <c r="AS35" i="1" s="1"/>
  <c r="AY35" i="1"/>
  <c r="BE35" i="1"/>
  <c r="AG41" i="1"/>
  <c r="U41" i="1"/>
  <c r="Y41" i="1"/>
  <c r="Z41" i="1"/>
  <c r="AA41" i="1"/>
  <c r="AB41" i="1"/>
  <c r="AC41" i="1"/>
  <c r="AE41" i="1"/>
  <c r="AF41" i="1"/>
  <c r="AJ41" i="1"/>
  <c r="AK41" i="1"/>
  <c r="AS41" i="1" s="1"/>
  <c r="AY41" i="1"/>
  <c r="BA41" i="1"/>
  <c r="BC41" i="1"/>
  <c r="W41" i="1" s="1"/>
  <c r="BD41" i="1"/>
  <c r="X41" i="1" s="1"/>
  <c r="BE41" i="1"/>
  <c r="AG44" i="1"/>
  <c r="BA44" i="1"/>
  <c r="U44" i="1"/>
  <c r="Y44" i="1"/>
  <c r="Z44" i="1"/>
  <c r="AA44" i="1"/>
  <c r="AB44" i="1"/>
  <c r="AC44" i="1"/>
  <c r="AE44" i="1"/>
  <c r="AF44" i="1"/>
  <c r="AJ44" i="1"/>
  <c r="AK44" i="1"/>
  <c r="AS44" i="1" s="1"/>
  <c r="AY44" i="1"/>
  <c r="BE44" i="1"/>
  <c r="AG46" i="1"/>
  <c r="BA46" i="1"/>
  <c r="U46" i="1"/>
  <c r="Y46" i="1"/>
  <c r="Z46" i="1"/>
  <c r="AA46" i="1"/>
  <c r="AB46" i="1"/>
  <c r="AC46" i="1"/>
  <c r="AE46" i="1"/>
  <c r="AF46" i="1"/>
  <c r="AJ46" i="1"/>
  <c r="AK46" i="1"/>
  <c r="AY46" i="1"/>
  <c r="BE46" i="1"/>
  <c r="AG68" i="1"/>
  <c r="U68" i="1"/>
  <c r="Y68" i="1"/>
  <c r="Z68" i="1"/>
  <c r="AA68" i="1"/>
  <c r="AB68" i="1"/>
  <c r="AC68" i="1"/>
  <c r="AE68" i="1"/>
  <c r="AF68" i="1"/>
  <c r="AJ68" i="1"/>
  <c r="AR68" i="1" s="1"/>
  <c r="AK68" i="1"/>
  <c r="AS68" i="1" s="1"/>
  <c r="AY68" i="1"/>
  <c r="BA68" i="1"/>
  <c r="BE68" i="1"/>
  <c r="AG70" i="1"/>
  <c r="U70" i="1"/>
  <c r="Y70" i="1"/>
  <c r="Z70" i="1"/>
  <c r="AA70" i="1"/>
  <c r="AB70" i="1"/>
  <c r="AC70" i="1"/>
  <c r="AE70" i="1"/>
  <c r="AF70" i="1"/>
  <c r="AJ70" i="1"/>
  <c r="AR70" i="1" s="1"/>
  <c r="AK70" i="1"/>
  <c r="BD70" i="1" s="1"/>
  <c r="X70" i="1" s="1"/>
  <c r="AY70" i="1"/>
  <c r="BA70" i="1"/>
  <c r="BC70" i="1"/>
  <c r="W70" i="1" s="1"/>
  <c r="BE70" i="1"/>
  <c r="AG74" i="1"/>
  <c r="U74" i="1"/>
  <c r="Y74" i="1"/>
  <c r="Z74" i="1"/>
  <c r="AA74" i="1"/>
  <c r="AB74" i="1"/>
  <c r="AC74" i="1"/>
  <c r="AE74" i="1"/>
  <c r="AF74" i="1"/>
  <c r="AJ74" i="1"/>
  <c r="AR74" i="1" s="1"/>
  <c r="AK74" i="1"/>
  <c r="BD74" i="1" s="1"/>
  <c r="X74" i="1" s="1"/>
  <c r="AY74" i="1"/>
  <c r="BA74" i="1"/>
  <c r="BC74" i="1"/>
  <c r="W74" i="1" s="1"/>
  <c r="BE74" i="1"/>
  <c r="AG76" i="1"/>
  <c r="BA76" i="1"/>
  <c r="U76" i="1"/>
  <c r="Y76" i="1"/>
  <c r="Z76" i="1"/>
  <c r="AA76" i="1"/>
  <c r="AB76" i="1"/>
  <c r="AC76" i="1"/>
  <c r="AE76" i="1"/>
  <c r="AF76" i="1"/>
  <c r="AJ76" i="1"/>
  <c r="AR76" i="1" s="1"/>
  <c r="AK76" i="1"/>
  <c r="AS76" i="1" s="1"/>
  <c r="AY76" i="1"/>
  <c r="BE76" i="1"/>
  <c r="AG78" i="1"/>
  <c r="BA78" i="1"/>
  <c r="U78" i="1"/>
  <c r="Y78" i="1"/>
  <c r="Z78" i="1"/>
  <c r="AA78" i="1"/>
  <c r="AB78" i="1"/>
  <c r="AC78" i="1"/>
  <c r="AE78" i="1"/>
  <c r="AF78" i="1"/>
  <c r="AJ78" i="1"/>
  <c r="AK78" i="1"/>
  <c r="AY78" i="1"/>
  <c r="BE78" i="1"/>
  <c r="AG80" i="1"/>
  <c r="BA80" i="1"/>
  <c r="U80" i="1"/>
  <c r="Y80" i="1"/>
  <c r="Z80" i="1"/>
  <c r="AA80" i="1"/>
  <c r="AB80" i="1"/>
  <c r="AC80" i="1"/>
  <c r="AE80" i="1"/>
  <c r="AF80" i="1"/>
  <c r="AJ80" i="1"/>
  <c r="AK80" i="1"/>
  <c r="AS80" i="1" s="1"/>
  <c r="AY80" i="1"/>
  <c r="BE80" i="1"/>
  <c r="U84" i="1"/>
  <c r="Y84" i="1"/>
  <c r="Z84" i="1"/>
  <c r="AA84" i="1"/>
  <c r="AB84" i="1"/>
  <c r="AC84" i="1"/>
  <c r="AE84" i="1"/>
  <c r="AN83" i="1" s="1"/>
  <c r="AF84" i="1"/>
  <c r="AO83" i="1" s="1"/>
  <c r="AJ84" i="1"/>
  <c r="G83" i="1" s="1"/>
  <c r="AK84" i="1"/>
  <c r="AS84" i="1" s="1"/>
  <c r="AY84" i="1"/>
  <c r="BA84" i="1"/>
  <c r="BC84" i="1"/>
  <c r="W84" i="1" s="1"/>
  <c r="BE84" i="1"/>
  <c r="BA88" i="1"/>
  <c r="U88" i="1"/>
  <c r="Y88" i="1"/>
  <c r="Z88" i="1"/>
  <c r="AA88" i="1"/>
  <c r="AB88" i="1"/>
  <c r="AC88" i="1"/>
  <c r="AE88" i="1"/>
  <c r="AF88" i="1"/>
  <c r="AJ88" i="1"/>
  <c r="AR88" i="1" s="1"/>
  <c r="AK88" i="1"/>
  <c r="AS88" i="1" s="1"/>
  <c r="AY88" i="1"/>
  <c r="BE88" i="1"/>
  <c r="AG89" i="1"/>
  <c r="U89" i="1"/>
  <c r="Y89" i="1"/>
  <c r="Z89" i="1"/>
  <c r="AA89" i="1"/>
  <c r="AB89" i="1"/>
  <c r="AC89" i="1"/>
  <c r="AE89" i="1"/>
  <c r="AF89" i="1"/>
  <c r="AJ89" i="1"/>
  <c r="AR89" i="1" s="1"/>
  <c r="AK89" i="1"/>
  <c r="AS89" i="1" s="1"/>
  <c r="AY89" i="1"/>
  <c r="BE89" i="1"/>
  <c r="AG93" i="1"/>
  <c r="BA93" i="1"/>
  <c r="U93" i="1"/>
  <c r="Y93" i="1"/>
  <c r="Z93" i="1"/>
  <c r="AA93" i="1"/>
  <c r="AB93" i="1"/>
  <c r="AC93" i="1"/>
  <c r="AE93" i="1"/>
  <c r="AF93" i="1"/>
  <c r="AJ93" i="1"/>
  <c r="AR93" i="1" s="1"/>
  <c r="AK93" i="1"/>
  <c r="AY93" i="1"/>
  <c r="BE93" i="1"/>
  <c r="AG95" i="1"/>
  <c r="BA95" i="1"/>
  <c r="U95" i="1"/>
  <c r="Y95" i="1"/>
  <c r="Z95" i="1"/>
  <c r="AA95" i="1"/>
  <c r="AB95" i="1"/>
  <c r="AC95" i="1"/>
  <c r="AE95" i="1"/>
  <c r="AF95" i="1"/>
  <c r="AJ95" i="1"/>
  <c r="AR95" i="1" s="1"/>
  <c r="AK95" i="1"/>
  <c r="AS95" i="1" s="1"/>
  <c r="AY95" i="1"/>
  <c r="BE95" i="1"/>
  <c r="AG101" i="1"/>
  <c r="BA101" i="1"/>
  <c r="U101" i="1"/>
  <c r="Y101" i="1"/>
  <c r="Z101" i="1"/>
  <c r="AA101" i="1"/>
  <c r="AB101" i="1"/>
  <c r="AC101" i="1"/>
  <c r="AE101" i="1"/>
  <c r="AF101" i="1"/>
  <c r="AJ101" i="1"/>
  <c r="AR101" i="1" s="1"/>
  <c r="AK101" i="1"/>
  <c r="AS101" i="1" s="1"/>
  <c r="AY101" i="1"/>
  <c r="BE101" i="1"/>
  <c r="U106" i="1"/>
  <c r="Y106" i="1"/>
  <c r="Z106" i="1"/>
  <c r="AA106" i="1"/>
  <c r="AB106" i="1"/>
  <c r="AC106" i="1"/>
  <c r="AE106" i="1"/>
  <c r="AF106" i="1"/>
  <c r="AG106" i="1"/>
  <c r="AJ106" i="1"/>
  <c r="AK106" i="1"/>
  <c r="AS106" i="1" s="1"/>
  <c r="AY106" i="1"/>
  <c r="BA106" i="1"/>
  <c r="BE106" i="1"/>
  <c r="AG112" i="1"/>
  <c r="BA112" i="1"/>
  <c r="U112" i="1"/>
  <c r="Y112" i="1"/>
  <c r="Z112" i="1"/>
  <c r="AA112" i="1"/>
  <c r="AB112" i="1"/>
  <c r="AC112" i="1"/>
  <c r="AE112" i="1"/>
  <c r="AF112" i="1"/>
  <c r="AJ112" i="1"/>
  <c r="AR112" i="1" s="1"/>
  <c r="AK112" i="1"/>
  <c r="AS112" i="1" s="1"/>
  <c r="AY112" i="1"/>
  <c r="BE112" i="1"/>
  <c r="BA116" i="1"/>
  <c r="U116" i="1"/>
  <c r="Y116" i="1"/>
  <c r="Z116" i="1"/>
  <c r="AA116" i="1"/>
  <c r="AB116" i="1"/>
  <c r="AC116" i="1"/>
  <c r="AE116" i="1"/>
  <c r="AN115" i="1" s="1"/>
  <c r="AF116" i="1"/>
  <c r="AO115" i="1" s="1"/>
  <c r="AJ116" i="1"/>
  <c r="AR116" i="1" s="1"/>
  <c r="AK116" i="1"/>
  <c r="AY116" i="1"/>
  <c r="BE116" i="1"/>
  <c r="W129" i="1"/>
  <c r="X129" i="1"/>
  <c r="Y129" i="1"/>
  <c r="Z129" i="1"/>
  <c r="AA129" i="1"/>
  <c r="AB129" i="1"/>
  <c r="AC129" i="1"/>
  <c r="AE129" i="1"/>
  <c r="AN128" i="1" s="1"/>
  <c r="AF129" i="1"/>
  <c r="AO128" i="1" s="1"/>
  <c r="AJ129" i="1"/>
  <c r="BC129" i="1" s="1"/>
  <c r="AK129" i="1"/>
  <c r="AS129" i="1" s="1"/>
  <c r="AY129" i="1"/>
  <c r="BE129" i="1"/>
  <c r="U129" i="1" s="1"/>
  <c r="AG131" i="1"/>
  <c r="BA131" i="1"/>
  <c r="W131" i="1"/>
  <c r="X131" i="1"/>
  <c r="Y131" i="1"/>
  <c r="Z131" i="1"/>
  <c r="AA131" i="1"/>
  <c r="AB131" i="1"/>
  <c r="AC131" i="1"/>
  <c r="AE131" i="1"/>
  <c r="AF131" i="1"/>
  <c r="AJ131" i="1"/>
  <c r="AR131" i="1" s="1"/>
  <c r="AK131" i="1"/>
  <c r="AS131" i="1" s="1"/>
  <c r="AY131" i="1"/>
  <c r="BE131" i="1"/>
  <c r="U131" i="1" s="1"/>
  <c r="AG132" i="1"/>
  <c r="W132" i="1"/>
  <c r="X132" i="1"/>
  <c r="Y132" i="1"/>
  <c r="Z132" i="1"/>
  <c r="AA132" i="1"/>
  <c r="AB132" i="1"/>
  <c r="AC132" i="1"/>
  <c r="AE132" i="1"/>
  <c r="AF132" i="1"/>
  <c r="AJ132" i="1"/>
  <c r="AR132" i="1" s="1"/>
  <c r="AK132" i="1"/>
  <c r="AY132" i="1"/>
  <c r="BE132" i="1"/>
  <c r="U132" i="1" s="1"/>
  <c r="AG133" i="1"/>
  <c r="BA133" i="1"/>
  <c r="W133" i="1"/>
  <c r="X133" i="1"/>
  <c r="Y133" i="1"/>
  <c r="Z133" i="1"/>
  <c r="AA133" i="1"/>
  <c r="AB133" i="1"/>
  <c r="AC133" i="1"/>
  <c r="AE133" i="1"/>
  <c r="AF133" i="1"/>
  <c r="AJ133" i="1"/>
  <c r="AR133" i="1" s="1"/>
  <c r="AK133" i="1"/>
  <c r="AS133" i="1" s="1"/>
  <c r="AY133" i="1"/>
  <c r="BE133" i="1"/>
  <c r="U133" i="1" s="1"/>
  <c r="AG134" i="1"/>
  <c r="BA134" i="1"/>
  <c r="W134" i="1"/>
  <c r="X134" i="1"/>
  <c r="Y134" i="1"/>
  <c r="Z134" i="1"/>
  <c r="AA134" i="1"/>
  <c r="AB134" i="1"/>
  <c r="AC134" i="1"/>
  <c r="AE134" i="1"/>
  <c r="AF134" i="1"/>
  <c r="AJ134" i="1"/>
  <c r="BC134" i="1" s="1"/>
  <c r="AK134" i="1"/>
  <c r="AY134" i="1"/>
  <c r="BE134" i="1"/>
  <c r="U134" i="1" s="1"/>
  <c r="AG136" i="1"/>
  <c r="BA136" i="1"/>
  <c r="W136" i="1"/>
  <c r="X136" i="1"/>
  <c r="Y136" i="1"/>
  <c r="Z136" i="1"/>
  <c r="AA136" i="1"/>
  <c r="AB136" i="1"/>
  <c r="AC136" i="1"/>
  <c r="AE136" i="1"/>
  <c r="AF136" i="1"/>
  <c r="AJ136" i="1"/>
  <c r="AR136" i="1" s="1"/>
  <c r="AK136" i="1"/>
  <c r="AS136" i="1" s="1"/>
  <c r="AY136" i="1"/>
  <c r="BE136" i="1"/>
  <c r="U136" i="1" s="1"/>
  <c r="AG137" i="1"/>
  <c r="BA137" i="1"/>
  <c r="W137" i="1"/>
  <c r="X137" i="1"/>
  <c r="Y137" i="1"/>
  <c r="Z137" i="1"/>
  <c r="AA137" i="1"/>
  <c r="AB137" i="1"/>
  <c r="AC137" i="1"/>
  <c r="AE137" i="1"/>
  <c r="AF137" i="1"/>
  <c r="AJ137" i="1"/>
  <c r="BC137" i="1" s="1"/>
  <c r="AK137" i="1"/>
  <c r="AS137" i="1" s="1"/>
  <c r="AY137" i="1"/>
  <c r="BE137" i="1"/>
  <c r="U137" i="1" s="1"/>
  <c r="AG139" i="1"/>
  <c r="BA139" i="1"/>
  <c r="W139" i="1"/>
  <c r="X139" i="1"/>
  <c r="Y139" i="1"/>
  <c r="Z139" i="1"/>
  <c r="AA139" i="1"/>
  <c r="AB139" i="1"/>
  <c r="AC139" i="1"/>
  <c r="AE139" i="1"/>
  <c r="AF139" i="1"/>
  <c r="AJ139" i="1"/>
  <c r="AR139" i="1" s="1"/>
  <c r="AK139" i="1"/>
  <c r="AS139" i="1" s="1"/>
  <c r="AY139" i="1"/>
  <c r="BE139" i="1"/>
  <c r="U139" i="1" s="1"/>
  <c r="AG140" i="1"/>
  <c r="BA140" i="1"/>
  <c r="W140" i="1"/>
  <c r="X140" i="1"/>
  <c r="Y140" i="1"/>
  <c r="Z140" i="1"/>
  <c r="AA140" i="1"/>
  <c r="AB140" i="1"/>
  <c r="AC140" i="1"/>
  <c r="AE140" i="1"/>
  <c r="AF140" i="1"/>
  <c r="AJ140" i="1"/>
  <c r="AK140" i="1"/>
  <c r="AY140" i="1"/>
  <c r="BE140" i="1"/>
  <c r="U140" i="1" s="1"/>
  <c r="U143" i="1"/>
  <c r="W143" i="1"/>
  <c r="X143" i="1"/>
  <c r="AA143" i="1"/>
  <c r="AB143" i="1"/>
  <c r="AC143" i="1"/>
  <c r="AE143" i="1"/>
  <c r="AF143" i="1"/>
  <c r="AJ143" i="1"/>
  <c r="AK143" i="1"/>
  <c r="AS143" i="1" s="1"/>
  <c r="AY143" i="1"/>
  <c r="BA143" i="1"/>
  <c r="BC143" i="1"/>
  <c r="Y143" i="1" s="1"/>
  <c r="BE143" i="1"/>
  <c r="AG149" i="1"/>
  <c r="W149" i="1"/>
  <c r="X149" i="1"/>
  <c r="Y149" i="1"/>
  <c r="Z149" i="1"/>
  <c r="AA149" i="1"/>
  <c r="AB149" i="1"/>
  <c r="AC149" i="1"/>
  <c r="AE149" i="1"/>
  <c r="AF149" i="1"/>
  <c r="AJ149" i="1"/>
  <c r="AR149" i="1" s="1"/>
  <c r="AK149" i="1"/>
  <c r="AY149" i="1"/>
  <c r="BE149" i="1"/>
  <c r="U149" i="1" s="1"/>
  <c r="BD84" i="1" l="1"/>
  <c r="X84" i="1" s="1"/>
  <c r="BC80" i="1"/>
  <c r="W80" i="1" s="1"/>
  <c r="BD68" i="1"/>
  <c r="X68" i="1" s="1"/>
  <c r="AR80" i="1"/>
  <c r="AQ80" i="1" s="1"/>
  <c r="BC68" i="1"/>
  <c r="W68" i="1" s="1"/>
  <c r="BD137" i="1"/>
  <c r="BD132" i="1"/>
  <c r="BD134" i="1"/>
  <c r="BD35" i="1"/>
  <c r="X35" i="1" s="1"/>
  <c r="BC132" i="1"/>
  <c r="BC46" i="1"/>
  <c r="W46" i="1" s="1"/>
  <c r="BD106" i="1"/>
  <c r="X106" i="1" s="1"/>
  <c r="BC93" i="1"/>
  <c r="W93" i="1" s="1"/>
  <c r="AS134" i="1"/>
  <c r="BC149" i="1"/>
  <c r="G142" i="1"/>
  <c r="BC35" i="1"/>
  <c r="W35" i="1" s="1"/>
  <c r="BC29" i="1"/>
  <c r="W29" i="1" s="1"/>
  <c r="AS132" i="1"/>
  <c r="AX132" i="1" s="1"/>
  <c r="BC95" i="1"/>
  <c r="W95" i="1" s="1"/>
  <c r="BD93" i="1"/>
  <c r="X93" i="1" s="1"/>
  <c r="BD76" i="1"/>
  <c r="X76" i="1" s="1"/>
  <c r="AR46" i="1"/>
  <c r="BD149" i="1"/>
  <c r="BC139" i="1"/>
  <c r="BC116" i="1"/>
  <c r="W116" i="1" s="1"/>
  <c r="AS93" i="1"/>
  <c r="AQ93" i="1" s="1"/>
  <c r="BD44" i="1"/>
  <c r="X44" i="1" s="1"/>
  <c r="BD7" i="1"/>
  <c r="X7" i="1" s="1"/>
  <c r="BD139" i="1"/>
  <c r="AN92" i="1"/>
  <c r="BC88" i="1"/>
  <c r="W88" i="1" s="1"/>
  <c r="AN142" i="1"/>
  <c r="BA129" i="1"/>
  <c r="AO87" i="1"/>
  <c r="AG88" i="1"/>
  <c r="AP87" i="1" s="1"/>
  <c r="BD78" i="1"/>
  <c r="X78" i="1" s="1"/>
  <c r="AR78" i="1"/>
  <c r="AR44" i="1"/>
  <c r="AQ44" i="1" s="1"/>
  <c r="AX139" i="1"/>
  <c r="AS116" i="1"/>
  <c r="AQ116" i="1" s="1"/>
  <c r="AP92" i="1"/>
  <c r="AN87" i="1"/>
  <c r="BD80" i="1"/>
  <c r="X80" i="1" s="1"/>
  <c r="BC78" i="1"/>
  <c r="W78" i="1" s="1"/>
  <c r="AN75" i="1"/>
  <c r="AQ76" i="1"/>
  <c r="BC44" i="1"/>
  <c r="W44" i="1" s="1"/>
  <c r="AS149" i="1"/>
  <c r="AQ149" i="1" s="1"/>
  <c r="AO142" i="1"/>
  <c r="AQ139" i="1"/>
  <c r="BD129" i="1"/>
  <c r="AO92" i="1"/>
  <c r="BC89" i="1"/>
  <c r="W89" i="1" s="1"/>
  <c r="AX88" i="1"/>
  <c r="AG84" i="1"/>
  <c r="AP83" i="1" s="1"/>
  <c r="BD143" i="1"/>
  <c r="Z143" i="1" s="1"/>
  <c r="AR143" i="1"/>
  <c r="AQ143" i="1" s="1"/>
  <c r="BD140" i="1"/>
  <c r="AS140" i="1"/>
  <c r="BC140" i="1"/>
  <c r="AR140" i="1"/>
  <c r="AN130" i="1"/>
  <c r="BD136" i="1"/>
  <c r="AX136" i="1"/>
  <c r="BC136" i="1"/>
  <c r="BD133" i="1"/>
  <c r="BC133" i="1"/>
  <c r="BC131" i="1"/>
  <c r="BD131" i="1"/>
  <c r="AR129" i="1"/>
  <c r="AX129" i="1" s="1"/>
  <c r="G128" i="1"/>
  <c r="AG129" i="1"/>
  <c r="AP128" i="1" s="1"/>
  <c r="BD116" i="1"/>
  <c r="X116" i="1" s="1"/>
  <c r="AG116" i="1"/>
  <c r="AP115" i="1" s="1"/>
  <c r="BD112" i="1"/>
  <c r="X112" i="1" s="1"/>
  <c r="AN100" i="1"/>
  <c r="BC112" i="1"/>
  <c r="W112" i="1" s="1"/>
  <c r="AR106" i="1"/>
  <c r="AX106" i="1" s="1"/>
  <c r="BC106" i="1"/>
  <c r="W106" i="1" s="1"/>
  <c r="AP100" i="1"/>
  <c r="AO100" i="1"/>
  <c r="BC101" i="1"/>
  <c r="W101" i="1" s="1"/>
  <c r="BD101" i="1"/>
  <c r="X101" i="1" s="1"/>
  <c r="BD95" i="1"/>
  <c r="X95" i="1" s="1"/>
  <c r="BD89" i="1"/>
  <c r="X89" i="1" s="1"/>
  <c r="BD88" i="1"/>
  <c r="X88" i="1" s="1"/>
  <c r="AG143" i="1"/>
  <c r="AP142" i="1" s="1"/>
  <c r="AR137" i="1"/>
  <c r="AX133" i="1"/>
  <c r="AQ133" i="1"/>
  <c r="AX131" i="1"/>
  <c r="AQ131" i="1"/>
  <c r="AX116" i="1"/>
  <c r="AX112" i="1"/>
  <c r="AQ112" i="1"/>
  <c r="AX95" i="1"/>
  <c r="AQ95" i="1"/>
  <c r="AR134" i="1"/>
  <c r="AX101" i="1"/>
  <c r="AQ101" i="1"/>
  <c r="BA149" i="1"/>
  <c r="AQ136" i="1"/>
  <c r="AP130" i="1"/>
  <c r="AO130" i="1"/>
  <c r="AX89" i="1"/>
  <c r="AQ89" i="1"/>
  <c r="G115" i="1"/>
  <c r="BC76" i="1"/>
  <c r="W76" i="1" s="1"/>
  <c r="G75" i="1"/>
  <c r="BD46" i="1"/>
  <c r="X46" i="1" s="1"/>
  <c r="AS46" i="1"/>
  <c r="BD29" i="1"/>
  <c r="X29" i="1" s="1"/>
  <c r="AR29" i="1"/>
  <c r="AX29" i="1" s="1"/>
  <c r="BC7" i="1"/>
  <c r="W7" i="1" s="1"/>
  <c r="BA132" i="1"/>
  <c r="AQ88" i="1"/>
  <c r="BA89" i="1"/>
  <c r="AR7" i="1"/>
  <c r="AX7" i="1" s="1"/>
  <c r="AR84" i="1"/>
  <c r="AO75" i="1"/>
  <c r="AS78" i="1"/>
  <c r="AP75" i="1"/>
  <c r="AX76" i="1"/>
  <c r="AS74" i="1"/>
  <c r="AQ74" i="1" s="1"/>
  <c r="AS70" i="1"/>
  <c r="AX70" i="1" s="1"/>
  <c r="AX68" i="1"/>
  <c r="AQ68" i="1"/>
  <c r="AR41" i="1"/>
  <c r="AX35" i="1"/>
  <c r="AQ35" i="1"/>
  <c r="AO6" i="1"/>
  <c r="AN6" i="1"/>
  <c r="AP6" i="1"/>
  <c r="AX44" i="1" l="1"/>
  <c r="AX80" i="1"/>
  <c r="AQ132" i="1"/>
  <c r="AX149" i="1"/>
  <c r="G87" i="1"/>
  <c r="AQ29" i="1"/>
  <c r="AX93" i="1"/>
  <c r="G100" i="1"/>
  <c r="AQ46" i="1"/>
  <c r="AX46" i="1"/>
  <c r="G6" i="1"/>
  <c r="AX78" i="1"/>
  <c r="AX140" i="1"/>
  <c r="G92" i="1"/>
  <c r="AQ140" i="1"/>
  <c r="AX143" i="1"/>
  <c r="AQ129" i="1"/>
  <c r="AQ106" i="1"/>
  <c r="AQ7" i="1"/>
  <c r="AQ137" i="1"/>
  <c r="AX137" i="1"/>
  <c r="AQ134" i="1"/>
  <c r="AX134" i="1"/>
  <c r="AX84" i="1"/>
  <c r="AQ84" i="1"/>
  <c r="AQ78" i="1"/>
  <c r="AX74" i="1"/>
  <c r="AQ70" i="1"/>
  <c r="AX41" i="1"/>
  <c r="AQ41" i="1"/>
  <c r="G150" i="1" l="1"/>
  <c r="B4" i="5" s="1"/>
  <c r="C4" i="5" s="1"/>
  <c r="D4" i="5" s="1"/>
  <c r="D10" i="5" s="1"/>
  <c r="B10" i="5" l="1"/>
  <c r="C10" i="5"/>
</calcChain>
</file>

<file path=xl/sharedStrings.xml><?xml version="1.0" encoding="utf-8"?>
<sst xmlns="http://schemas.openxmlformats.org/spreadsheetml/2006/main" count="991" uniqueCount="501">
  <si>
    <t>Stavební rozpočet</t>
  </si>
  <si>
    <t>Název stavby: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</si>
  <si>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</si>
  <si>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</si>
  <si>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</si>
  <si>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</si>
  <si>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</si>
  <si>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</si>
  <si>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</si>
  <si>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</si>
  <si>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</si>
  <si>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</si>
  <si>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</si>
  <si>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</si>
  <si>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</si>
  <si>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</si>
  <si>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</si>
  <si>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</si>
  <si>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</si>
  <si>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</si>
  <si>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</si>
  <si>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</si>
  <si>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</si>
  <si>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</si>
  <si>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</si>
  <si>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</si>
  <si>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</si>
  <si>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</si>
  <si>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</si>
  <si>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</si>
  <si>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</si>
  <si>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</si>
  <si>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</si>
  <si>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</si>
  <si>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</si>
  <si>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</si>
  <si>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Kód</t>
  </si>
  <si>
    <t>41</t>
  </si>
  <si>
    <t>413941123R0X</t>
  </si>
  <si>
    <t>13385385</t>
  </si>
  <si>
    <t>133854300</t>
  </si>
  <si>
    <t>13385375</t>
  </si>
  <si>
    <t>413232211R00</t>
  </si>
  <si>
    <t>767+136.01</t>
  </si>
  <si>
    <t>419941005R0X</t>
  </si>
  <si>
    <t>413351211R00</t>
  </si>
  <si>
    <t>413351212R00</t>
  </si>
  <si>
    <t>61</t>
  </si>
  <si>
    <t>938907011R00</t>
  </si>
  <si>
    <t>614472101R00</t>
  </si>
  <si>
    <t>614472525R00</t>
  </si>
  <si>
    <t>Varianta:</t>
  </si>
  <si>
    <t>62</t>
  </si>
  <si>
    <t>621481211RTX</t>
  </si>
  <si>
    <t>90</t>
  </si>
  <si>
    <t>910      R00</t>
  </si>
  <si>
    <t>900      R01</t>
  </si>
  <si>
    <t>94</t>
  </si>
  <si>
    <t>941955004R00</t>
  </si>
  <si>
    <t>941955001R00</t>
  </si>
  <si>
    <t>95</t>
  </si>
  <si>
    <t>952901111R00</t>
  </si>
  <si>
    <t>95398110XR00</t>
  </si>
  <si>
    <t>95398120XR00</t>
  </si>
  <si>
    <t>97</t>
  </si>
  <si>
    <t>973031324R00</t>
  </si>
  <si>
    <t>99</t>
  </si>
  <si>
    <t>999281108R00</t>
  </si>
  <si>
    <t>S</t>
  </si>
  <si>
    <t>979011111R00</t>
  </si>
  <si>
    <t>979011229R00</t>
  </si>
  <si>
    <t>979082111R00</t>
  </si>
  <si>
    <t>979082121R00</t>
  </si>
  <si>
    <t>979081111R00</t>
  </si>
  <si>
    <t>979081121R00</t>
  </si>
  <si>
    <t>979095312R00</t>
  </si>
  <si>
    <t>979990001R00</t>
  </si>
  <si>
    <t>713</t>
  </si>
  <si>
    <t>713521121R00</t>
  </si>
  <si>
    <t>998713103R00</t>
  </si>
  <si>
    <t>721</t>
  </si>
  <si>
    <t>Zkrácený popis / Varianta</t>
  </si>
  <si>
    <t>Rozměry</t>
  </si>
  <si>
    <t>Stropy a stropní konstrukce (pro pozemní stavby)</t>
  </si>
  <si>
    <t>Osazení válcovaných nosníků ve stropech  ve stísněných podmínkách 2.PP</t>
  </si>
  <si>
    <t>;dle výpisu na výkrese D.1.2.5 - D.1.2.11 - pol.1 a 2;   </t>
  </si>
  <si>
    <t>;oblast 2 - trámy O2T1-O2T22;   </t>
  </si>
  <si>
    <t>;pol,1;83,768*22/1000   </t>
  </si>
  <si>
    <t>;pol.2;23,088*22/1000   </t>
  </si>
  <si>
    <t>;oblast 5 -trámy O5T1 - O5T27 a O5T33;   </t>
  </si>
  <si>
    <t>;pol.1;77,552*28/1000   </t>
  </si>
  <si>
    <t>;pol.2;23,088*28/1000   </t>
  </si>
  <si>
    <t>;oblast 5 - trámy O5T28 - O5T30;   </t>
  </si>
  <si>
    <t>;pol.1;42,229*3/1000   </t>
  </si>
  <si>
    <t>;pol.2;37,873*3/1000   </t>
  </si>
  <si>
    <t>;oblast 5 - trám O5T32;   </t>
  </si>
  <si>
    <t>;pol.1;32,005*1/1000   </t>
  </si>
  <si>
    <t>;pol.2;18,937*1/1000   </t>
  </si>
  <si>
    <t>;oblast 10 - trámy O10T1-O10T7 a O10T12-O10T33;   </t>
  </si>
  <si>
    <t>;pol.1; 79,032*29/1000   </t>
  </si>
  <si>
    <t>;pol.2;23,088*29/1000   </t>
  </si>
  <si>
    <t>;oblast 10 - trámy O10T8 a O10T11;   </t>
  </si>
  <si>
    <t>;pol.1;30,246*2/1000   </t>
  </si>
  <si>
    <t>;oblast 11 - trámy O11T1-O11T5;   </t>
  </si>
  <si>
    <t>;pol.1;129,349*5/1000   </t>
  </si>
  <si>
    <t>;pol.2;37,873*5/1000   </t>
  </si>
  <si>
    <t>Tyč průřezu UPE140, střední, jakost oceli S235</t>
  </si>
  <si>
    <t>;položky 1 a 2 v tabulkách výpisu MTR ve výkresové části ;   </t>
  </si>
  <si>
    <t>;obl 2.;(83,768+23,088)*22/1000   </t>
  </si>
  <si>
    <t>;obl.5;(77,552+23,088)*28/1000   </t>
  </si>
  <si>
    <t>;obl.10;(79,032*29+23,088*29)/1000   </t>
  </si>
  <si>
    <t>;ztratné 10%; 0,813   </t>
  </si>
  <si>
    <t>Tyč průřezu UPE120, střední, jakost oceli S235</t>
  </si>
  <si>
    <t>;položky 1 a 2 v tabulkách výpisu MTR ;   </t>
  </si>
  <si>
    <t>;obl.5;(42,229+37,873)*3/1000   </t>
  </si>
  <si>
    <t>(32,005+18,937)*1/1000   </t>
  </si>
  <si>
    <t>;ztratné 10%; 0,113   </t>
  </si>
  <si>
    <t>;obl.11;(129,349+37,873)*5/1000   </t>
  </si>
  <si>
    <t>Tyč průřezu UPE100, střední, jakost oceli S235</t>
  </si>
  <si>
    <t>;obl.10;30,246*2/1000   </t>
  </si>
  <si>
    <t>;ztratné 10%; 0,006   </t>
  </si>
  <si>
    <t>Zazdívka zhlaví válcovaných nosníků výšky do 15cm</t>
  </si>
  <si>
    <t>;zazdívka nosníků;344   </t>
  </si>
  <si>
    <t>D+M Ocelových plechů k výztužným válcovaným profilům přivařením</t>
  </si>
  <si>
    <t>;dle výpisu na výkrese D.1.2.5 - D.1.2.11 - pol.11 a 16;   </t>
  </si>
  <si>
    <t>;pol.16;3,014*22*1,1   </t>
  </si>
  <si>
    <t>;pol.11;0,659*28*1,1   </t>
  </si>
  <si>
    <t>;pol.16;1,005*28*1,1   </t>
  </si>
  <si>
    <t>;pol.11; 0,56*3*1,1   </t>
  </si>
  <si>
    <t>;pol.16;3,165*3*1,1   </t>
  </si>
  <si>
    <t>;oblast 5 -trám O5T32;   </t>
  </si>
  <si>
    <t>;pol.11;0,28*1*1,1   </t>
  </si>
  <si>
    <t>;pol.16;3,052*1*1,1   </t>
  </si>
  <si>
    <t>;pol. 11; 0,659*29*1,1   </t>
  </si>
  <si>
    <t>;pol. 16;3,014*29*1,1   </t>
  </si>
  <si>
    <t>;pol.16;1,005*2*1,1   </t>
  </si>
  <si>
    <t>;pol.11;0,56*5*1,1   </t>
  </si>
  <si>
    <t>;pol.16;9,043*5*1,1   </t>
  </si>
  <si>
    <t>;pol.11;0,659*22*1,1   </t>
  </si>
  <si>
    <t>Svary ocelových nosníků ve stísněných podmínkách 2.PP</t>
  </si>
  <si>
    <t>;svary ocelových profilů;0,5*(2*22+2*28+2*3+1+2*29+2*5)   </t>
  </si>
  <si>
    <t>Podpěrná konstr.nosníků do 4 m,do 5 kPa - zřízení</t>
  </si>
  <si>
    <t>;podpěrná konstrukce ocelových profilů při montáži;   </t>
  </si>
  <si>
    <t>;předpoklad pod každý spoj nosníků 2,0x0,5m;   </t>
  </si>
  <si>
    <t>2,0*0,5*(2*22+2*28+2*3+1+2*29+2*5)   </t>
  </si>
  <si>
    <t>Podpěrná konstr.nosníků do 4 m,5 kPa - odstranění</t>
  </si>
  <si>
    <t>Úprava povrchů vnitřní</t>
  </si>
  <si>
    <t>Očištění výztuže prům.nad 10mm,ocel.kartáčem,ručně</t>
  </si>
  <si>
    <t>;odhad;30,0   </t>
  </si>
  <si>
    <t>Antikorozní ochranný nátěr výztuže</t>
  </si>
  <si>
    <t>; odhalená výztuž;1,0   </t>
  </si>
  <si>
    <t>Oprava vnitř.beton.konstr.pl.do 0,5 m2 tl.25 mm</t>
  </si>
  <si>
    <t>vymetení prohlubně, nátěr kontaktní plochy adhezním můstkem, vyplnění prohlubně reprofilační maltou.Bez ošetření výztuže.</t>
  </si>
  <si>
    <t>;odhad rozsahu oprav- trámy a deska;105   </t>
  </si>
  <si>
    <t>Úprava povrchů vnější</t>
  </si>
  <si>
    <t>Pohledová stěrka - certifikovaný požární tmel- na protipožárním obkladu minerálními rohožemi</t>
  </si>
  <si>
    <t>včetně materiálu</t>
  </si>
  <si>
    <t>;viz.pol.Izolace profilů protipožární;406,75   </t>
  </si>
  <si>
    <t>Hodinové zúčtovací sazby (HZS)</t>
  </si>
  <si>
    <t>Hzs - predbezne obhlidky a revize- dodatečná prohlídka nosných prvků</t>
  </si>
  <si>
    <t>HZS - vyklizení a uvolnění boku a spodní části trámů</t>
  </si>
  <si>
    <t>stavební dělník v tarifní třídě 4</t>
  </si>
  <si>
    <t>;odhad-nutno upřesnit dle skutečnosti;16,0   </t>
  </si>
  <si>
    <t>Lešení a stavební výtahy</t>
  </si>
  <si>
    <t>Lešení lehké pomocné, výška podlahy do 3,5 m</t>
  </si>
  <si>
    <t>;obl 5 - s větší světlou výškou;7,0*3,0+4,6*1,6   </t>
  </si>
  <si>
    <t>Lešení lehké pomocné, výška podlahy do 1,2 m</t>
  </si>
  <si>
    <t>;obl.2;38,0*3,2   </t>
  </si>
  <si>
    <t>;obl.5;47,0*3,0   </t>
  </si>
  <si>
    <t>;obl.10;14,0*3,0+41,0*3,0   </t>
  </si>
  <si>
    <t>;obl.11;12,6*7,0   </t>
  </si>
  <si>
    <t>Různé dokončovací konstrukce a práce na pozemních stavbách</t>
  </si>
  <si>
    <t>Vyčištění budov o výšce podlaží do 4 m</t>
  </si>
  <si>
    <t>;oblast 2;38,2*5,0   </t>
  </si>
  <si>
    <t>;oblast 5;7,5*4,7+59,0*5,0   </t>
  </si>
  <si>
    <t>;oblast 10;67,43*5,0   </t>
  </si>
  <si>
    <t>;oblast 11;14,0*9,0   </t>
  </si>
  <si>
    <t>Chemické kotvy do betonu, lepené kotvy kotevními šrouby HIT-V M12 do tmele HIT-HY200</t>
  </si>
  <si>
    <t>vč. vyvrtání a vyčištění otvoru požadovaného průměru</t>
  </si>
  <si>
    <t>;obl.2;28*22   </t>
  </si>
  <si>
    <t>;obl.5;20*28+38*3+22*1   </t>
  </si>
  <si>
    <t>;obl.10;27*29   </t>
  </si>
  <si>
    <t>;obl.11;62*5   </t>
  </si>
  <si>
    <t>Chemické kotvy do betonu, lepené kotvy kotevními šrouby HIT-V M8 do tmele HIT-HY200</t>
  </si>
  <si>
    <t>;obl.10;14*2   </t>
  </si>
  <si>
    <t>Prorážení otvorů a ostatní bourací práce</t>
  </si>
  <si>
    <t>Vysekání kapes zeď cihel. MVC, pl. 0,1m2, hl. 15cm</t>
  </si>
  <si>
    <t>;pro uložení ocelových profilů do zdi;   </t>
  </si>
  <si>
    <t>29*2*2   </t>
  </si>
  <si>
    <t>2*2*2   </t>
  </si>
  <si>
    <t>;oblast 11 - trámy O11T1 - O11T5;   </t>
  </si>
  <si>
    <t>5*2*2   </t>
  </si>
  <si>
    <t>;oblast 5 - trámy O5T1-O5T27 a O5T33;   </t>
  </si>
  <si>
    <t>28*2*2   </t>
  </si>
  <si>
    <t>22*2*2   </t>
  </si>
  <si>
    <t>Stavenišťní přesun hmot</t>
  </si>
  <si>
    <t>Přesun hmot pro opravy a údržbu do výšky 12 m</t>
  </si>
  <si>
    <t>Přesuny sutí</t>
  </si>
  <si>
    <t>Svislá doprava suti a vybour. hmot za 2.NP a 1.PP</t>
  </si>
  <si>
    <t>Přípl.k svislé dopr.suti za každé další PP nošením</t>
  </si>
  <si>
    <t>Vnitrostaveništní doprava suti do 10 m</t>
  </si>
  <si>
    <t>Příplatek k vnitrost. dopravě suti za dalších 5 m</t>
  </si>
  <si>
    <t>20*5,33   </t>
  </si>
  <si>
    <t>Odvoz suti a vybour. hmot na skládku do 1 km</t>
  </si>
  <si>
    <t>Příplatek k odvozu za každý další 1 km</t>
  </si>
  <si>
    <t>19*5,33   </t>
  </si>
  <si>
    <t>Naložení a složení suti</t>
  </si>
  <si>
    <t>Poplatek za skládku stavební suti</t>
  </si>
  <si>
    <t>5,33   </t>
  </si>
  <si>
    <t>Izolace tepelné</t>
  </si>
  <si>
    <t>Izolace profilů požár.obklad lepenými deskami z minerální rohože, doložená PO stropní kce REI 45 DP1</t>
  </si>
  <si>
    <t>;obl.2 - trámy O2T1-O2T22;2*(2,83+0,78)*22*0,65   </t>
  </si>
  <si>
    <t>;obl.5 -trámy O5T1-O5T33 a O5T28-O5T30;   </t>
  </si>
  <si>
    <t>2*(2,62+0,78)*28*0,65+2*(1,745+1,565)*3*0,5+(2,645+1,565)*1*0,5   </t>
  </si>
  <si>
    <t>;obl.10 -trámy O10T1-O10T33;2*(2,67+0,78)*29*0,65+2*1,54*2*0,5   </t>
  </si>
  <si>
    <t>;obl.11 - trámy O11T1-O11T5;2*(5,345+1,565)*5*0,5   </t>
  </si>
  <si>
    <t>Přesun hmot pro izolace tepelné, výšky do 24 m</t>
  </si>
  <si>
    <t>Vnitřní kanalizace</t>
  </si>
  <si>
    <t>MJ</t>
  </si>
  <si>
    <t>t</t>
  </si>
  <si>
    <t>kus</t>
  </si>
  <si>
    <t>kg</t>
  </si>
  <si>
    <t>m</t>
  </si>
  <si>
    <t>m2</t>
  </si>
  <si>
    <t>h</t>
  </si>
  <si>
    <t>kpl</t>
  </si>
  <si>
    <t>Množství</t>
  </si>
  <si>
    <t>Cena/MJ</t>
  </si>
  <si>
    <t>(Kč)</t>
  </si>
  <si>
    <t>Dodávka</t>
  </si>
  <si>
    <t>Montáž</t>
  </si>
  <si>
    <t>Celkem</t>
  </si>
  <si>
    <t>Přesuny</t>
  </si>
  <si>
    <t>Typ skupiny</t>
  </si>
  <si>
    <t>HSV mat</t>
  </si>
  <si>
    <t>HSV prac</t>
  </si>
  <si>
    <t>PSV mat</t>
  </si>
  <si>
    <t>PSV prac</t>
  </si>
  <si>
    <t>Mont mat</t>
  </si>
  <si>
    <t>Mont prac</t>
  </si>
  <si>
    <t>Ostatní mat.</t>
  </si>
  <si>
    <t>41_</t>
  </si>
  <si>
    <t>61_</t>
  </si>
  <si>
    <t>62_</t>
  </si>
  <si>
    <t>90_</t>
  </si>
  <si>
    <t>94_</t>
  </si>
  <si>
    <t>95_</t>
  </si>
  <si>
    <t>97_</t>
  </si>
  <si>
    <t>99_</t>
  </si>
  <si>
    <t>S_</t>
  </si>
  <si>
    <t>713_</t>
  </si>
  <si>
    <t>4_</t>
  </si>
  <si>
    <t>6_</t>
  </si>
  <si>
    <t>9_</t>
  </si>
  <si>
    <t>71_</t>
  </si>
  <si>
    <t>_</t>
  </si>
  <si>
    <t>MAT</t>
  </si>
  <si>
    <t>WORK</t>
  </si>
  <si>
    <t>CELK</t>
  </si>
  <si>
    <t>ISWORK</t>
  </si>
  <si>
    <t>P</t>
  </si>
  <si>
    <t>M</t>
  </si>
  <si>
    <t>GROUPCODE</t>
  </si>
  <si>
    <t>Zařízení staveniště</t>
  </si>
  <si>
    <t>Ostatní</t>
  </si>
  <si>
    <t>Vedlejší a ostatní rozpočtové náklady</t>
  </si>
  <si>
    <t>%</t>
  </si>
  <si>
    <t>(Kč bez DPH)</t>
  </si>
  <si>
    <t>Celkem stavební rozpočet:</t>
  </si>
  <si>
    <t>Rekapitulace</t>
  </si>
  <si>
    <t>Cena v Kč bez DPH</t>
  </si>
  <si>
    <t>Výše DPH v Kč</t>
  </si>
  <si>
    <t>Cena v Kč včetně DPH</t>
  </si>
  <si>
    <t xml:space="preserve">Cena celkem </t>
  </si>
  <si>
    <t>Statické zajištění prostor PrF - Veveří 70, Brno; 2.PP, část 1 - chodby</t>
  </si>
  <si>
    <t>Pol.č.</t>
  </si>
  <si>
    <t>Cena / MJ v Kč bez DPH</t>
  </si>
  <si>
    <t>Cena celkem v Kč bez DPH</t>
  </si>
  <si>
    <t>Dokumentace skutečného provedení</t>
  </si>
  <si>
    <t>Dílenská dokumentace</t>
  </si>
  <si>
    <t>Cena celkem VORN v Kč bez DPH</t>
  </si>
  <si>
    <t>Název</t>
  </si>
  <si>
    <t>Počet</t>
  </si>
  <si>
    <t>J</t>
  </si>
  <si>
    <t>Cena</t>
  </si>
  <si>
    <t>Materiál nosný kusový</t>
  </si>
  <si>
    <t>vlastní</t>
  </si>
  <si>
    <t>Rozvodná krabice či kab. Spojka</t>
  </si>
  <si>
    <t>ks</t>
  </si>
  <si>
    <t>Nosný systém pro nové zavěšení kabel. Žlabu</t>
  </si>
  <si>
    <t>Materiál pro zajištění kabelů při zváření</t>
  </si>
  <si>
    <t>Materiál nosný délkový</t>
  </si>
  <si>
    <t>Lišta vkládací plast 24/22</t>
  </si>
  <si>
    <t>Montážní práce</t>
  </si>
  <si>
    <t xml:space="preserve">Demontáž svítidla </t>
  </si>
  <si>
    <t xml:space="preserve">Opětovná montáž svítidla </t>
  </si>
  <si>
    <t>Odvoz a likvidace demontovaného materiálu</t>
  </si>
  <si>
    <t>sada</t>
  </si>
  <si>
    <t>Rozpočet elektro</t>
  </si>
  <si>
    <t>Revize</t>
  </si>
  <si>
    <t>Kabel CYKY 3x1,5</t>
  </si>
  <si>
    <t>Kabel CYKY 3x2,5</t>
  </si>
  <si>
    <t>Ochranná trubka pr. 25</t>
  </si>
  <si>
    <t>Kabelový žlab plechový do 500x100 nový</t>
  </si>
  <si>
    <t>Kabel CYKY 3x1,5 montáž</t>
  </si>
  <si>
    <t>Kabel CYKY 3x2,5 montáž</t>
  </si>
  <si>
    <t>Kabel CYKY 3x2,5 demontáž</t>
  </si>
  <si>
    <t>Krabice   R nebo kabel. Spojka, montáž</t>
  </si>
  <si>
    <t>Kabelový žlab plechový do 500x100 demontáž</t>
  </si>
  <si>
    <t>Kabelový žlab plechový do 500x100 montáž</t>
  </si>
  <si>
    <t>Kabelový žlab či rošt plechový do 250/100 demontáž</t>
  </si>
  <si>
    <t>Kabelový žlab či rošt plechový do 250/100 montáž</t>
  </si>
  <si>
    <t>Ochranná trubka pr. 25 montáž</t>
  </si>
  <si>
    <t>Manipulace se zábranou pro ochranu při sváření, montáž</t>
  </si>
  <si>
    <t xml:space="preserve">Položkový rozpočet </t>
  </si>
  <si>
    <t>#TypZaznamu#</t>
  </si>
  <si>
    <t>S:</t>
  </si>
  <si>
    <t>Statické zajištění prostor PrF, Veveří 70, Brno, 2.PP - 1.část - chodby</t>
  </si>
  <si>
    <t>STA</t>
  </si>
  <si>
    <t>O:</t>
  </si>
  <si>
    <t>Brno, Jihomoravský kraj</t>
  </si>
  <si>
    <t>OBJ</t>
  </si>
  <si>
    <t>R:</t>
  </si>
  <si>
    <t>ROZ</t>
  </si>
  <si>
    <t>C:</t>
  </si>
  <si>
    <t>CAS_STR</t>
  </si>
  <si>
    <t>P.č.</t>
  </si>
  <si>
    <t>Číslo položky</t>
  </si>
  <si>
    <t>Název položky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</si>
  <si>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</si>
  <si>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</si>
  <si>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</si>
  <si>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</si>
  <si>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</si>
  <si>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</si>
  <si>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</si>
  <si>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</si>
  <si>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</si>
  <si>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</si>
  <si>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</si>
  <si>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</si>
  <si>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</si>
  <si>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</si>
  <si>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</si>
  <si>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Prorážení otvorů</t>
  </si>
  <si>
    <t>DIL</t>
  </si>
  <si>
    <t>974054515R00</t>
  </si>
  <si>
    <t>Vyvrtání pro závěs kanalizace do betonu</t>
  </si>
  <si>
    <t>POL1_0</t>
  </si>
  <si>
    <t>Vyvrtání pro závěs vodovodu do betonu</t>
  </si>
  <si>
    <t>721176116R00</t>
  </si>
  <si>
    <t>Potrubí HT odpadní svislé D 125 x 3,1 mm</t>
  </si>
  <si>
    <t>721290123R00</t>
  </si>
  <si>
    <t>Zkouška těsnosti kanalizace kouřem DN 300</t>
  </si>
  <si>
    <t>721-K-CN-přípl</t>
  </si>
  <si>
    <t>Protipožární utěsnění prostupu-plastové potrubí, (manžeta, pěna) - dle skutečnosti</t>
  </si>
  <si>
    <t>Příplatek pro kanalizaci,  (potrubí, tvarovky) - dle skutečnosti</t>
  </si>
  <si>
    <t>Příplatek pro kanalizaci-doplňkové konstrukce, DMTZ-stávající, apod. ( dle skutečnosti )</t>
  </si>
  <si>
    <t>Příplatek na realizační práce - dle skutečnosti, ( potrubí, tvarovky, propojení,...)</t>
  </si>
  <si>
    <t>998721102R00</t>
  </si>
  <si>
    <t>Přesun hmot pro vnitřní kanalizaci, výšky do 12 m</t>
  </si>
  <si>
    <t>721171809R00</t>
  </si>
  <si>
    <t>Demontáž potrubí z PVC do D 160 mm</t>
  </si>
  <si>
    <t>721170966R00</t>
  </si>
  <si>
    <t>Oprava - propojení dosavadního potrubí PVC D 140</t>
  </si>
  <si>
    <t>721290822R00</t>
  </si>
  <si>
    <t>Přesun vybouraných hmot - kanalizace, H 6 - 12 m</t>
  </si>
  <si>
    <t>722</t>
  </si>
  <si>
    <t>Vnitřní vodovod</t>
  </si>
  <si>
    <t>722172712R00</t>
  </si>
  <si>
    <t>Potrubí z PPR Ekoplastik, do DN 3/4", (DN-stavba-dle skutečnosti)</t>
  </si>
  <si>
    <t>722172714R00</t>
  </si>
  <si>
    <t>Potrubí z PPR Ekoplastik, do DN 5/4", (DN-stavba-dle skutečnosti)</t>
  </si>
  <si>
    <t>722131118R00</t>
  </si>
  <si>
    <t>Potrubí ocel. vně pozink. do DN 2", (DN-stavba-dle skutečnosti)</t>
  </si>
  <si>
    <t>722180002CN1</t>
  </si>
  <si>
    <t>Tepelná izolace potrubí Mirelon, potrubí do DN 3/4" [C]</t>
  </si>
  <si>
    <t>722180004CN1</t>
  </si>
  <si>
    <t>Tepelná izolace potrubí Mirelon, potrubí do DN 5/4" [C]</t>
  </si>
  <si>
    <t>722180006CN1</t>
  </si>
  <si>
    <t>Tepelná izolace potrubí Mirelon, potrubí do DN 2" [C]</t>
  </si>
  <si>
    <t>722280106R00</t>
  </si>
  <si>
    <t>Tlaková zkouška vodovodního potrubí DN 32</t>
  </si>
  <si>
    <t>722290234R00</t>
  </si>
  <si>
    <t>Proplach a dezinfekce vodovod.potrubí DN 80</t>
  </si>
  <si>
    <t>722-V-CN-přípl</t>
  </si>
  <si>
    <t>Příplatek pro vodovod-doplňkové konstrukce, DMTZ-stávající, apod. ( dle skutečnosti )</t>
  </si>
  <si>
    <t>998722102R00</t>
  </si>
  <si>
    <t>Přesun hmot pro vnitřní vodovod, výšky do 12 m</t>
  </si>
  <si>
    <t>722170801R00</t>
  </si>
  <si>
    <t>Demontáž rozvodů vody z plastů do D 32</t>
  </si>
  <si>
    <t>722220851R00</t>
  </si>
  <si>
    <t>Demontáž armatur s jedním závitem G 3/4</t>
  </si>
  <si>
    <t>722220862R00</t>
  </si>
  <si>
    <t>Demontáž armatur s dvěma závity G 5/4</t>
  </si>
  <si>
    <t>722172913R00</t>
  </si>
  <si>
    <t>Propojení plastového potrubí polyf.D 25 mm,vodovod</t>
  </si>
  <si>
    <t>722172915R00</t>
  </si>
  <si>
    <t>Propojení plastového potrubí polyf.D 40 mm,vodovod</t>
  </si>
  <si>
    <t>722131936R00</t>
  </si>
  <si>
    <t>Oprava-propojení dosavadního potrubí závit. DN 50</t>
  </si>
  <si>
    <t>722220864R00</t>
  </si>
  <si>
    <t>Demontáž armatur s dvěma závity G 2</t>
  </si>
  <si>
    <t>722220991R00</t>
  </si>
  <si>
    <t>Zpětná montáž armatur s dvěma závity G 3/4</t>
  </si>
  <si>
    <t>722220993R00</t>
  </si>
  <si>
    <t>Zpětná montáž armatur s dvěma závity G 5/4</t>
  </si>
  <si>
    <t>722220995R00</t>
  </si>
  <si>
    <t>Zpětná montáž armatur s dvěma závity G 2</t>
  </si>
  <si>
    <t>722170804R00</t>
  </si>
  <si>
    <t>Demontáž rozvodů vody z plastů do D 63</t>
  </si>
  <si>
    <t>722130803R00</t>
  </si>
  <si>
    <t>Demontáž potrubí ocelových závitových DN 50</t>
  </si>
  <si>
    <t>722181812R00</t>
  </si>
  <si>
    <t>Demontáž tepelné izolace</t>
  </si>
  <si>
    <t>722290822R00</t>
  </si>
  <si>
    <t>Přesun vybouraných hmot - vodovody, H 6 - 12 m</t>
  </si>
  <si>
    <t>767</t>
  </si>
  <si>
    <t>Konstrukce zámečnické</t>
  </si>
  <si>
    <t>767883212RU5</t>
  </si>
  <si>
    <t>Objímka pro kanalizační potrubí do DN 100, vč. přísl. (DN-stavba-dle skutečnosti)</t>
  </si>
  <si>
    <t>767883121RT9</t>
  </si>
  <si>
    <t>Objímka pro vodovodní potrubí do DN 2", vč. přísl. (DN-stavba-dle skutečnosti)</t>
  </si>
  <si>
    <t/>
  </si>
  <si>
    <t>SUM</t>
  </si>
  <si>
    <t>POPUZIV</t>
  </si>
  <si>
    <t>END</t>
  </si>
  <si>
    <t>D.1.2 Stavební rozpočet</t>
  </si>
  <si>
    <t xml:space="preserve">Tyto elektromontážní práce jsou atypické a jsou prováděny jako podpůrné pro umožnění prací na statickém zajištění objektu. Proto musí být prováděny v úzké součinnosti s těmito pracemi. Rovněž je nezbytné provést zabezpečení kabelu proti tepelnému poškození při případných svářečských pracích. Bude na úvaze dodavatelské organizace jakým nejvhodnějším způsobem provede zajištění provizorních přeložek a později jejich definitivního umístění. Při opětovné montáži svítidel na původní místa nebo při uchycení roštů či žlabů na podpůrnou konstrukci je potřebné vzít v úvahu, že ocelové konstrukce budou opatřeny ochranou proti poškození ohněm. Tato PD uvažuje s demontážními a následně montážními pracemi. Uvedený nový materiál se týká pouze nezbytných úprav, které vyplývají z přeložek. (Kabely, vkládací lišty, trubky, kabelové spojky). Protože se nepodařilo dohledat v plném rozsahu dokumentaci skutečného provedení elektro, jsou ve výkresové dokumentaci uvedeny pouze oblasti pro určení rozsahu. Potřebné informace jsou uvedeny ještě v technické zprávě. Rozsah prací je ve výkazu výměr. Minimální potřebné svěšení pod spodní hranou nosníku je 5cm. Cenovou nabídku je třeba stanovit odpověďně s ohledem na to, že projektant nezná možnosti dodavatele, a proto mohl i něco opomenout. Podrobná fotodokumentace je k dispozici v digitální formě, nebo ve statické části projektové dokumentace.   </t>
  </si>
  <si>
    <t>Stavba :</t>
  </si>
  <si>
    <t>Objekt :</t>
  </si>
  <si>
    <t>celkem (Kč)</t>
  </si>
  <si>
    <t>713410831</t>
  </si>
  <si>
    <t>Odstranění izolace tepelné potrubí pásy nebo rohožemi s AL fólií staženými drátem tl do 50 mm</t>
  </si>
  <si>
    <t>Montáž izolace tepelné potrubí potrubními pouzdry s Al fólií staženými Al páskou 1x D do 50 mm</t>
  </si>
  <si>
    <t>631-54604</t>
  </si>
  <si>
    <t>pouzdro izolační potrubní z minerální vlny s Al fólií max. 250/100°C 48/50mm</t>
  </si>
  <si>
    <t>vlastní cena</t>
  </si>
  <si>
    <t>Tvarovky a ohyby izolace z minerální vlny a hliníkovou fólií na povrchu</t>
  </si>
  <si>
    <t>Přesun hmot tonážní pro izolace tepelné v objektech v do 9 m</t>
  </si>
  <si>
    <t>Celkem za</t>
  </si>
  <si>
    <t>767995111</t>
  </si>
  <si>
    <t>Montáž atypických zámečnických konstrukcí hmotnosti do 5 kg</t>
  </si>
  <si>
    <t>Provizorní podepření potrubí</t>
  </si>
  <si>
    <t>soubor</t>
  </si>
  <si>
    <t>998767101</t>
  </si>
  <si>
    <t>Přesun hmot tonážní pro zámečnické konstrukce v objektech v do 6 m</t>
  </si>
  <si>
    <t>783</t>
  </si>
  <si>
    <t>Nátěry</t>
  </si>
  <si>
    <t>783624551</t>
  </si>
  <si>
    <t>Základní jednonásobný akrylátový nátěr potrubí DN do 50 mm</t>
  </si>
  <si>
    <t>783324101</t>
  </si>
  <si>
    <t>Základní jednonásobný akrylátový nátěr zámečnických konstrukcí</t>
  </si>
  <si>
    <t>783327101</t>
  </si>
  <si>
    <t>Krycí jednonásobný akrylátový nátěr zámečnických konstrukcí</t>
  </si>
  <si>
    <t>Položkový rozpočet ÚT</t>
  </si>
  <si>
    <t>Statické zajištění prostor PrF, Veveří 70, Brno, 2.PP, část 1 - chodby</t>
  </si>
  <si>
    <t>D.1 4a Silnoproudé elektroinstalace</t>
  </si>
  <si>
    <t>D.1 4b Zdravotně technické instalace</t>
  </si>
  <si>
    <t>D.1.4c Ústřední vytápění</t>
  </si>
  <si>
    <t>D.1.4d Slaboproudé elektroinstalace</t>
  </si>
  <si>
    <t>SLABOPROUD</t>
  </si>
  <si>
    <t>ROZPOČET  1. ČÁST</t>
  </si>
  <si>
    <t>No.</t>
  </si>
  <si>
    <t>Popis položky</t>
  </si>
  <si>
    <t>Mj</t>
  </si>
  <si>
    <t>Jedn. cena</t>
  </si>
  <si>
    <t>Chodba A – trasa pro kabely s funkční schopností</t>
  </si>
  <si>
    <t>Kabel s funkční schopností (P15-*R hnědý, do 4x1,5) D+M</t>
  </si>
  <si>
    <t>Svorkovací krabice pro kabely s funkční schopností</t>
  </si>
  <si>
    <t>Kabelový žlab 100/50 dodávka, doplnění závěsů, montáž, pro uložení kabelů s funkční schopností při požáru</t>
  </si>
  <si>
    <t>Provizorní ochrana trasu kabelů proti důsledkům svařování</t>
  </si>
  <si>
    <t>Odborná identifikace stávajících tras před demontáži</t>
  </si>
  <si>
    <t>hod</t>
  </si>
  <si>
    <t xml:space="preserve">Pomocný a spojovací materiál, doplnění kabeláže </t>
  </si>
  <si>
    <t>Demontáž reproduktoru</t>
  </si>
  <si>
    <t>Zpětná montáž reproduktoru</t>
  </si>
  <si>
    <t>Chodba A –  trasy EZS</t>
  </si>
  <si>
    <t>Doplnění lišty L20</t>
  </si>
  <si>
    <t>Detektor EZS demontáž</t>
  </si>
  <si>
    <t>Detektor EZS zpětná montáž</t>
  </si>
  <si>
    <t>Chodba B – optické trasy</t>
  </si>
  <si>
    <t>Kabelový žlab 100/50 demontáž, vyvěšení optických trubek provizorní</t>
  </si>
  <si>
    <t>Kabelový žlab 100/50 dodávka, doplnění závěsů, zpětná montáž, uložení optických chrániček do žlabu</t>
  </si>
  <si>
    <t>Provizorní ochrana trubek proti důsledkům svařování</t>
  </si>
  <si>
    <t>Chodba B – trasa pro kabely s funkční schopností</t>
  </si>
  <si>
    <t>Chodba B –  trasy SYKFY</t>
  </si>
  <si>
    <t xml:space="preserve">Kabely na roštech - demontáž, vyvěšení </t>
  </si>
  <si>
    <t>bm</t>
  </si>
  <si>
    <t>Kabelový žlab 200/100 dodávka, doplnění závěsů, montáž, uložení SYKFY do žlabu</t>
  </si>
  <si>
    <t>Provizorní ochrana kabelů proti důsledkům svařování</t>
  </si>
  <si>
    <t>Odpojení SYKFY kabelu, zpětné zapojení, proměření</t>
  </si>
  <si>
    <t>párů</t>
  </si>
  <si>
    <t>Chodba B –  trasy LAN UTP</t>
  </si>
  <si>
    <t>Kabelový žlab 50/50 dodávka, doplnění závěsů, montáž, uložení SYKFY do žlabu</t>
  </si>
  <si>
    <t>Odpojení LAN segmentu, zpětné zapojení, proměření</t>
  </si>
  <si>
    <t>Chodba C – optické trasy</t>
  </si>
  <si>
    <t>Chodba C – trasa pro kabely s funkční schopností</t>
  </si>
  <si>
    <t>Chodba C –  trasy SYKFY</t>
  </si>
  <si>
    <t xml:space="preserve">Statické zajištění prostor PrF, Veveří 70, Brno, část 1 - chodby </t>
  </si>
  <si>
    <t>Statické zajištění prostor PrF - Veveří 70, Brno; 2.PP - chodby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</si>
</sst>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#,##0.00000"/>
    <numFmt numFmtId="166" formatCode="#,##0&quot; Kč&quot;"/>
    <numFmt numFmtId="167" formatCode="#,##0\ [$Kč-405];\-#,##0\ [$Kč-405]"/>
    <numFmt numFmtId="168" formatCode="#,##0.00&quot; Kč&quot;"/>
  </numFmts>
  <fonts count="47" x14ac:knownFonts="1">
    <font>
      <sz val="10"/>
      <name val="Arial"/>
    </font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sz val="10"/>
      <color indexed="62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i/>
      <sz val="10"/>
      <color indexed="58"/>
      <name val="Arial"/>
      <charset val="238"/>
    </font>
    <font>
      <i/>
      <sz val="10"/>
      <color indexed="63"/>
      <name val="Arial"/>
      <charset val="238"/>
    </font>
    <font>
      <i/>
      <sz val="10"/>
      <color indexed="59"/>
      <name val="Arial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0"/>
      <name val="Courier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8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2"/>
      <name val="Arial CE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name val="Arial CE"/>
    </font>
    <font>
      <b/>
      <u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u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sz val="9"/>
      <name val="Arial CE"/>
      <family val="2"/>
      <charset val="238"/>
    </font>
    <font>
      <sz val="9"/>
      <name val="Arial CE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</font>
    <font>
      <sz val="8"/>
      <name val="Arial CE"/>
    </font>
    <font>
      <i/>
      <sz val="8"/>
      <name val="Arial CE"/>
      <family val="2"/>
      <charset val="238"/>
    </font>
    <font>
      <i/>
      <sz val="9"/>
      <name val="Arial CE"/>
    </font>
    <font>
      <b/>
      <i/>
      <sz val="10"/>
      <name val="Arial CE"/>
      <charset val="238"/>
    </font>
    <font>
      <i/>
      <sz val="10"/>
      <name val="Arial CE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0"/>
      <color indexed="61"/>
      <name val="Arial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29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64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49" fontId="6" fillId="0" borderId="3" xfId="0" applyNumberFormat="1" applyFont="1" applyFill="1" applyBorder="1" applyAlignment="1" applyProtection="1">
      <alignment horizontal="left" vertical="center"/>
    </xf>
    <xf numFmtId="164" fontId="19" fillId="0" borderId="0" applyBorder="0"/>
    <xf numFmtId="40" fontId="19" fillId="0" borderId="0" applyFill="0" applyBorder="0" applyAlignment="0" applyProtection="0"/>
    <xf numFmtId="0" fontId="27" fillId="0" borderId="0"/>
  </cellStyleXfs>
  <cellXfs count="377">
    <xf numFmtId="0" fontId="2" fillId="0" borderId="0" xfId="0" applyFont="1" applyAlignment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vertical="center"/>
    </xf>
    <xf numFmtId="49" fontId="5" fillId="2" borderId="3" xfId="0" applyNumberFormat="1" applyFont="1" applyFill="1" applyBorder="1" applyAlignment="1" applyProtection="1">
      <alignment horizontal="left" vertical="center"/>
    </xf>
    <xf numFmtId="0" fontId="2" fillId="0" borderId="4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9" fillId="2" borderId="0" xfId="0" applyNumberFormat="1" applyFont="1" applyFill="1" applyBorder="1" applyAlignment="1" applyProtection="1">
      <alignment horizontal="left" vertical="center"/>
    </xf>
    <xf numFmtId="49" fontId="10" fillId="0" borderId="0" xfId="0" applyNumberFormat="1" applyFont="1" applyFill="1" applyBorder="1" applyAlignment="1" applyProtection="1">
      <alignment horizontal="right" vertical="top"/>
    </xf>
    <xf numFmtId="49" fontId="5" fillId="2" borderId="0" xfId="0" applyNumberFormat="1" applyFont="1" applyFill="1" applyBorder="1" applyAlignment="1" applyProtection="1">
      <alignment horizontal="left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7" fillId="0" borderId="0" xfId="0" applyNumberFormat="1" applyFont="1" applyFill="1" applyBorder="1" applyAlignment="1" applyProtection="1">
      <alignment horizontal="right" vertical="center"/>
    </xf>
    <xf numFmtId="49" fontId="9" fillId="2" borderId="0" xfId="0" applyNumberFormat="1" applyFont="1" applyFill="1" applyBorder="1" applyAlignment="1" applyProtection="1">
      <alignment horizontal="right" vertical="center"/>
    </xf>
    <xf numFmtId="4" fontId="2" fillId="0" borderId="0" xfId="0" applyNumberFormat="1" applyFont="1" applyFill="1" applyBorder="1" applyAlignment="1" applyProtection="1">
      <alignment horizontal="right" vertical="center"/>
    </xf>
    <xf numFmtId="49" fontId="6" fillId="0" borderId="0" xfId="0" applyNumberFormat="1" applyFont="1" applyFill="1" applyBorder="1" applyAlignment="1" applyProtection="1">
      <alignment horizontal="right" vertical="center"/>
    </xf>
    <xf numFmtId="49" fontId="7" fillId="0" borderId="0" xfId="0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Fill="1" applyBorder="1" applyAlignment="1" applyProtection="1">
      <alignment horizontal="right"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9" fillId="2" borderId="0" xfId="0" applyNumberFormat="1" applyFont="1" applyFill="1" applyBorder="1" applyAlignment="1" applyProtection="1">
      <alignment horizontal="right" vertical="center"/>
    </xf>
    <xf numFmtId="49" fontId="2" fillId="0" borderId="6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1" fillId="3" borderId="19" xfId="1" applyNumberFormat="1" applyFont="1" applyFill="1" applyBorder="1" applyAlignment="1" applyProtection="1"/>
    <xf numFmtId="49" fontId="11" fillId="3" borderId="19" xfId="0" applyNumberFormat="1" applyFont="1" applyFill="1" applyBorder="1" applyAlignment="1" applyProtection="1">
      <alignment horizontal="left" vertical="center"/>
    </xf>
    <xf numFmtId="4" fontId="11" fillId="3" borderId="19" xfId="0" applyNumberFormat="1" applyFont="1" applyFill="1" applyBorder="1" applyAlignment="1" applyProtection="1">
      <alignment horizontal="right" vertical="center"/>
    </xf>
    <xf numFmtId="0" fontId="2" fillId="3" borderId="21" xfId="0" applyNumberFormat="1" applyFont="1" applyFill="1" applyBorder="1" applyAlignment="1" applyProtection="1">
      <alignment vertical="center"/>
    </xf>
    <xf numFmtId="0" fontId="1" fillId="3" borderId="22" xfId="1" applyNumberFormat="1" applyFont="1" applyFill="1" applyBorder="1" applyAlignment="1" applyProtection="1"/>
    <xf numFmtId="4" fontId="9" fillId="2" borderId="8" xfId="0" applyNumberFormat="1" applyFont="1" applyFill="1" applyBorder="1" applyAlignment="1" applyProtection="1">
      <alignment horizontal="right" vertical="center"/>
    </xf>
    <xf numFmtId="4" fontId="6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49" fontId="6" fillId="3" borderId="2" xfId="0" applyNumberFormat="1" applyFont="1" applyFill="1" applyBorder="1" applyAlignment="1" applyProtection="1">
      <alignment horizontal="left" vertical="center"/>
    </xf>
    <xf numFmtId="49" fontId="6" fillId="3" borderId="23" xfId="0" applyNumberFormat="1" applyFont="1" applyFill="1" applyBorder="1" applyAlignment="1" applyProtection="1">
      <alignment horizontal="left" vertical="center"/>
    </xf>
    <xf numFmtId="4" fontId="6" fillId="3" borderId="23" xfId="0" applyNumberFormat="1" applyFont="1" applyFill="1" applyBorder="1" applyAlignment="1" applyProtection="1">
      <alignment horizontal="right" vertical="center"/>
    </xf>
    <xf numFmtId="4" fontId="6" fillId="3" borderId="24" xfId="0" applyNumberFormat="1" applyFont="1" applyFill="1" applyBorder="1" applyAlignment="1" applyProtection="1">
      <alignment horizontal="right" vertical="center"/>
    </xf>
    <xf numFmtId="49" fontId="4" fillId="0" borderId="27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left" vertical="center"/>
    </xf>
    <xf numFmtId="49" fontId="4" fillId="0" borderId="28" xfId="0" applyNumberFormat="1" applyFont="1" applyFill="1" applyBorder="1" applyAlignment="1" applyProtection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49" fontId="2" fillId="0" borderId="30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Fill="1" applyBorder="1" applyAlignment="1" applyProtection="1">
      <alignment horizontal="left" vertical="center"/>
    </xf>
    <xf numFmtId="49" fontId="4" fillId="0" borderId="6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7" fillId="3" borderId="3" xfId="0" applyNumberFormat="1" applyFont="1" applyFill="1" applyBorder="1" applyAlignment="1" applyProtection="1">
      <alignment horizontal="left" vertical="center"/>
    </xf>
    <xf numFmtId="49" fontId="7" fillId="3" borderId="31" xfId="0" applyNumberFormat="1" applyFont="1" applyFill="1" applyBorder="1" applyAlignment="1" applyProtection="1">
      <alignment horizontal="left" vertical="center"/>
    </xf>
    <xf numFmtId="4" fontId="7" fillId="3" borderId="31" xfId="0" applyNumberFormat="1" applyFont="1" applyFill="1" applyBorder="1" applyAlignment="1" applyProtection="1">
      <alignment horizontal="right" vertical="center"/>
    </xf>
    <xf numFmtId="4" fontId="7" fillId="3" borderId="32" xfId="0" applyNumberFormat="1" applyFont="1" applyFill="1" applyBorder="1" applyAlignment="1" applyProtection="1">
      <alignment horizontal="right" vertical="center"/>
    </xf>
    <xf numFmtId="0" fontId="2" fillId="3" borderId="33" xfId="0" applyNumberFormat="1" applyFont="1" applyFill="1" applyBorder="1" applyAlignment="1" applyProtection="1">
      <alignment vertical="center"/>
    </xf>
    <xf numFmtId="0" fontId="1" fillId="3" borderId="34" xfId="1" applyNumberFormat="1" applyFont="1" applyFill="1" applyBorder="1" applyAlignment="1" applyProtection="1"/>
    <xf numFmtId="49" fontId="11" fillId="3" borderId="34" xfId="0" applyNumberFormat="1" applyFont="1" applyFill="1" applyBorder="1" applyAlignment="1" applyProtection="1">
      <alignment horizontal="left" vertical="center"/>
    </xf>
    <xf numFmtId="4" fontId="11" fillId="3" borderId="34" xfId="0" applyNumberFormat="1" applyFont="1" applyFill="1" applyBorder="1" applyAlignment="1" applyProtection="1">
      <alignment horizontal="right" vertical="center"/>
    </xf>
    <xf numFmtId="0" fontId="1" fillId="3" borderId="35" xfId="1" applyNumberFormat="1" applyFont="1" applyFill="1" applyBorder="1" applyAlignment="1" applyProtection="1"/>
    <xf numFmtId="49" fontId="6" fillId="3" borderId="3" xfId="0" applyNumberFormat="1" applyFont="1" applyFill="1" applyBorder="1" applyAlignment="1" applyProtection="1">
      <alignment horizontal="left" vertical="center"/>
    </xf>
    <xf numFmtId="49" fontId="6" fillId="3" borderId="31" xfId="0" applyNumberFormat="1" applyFont="1" applyFill="1" applyBorder="1" applyAlignment="1" applyProtection="1">
      <alignment horizontal="left" vertical="center"/>
    </xf>
    <xf numFmtId="4" fontId="6" fillId="3" borderId="31" xfId="0" applyNumberFormat="1" applyFont="1" applyFill="1" applyBorder="1" applyAlignment="1" applyProtection="1">
      <alignment horizontal="right" vertical="center"/>
    </xf>
    <xf numFmtId="4" fontId="6" fillId="3" borderId="32" xfId="0" applyNumberFormat="1" applyFont="1" applyFill="1" applyBorder="1" applyAlignment="1" applyProtection="1">
      <alignment horizontal="right" vertical="center"/>
    </xf>
    <xf numFmtId="49" fontId="6" fillId="3" borderId="4" xfId="0" applyNumberFormat="1" applyFont="1" applyFill="1" applyBorder="1" applyAlignment="1" applyProtection="1">
      <alignment horizontal="left" vertical="center"/>
    </xf>
    <xf numFmtId="49" fontId="6" fillId="3" borderId="36" xfId="0" applyNumberFormat="1" applyFont="1" applyFill="1" applyBorder="1" applyAlignment="1" applyProtection="1">
      <alignment horizontal="left" vertical="center"/>
    </xf>
    <xf numFmtId="4" fontId="6" fillId="3" borderId="36" xfId="0" applyNumberFormat="1" applyFont="1" applyFill="1" applyBorder="1" applyAlignment="1" applyProtection="1">
      <alignment horizontal="right" vertical="center"/>
    </xf>
    <xf numFmtId="4" fontId="6" fillId="3" borderId="37" xfId="0" applyNumberFormat="1" applyFont="1" applyFill="1" applyBorder="1" applyAlignment="1" applyProtection="1">
      <alignment horizontal="right" vertical="center"/>
    </xf>
    <xf numFmtId="49" fontId="5" fillId="2" borderId="16" xfId="0" applyNumberFormat="1" applyFont="1" applyFill="1" applyBorder="1" applyAlignment="1" applyProtection="1">
      <alignment horizontal="left" vertical="center"/>
    </xf>
    <xf numFmtId="49" fontId="9" fillId="2" borderId="13" xfId="0" applyNumberFormat="1" applyFont="1" applyFill="1" applyBorder="1" applyAlignment="1" applyProtection="1">
      <alignment horizontal="left" vertical="center"/>
    </xf>
    <xf numFmtId="49" fontId="5" fillId="2" borderId="13" xfId="0" applyNumberFormat="1" applyFont="1" applyFill="1" applyBorder="1" applyAlignment="1" applyProtection="1">
      <alignment horizontal="left" vertical="center"/>
    </xf>
    <xf numFmtId="4" fontId="9" fillId="2" borderId="17" xfId="0" applyNumberFormat="1" applyFont="1" applyFill="1" applyBorder="1" applyAlignment="1" applyProtection="1">
      <alignment horizontal="right" vertical="center"/>
    </xf>
    <xf numFmtId="0" fontId="2" fillId="0" borderId="1" xfId="0" applyFont="1" applyBorder="1" applyAlignment="1">
      <alignment vertical="center"/>
    </xf>
    <xf numFmtId="49" fontId="11" fillId="0" borderId="1" xfId="0" applyNumberFormat="1" applyFont="1" applyFill="1" applyBorder="1" applyAlignment="1" applyProtection="1">
      <alignment horizontal="lef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>
      <alignment vertical="center"/>
    </xf>
    <xf numFmtId="49" fontId="6" fillId="3" borderId="38" xfId="0" applyNumberFormat="1" applyFont="1" applyFill="1" applyBorder="1" applyAlignment="1" applyProtection="1">
      <alignment horizontal="left" vertical="center"/>
    </xf>
    <xf numFmtId="49" fontId="6" fillId="3" borderId="39" xfId="0" applyNumberFormat="1" applyFont="1" applyFill="1" applyBorder="1" applyAlignment="1" applyProtection="1">
      <alignment horizontal="left" vertical="center"/>
    </xf>
    <xf numFmtId="4" fontId="6" fillId="3" borderId="39" xfId="0" applyNumberFormat="1" applyFont="1" applyFill="1" applyBorder="1" applyAlignment="1" applyProtection="1">
      <alignment horizontal="right" vertical="center"/>
    </xf>
    <xf numFmtId="49" fontId="5" fillId="5" borderId="16" xfId="0" applyNumberFormat="1" applyFont="1" applyFill="1" applyBorder="1" applyAlignment="1" applyProtection="1">
      <alignment horizontal="left" vertical="center"/>
    </xf>
    <xf numFmtId="49" fontId="9" fillId="5" borderId="40" xfId="0" applyNumberFormat="1" applyFont="1" applyFill="1" applyBorder="1" applyAlignment="1" applyProtection="1">
      <alignment horizontal="left" vertical="center"/>
    </xf>
    <xf numFmtId="49" fontId="5" fillId="5" borderId="40" xfId="0" applyNumberFormat="1" applyFont="1" applyFill="1" applyBorder="1" applyAlignment="1" applyProtection="1">
      <alignment horizontal="left" vertical="center"/>
    </xf>
    <xf numFmtId="4" fontId="9" fillId="5" borderId="41" xfId="0" applyNumberFormat="1" applyFont="1" applyFill="1" applyBorder="1" applyAlignment="1" applyProtection="1">
      <alignment horizontal="right" vertical="center"/>
    </xf>
    <xf numFmtId="49" fontId="6" fillId="3" borderId="16" xfId="0" applyNumberFormat="1" applyFont="1" applyFill="1" applyBorder="1" applyAlignment="1" applyProtection="1">
      <alignment horizontal="left" vertical="center"/>
    </xf>
    <xf numFmtId="49" fontId="6" fillId="3" borderId="40" xfId="0" applyNumberFormat="1" applyFont="1" applyFill="1" applyBorder="1" applyAlignment="1" applyProtection="1">
      <alignment horizontal="left" vertical="center"/>
    </xf>
    <xf numFmtId="4" fontId="6" fillId="3" borderId="40" xfId="0" applyNumberFormat="1" applyFont="1" applyFill="1" applyBorder="1" applyAlignment="1" applyProtection="1">
      <alignment horizontal="right" vertical="center"/>
    </xf>
    <xf numFmtId="4" fontId="6" fillId="4" borderId="23" xfId="0" applyNumberFormat="1" applyFont="1" applyFill="1" applyBorder="1" applyAlignment="1" applyProtection="1">
      <alignment horizontal="right" vertical="center"/>
      <protection locked="0"/>
    </xf>
    <xf numFmtId="4" fontId="7" fillId="4" borderId="31" xfId="0" applyNumberFormat="1" applyFont="1" applyFill="1" applyBorder="1" applyAlignment="1" applyProtection="1">
      <alignment horizontal="right" vertical="center"/>
      <protection locked="0"/>
    </xf>
    <xf numFmtId="4" fontId="6" fillId="4" borderId="31" xfId="0" applyNumberFormat="1" applyFont="1" applyFill="1" applyBorder="1" applyAlignment="1" applyProtection="1">
      <alignment horizontal="right" vertical="center"/>
      <protection locked="0"/>
    </xf>
    <xf numFmtId="4" fontId="6" fillId="4" borderId="36" xfId="0" applyNumberFormat="1" applyFont="1" applyFill="1" applyBorder="1" applyAlignment="1" applyProtection="1">
      <alignment horizontal="right" vertical="center"/>
      <protection locked="0"/>
    </xf>
    <xf numFmtId="4" fontId="6" fillId="4" borderId="0" xfId="0" applyNumberFormat="1" applyFont="1" applyFill="1" applyBorder="1" applyAlignment="1" applyProtection="1">
      <alignment horizontal="right" vertical="center"/>
      <protection locked="0"/>
    </xf>
    <xf numFmtId="4" fontId="6" fillId="4" borderId="39" xfId="0" applyNumberFormat="1" applyFont="1" applyFill="1" applyBorder="1" applyAlignment="1" applyProtection="1">
      <alignment horizontal="right" vertical="center"/>
      <protection locked="0"/>
    </xf>
    <xf numFmtId="4" fontId="6" fillId="4" borderId="40" xfId="0" applyNumberFormat="1" applyFont="1" applyFill="1" applyBorder="1" applyAlignment="1" applyProtection="1">
      <alignment horizontal="right" vertical="center"/>
      <protection locked="0"/>
    </xf>
    <xf numFmtId="0" fontId="2" fillId="0" borderId="13" xfId="0" applyNumberFormat="1" applyFont="1" applyFill="1" applyBorder="1" applyAlignment="1" applyProtection="1">
      <alignment vertical="center"/>
    </xf>
    <xf numFmtId="4" fontId="6" fillId="0" borderId="17" xfId="0" applyNumberFormat="1" applyFont="1" applyFill="1" applyBorder="1" applyAlignment="1" applyProtection="1">
      <alignment horizontal="right" vertical="center"/>
    </xf>
    <xf numFmtId="4" fontId="6" fillId="0" borderId="9" xfId="0" applyNumberFormat="1" applyFont="1" applyFill="1" applyBorder="1" applyAlignment="1" applyProtection="1">
      <alignment horizontal="right" vertical="center"/>
    </xf>
    <xf numFmtId="49" fontId="13" fillId="0" borderId="13" xfId="0" applyNumberFormat="1" applyFont="1" applyFill="1" applyBorder="1" applyAlignment="1" applyProtection="1">
      <alignment horizontal="left" vertical="center"/>
    </xf>
    <xf numFmtId="0" fontId="14" fillId="0" borderId="0" xfId="0" applyFont="1" applyAlignment="1">
      <alignment vertical="center"/>
    </xf>
    <xf numFmtId="0" fontId="15" fillId="0" borderId="42" xfId="0" applyFont="1" applyBorder="1" applyAlignment="1">
      <alignment horizontal="center" vertical="center"/>
    </xf>
    <xf numFmtId="49" fontId="15" fillId="0" borderId="42" xfId="0" applyNumberFormat="1" applyFont="1" applyBorder="1" applyAlignment="1">
      <alignment horizontal="left" vertical="center"/>
    </xf>
    <xf numFmtId="4" fontId="15" fillId="0" borderId="42" xfId="0" applyNumberFormat="1" applyFont="1" applyBorder="1" applyAlignment="1">
      <alignment horizontal="right" vertical="center"/>
    </xf>
    <xf numFmtId="4" fontId="15" fillId="0" borderId="42" xfId="0" applyNumberFormat="1" applyFont="1" applyBorder="1" applyAlignment="1">
      <alignment vertical="center"/>
    </xf>
    <xf numFmtId="4" fontId="15" fillId="0" borderId="14" xfId="0" applyNumberFormat="1" applyFont="1" applyBorder="1" applyAlignment="1">
      <alignment horizontal="right" vertical="center"/>
    </xf>
    <xf numFmtId="49" fontId="15" fillId="0" borderId="14" xfId="0" applyNumberFormat="1" applyFont="1" applyBorder="1" applyAlignment="1">
      <alignment horizontal="left" vertical="center"/>
    </xf>
    <xf numFmtId="0" fontId="15" fillId="0" borderId="28" xfId="0" applyFont="1" applyBorder="1" applyAlignment="1">
      <alignment horizontal="right" vertical="center"/>
    </xf>
    <xf numFmtId="4" fontId="16" fillId="4" borderId="28" xfId="0" applyNumberFormat="1" applyFont="1" applyFill="1" applyBorder="1" applyAlignment="1">
      <alignment vertical="center"/>
    </xf>
    <xf numFmtId="4" fontId="15" fillId="0" borderId="28" xfId="0" applyNumberFormat="1" applyFont="1" applyBorder="1" applyAlignment="1">
      <alignment vertical="center"/>
    </xf>
    <xf numFmtId="4" fontId="14" fillId="0" borderId="0" xfId="0" applyNumberFormat="1" applyFont="1" applyAlignment="1">
      <alignment vertical="center"/>
    </xf>
    <xf numFmtId="49" fontId="17" fillId="0" borderId="0" xfId="0" applyNumberFormat="1" applyFont="1" applyBorder="1" applyAlignment="1"/>
    <xf numFmtId="2" fontId="13" fillId="0" borderId="13" xfId="0" applyNumberFormat="1" applyFont="1" applyFill="1" applyBorder="1" applyAlignment="1" applyProtection="1">
      <alignment vertical="center"/>
    </xf>
    <xf numFmtId="2" fontId="13" fillId="0" borderId="17" xfId="0" applyNumberFormat="1" applyFont="1" applyFill="1" applyBorder="1" applyAlignment="1" applyProtection="1">
      <alignment vertical="center"/>
    </xf>
    <xf numFmtId="49" fontId="16" fillId="0" borderId="42" xfId="0" applyNumberFormat="1" applyFont="1" applyBorder="1" applyAlignment="1">
      <alignment horizontal="left" vertical="center"/>
    </xf>
    <xf numFmtId="0" fontId="15" fillId="0" borderId="42" xfId="0" applyFont="1" applyBorder="1" applyAlignment="1">
      <alignment horizontal="center" vertical="center" wrapText="1"/>
    </xf>
    <xf numFmtId="4" fontId="15" fillId="0" borderId="42" xfId="0" applyNumberFormat="1" applyFont="1" applyBorder="1" applyAlignment="1">
      <alignment horizontal="center" vertical="center"/>
    </xf>
    <xf numFmtId="3" fontId="15" fillId="0" borderId="42" xfId="0" applyNumberFormat="1" applyFont="1" applyBorder="1" applyAlignment="1" applyProtection="1">
      <alignment horizontal="center" vertical="center"/>
      <protection locked="0"/>
    </xf>
    <xf numFmtId="4" fontId="15" fillId="4" borderId="42" xfId="0" applyNumberFormat="1" applyFont="1" applyFill="1" applyBorder="1" applyAlignment="1" applyProtection="1">
      <alignment horizontal="right" vertical="center"/>
      <protection locked="0"/>
    </xf>
    <xf numFmtId="4" fontId="15" fillId="0" borderId="14" xfId="0" applyNumberFormat="1" applyFont="1" applyBorder="1" applyAlignment="1">
      <alignment horizontal="center" vertical="center"/>
    </xf>
    <xf numFmtId="4" fontId="15" fillId="4" borderId="14" xfId="0" applyNumberFormat="1" applyFont="1" applyFill="1" applyBorder="1" applyAlignment="1" applyProtection="1">
      <alignment horizontal="right" vertical="center"/>
      <protection locked="0"/>
    </xf>
    <xf numFmtId="0" fontId="14" fillId="0" borderId="47" xfId="0" applyFont="1" applyBorder="1" applyAlignment="1">
      <alignment vertical="center"/>
    </xf>
    <xf numFmtId="0" fontId="15" fillId="0" borderId="48" xfId="0" applyFont="1" applyBorder="1" applyAlignment="1">
      <alignment horizontal="center" vertical="center" wrapText="1"/>
    </xf>
    <xf numFmtId="4" fontId="15" fillId="0" borderId="48" xfId="0" applyNumberFormat="1" applyFont="1" applyBorder="1" applyAlignment="1">
      <alignment horizontal="right" vertical="center"/>
    </xf>
    <xf numFmtId="0" fontId="14" fillId="0" borderId="49" xfId="0" applyFont="1" applyBorder="1" applyAlignment="1">
      <alignment vertical="center"/>
    </xf>
    <xf numFmtId="4" fontId="15" fillId="0" borderId="50" xfId="0" applyNumberFormat="1" applyFont="1" applyBorder="1" applyAlignment="1">
      <alignment horizontal="right" vertical="center"/>
    </xf>
    <xf numFmtId="0" fontId="14" fillId="6" borderId="10" xfId="0" applyFont="1" applyFill="1" applyBorder="1" applyAlignment="1">
      <alignment vertical="center"/>
    </xf>
    <xf numFmtId="4" fontId="16" fillId="6" borderId="12" xfId="0" applyNumberFormat="1" applyFont="1" applyFill="1" applyBorder="1" applyAlignment="1">
      <alignment horizontal="right" vertical="center"/>
    </xf>
    <xf numFmtId="0" fontId="21" fillId="0" borderId="42" xfId="0" applyFont="1" applyBorder="1"/>
    <xf numFmtId="4" fontId="21" fillId="4" borderId="42" xfId="0" applyNumberFormat="1" applyFont="1" applyFill="1" applyBorder="1" applyAlignment="1" applyProtection="1">
      <alignment horizontal="right"/>
      <protection locked="0"/>
    </xf>
    <xf numFmtId="164" fontId="20" fillId="0" borderId="42" xfId="2" applyFont="1" applyBorder="1"/>
    <xf numFmtId="164" fontId="20" fillId="0" borderId="42" xfId="2" applyFont="1" applyBorder="1" applyAlignment="1">
      <alignment horizontal="left"/>
    </xf>
    <xf numFmtId="164" fontId="21" fillId="0" borderId="42" xfId="2" applyFont="1" applyBorder="1" applyAlignment="1">
      <alignment horizontal="left"/>
    </xf>
    <xf numFmtId="164" fontId="21" fillId="0" borderId="42" xfId="2" applyFont="1" applyBorder="1"/>
    <xf numFmtId="164" fontId="20" fillId="0" borderId="42" xfId="2" applyFont="1" applyBorder="1" applyAlignment="1">
      <alignment horizontal="right"/>
    </xf>
    <xf numFmtId="4" fontId="20" fillId="0" borderId="42" xfId="3" applyNumberFormat="1" applyFont="1" applyFill="1" applyBorder="1" applyAlignment="1" applyProtection="1">
      <alignment horizontal="right"/>
    </xf>
    <xf numFmtId="164" fontId="20" fillId="7" borderId="42" xfId="2" applyFont="1" applyFill="1" applyBorder="1"/>
    <xf numFmtId="0" fontId="20" fillId="7" borderId="42" xfId="0" applyFont="1" applyFill="1" applyBorder="1"/>
    <xf numFmtId="164" fontId="21" fillId="7" borderId="42" xfId="2" applyFont="1" applyFill="1" applyBorder="1"/>
    <xf numFmtId="164" fontId="20" fillId="7" borderId="42" xfId="2" applyFont="1" applyFill="1" applyBorder="1" applyAlignment="1">
      <alignment horizontal="right"/>
    </xf>
    <xf numFmtId="164" fontId="20" fillId="7" borderId="42" xfId="2" applyFont="1" applyFill="1" applyBorder="1" applyAlignment="1">
      <alignment horizontal="left"/>
    </xf>
    <xf numFmtId="4" fontId="20" fillId="7" borderId="42" xfId="3" applyNumberFormat="1" applyFont="1" applyFill="1" applyBorder="1" applyAlignment="1" applyProtection="1">
      <alignment horizontal="right"/>
    </xf>
    <xf numFmtId="0" fontId="21" fillId="0" borderId="42" xfId="0" applyFont="1" applyBorder="1" applyAlignment="1">
      <alignment horizontal="center" vertical="center"/>
    </xf>
    <xf numFmtId="0" fontId="21" fillId="0" borderId="42" xfId="0" applyFont="1" applyBorder="1" applyAlignment="1">
      <alignment horizontal="left"/>
    </xf>
    <xf numFmtId="4" fontId="21" fillId="0" borderId="42" xfId="3" applyNumberFormat="1" applyFont="1" applyFill="1" applyBorder="1" applyAlignment="1" applyProtection="1"/>
    <xf numFmtId="1" fontId="21" fillId="0" borderId="42" xfId="0" applyNumberFormat="1" applyFont="1" applyBorder="1"/>
    <xf numFmtId="0" fontId="21" fillId="7" borderId="42" xfId="0" applyFont="1" applyFill="1" applyBorder="1"/>
    <xf numFmtId="4" fontId="21" fillId="7" borderId="42" xfId="3" applyNumberFormat="1" applyFont="1" applyFill="1" applyBorder="1" applyAlignment="1" applyProtection="1"/>
    <xf numFmtId="164" fontId="21" fillId="0" borderId="42" xfId="2" applyFont="1" applyBorder="1" applyAlignment="1">
      <alignment horizontal="center"/>
    </xf>
    <xf numFmtId="3" fontId="21" fillId="0" borderId="42" xfId="0" applyNumberFormat="1" applyFont="1" applyBorder="1"/>
    <xf numFmtId="4" fontId="21" fillId="0" borderId="42" xfId="3" applyNumberFormat="1" applyFont="1" applyFill="1" applyBorder="1" applyAlignment="1" applyProtection="1">
      <alignment horizontal="right"/>
    </xf>
    <xf numFmtId="4" fontId="21" fillId="7" borderId="42" xfId="2" applyNumberFormat="1" applyFont="1" applyFill="1" applyBorder="1"/>
    <xf numFmtId="4" fontId="21" fillId="0" borderId="42" xfId="0" applyNumberFormat="1" applyFont="1" applyBorder="1" applyAlignment="1">
      <alignment horizontal="right"/>
    </xf>
    <xf numFmtId="164" fontId="21" fillId="0" borderId="42" xfId="0" applyNumberFormat="1" applyFont="1" applyBorder="1" applyAlignment="1">
      <alignment horizontal="center"/>
    </xf>
    <xf numFmtId="164" fontId="21" fillId="0" borderId="56" xfId="2" applyFont="1" applyBorder="1" applyAlignment="1"/>
    <xf numFmtId="164" fontId="21" fillId="0" borderId="13" xfId="2" applyFont="1" applyBorder="1" applyAlignment="1"/>
    <xf numFmtId="164" fontId="21" fillId="0" borderId="17" xfId="2" applyFont="1" applyBorder="1" applyAlignment="1"/>
    <xf numFmtId="164" fontId="20" fillId="0" borderId="42" xfId="2" applyFont="1" applyBorder="1" applyAlignment="1">
      <alignment horizontal="center"/>
    </xf>
    <xf numFmtId="0" fontId="23" fillId="7" borderId="42" xfId="0" applyFont="1" applyFill="1" applyBorder="1" applyAlignment="1">
      <alignment vertical="center"/>
    </xf>
    <xf numFmtId="2" fontId="21" fillId="4" borderId="42" xfId="2" applyNumberFormat="1" applyFont="1" applyFill="1" applyBorder="1" applyProtection="1">
      <protection locked="0"/>
    </xf>
    <xf numFmtId="4" fontId="21" fillId="4" borderId="42" xfId="3" applyNumberFormat="1" applyFont="1" applyFill="1" applyBorder="1" applyAlignment="1" applyProtection="1">
      <protection locked="0"/>
    </xf>
    <xf numFmtId="0" fontId="0" fillId="0" borderId="0" xfId="0"/>
    <xf numFmtId="0" fontId="0" fillId="0" borderId="42" xfId="0" applyBorder="1" applyAlignment="1">
      <alignment vertical="center"/>
    </xf>
    <xf numFmtId="49" fontId="0" fillId="0" borderId="13" xfId="0" applyNumberFormat="1" applyBorder="1" applyAlignment="1">
      <alignment vertical="center"/>
    </xf>
    <xf numFmtId="0" fontId="0" fillId="8" borderId="42" xfId="0" applyFill="1" applyBorder="1"/>
    <xf numFmtId="49" fontId="0" fillId="8" borderId="13" xfId="0" applyNumberFormat="1" applyFill="1" applyBorder="1"/>
    <xf numFmtId="0" fontId="0" fillId="8" borderId="13" xfId="0" applyFill="1" applyBorder="1"/>
    <xf numFmtId="0" fontId="0" fillId="8" borderId="17" xfId="0" applyFill="1" applyBorder="1"/>
    <xf numFmtId="49" fontId="0" fillId="0" borderId="0" xfId="0" applyNumberFormat="1"/>
    <xf numFmtId="0" fontId="0" fillId="8" borderId="14" xfId="0" applyFill="1" applyBorder="1"/>
    <xf numFmtId="49" fontId="0" fillId="8" borderId="14" xfId="0" applyNumberFormat="1" applyFill="1" applyBorder="1"/>
    <xf numFmtId="0" fontId="0" fillId="8" borderId="2" xfId="0" applyFill="1" applyBorder="1"/>
    <xf numFmtId="0" fontId="0" fillId="8" borderId="14" xfId="0" applyFill="1" applyBorder="1" applyAlignment="1">
      <alignment wrapText="1"/>
    </xf>
    <xf numFmtId="0" fontId="0" fillId="8" borderId="56" xfId="0" applyFill="1" applyBorder="1" applyAlignment="1">
      <alignment vertical="top"/>
    </xf>
    <xf numFmtId="49" fontId="0" fillId="8" borderId="56" xfId="0" applyNumberFormat="1" applyFill="1" applyBorder="1" applyAlignment="1">
      <alignment vertical="top"/>
    </xf>
    <xf numFmtId="49" fontId="0" fillId="8" borderId="42" xfId="0" applyNumberFormat="1" applyFill="1" applyBorder="1" applyAlignment="1">
      <alignment vertical="top"/>
    </xf>
    <xf numFmtId="0" fontId="0" fillId="8" borderId="17" xfId="0" applyFill="1" applyBorder="1" applyAlignment="1">
      <alignment vertical="top"/>
    </xf>
    <xf numFmtId="165" fontId="0" fillId="8" borderId="42" xfId="0" applyNumberFormat="1" applyFill="1" applyBorder="1" applyAlignment="1">
      <alignment vertical="top"/>
    </xf>
    <xf numFmtId="4" fontId="0" fillId="8" borderId="42" xfId="0" applyNumberFormat="1" applyFill="1" applyBorder="1" applyAlignment="1">
      <alignment vertical="top"/>
    </xf>
    <xf numFmtId="0" fontId="0" fillId="8" borderId="42" xfId="0" applyFill="1" applyBorder="1" applyAlignment="1">
      <alignment vertical="top"/>
    </xf>
    <xf numFmtId="0" fontId="25" fillId="0" borderId="3" xfId="0" applyFont="1" applyBorder="1" applyAlignment="1">
      <alignment vertical="top"/>
    </xf>
    <xf numFmtId="0" fontId="25" fillId="0" borderId="25" xfId="0" applyFont="1" applyBorder="1" applyAlignment="1">
      <alignment horizontal="left" vertical="top" wrapText="1"/>
    </xf>
    <xf numFmtId="0" fontId="25" fillId="0" borderId="8" xfId="0" applyFont="1" applyBorder="1" applyAlignment="1">
      <alignment vertical="top" shrinkToFit="1"/>
    </xf>
    <xf numFmtId="165" fontId="25" fillId="0" borderId="25" xfId="0" applyNumberFormat="1" applyFont="1" applyBorder="1" applyAlignment="1">
      <alignment vertical="top" shrinkToFit="1"/>
    </xf>
    <xf numFmtId="4" fontId="25" fillId="9" borderId="25" xfId="0" applyNumberFormat="1" applyFont="1" applyFill="1" applyBorder="1" applyAlignment="1" applyProtection="1">
      <alignment vertical="top" shrinkToFit="1"/>
      <protection locked="0"/>
    </xf>
    <xf numFmtId="4" fontId="25" fillId="0" borderId="25" xfId="0" applyNumberFormat="1" applyFont="1" applyBorder="1" applyAlignment="1">
      <alignment vertical="top" shrinkToFit="1"/>
    </xf>
    <xf numFmtId="0" fontId="25" fillId="0" borderId="25" xfId="0" applyFont="1" applyBorder="1" applyAlignment="1">
      <alignment vertical="top" shrinkToFit="1"/>
    </xf>
    <xf numFmtId="0" fontId="25" fillId="0" borderId="3" xfId="0" applyFont="1" applyBorder="1" applyAlignment="1">
      <alignment vertical="top" shrinkToFit="1"/>
    </xf>
    <xf numFmtId="0" fontId="25" fillId="0" borderId="0" xfId="0" applyFont="1"/>
    <xf numFmtId="0" fontId="0" fillId="8" borderId="4" xfId="0" applyFill="1" applyBorder="1" applyAlignment="1">
      <alignment vertical="top"/>
    </xf>
    <xf numFmtId="0" fontId="0" fillId="8" borderId="15" xfId="0" applyFill="1" applyBorder="1" applyAlignment="1">
      <alignment horizontal="left" vertical="top" wrapText="1"/>
    </xf>
    <xf numFmtId="0" fontId="0" fillId="8" borderId="9" xfId="0" applyFill="1" applyBorder="1" applyAlignment="1">
      <alignment vertical="top" shrinkToFit="1"/>
    </xf>
    <xf numFmtId="165" fontId="0" fillId="8" borderId="15" xfId="0" applyNumberFormat="1" applyFill="1" applyBorder="1" applyAlignment="1">
      <alignment vertical="top" shrinkToFit="1"/>
    </xf>
    <xf numFmtId="4" fontId="0" fillId="8" borderId="15" xfId="0" applyNumberFormat="1" applyFill="1" applyBorder="1" applyAlignment="1">
      <alignment vertical="top" shrinkToFit="1"/>
    </xf>
    <xf numFmtId="0" fontId="0" fillId="8" borderId="15" xfId="0" applyFill="1" applyBorder="1" applyAlignment="1">
      <alignment vertical="top" shrinkToFit="1"/>
    </xf>
    <xf numFmtId="0" fontId="0" fillId="8" borderId="4" xfId="0" applyFill="1" applyBorder="1" applyAlignment="1">
      <alignment vertical="top" shrinkToFit="1"/>
    </xf>
    <xf numFmtId="0" fontId="25" fillId="0" borderId="4" xfId="0" applyFont="1" applyBorder="1" applyAlignment="1">
      <alignment vertical="top"/>
    </xf>
    <xf numFmtId="0" fontId="25" fillId="0" borderId="15" xfId="0" applyFont="1" applyBorder="1" applyAlignment="1">
      <alignment horizontal="left" vertical="top" wrapText="1"/>
    </xf>
    <xf numFmtId="0" fontId="25" fillId="0" borderId="9" xfId="0" applyFont="1" applyBorder="1" applyAlignment="1">
      <alignment vertical="top" shrinkToFit="1"/>
    </xf>
    <xf numFmtId="165" fontId="25" fillId="0" borderId="15" xfId="0" applyNumberFormat="1" applyFont="1" applyBorder="1" applyAlignment="1">
      <alignment vertical="top" shrinkToFit="1"/>
    </xf>
    <xf numFmtId="4" fontId="25" fillId="9" borderId="15" xfId="0" applyNumberFormat="1" applyFont="1" applyFill="1" applyBorder="1" applyAlignment="1" applyProtection="1">
      <alignment vertical="top" shrinkToFit="1"/>
      <protection locked="0"/>
    </xf>
    <xf numFmtId="4" fontId="25" fillId="0" borderId="15" xfId="0" applyNumberFormat="1" applyFont="1" applyBorder="1" applyAlignment="1">
      <alignment vertical="top" shrinkToFit="1"/>
    </xf>
    <xf numFmtId="0" fontId="25" fillId="0" borderId="15" xfId="0" applyFont="1" applyBorder="1" applyAlignment="1">
      <alignment vertical="top" shrinkToFit="1"/>
    </xf>
    <xf numFmtId="0" fontId="25" fillId="0" borderId="4" xfId="0" applyFont="1" applyBorder="1" applyAlignment="1">
      <alignment vertical="top" shrinkToFi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horizontal="left" vertical="top" wrapText="1"/>
    </xf>
    <xf numFmtId="0" fontId="26" fillId="8" borderId="56" xfId="0" applyFont="1" applyFill="1" applyBorder="1" applyAlignment="1">
      <alignment vertical="top"/>
    </xf>
    <xf numFmtId="49" fontId="26" fillId="8" borderId="13" xfId="0" applyNumberFormat="1" applyFont="1" applyFill="1" applyBorder="1" applyAlignment="1">
      <alignment vertical="top"/>
    </xf>
    <xf numFmtId="49" fontId="26" fillId="8" borderId="13" xfId="0" applyNumberFormat="1" applyFont="1" applyFill="1" applyBorder="1" applyAlignment="1">
      <alignment horizontal="left" vertical="top" wrapText="1"/>
    </xf>
    <xf numFmtId="0" fontId="26" fillId="8" borderId="13" xfId="0" applyFont="1" applyFill="1" applyBorder="1" applyAlignment="1">
      <alignment vertical="top"/>
    </xf>
    <xf numFmtId="4" fontId="26" fillId="8" borderId="17" xfId="0" applyNumberFormat="1" applyFont="1" applyFill="1" applyBorder="1" applyAlignment="1">
      <alignment vertical="top"/>
    </xf>
    <xf numFmtId="49" fontId="0" fillId="0" borderId="0" xfId="0" applyNumberFormat="1" applyAlignment="1">
      <alignment horizontal="left" wrapText="1"/>
    </xf>
    <xf numFmtId="0" fontId="23" fillId="10" borderId="0" xfId="0" applyFont="1" applyFill="1" applyBorder="1" applyAlignment="1">
      <alignment vertical="center"/>
    </xf>
    <xf numFmtId="0" fontId="20" fillId="10" borderId="0" xfId="0" applyFont="1" applyFill="1" applyBorder="1" applyAlignment="1">
      <alignment horizontal="left"/>
    </xf>
    <xf numFmtId="4" fontId="20" fillId="10" borderId="0" xfId="3" applyNumberFormat="1" applyFont="1" applyFill="1" applyBorder="1" applyAlignment="1" applyProtection="1">
      <alignment horizontal="right"/>
    </xf>
    <xf numFmtId="164" fontId="21" fillId="0" borderId="42" xfId="2" applyFont="1" applyBorder="1" applyAlignment="1">
      <alignment horizontal="right"/>
    </xf>
    <xf numFmtId="0" fontId="27" fillId="0" borderId="0" xfId="4" applyAlignment="1">
      <alignment vertical="center"/>
    </xf>
    <xf numFmtId="0" fontId="29" fillId="0" borderId="0" xfId="4" applyFont="1" applyAlignment="1">
      <alignment horizontal="centerContinuous" vertical="center"/>
    </xf>
    <xf numFmtId="0" fontId="30" fillId="0" borderId="0" xfId="4" applyFont="1" applyAlignment="1">
      <alignment horizontal="centerContinuous" vertical="center"/>
    </xf>
    <xf numFmtId="0" fontId="30" fillId="0" borderId="0" xfId="4" applyFont="1" applyAlignment="1">
      <alignment horizontal="right" vertical="center"/>
    </xf>
    <xf numFmtId="0" fontId="31" fillId="0" borderId="59" xfId="4" applyFont="1" applyBorder="1" applyAlignment="1">
      <alignment vertical="center"/>
    </xf>
    <xf numFmtId="0" fontId="27" fillId="0" borderId="59" xfId="4" applyBorder="1" applyAlignment="1">
      <alignment vertical="center"/>
    </xf>
    <xf numFmtId="0" fontId="27" fillId="0" borderId="59" xfId="4" applyBorder="1" applyAlignment="1">
      <alignment horizontal="right" vertical="center"/>
    </xf>
    <xf numFmtId="0" fontId="27" fillId="0" borderId="60" xfId="4" applyBorder="1" applyAlignment="1">
      <alignment vertical="center"/>
    </xf>
    <xf numFmtId="0" fontId="31" fillId="0" borderId="63" xfId="4" applyFont="1" applyBorder="1" applyAlignment="1">
      <alignment vertical="center"/>
    </xf>
    <xf numFmtId="0" fontId="27" fillId="0" borderId="63" xfId="4" applyBorder="1" applyAlignment="1">
      <alignment vertical="center"/>
    </xf>
    <xf numFmtId="0" fontId="27" fillId="0" borderId="63" xfId="4" applyBorder="1" applyAlignment="1">
      <alignment horizontal="right" vertical="center"/>
    </xf>
    <xf numFmtId="0" fontId="27" fillId="0" borderId="64" xfId="4" applyBorder="1" applyAlignment="1">
      <alignment vertical="center"/>
    </xf>
    <xf numFmtId="0" fontId="32" fillId="0" borderId="0" xfId="4" applyFont="1" applyAlignment="1">
      <alignment vertical="center"/>
    </xf>
    <xf numFmtId="0" fontId="27" fillId="0" borderId="0" xfId="4" applyAlignment="1">
      <alignment horizontal="right" vertical="center"/>
    </xf>
    <xf numFmtId="49" fontId="33" fillId="11" borderId="27" xfId="4" applyNumberFormat="1" applyFont="1" applyFill="1" applyBorder="1" applyAlignment="1">
      <alignment vertical="center"/>
    </xf>
    <xf numFmtId="0" fontId="33" fillId="11" borderId="28" xfId="4" applyFont="1" applyFill="1" applyBorder="1" applyAlignment="1">
      <alignment horizontal="center" vertical="center"/>
    </xf>
    <xf numFmtId="0" fontId="33" fillId="11" borderId="29" xfId="4" applyFont="1" applyFill="1" applyBorder="1" applyAlignment="1">
      <alignment horizontal="center" vertical="center"/>
    </xf>
    <xf numFmtId="0" fontId="34" fillId="0" borderId="47" xfId="4" applyFont="1" applyBorder="1" applyAlignment="1">
      <alignment horizontal="center" vertical="center"/>
    </xf>
    <xf numFmtId="49" fontId="34" fillId="0" borderId="42" xfId="4" applyNumberFormat="1" applyFont="1" applyBorder="1" applyAlignment="1">
      <alignment horizontal="left" vertical="center"/>
    </xf>
    <xf numFmtId="0" fontId="34" fillId="0" borderId="42" xfId="4" applyFont="1" applyBorder="1" applyAlignment="1">
      <alignment vertical="center"/>
    </xf>
    <xf numFmtId="0" fontId="27" fillId="0" borderId="42" xfId="4" applyBorder="1" applyAlignment="1">
      <alignment horizontal="center" vertical="center"/>
    </xf>
    <xf numFmtId="0" fontId="27" fillId="0" borderId="42" xfId="4" applyBorder="1" applyAlignment="1">
      <alignment horizontal="right" vertical="center"/>
    </xf>
    <xf numFmtId="0" fontId="27" fillId="0" borderId="48" xfId="4" applyBorder="1" applyAlignment="1">
      <alignment vertical="center"/>
    </xf>
    <xf numFmtId="0" fontId="35" fillId="0" borderId="47" xfId="4" applyFont="1" applyBorder="1" applyAlignment="1">
      <alignment horizontal="center" vertical="center"/>
    </xf>
    <xf numFmtId="49" fontId="35" fillId="0" borderId="42" xfId="4" applyNumberFormat="1" applyFont="1" applyBorder="1" applyAlignment="1">
      <alignment horizontal="left" vertical="center"/>
    </xf>
    <xf numFmtId="0" fontId="35" fillId="0" borderId="42" xfId="4" applyFont="1" applyBorder="1" applyAlignment="1">
      <alignment horizontal="left" vertical="center" wrapText="1"/>
    </xf>
    <xf numFmtId="49" fontId="35" fillId="0" borderId="42" xfId="4" applyNumberFormat="1" applyFont="1" applyBorder="1" applyAlignment="1">
      <alignment horizontal="center" vertical="center" shrinkToFit="1"/>
    </xf>
    <xf numFmtId="4" fontId="35" fillId="0" borderId="42" xfId="4" applyNumberFormat="1" applyFont="1" applyBorder="1" applyAlignment="1">
      <alignment horizontal="right" vertical="center"/>
    </xf>
    <xf numFmtId="4" fontId="35" fillId="3" borderId="48" xfId="4" applyNumberFormat="1" applyFont="1" applyFill="1" applyBorder="1" applyAlignment="1">
      <alignment vertical="center"/>
    </xf>
    <xf numFmtId="0" fontId="35" fillId="3" borderId="47" xfId="4" applyFont="1" applyFill="1" applyBorder="1" applyAlignment="1">
      <alignment horizontal="center" vertical="center"/>
    </xf>
    <xf numFmtId="4" fontId="35" fillId="0" borderId="42" xfId="4" applyNumberFormat="1" applyFont="1" applyBorder="1" applyAlignment="1">
      <alignment horizontal="right" vertical="center" wrapText="1"/>
    </xf>
    <xf numFmtId="2" fontId="35" fillId="0" borderId="42" xfId="4" applyNumberFormat="1" applyFont="1" applyBorder="1" applyAlignment="1">
      <alignment horizontal="right" vertical="center"/>
    </xf>
    <xf numFmtId="0" fontId="35" fillId="0" borderId="42" xfId="4" applyFont="1" applyBorder="1" applyAlignment="1">
      <alignment vertical="center" wrapText="1"/>
    </xf>
    <xf numFmtId="0" fontId="27" fillId="12" borderId="47" xfId="4" applyFill="1" applyBorder="1" applyAlignment="1">
      <alignment horizontal="center" vertical="center"/>
    </xf>
    <xf numFmtId="49" fontId="31" fillId="12" borderId="42" xfId="4" applyNumberFormat="1" applyFont="1" applyFill="1" applyBorder="1" applyAlignment="1">
      <alignment horizontal="left" vertical="center"/>
    </xf>
    <xf numFmtId="0" fontId="31" fillId="12" borderId="42" xfId="4" applyFont="1" applyFill="1" applyBorder="1" applyAlignment="1">
      <alignment vertical="center" wrapText="1"/>
    </xf>
    <xf numFmtId="0" fontId="27" fillId="12" borderId="42" xfId="4" applyFill="1" applyBorder="1" applyAlignment="1">
      <alignment horizontal="center" vertical="center"/>
    </xf>
    <xf numFmtId="4" fontId="27" fillId="12" borderId="42" xfId="4" applyNumberFormat="1" applyFill="1" applyBorder="1" applyAlignment="1">
      <alignment horizontal="right" vertical="center"/>
    </xf>
    <xf numFmtId="4" fontId="34" fillId="12" borderId="48" xfId="4" applyNumberFormat="1" applyFont="1" applyFill="1" applyBorder="1" applyAlignment="1">
      <alignment vertical="center"/>
    </xf>
    <xf numFmtId="49" fontId="36" fillId="0" borderId="42" xfId="4" applyNumberFormat="1" applyFont="1" applyBorder="1" applyAlignment="1">
      <alignment horizontal="left" vertical="center"/>
    </xf>
    <xf numFmtId="0" fontId="36" fillId="0" borderId="42" xfId="4" applyFont="1" applyBorder="1" applyAlignment="1">
      <alignment horizontal="left" vertical="center" wrapText="1"/>
    </xf>
    <xf numFmtId="0" fontId="37" fillId="0" borderId="42" xfId="4" applyFont="1" applyBorder="1" applyAlignment="1">
      <alignment horizontal="center" vertical="center"/>
    </xf>
    <xf numFmtId="0" fontId="37" fillId="0" borderId="42" xfId="4" applyFont="1" applyBorder="1" applyAlignment="1">
      <alignment horizontal="right" vertical="center"/>
    </xf>
    <xf numFmtId="0" fontId="27" fillId="0" borderId="0" xfId="4"/>
    <xf numFmtId="49" fontId="37" fillId="0" borderId="42" xfId="4" applyNumberFormat="1" applyFont="1" applyBorder="1" applyAlignment="1">
      <alignment horizontal="left" vertical="center"/>
    </xf>
    <xf numFmtId="0" fontId="37" fillId="0" borderId="42" xfId="4" applyFont="1" applyBorder="1" applyAlignment="1">
      <alignment vertical="center"/>
    </xf>
    <xf numFmtId="49" fontId="37" fillId="0" borderId="42" xfId="4" applyNumberFormat="1" applyFont="1" applyBorder="1" applyAlignment="1">
      <alignment horizontal="center" vertical="center" shrinkToFit="1"/>
    </xf>
    <xf numFmtId="4" fontId="37" fillId="0" borderId="42" xfId="4" applyNumberFormat="1" applyFont="1" applyBorder="1" applyAlignment="1">
      <alignment horizontal="right" vertical="center"/>
    </xf>
    <xf numFmtId="4" fontId="37" fillId="0" borderId="48" xfId="4" applyNumberFormat="1" applyFont="1" applyBorder="1" applyAlignment="1">
      <alignment vertical="center"/>
    </xf>
    <xf numFmtId="0" fontId="27" fillId="0" borderId="0" xfId="4" applyAlignment="1">
      <alignment vertical="center" wrapText="1"/>
    </xf>
    <xf numFmtId="0" fontId="37" fillId="0" borderId="42" xfId="4" applyFont="1" applyBorder="1" applyAlignment="1">
      <alignment horizontal="left" vertical="center" wrapText="1"/>
    </xf>
    <xf numFmtId="4" fontId="35" fillId="0" borderId="48" xfId="4" applyNumberFormat="1" applyFont="1" applyBorder="1" applyAlignment="1">
      <alignment vertical="center" wrapText="1"/>
    </xf>
    <xf numFmtId="0" fontId="38" fillId="0" borderId="0" xfId="4" applyFont="1" applyAlignment="1">
      <alignment vertical="center"/>
    </xf>
    <xf numFmtId="0" fontId="39" fillId="0" borderId="0" xfId="4" applyFont="1" applyAlignment="1">
      <alignment vertical="center"/>
    </xf>
    <xf numFmtId="4" fontId="39" fillId="0" borderId="0" xfId="4" applyNumberFormat="1" applyFont="1" applyAlignment="1">
      <alignment vertical="center"/>
    </xf>
    <xf numFmtId="3" fontId="39" fillId="0" borderId="0" xfId="4" applyNumberFormat="1" applyFont="1" applyAlignment="1">
      <alignment horizontal="right" vertical="center"/>
    </xf>
    <xf numFmtId="4" fontId="35" fillId="4" borderId="42" xfId="4" applyNumberFormat="1" applyFont="1" applyFill="1" applyBorder="1" applyAlignment="1" applyProtection="1">
      <alignment horizontal="right" vertical="center"/>
      <protection locked="0"/>
    </xf>
    <xf numFmtId="4" fontId="37" fillId="4" borderId="42" xfId="4" applyNumberFormat="1" applyFont="1" applyFill="1" applyBorder="1" applyAlignment="1" applyProtection="1">
      <alignment horizontal="right" vertical="center"/>
      <protection locked="0"/>
    </xf>
    <xf numFmtId="0" fontId="27" fillId="12" borderId="49" xfId="4" applyFill="1" applyBorder="1" applyAlignment="1">
      <alignment horizontal="center" vertical="center"/>
    </xf>
    <xf numFmtId="49" fontId="31" fillId="12" borderId="14" xfId="4" applyNumberFormat="1" applyFont="1" applyFill="1" applyBorder="1" applyAlignment="1">
      <alignment horizontal="left" vertical="center"/>
    </xf>
    <xf numFmtId="0" fontId="31" fillId="12" borderId="14" xfId="4" applyFont="1" applyFill="1" applyBorder="1" applyAlignment="1">
      <alignment vertical="center" wrapText="1"/>
    </xf>
    <xf numFmtId="0" fontId="27" fillId="12" borderId="14" xfId="4" applyFill="1" applyBorder="1" applyAlignment="1">
      <alignment horizontal="center" vertical="center"/>
    </xf>
    <xf numFmtId="4" fontId="27" fillId="12" borderId="14" xfId="4" applyNumberFormat="1" applyFill="1" applyBorder="1" applyAlignment="1">
      <alignment horizontal="right" vertical="center"/>
    </xf>
    <xf numFmtId="4" fontId="34" fillId="12" borderId="50" xfId="4" applyNumberFormat="1" applyFont="1" applyFill="1" applyBorder="1" applyAlignment="1">
      <alignment vertical="center"/>
    </xf>
    <xf numFmtId="0" fontId="27" fillId="7" borderId="10" xfId="4" applyFill="1" applyBorder="1" applyAlignment="1">
      <alignment vertical="center"/>
    </xf>
    <xf numFmtId="0" fontId="40" fillId="7" borderId="11" xfId="4" applyFont="1" applyFill="1" applyBorder="1" applyAlignment="1">
      <alignment vertical="center"/>
    </xf>
    <xf numFmtId="0" fontId="27" fillId="7" borderId="11" xfId="4" applyFill="1" applyBorder="1" applyAlignment="1">
      <alignment vertical="center"/>
    </xf>
    <xf numFmtId="4" fontId="26" fillId="7" borderId="12" xfId="4" applyNumberFormat="1" applyFont="1" applyFill="1" applyBorder="1" applyAlignment="1">
      <alignment vertical="center"/>
    </xf>
    <xf numFmtId="0" fontId="41" fillId="0" borderId="0" xfId="0" applyFont="1" applyAlignment="1">
      <alignment horizontal="left"/>
    </xf>
    <xf numFmtId="0" fontId="32" fillId="0" borderId="0" xfId="0" applyFont="1"/>
    <xf numFmtId="0" fontId="32" fillId="0" borderId="0" xfId="0" applyFont="1" applyAlignment="1">
      <alignment horizontal="right"/>
    </xf>
    <xf numFmtId="166" fontId="32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42" fillId="0" borderId="0" xfId="0" applyFont="1" applyAlignment="1">
      <alignment horizontal="center" wrapText="1"/>
    </xf>
    <xf numFmtId="0" fontId="43" fillId="0" borderId="0" xfId="0" applyFont="1" applyAlignment="1">
      <alignment wrapText="1"/>
    </xf>
    <xf numFmtId="0" fontId="32" fillId="0" borderId="0" xfId="0" applyFont="1" applyAlignment="1">
      <alignment wrapText="1"/>
    </xf>
    <xf numFmtId="0" fontId="44" fillId="0" borderId="0" xfId="0" applyFont="1" applyAlignment="1">
      <alignment wrapText="1"/>
    </xf>
    <xf numFmtId="0" fontId="32" fillId="0" borderId="0" xfId="0" applyFont="1" applyAlignment="1" applyProtection="1">
      <alignment horizontal="left" vertical="top" wrapText="1"/>
      <protection locked="0"/>
    </xf>
    <xf numFmtId="14" fontId="0" fillId="0" borderId="0" xfId="0" applyNumberFormat="1"/>
    <xf numFmtId="166" fontId="44" fillId="0" borderId="0" xfId="0" applyNumberFormat="1" applyFont="1" applyAlignment="1">
      <alignment horizontal="right"/>
    </xf>
    <xf numFmtId="0" fontId="0" fillId="0" borderId="0" xfId="0" applyAlignment="1">
      <alignment wrapText="1"/>
    </xf>
    <xf numFmtId="167" fontId="0" fillId="13" borderId="0" xfId="0" applyNumberFormat="1" applyFill="1" applyAlignment="1">
      <alignment horizontal="right"/>
    </xf>
    <xf numFmtId="0" fontId="32" fillId="7" borderId="42" xfId="0" applyFont="1" applyFill="1" applyBorder="1"/>
    <xf numFmtId="0" fontId="44" fillId="7" borderId="42" xfId="0" applyFont="1" applyFill="1" applyBorder="1" applyAlignment="1">
      <alignment wrapText="1"/>
    </xf>
    <xf numFmtId="0" fontId="32" fillId="7" borderId="42" xfId="0" applyFont="1" applyFill="1" applyBorder="1" applyAlignment="1">
      <alignment horizontal="right"/>
    </xf>
    <xf numFmtId="166" fontId="32" fillId="7" borderId="42" xfId="0" applyNumberFormat="1" applyFont="1" applyFill="1" applyBorder="1" applyAlignment="1">
      <alignment horizontal="right"/>
    </xf>
    <xf numFmtId="0" fontId="32" fillId="0" borderId="42" xfId="0" applyFont="1" applyBorder="1"/>
    <xf numFmtId="0" fontId="32" fillId="0" borderId="42" xfId="0" applyFont="1" applyBorder="1" applyAlignment="1">
      <alignment wrapText="1"/>
    </xf>
    <xf numFmtId="0" fontId="32" fillId="0" borderId="42" xfId="0" applyFont="1" applyBorder="1" applyAlignment="1">
      <alignment horizontal="right"/>
    </xf>
    <xf numFmtId="166" fontId="32" fillId="0" borderId="42" xfId="0" applyNumberFormat="1" applyFont="1" applyBorder="1" applyAlignment="1">
      <alignment horizontal="right"/>
    </xf>
    <xf numFmtId="0" fontId="0" fillId="0" borderId="42" xfId="0" applyBorder="1" applyAlignment="1">
      <alignment horizontal="center"/>
    </xf>
    <xf numFmtId="0" fontId="32" fillId="0" borderId="42" xfId="0" applyFont="1" applyBorder="1" applyAlignment="1" applyProtection="1">
      <alignment horizontal="left" vertical="top" wrapText="1"/>
      <protection locked="0"/>
    </xf>
    <xf numFmtId="168" fontId="32" fillId="0" borderId="42" xfId="0" applyNumberFormat="1" applyFont="1" applyBorder="1" applyAlignment="1">
      <alignment horizontal="right"/>
    </xf>
    <xf numFmtId="168" fontId="32" fillId="7" borderId="42" xfId="0" applyNumberFormat="1" applyFont="1" applyFill="1" applyBorder="1" applyAlignment="1">
      <alignment horizontal="right"/>
    </xf>
    <xf numFmtId="168" fontId="32" fillId="4" borderId="42" xfId="0" applyNumberFormat="1" applyFont="1" applyFill="1" applyBorder="1" applyAlignment="1" applyProtection="1">
      <alignment horizontal="right"/>
      <protection locked="0"/>
    </xf>
    <xf numFmtId="168" fontId="45" fillId="7" borderId="42" xfId="0" applyNumberFormat="1" applyFont="1" applyFill="1" applyBorder="1" applyAlignment="1">
      <alignment horizontal="right"/>
    </xf>
    <xf numFmtId="0" fontId="41" fillId="7" borderId="42" xfId="0" applyFont="1" applyFill="1" applyBorder="1" applyAlignment="1">
      <alignment horizontal="left"/>
    </xf>
    <xf numFmtId="0" fontId="0" fillId="7" borderId="42" xfId="0" applyFill="1" applyBorder="1" applyAlignment="1">
      <alignment horizontal="center"/>
    </xf>
    <xf numFmtId="168" fontId="44" fillId="7" borderId="42" xfId="0" applyNumberFormat="1" applyFont="1" applyFill="1" applyBorder="1" applyAlignment="1">
      <alignment horizontal="right"/>
    </xf>
    <xf numFmtId="0" fontId="13" fillId="0" borderId="44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8" xfId="0" applyNumberFormat="1" applyFont="1" applyFill="1" applyBorder="1" applyAlignment="1" applyProtection="1">
      <alignment horizontal="left" vertical="center"/>
    </xf>
    <xf numFmtId="49" fontId="4" fillId="0" borderId="2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left" vertical="center"/>
    </xf>
    <xf numFmtId="49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left" vertical="center" wrapText="1"/>
    </xf>
    <xf numFmtId="0" fontId="2" fillId="0" borderId="5" xfId="0" applyNumberFormat="1" applyFont="1" applyFill="1" applyBorder="1" applyAlignment="1" applyProtection="1">
      <alignment horizontal="lef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0" fontId="13" fillId="0" borderId="5" xfId="0" applyNumberFormat="1" applyFont="1" applyFill="1" applyBorder="1" applyAlignment="1" applyProtection="1">
      <alignment horizontal="left" vertical="center" wrapText="1"/>
    </xf>
    <xf numFmtId="0" fontId="4" fillId="0" borderId="0" xfId="0" applyNumberFormat="1" applyFont="1" applyFill="1" applyBorder="1" applyAlignment="1" applyProtection="1">
      <alignment horizontal="left" vertical="center"/>
    </xf>
    <xf numFmtId="49" fontId="2" fillId="0" borderId="5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horizontal="left" vertical="center"/>
    </xf>
    <xf numFmtId="0" fontId="20" fillId="7" borderId="56" xfId="0" applyFont="1" applyFill="1" applyBorder="1" applyAlignment="1">
      <alignment horizontal="left"/>
    </xf>
    <xf numFmtId="0" fontId="20" fillId="7" borderId="13" xfId="0" applyFont="1" applyFill="1" applyBorder="1" applyAlignment="1">
      <alignment horizontal="left"/>
    </xf>
    <xf numFmtId="0" fontId="20" fillId="7" borderId="17" xfId="0" applyFont="1" applyFill="1" applyBorder="1" applyAlignment="1">
      <alignment horizontal="left"/>
    </xf>
    <xf numFmtId="0" fontId="13" fillId="0" borderId="42" xfId="0" applyNumberFormat="1" applyFont="1" applyFill="1" applyBorder="1" applyAlignment="1" applyProtection="1">
      <alignment horizontal="left" vertical="center" wrapText="1"/>
    </xf>
    <xf numFmtId="49" fontId="22" fillId="0" borderId="42" xfId="0" applyNumberFormat="1" applyFont="1" applyFill="1" applyBorder="1" applyAlignment="1" applyProtection="1">
      <alignment horizontal="center" vertical="center"/>
    </xf>
    <xf numFmtId="49" fontId="3" fillId="0" borderId="42" xfId="0" applyNumberFormat="1" applyFont="1" applyFill="1" applyBorder="1" applyAlignment="1" applyProtection="1">
      <alignment horizontal="center" vertical="center"/>
    </xf>
    <xf numFmtId="0" fontId="21" fillId="0" borderId="42" xfId="0" applyFont="1" applyBorder="1" applyAlignment="1">
      <alignment horizontal="left"/>
    </xf>
    <xf numFmtId="0" fontId="21" fillId="0" borderId="56" xfId="0" applyFont="1" applyBorder="1" applyAlignment="1">
      <alignment horizontal="left"/>
    </xf>
    <xf numFmtId="0" fontId="21" fillId="0" borderId="13" xfId="0" applyFont="1" applyBorder="1" applyAlignment="1">
      <alignment horizontal="left"/>
    </xf>
    <xf numFmtId="0" fontId="21" fillId="0" borderId="17" xfId="0" applyFont="1" applyBorder="1" applyAlignment="1">
      <alignment horizontal="left"/>
    </xf>
    <xf numFmtId="164" fontId="20" fillId="0" borderId="56" xfId="2" applyFont="1" applyBorder="1" applyAlignment="1">
      <alignment horizontal="left"/>
    </xf>
    <xf numFmtId="164" fontId="20" fillId="0" borderId="13" xfId="2" applyFont="1" applyBorder="1" applyAlignment="1">
      <alignment horizontal="left"/>
    </xf>
    <xf numFmtId="164" fontId="20" fillId="0" borderId="17" xfId="2" applyFont="1" applyBorder="1" applyAlignment="1">
      <alignment horizontal="left"/>
    </xf>
    <xf numFmtId="0" fontId="20" fillId="7" borderId="42" xfId="0" applyFont="1" applyFill="1" applyBorder="1" applyAlignment="1">
      <alignment horizontal="left"/>
    </xf>
    <xf numFmtId="0" fontId="1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21" fillId="0" borderId="56" xfId="2" applyFont="1" applyBorder="1" applyAlignment="1">
      <alignment horizontal="left"/>
    </xf>
    <xf numFmtId="164" fontId="21" fillId="0" borderId="13" xfId="2" applyFont="1" applyBorder="1" applyAlignment="1">
      <alignment horizontal="left"/>
    </xf>
    <xf numFmtId="164" fontId="21" fillId="0" borderId="17" xfId="2" applyFont="1" applyBorder="1" applyAlignment="1">
      <alignment horizontal="left"/>
    </xf>
    <xf numFmtId="0" fontId="0" fillId="9" borderId="2" xfId="0" applyFill="1" applyBorder="1" applyAlignment="1" applyProtection="1">
      <alignment vertical="top" wrapText="1"/>
      <protection locked="0"/>
    </xf>
    <xf numFmtId="0" fontId="0" fillId="9" borderId="5" xfId="0" applyFill="1" applyBorder="1" applyAlignment="1" applyProtection="1">
      <alignment vertical="top" wrapText="1"/>
      <protection locked="0"/>
    </xf>
    <xf numFmtId="0" fontId="0" fillId="9" borderId="5" xfId="0" applyFill="1" applyBorder="1" applyAlignment="1" applyProtection="1">
      <alignment horizontal="left" vertical="top" wrapText="1"/>
      <protection locked="0"/>
    </xf>
    <xf numFmtId="0" fontId="0" fillId="9" borderId="7" xfId="0" applyFill="1" applyBorder="1" applyAlignment="1" applyProtection="1">
      <alignment vertical="top" wrapText="1"/>
      <protection locked="0"/>
    </xf>
    <xf numFmtId="0" fontId="0" fillId="9" borderId="3" xfId="0" applyFill="1" applyBorder="1" applyAlignment="1" applyProtection="1">
      <alignment vertical="top" wrapText="1"/>
      <protection locked="0"/>
    </xf>
    <xf numFmtId="0" fontId="0" fillId="9" borderId="0" xfId="0" applyFill="1" applyAlignment="1" applyProtection="1">
      <alignment vertical="top" wrapText="1"/>
      <protection locked="0"/>
    </xf>
    <xf numFmtId="0" fontId="0" fillId="9" borderId="0" xfId="0" applyFill="1" applyAlignment="1" applyProtection="1">
      <alignment horizontal="left" vertical="top" wrapText="1"/>
      <protection locked="0"/>
    </xf>
    <xf numFmtId="0" fontId="0" fillId="9" borderId="8" xfId="0" applyFill="1" applyBorder="1" applyAlignment="1" applyProtection="1">
      <alignment vertical="top" wrapText="1"/>
      <protection locked="0"/>
    </xf>
    <xf numFmtId="0" fontId="0" fillId="9" borderId="4" xfId="0" applyFill="1" applyBorder="1" applyAlignment="1" applyProtection="1">
      <alignment vertical="top" wrapText="1"/>
      <protection locked="0"/>
    </xf>
    <xf numFmtId="0" fontId="0" fillId="9" borderId="1" xfId="0" applyFill="1" applyBorder="1" applyAlignment="1" applyProtection="1">
      <alignment vertical="top" wrapText="1"/>
      <protection locked="0"/>
    </xf>
    <xf numFmtId="0" fontId="0" fillId="9" borderId="1" xfId="0" applyFill="1" applyBorder="1" applyAlignment="1" applyProtection="1">
      <alignment horizontal="left" vertical="top" wrapText="1"/>
      <protection locked="0"/>
    </xf>
    <xf numFmtId="0" fontId="0" fillId="9" borderId="9" xfId="0" applyFill="1" applyBorder="1" applyAlignment="1" applyProtection="1">
      <alignment vertical="top" wrapText="1"/>
      <protection locked="0"/>
    </xf>
    <xf numFmtId="0" fontId="24" fillId="0" borderId="0" xfId="0" applyFont="1" applyAlignment="1">
      <alignment horizontal="center"/>
    </xf>
    <xf numFmtId="49" fontId="0" fillId="0" borderId="13" xfId="0" applyNumberForma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28" fillId="0" borderId="0" xfId="4" applyFont="1" applyAlignment="1">
      <alignment horizontal="center" vertical="center"/>
    </xf>
    <xf numFmtId="0" fontId="27" fillId="0" borderId="57" xfId="4" applyBorder="1" applyAlignment="1">
      <alignment horizontal="center" vertical="center"/>
    </xf>
    <xf numFmtId="0" fontId="27" fillId="0" borderId="58" xfId="4" applyBorder="1" applyAlignment="1">
      <alignment horizontal="center" vertical="center"/>
    </xf>
    <xf numFmtId="49" fontId="27" fillId="0" borderId="61" xfId="4" applyNumberFormat="1" applyBorder="1" applyAlignment="1">
      <alignment horizontal="center" vertical="center"/>
    </xf>
    <xf numFmtId="0" fontId="27" fillId="0" borderId="62" xfId="4" applyBorder="1" applyAlignment="1">
      <alignment horizontal="center" vertical="center"/>
    </xf>
    <xf numFmtId="0" fontId="41" fillId="0" borderId="0" xfId="0" applyFont="1" applyAlignment="1">
      <alignment horizontal="left"/>
    </xf>
    <xf numFmtId="0" fontId="42" fillId="0" borderId="0" xfId="0" applyFont="1" applyAlignment="1">
      <alignment horizontal="center" wrapText="1"/>
    </xf>
    <xf numFmtId="0" fontId="45" fillId="7" borderId="42" xfId="0" applyFont="1" applyFill="1" applyBorder="1" applyAlignment="1">
      <alignment horizontal="left" wrapText="1"/>
    </xf>
    <xf numFmtId="49" fontId="18" fillId="0" borderId="53" xfId="0" applyNumberFormat="1" applyFont="1" applyBorder="1" applyAlignment="1">
      <alignment horizontal="center" vertical="center"/>
    </xf>
    <xf numFmtId="49" fontId="18" fillId="0" borderId="43" xfId="0" applyNumberFormat="1" applyFont="1" applyBorder="1" applyAlignment="1">
      <alignment horizontal="center" vertical="center"/>
    </xf>
    <xf numFmtId="49" fontId="18" fillId="0" borderId="26" xfId="0" applyNumberFormat="1" applyFont="1" applyBorder="1" applyAlignment="1">
      <alignment horizontal="center" vertical="center"/>
    </xf>
    <xf numFmtId="0" fontId="13" fillId="0" borderId="54" xfId="0" applyNumberFormat="1" applyFont="1" applyFill="1" applyBorder="1" applyAlignment="1" applyProtection="1">
      <alignment horizontal="left" vertical="center" wrapText="1"/>
    </xf>
    <xf numFmtId="0" fontId="13" fillId="0" borderId="45" xfId="0" applyNumberFormat="1" applyFont="1" applyFill="1" applyBorder="1" applyAlignment="1" applyProtection="1">
      <alignment horizontal="left" vertical="center" wrapText="1"/>
    </xf>
    <xf numFmtId="0" fontId="13" fillId="0" borderId="55" xfId="0" applyNumberFormat="1" applyFont="1" applyFill="1" applyBorder="1" applyAlignment="1" applyProtection="1">
      <alignment horizontal="left" vertical="center" wrapText="1"/>
    </xf>
    <xf numFmtId="0" fontId="13" fillId="0" borderId="44" xfId="0" applyNumberFormat="1" applyFont="1" applyFill="1" applyBorder="1" applyAlignment="1" applyProtection="1">
      <alignment horizontal="left" vertical="center" wrapText="1"/>
    </xf>
    <xf numFmtId="0" fontId="13" fillId="0" borderId="46" xfId="0" applyNumberFormat="1" applyFont="1" applyFill="1" applyBorder="1" applyAlignment="1" applyProtection="1">
      <alignment horizontal="left" vertical="center" wrapText="1"/>
    </xf>
    <xf numFmtId="49" fontId="16" fillId="6" borderId="51" xfId="0" applyNumberFormat="1" applyFont="1" applyFill="1" applyBorder="1" applyAlignment="1">
      <alignment horizontal="right" vertical="center"/>
    </xf>
    <xf numFmtId="49" fontId="16" fillId="6" borderId="18" xfId="0" applyNumberFormat="1" applyFont="1" applyFill="1" applyBorder="1" applyAlignment="1">
      <alignment horizontal="right" vertical="center"/>
    </xf>
    <xf numFmtId="49" fontId="16" fillId="6" borderId="52" xfId="0" applyNumberFormat="1" applyFont="1" applyFill="1" applyBorder="1" applyAlignment="1">
      <alignment horizontal="right" vertical="center"/>
    </xf>
    <xf numFmtId="49" fontId="46" fillId="0" borderId="3" xfId="0" applyNumberFormat="1" applyFont="1" applyFill="1" applyBorder="1" applyAlignment="1" applyProtection="1">
      <alignment horizontal="center" vertical="center"/>
    </xf>
  </cellXfs>
  <cellStyles count="4">
    <cellStyle name="čárky_Rozpocet_PRAHA2" xfId="3" xr:uid="{CB091D9C-1C77-4E06-91C8-743D82E97621}"/>
    <cellStyle name="Normální" xfId="0" builtinId="0"/>
    <cellStyle name="normální_POL.XLS" xfId="4" xr:uid="{A809490A-6ADE-462F-8A3A-896F8862B515}"/>
    <cellStyle name="normální_Rozpocet_PRAHA2" xfId="2" xr:uid="{23067760-2845-48EF-BC40-ED901A18132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000000"/>
      <rgbColor rgb="00000000"/>
      <rgbColor rgb="00DBDBDB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karek/01.%20PrF/07_Projekt%20Statika%202.PP%20a%204.NP/f.%20Zabezpe&#269;en&#237;%20chodby%202.PP/CHODBY/V&#221;KAZY%20V&#221;M&#282;R/UT_V&#221;KAZ%20V&#221;M&#282;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>
        <row r="2">
          <cell r="C2" t="str">
            <v>730 - ÚSTŘEDNÍ VYTÁPĚNÍ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5C5D93-7306-4F87-B733-B775D9C66888}">
  <dimension ref="A1:G13"/>
  <sheetViews>
    <sheetView tabSelected="1" workbookViewId="0">
      <selection activeCell="A11" sqref="A11"/>
    </sheetView>
  </sheetViews>
  <sheetFormatPr defaultColWidth="11.5703125" defaultRowHeight="12.75" x14ac:dyDescent="0.2"/>
  <cols>
    <col min="1" max="1" width="54.85546875" style="87" customWidth="1"/>
    <col min="2" max="2" width="26.7109375" style="87" customWidth="1"/>
    <col min="3" max="3" width="21.140625" style="87" customWidth="1"/>
    <col min="4" max="4" width="24.28515625" style="87" customWidth="1"/>
    <col min="5" max="16384" width="11.5703125" style="87"/>
  </cols>
  <sheetData>
    <row r="1" spans="1:7" ht="29.25" customHeight="1" x14ac:dyDescent="0.35">
      <c r="A1" s="376" t="s">
        <v>269</v>
      </c>
      <c r="B1" s="376"/>
      <c r="C1" s="376"/>
      <c r="D1" s="376"/>
      <c r="E1" s="98"/>
      <c r="F1" s="98"/>
      <c r="G1" s="98"/>
    </row>
    <row r="2" spans="1:7" ht="27" customHeight="1" x14ac:dyDescent="0.2">
      <c r="A2" s="304" t="s">
        <v>500</v>
      </c>
      <c r="B2" s="304"/>
      <c r="C2" s="304"/>
      <c r="D2" s="304"/>
    </row>
    <row r="3" spans="1:7" ht="15" x14ac:dyDescent="0.2">
      <c r="A3" s="2"/>
      <c r="B3" s="88" t="s">
        <v>270</v>
      </c>
      <c r="C3" s="88" t="s">
        <v>271</v>
      </c>
      <c r="D3" s="88" t="s">
        <v>272</v>
      </c>
    </row>
    <row r="4" spans="1:7" ht="15" x14ac:dyDescent="0.2">
      <c r="A4" s="89" t="s">
        <v>427</v>
      </c>
      <c r="B4" s="90">
        <f>'D.1.2_Stavební rozpočet'!G150</f>
        <v>0</v>
      </c>
      <c r="C4" s="91">
        <f>B4*0.21</f>
        <v>0</v>
      </c>
      <c r="D4" s="91">
        <f>B4+C4</f>
        <v>0</v>
      </c>
    </row>
    <row r="5" spans="1:7" ht="15" x14ac:dyDescent="0.2">
      <c r="A5" s="89" t="s">
        <v>457</v>
      </c>
      <c r="B5" s="90">
        <f>'D.1.4a_Rozpočet Elektro'!J34</f>
        <v>0</v>
      </c>
      <c r="C5" s="91">
        <f t="shared" ref="C5:C9" si="0">B5*0.21</f>
        <v>0</v>
      </c>
      <c r="D5" s="91">
        <f t="shared" ref="D5:D9" si="1">B5+C5</f>
        <v>0</v>
      </c>
    </row>
    <row r="6" spans="1:7" ht="15" x14ac:dyDescent="0.2">
      <c r="A6" s="89" t="s">
        <v>458</v>
      </c>
      <c r="B6" s="90">
        <f>'D.1.4b Rozpočet ZTI'!G51</f>
        <v>0</v>
      </c>
      <c r="C6" s="91">
        <f t="shared" si="0"/>
        <v>0</v>
      </c>
      <c r="D6" s="91">
        <f t="shared" si="1"/>
        <v>0</v>
      </c>
    </row>
    <row r="7" spans="1:7" ht="15" x14ac:dyDescent="0.2">
      <c r="A7" s="89" t="s">
        <v>459</v>
      </c>
      <c r="B7" s="92">
        <f>'D.1.4c Rozpočet ÚT'!G24</f>
        <v>0</v>
      </c>
      <c r="C7" s="91">
        <f t="shared" ref="C7" si="2">B7*0.21</f>
        <v>0</v>
      </c>
      <c r="D7" s="91">
        <f t="shared" ref="D7" si="3">B7+C7</f>
        <v>0</v>
      </c>
    </row>
    <row r="8" spans="1:7" ht="15" x14ac:dyDescent="0.2">
      <c r="A8" s="89" t="s">
        <v>460</v>
      </c>
      <c r="B8" s="92">
        <f>'D.1.4d Rozpočet SLP'!G69</f>
        <v>0</v>
      </c>
      <c r="C8" s="91">
        <f t="shared" si="0"/>
        <v>0</v>
      </c>
      <c r="D8" s="91">
        <f t="shared" si="1"/>
        <v>0</v>
      </c>
    </row>
    <row r="9" spans="1:7" ht="15.75" thickBot="1" x14ac:dyDescent="0.25">
      <c r="A9" s="93" t="s">
        <v>265</v>
      </c>
      <c r="B9" s="92">
        <f>VORN!F8</f>
        <v>0</v>
      </c>
      <c r="C9" s="91">
        <f t="shared" si="0"/>
        <v>0</v>
      </c>
      <c r="D9" s="91">
        <f t="shared" si="1"/>
        <v>0</v>
      </c>
    </row>
    <row r="10" spans="1:7" ht="15.75" x14ac:dyDescent="0.2">
      <c r="A10" s="94" t="s">
        <v>273</v>
      </c>
      <c r="B10" s="95">
        <f>SUM(B4:B9)</f>
        <v>0</v>
      </c>
      <c r="C10" s="96">
        <f>SUM(C4:C9)</f>
        <v>0</v>
      </c>
      <c r="D10" s="96">
        <f>SUM(D4:D9)</f>
        <v>0</v>
      </c>
    </row>
    <row r="13" spans="1:7" x14ac:dyDescent="0.2">
      <c r="D13" s="97"/>
    </row>
  </sheetData>
  <mergeCells count="2">
    <mergeCell ref="A1:D1"/>
    <mergeCell ref="A2:D2"/>
  </mergeCells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G152"/>
  <sheetViews>
    <sheetView workbookViewId="0">
      <pane ySplit="5" topLeftCell="A6" activePane="bottomLeft" state="frozenSplit"/>
      <selection pane="bottomLeft" activeCell="F7" sqref="F7"/>
    </sheetView>
  </sheetViews>
  <sheetFormatPr defaultColWidth="11.5703125" defaultRowHeight="12.75" x14ac:dyDescent="0.2"/>
  <cols>
    <col min="1" max="1" width="3.7109375" customWidth="1"/>
    <col min="2" max="2" width="14.28515625" customWidth="1"/>
    <col min="3" max="3" width="86.42578125" customWidth="1"/>
    <col min="4" max="4" width="4.28515625" customWidth="1"/>
    <col min="5" max="5" width="12.85546875" customWidth="1"/>
    <col min="6" max="6" width="12" customWidth="1"/>
    <col min="7" max="7" width="14.28515625" customWidth="1"/>
    <col min="20" max="59" width="12.140625" hidden="1" customWidth="1"/>
  </cols>
  <sheetData>
    <row r="1" spans="1:59" ht="34.5" customHeight="1" x14ac:dyDescent="0.35">
      <c r="A1" s="310" t="s">
        <v>0</v>
      </c>
      <c r="B1" s="311"/>
      <c r="C1" s="311"/>
      <c r="D1" s="311"/>
      <c r="E1" s="311"/>
      <c r="F1" s="311"/>
      <c r="G1" s="311"/>
    </row>
    <row r="2" spans="1:59" x14ac:dyDescent="0.2">
      <c r="A2" s="312" t="s">
        <v>1</v>
      </c>
      <c r="B2" s="313"/>
      <c r="C2" s="315" t="s">
        <v>274</v>
      </c>
      <c r="D2" s="317"/>
      <c r="E2" s="313"/>
      <c r="F2" s="317"/>
      <c r="G2" s="318"/>
      <c r="H2" s="20"/>
    </row>
    <row r="3" spans="1:59" ht="13.5" thickBot="1" x14ac:dyDescent="0.25">
      <c r="A3" s="314"/>
      <c r="B3" s="309"/>
      <c r="C3" s="316"/>
      <c r="D3" s="309"/>
      <c r="E3" s="309"/>
      <c r="F3" s="309"/>
      <c r="G3" s="319"/>
      <c r="H3" s="20"/>
    </row>
    <row r="4" spans="1:59" x14ac:dyDescent="0.2">
      <c r="A4" s="33" t="s">
        <v>2</v>
      </c>
      <c r="B4" s="34" t="s">
        <v>36</v>
      </c>
      <c r="C4" s="34" t="s">
        <v>81</v>
      </c>
      <c r="D4" s="34" t="s">
        <v>218</v>
      </c>
      <c r="E4" s="35" t="s">
        <v>226</v>
      </c>
      <c r="F4" s="36" t="s">
        <v>227</v>
      </c>
      <c r="G4" s="36" t="s">
        <v>231</v>
      </c>
      <c r="H4" s="20"/>
      <c r="BF4" s="12" t="s">
        <v>259</v>
      </c>
      <c r="BG4" s="17" t="s">
        <v>262</v>
      </c>
    </row>
    <row r="5" spans="1:59" ht="13.5" thickBot="1" x14ac:dyDescent="0.25">
      <c r="A5" s="37" t="s">
        <v>3</v>
      </c>
      <c r="B5" s="19" t="s">
        <v>3</v>
      </c>
      <c r="C5" s="38" t="s">
        <v>82</v>
      </c>
      <c r="D5" s="19" t="s">
        <v>3</v>
      </c>
      <c r="E5" s="19" t="s">
        <v>3</v>
      </c>
      <c r="F5" s="39" t="s">
        <v>228</v>
      </c>
      <c r="G5" s="40" t="s">
        <v>267</v>
      </c>
      <c r="H5" s="20"/>
      <c r="I5" s="28"/>
      <c r="J5" s="28"/>
      <c r="U5" s="12" t="s">
        <v>232</v>
      </c>
      <c r="V5" s="12" t="s">
        <v>233</v>
      </c>
      <c r="W5" s="12" t="s">
        <v>234</v>
      </c>
      <c r="X5" s="12" t="s">
        <v>235</v>
      </c>
      <c r="Y5" s="12" t="s">
        <v>236</v>
      </c>
      <c r="Z5" s="12" t="s">
        <v>237</v>
      </c>
      <c r="AA5" s="12" t="s">
        <v>238</v>
      </c>
      <c r="AB5" s="12" t="s">
        <v>239</v>
      </c>
      <c r="AC5" s="12" t="s">
        <v>240</v>
      </c>
      <c r="BC5" s="12" t="s">
        <v>256</v>
      </c>
      <c r="BD5" s="12" t="s">
        <v>257</v>
      </c>
      <c r="BE5" s="12" t="s">
        <v>258</v>
      </c>
    </row>
    <row r="6" spans="1:59" x14ac:dyDescent="0.2">
      <c r="A6" s="3"/>
      <c r="B6" s="7" t="s">
        <v>37</v>
      </c>
      <c r="C6" s="7" t="s">
        <v>83</v>
      </c>
      <c r="D6" s="9" t="s">
        <v>3</v>
      </c>
      <c r="E6" s="9" t="s">
        <v>3</v>
      </c>
      <c r="F6" s="9" t="s">
        <v>3</v>
      </c>
      <c r="G6" s="26">
        <f>SUM(G7:G74)</f>
        <v>0</v>
      </c>
      <c r="H6" s="20"/>
      <c r="AD6" s="12"/>
      <c r="AN6" s="18">
        <f>SUM(AE7:AE74)</f>
        <v>0</v>
      </c>
      <c r="AO6" s="18">
        <f>SUM(AF7:AF74)</f>
        <v>0</v>
      </c>
      <c r="AP6" s="18" t="e">
        <f>SUM(AG7:AG74)</f>
        <v>#REF!</v>
      </c>
    </row>
    <row r="7" spans="1:59" x14ac:dyDescent="0.2">
      <c r="A7" s="29" t="s">
        <v>4</v>
      </c>
      <c r="B7" s="30" t="s">
        <v>38</v>
      </c>
      <c r="C7" s="30" t="s">
        <v>84</v>
      </c>
      <c r="D7" s="30" t="s">
        <v>219</v>
      </c>
      <c r="E7" s="31">
        <v>9.32</v>
      </c>
      <c r="F7" s="76">
        <v>0</v>
      </c>
      <c r="G7" s="32">
        <f>E7*F7</f>
        <v>0</v>
      </c>
      <c r="H7" s="20"/>
      <c r="U7" s="13">
        <f>IF(AL7="5",BE7,0)</f>
        <v>0</v>
      </c>
      <c r="W7" s="13">
        <f>IF(AL7="1",BC7,0)</f>
        <v>0</v>
      </c>
      <c r="X7" s="13">
        <f>IF(AL7="1",BD7,0)</f>
        <v>0</v>
      </c>
      <c r="Y7" s="13">
        <f>IF(AL7="7",BC7,0)</f>
        <v>0</v>
      </c>
      <c r="Z7" s="13">
        <f>IF(AL7="7",BD7,0)</f>
        <v>0</v>
      </c>
      <c r="AA7" s="13">
        <f>IF(AL7="2",BC7,0)</f>
        <v>0</v>
      </c>
      <c r="AB7" s="13">
        <f>IF(AL7="2",BD7,0)</f>
        <v>0</v>
      </c>
      <c r="AC7" s="13">
        <f>IF(AL7="0",BE7,0)</f>
        <v>0</v>
      </c>
      <c r="AD7" s="12"/>
      <c r="AE7" s="10">
        <f>IF(AI7=0,#REF!,0)</f>
        <v>0</v>
      </c>
      <c r="AF7" s="10">
        <f>IF(AI7=15,#REF!,0)</f>
        <v>0</v>
      </c>
      <c r="AG7" s="10" t="e">
        <f>IF(AI7=21,#REF!,0)</f>
        <v>#REF!</v>
      </c>
      <c r="AI7" s="13">
        <v>21</v>
      </c>
      <c r="AJ7" s="13">
        <f>F7*0.00225083333333333</f>
        <v>0</v>
      </c>
      <c r="AK7" s="13">
        <f>F7*(1-0.00225083333333333)</f>
        <v>0</v>
      </c>
      <c r="AL7" s="14" t="s">
        <v>4</v>
      </c>
      <c r="AQ7" s="13">
        <f>AR7+AS7</f>
        <v>0</v>
      </c>
      <c r="AR7" s="13">
        <f>E7*AJ7</f>
        <v>0</v>
      </c>
      <c r="AS7" s="13">
        <f>E7*AK7</f>
        <v>0</v>
      </c>
      <c r="AT7" s="16" t="s">
        <v>241</v>
      </c>
      <c r="AU7" s="16" t="s">
        <v>251</v>
      </c>
      <c r="AV7" s="12" t="s">
        <v>255</v>
      </c>
      <c r="AX7" s="13">
        <f>AR7+AS7</f>
        <v>0</v>
      </c>
      <c r="AY7" s="13">
        <f>F7/(100-AZ7)*100</f>
        <v>0</v>
      </c>
      <c r="AZ7" s="13">
        <v>0</v>
      </c>
      <c r="BA7" s="13" t="e">
        <f>#REF!</f>
        <v>#REF!</v>
      </c>
      <c r="BC7" s="10">
        <f>E7*AJ7</f>
        <v>0</v>
      </c>
      <c r="BD7" s="10">
        <f>E7*AK7</f>
        <v>0</v>
      </c>
      <c r="BE7" s="10">
        <f>E7*F7</f>
        <v>0</v>
      </c>
      <c r="BF7" s="10" t="s">
        <v>260</v>
      </c>
      <c r="BG7" s="13">
        <v>41</v>
      </c>
    </row>
    <row r="8" spans="1:59" x14ac:dyDescent="0.2">
      <c r="A8" s="24"/>
      <c r="B8" s="21"/>
      <c r="C8" s="22" t="s">
        <v>85</v>
      </c>
      <c r="D8" s="21"/>
      <c r="E8" s="23">
        <v>0</v>
      </c>
      <c r="F8" s="21"/>
      <c r="G8" s="25"/>
      <c r="H8" s="20"/>
    </row>
    <row r="9" spans="1:59" x14ac:dyDescent="0.2">
      <c r="A9" s="24"/>
      <c r="B9" s="21"/>
      <c r="C9" s="22" t="s">
        <v>86</v>
      </c>
      <c r="D9" s="21"/>
      <c r="E9" s="23">
        <v>0</v>
      </c>
      <c r="F9" s="21"/>
      <c r="G9" s="25"/>
      <c r="H9" s="20"/>
    </row>
    <row r="10" spans="1:59" x14ac:dyDescent="0.2">
      <c r="A10" s="24"/>
      <c r="B10" s="21"/>
      <c r="C10" s="22" t="s">
        <v>87</v>
      </c>
      <c r="D10" s="21"/>
      <c r="E10" s="23">
        <v>1.84</v>
      </c>
      <c r="F10" s="21"/>
      <c r="G10" s="25"/>
      <c r="H10" s="20"/>
    </row>
    <row r="11" spans="1:59" x14ac:dyDescent="0.2">
      <c r="A11" s="24"/>
      <c r="B11" s="21"/>
      <c r="C11" s="22" t="s">
        <v>88</v>
      </c>
      <c r="D11" s="21"/>
      <c r="E11" s="23">
        <v>0.51</v>
      </c>
      <c r="F11" s="21"/>
      <c r="G11" s="25"/>
      <c r="H11" s="20"/>
    </row>
    <row r="12" spans="1:59" x14ac:dyDescent="0.2">
      <c r="A12" s="24"/>
      <c r="B12" s="21"/>
      <c r="C12" s="22" t="s">
        <v>89</v>
      </c>
      <c r="D12" s="21"/>
      <c r="E12" s="23">
        <v>0</v>
      </c>
      <c r="F12" s="21"/>
      <c r="G12" s="25"/>
      <c r="H12" s="20"/>
    </row>
    <row r="13" spans="1:59" x14ac:dyDescent="0.2">
      <c r="A13" s="24"/>
      <c r="B13" s="21"/>
      <c r="C13" s="22" t="s">
        <v>90</v>
      </c>
      <c r="D13" s="21"/>
      <c r="E13" s="23">
        <v>2.17</v>
      </c>
      <c r="F13" s="21"/>
      <c r="G13" s="25"/>
      <c r="H13" s="20"/>
    </row>
    <row r="14" spans="1:59" x14ac:dyDescent="0.2">
      <c r="A14" s="24"/>
      <c r="B14" s="21"/>
      <c r="C14" s="22" t="s">
        <v>91</v>
      </c>
      <c r="D14" s="21"/>
      <c r="E14" s="23">
        <v>0.65</v>
      </c>
      <c r="F14" s="21"/>
      <c r="G14" s="25"/>
      <c r="H14" s="20"/>
    </row>
    <row r="15" spans="1:59" x14ac:dyDescent="0.2">
      <c r="A15" s="24"/>
      <c r="B15" s="21"/>
      <c r="C15" s="22" t="s">
        <v>92</v>
      </c>
      <c r="D15" s="21"/>
      <c r="E15" s="23">
        <v>0</v>
      </c>
      <c r="F15" s="21"/>
      <c r="G15" s="25"/>
      <c r="H15" s="20"/>
    </row>
    <row r="16" spans="1:59" x14ac:dyDescent="0.2">
      <c r="A16" s="24"/>
      <c r="B16" s="21"/>
      <c r="C16" s="22" t="s">
        <v>93</v>
      </c>
      <c r="D16" s="21"/>
      <c r="E16" s="23">
        <v>0.13</v>
      </c>
      <c r="F16" s="21"/>
      <c r="G16" s="25"/>
      <c r="H16" s="20"/>
    </row>
    <row r="17" spans="1:59" x14ac:dyDescent="0.2">
      <c r="A17" s="24"/>
      <c r="B17" s="21"/>
      <c r="C17" s="22" t="s">
        <v>94</v>
      </c>
      <c r="D17" s="21"/>
      <c r="E17" s="23">
        <v>0.11</v>
      </c>
      <c r="F17" s="21"/>
      <c r="G17" s="25"/>
      <c r="H17" s="20"/>
    </row>
    <row r="18" spans="1:59" x14ac:dyDescent="0.2">
      <c r="A18" s="24"/>
      <c r="B18" s="21"/>
      <c r="C18" s="22" t="s">
        <v>95</v>
      </c>
      <c r="D18" s="21"/>
      <c r="E18" s="23">
        <v>0</v>
      </c>
      <c r="F18" s="21"/>
      <c r="G18" s="25"/>
      <c r="H18" s="20"/>
    </row>
    <row r="19" spans="1:59" x14ac:dyDescent="0.2">
      <c r="A19" s="24"/>
      <c r="B19" s="21"/>
      <c r="C19" s="22" t="s">
        <v>96</v>
      </c>
      <c r="D19" s="21"/>
      <c r="E19" s="23">
        <v>0.03</v>
      </c>
      <c r="F19" s="21"/>
      <c r="G19" s="25"/>
      <c r="H19" s="20"/>
    </row>
    <row r="20" spans="1:59" x14ac:dyDescent="0.2">
      <c r="A20" s="24"/>
      <c r="B20" s="21"/>
      <c r="C20" s="22" t="s">
        <v>97</v>
      </c>
      <c r="D20" s="21"/>
      <c r="E20" s="23">
        <v>0.02</v>
      </c>
      <c r="F20" s="21"/>
      <c r="G20" s="25"/>
      <c r="H20" s="20"/>
    </row>
    <row r="21" spans="1:59" x14ac:dyDescent="0.2">
      <c r="A21" s="24"/>
      <c r="B21" s="21"/>
      <c r="C21" s="22" t="s">
        <v>98</v>
      </c>
      <c r="D21" s="21"/>
      <c r="E21" s="23">
        <v>0</v>
      </c>
      <c r="F21" s="21"/>
      <c r="G21" s="25"/>
      <c r="H21" s="20"/>
    </row>
    <row r="22" spans="1:59" x14ac:dyDescent="0.2">
      <c r="A22" s="24"/>
      <c r="B22" s="21"/>
      <c r="C22" s="22" t="s">
        <v>99</v>
      </c>
      <c r="D22" s="21"/>
      <c r="E22" s="23">
        <v>2.29</v>
      </c>
      <c r="F22" s="21"/>
      <c r="G22" s="25"/>
      <c r="H22" s="20"/>
    </row>
    <row r="23" spans="1:59" x14ac:dyDescent="0.2">
      <c r="A23" s="24"/>
      <c r="B23" s="21"/>
      <c r="C23" s="22" t="s">
        <v>100</v>
      </c>
      <c r="D23" s="21"/>
      <c r="E23" s="23">
        <v>0.67</v>
      </c>
      <c r="F23" s="21"/>
      <c r="G23" s="25"/>
      <c r="H23" s="20"/>
    </row>
    <row r="24" spans="1:59" x14ac:dyDescent="0.2">
      <c r="A24" s="24"/>
      <c r="B24" s="21"/>
      <c r="C24" s="22" t="s">
        <v>101</v>
      </c>
      <c r="D24" s="21"/>
      <c r="E24" s="23">
        <v>0</v>
      </c>
      <c r="F24" s="21"/>
      <c r="G24" s="25"/>
      <c r="H24" s="20"/>
    </row>
    <row r="25" spans="1:59" x14ac:dyDescent="0.2">
      <c r="A25" s="24"/>
      <c r="B25" s="21"/>
      <c r="C25" s="22" t="s">
        <v>102</v>
      </c>
      <c r="D25" s="21"/>
      <c r="E25" s="23">
        <v>0.06</v>
      </c>
      <c r="F25" s="21"/>
      <c r="G25" s="25"/>
      <c r="H25" s="20"/>
    </row>
    <row r="26" spans="1:59" x14ac:dyDescent="0.2">
      <c r="A26" s="24"/>
      <c r="B26" s="21"/>
      <c r="C26" s="22" t="s">
        <v>103</v>
      </c>
      <c r="D26" s="21"/>
      <c r="E26" s="23">
        <v>0</v>
      </c>
      <c r="F26" s="21"/>
      <c r="G26" s="25"/>
      <c r="H26" s="20"/>
    </row>
    <row r="27" spans="1:59" x14ac:dyDescent="0.2">
      <c r="A27" s="24"/>
      <c r="B27" s="21"/>
      <c r="C27" s="22" t="s">
        <v>104</v>
      </c>
      <c r="D27" s="21"/>
      <c r="E27" s="23">
        <v>0.65</v>
      </c>
      <c r="F27" s="21"/>
      <c r="G27" s="25"/>
      <c r="H27" s="20"/>
    </row>
    <row r="28" spans="1:59" x14ac:dyDescent="0.2">
      <c r="A28" s="45"/>
      <c r="B28" s="46"/>
      <c r="C28" s="47" t="s">
        <v>105</v>
      </c>
      <c r="D28" s="46"/>
      <c r="E28" s="48">
        <v>0.19</v>
      </c>
      <c r="F28" s="46"/>
      <c r="G28" s="49"/>
      <c r="H28" s="20"/>
    </row>
    <row r="29" spans="1:59" x14ac:dyDescent="0.2">
      <c r="A29" s="41" t="s">
        <v>5</v>
      </c>
      <c r="B29" s="42" t="s">
        <v>39</v>
      </c>
      <c r="C29" s="42" t="s">
        <v>106</v>
      </c>
      <c r="D29" s="42" t="s">
        <v>219</v>
      </c>
      <c r="E29" s="43">
        <v>8.94</v>
      </c>
      <c r="F29" s="77">
        <v>0</v>
      </c>
      <c r="G29" s="44">
        <f>E29*F29</f>
        <v>0</v>
      </c>
      <c r="H29" s="20"/>
      <c r="U29" s="13">
        <f>IF(AL29="5",BE29,0)</f>
        <v>0</v>
      </c>
      <c r="W29" s="13">
        <f>IF(AL29="1",BC29,0)</f>
        <v>0</v>
      </c>
      <c r="X29" s="13">
        <f>IF(AL29="1",BD29,0)</f>
        <v>0</v>
      </c>
      <c r="Y29" s="13">
        <f>IF(AL29="7",BC29,0)</f>
        <v>0</v>
      </c>
      <c r="Z29" s="13">
        <f>IF(AL29="7",BD29,0)</f>
        <v>0</v>
      </c>
      <c r="AA29" s="13">
        <f>IF(AL29="2",BC29,0)</f>
        <v>0</v>
      </c>
      <c r="AB29" s="13">
        <f>IF(AL29="2",BD29,0)</f>
        <v>0</v>
      </c>
      <c r="AC29" s="13">
        <f>IF(AL29="0",BE29,0)</f>
        <v>0</v>
      </c>
      <c r="AD29" s="12"/>
      <c r="AE29" s="11">
        <f>IF(AI29=0,#REF!,0)</f>
        <v>0</v>
      </c>
      <c r="AF29" s="11">
        <f>IF(AI29=15,#REF!,0)</f>
        <v>0</v>
      </c>
      <c r="AG29" s="11" t="e">
        <f>IF(AI29=21,#REF!,0)</f>
        <v>#REF!</v>
      </c>
      <c r="AI29" s="13">
        <v>21</v>
      </c>
      <c r="AJ29" s="13">
        <f>F29*1</f>
        <v>0</v>
      </c>
      <c r="AK29" s="13">
        <f>F29*(1-1)</f>
        <v>0</v>
      </c>
      <c r="AL29" s="15" t="s">
        <v>4</v>
      </c>
      <c r="AQ29" s="13">
        <f>AR29+AS29</f>
        <v>0</v>
      </c>
      <c r="AR29" s="13">
        <f>E29*AJ29</f>
        <v>0</v>
      </c>
      <c r="AS29" s="13">
        <f>E29*AK29</f>
        <v>0</v>
      </c>
      <c r="AT29" s="16" t="s">
        <v>241</v>
      </c>
      <c r="AU29" s="16" t="s">
        <v>251</v>
      </c>
      <c r="AV29" s="12" t="s">
        <v>255</v>
      </c>
      <c r="AX29" s="13">
        <f>AR29+AS29</f>
        <v>0</v>
      </c>
      <c r="AY29" s="13">
        <f>F29/(100-AZ29)*100</f>
        <v>0</v>
      </c>
      <c r="AZ29" s="13">
        <v>0</v>
      </c>
      <c r="BA29" s="13" t="e">
        <f>#REF!</f>
        <v>#REF!</v>
      </c>
      <c r="BC29" s="11">
        <f>E29*AJ29</f>
        <v>0</v>
      </c>
      <c r="BD29" s="11">
        <f>E29*AK29</f>
        <v>0</v>
      </c>
      <c r="BE29" s="11">
        <f>E29*F29</f>
        <v>0</v>
      </c>
      <c r="BF29" s="11" t="s">
        <v>261</v>
      </c>
      <c r="BG29" s="13">
        <v>41</v>
      </c>
    </row>
    <row r="30" spans="1:59" x14ac:dyDescent="0.2">
      <c r="A30" s="24"/>
      <c r="B30" s="21"/>
      <c r="C30" s="22" t="s">
        <v>107</v>
      </c>
      <c r="D30" s="21"/>
      <c r="E30" s="23">
        <v>0</v>
      </c>
      <c r="F30" s="21"/>
      <c r="G30" s="25"/>
      <c r="H30" s="20"/>
    </row>
    <row r="31" spans="1:59" x14ac:dyDescent="0.2">
      <c r="A31" s="24"/>
      <c r="B31" s="21"/>
      <c r="C31" s="22" t="s">
        <v>108</v>
      </c>
      <c r="D31" s="21"/>
      <c r="E31" s="23">
        <v>2.35</v>
      </c>
      <c r="F31" s="21"/>
      <c r="G31" s="25"/>
      <c r="H31" s="20"/>
    </row>
    <row r="32" spans="1:59" x14ac:dyDescent="0.2">
      <c r="A32" s="24"/>
      <c r="B32" s="21"/>
      <c r="C32" s="22" t="s">
        <v>109</v>
      </c>
      <c r="D32" s="21"/>
      <c r="E32" s="23">
        <v>2.82</v>
      </c>
      <c r="F32" s="21"/>
      <c r="G32" s="25"/>
      <c r="H32" s="20"/>
    </row>
    <row r="33" spans="1:59" x14ac:dyDescent="0.2">
      <c r="A33" s="24"/>
      <c r="B33" s="21"/>
      <c r="C33" s="22" t="s">
        <v>110</v>
      </c>
      <c r="D33" s="21"/>
      <c r="E33" s="23">
        <v>2.96</v>
      </c>
      <c r="F33" s="21"/>
      <c r="G33" s="25"/>
      <c r="H33" s="20"/>
    </row>
    <row r="34" spans="1:59" x14ac:dyDescent="0.2">
      <c r="A34" s="45"/>
      <c r="B34" s="46"/>
      <c r="C34" s="47" t="s">
        <v>111</v>
      </c>
      <c r="D34" s="46"/>
      <c r="E34" s="48">
        <v>0.81</v>
      </c>
      <c r="F34" s="46"/>
      <c r="G34" s="49"/>
      <c r="H34" s="20"/>
    </row>
    <row r="35" spans="1:59" x14ac:dyDescent="0.2">
      <c r="A35" s="41" t="s">
        <v>6</v>
      </c>
      <c r="B35" s="42" t="s">
        <v>40</v>
      </c>
      <c r="C35" s="42" t="s">
        <v>112</v>
      </c>
      <c r="D35" s="42" t="s">
        <v>219</v>
      </c>
      <c r="E35" s="43">
        <v>1.24</v>
      </c>
      <c r="F35" s="77">
        <v>0</v>
      </c>
      <c r="G35" s="44">
        <f>E35*F35</f>
        <v>0</v>
      </c>
      <c r="H35" s="20"/>
      <c r="U35" s="13">
        <f>IF(AL35="5",BE35,0)</f>
        <v>0</v>
      </c>
      <c r="W35" s="13">
        <f>IF(AL35="1",BC35,0)</f>
        <v>0</v>
      </c>
      <c r="X35" s="13">
        <f>IF(AL35="1",BD35,0)</f>
        <v>0</v>
      </c>
      <c r="Y35" s="13">
        <f>IF(AL35="7",BC35,0)</f>
        <v>0</v>
      </c>
      <c r="Z35" s="13">
        <f>IF(AL35="7",BD35,0)</f>
        <v>0</v>
      </c>
      <c r="AA35" s="13">
        <f>IF(AL35="2",BC35,0)</f>
        <v>0</v>
      </c>
      <c r="AB35" s="13">
        <f>IF(AL35="2",BD35,0)</f>
        <v>0</v>
      </c>
      <c r="AC35" s="13">
        <f>IF(AL35="0",BE35,0)</f>
        <v>0</v>
      </c>
      <c r="AD35" s="12"/>
      <c r="AE35" s="11">
        <f>IF(AI35=0,#REF!,0)</f>
        <v>0</v>
      </c>
      <c r="AF35" s="11">
        <f>IF(AI35=15,#REF!,0)</f>
        <v>0</v>
      </c>
      <c r="AG35" s="11" t="e">
        <f>IF(AI35=21,#REF!,0)</f>
        <v>#REF!</v>
      </c>
      <c r="AI35" s="13">
        <v>21</v>
      </c>
      <c r="AJ35" s="13">
        <f>F35*1</f>
        <v>0</v>
      </c>
      <c r="AK35" s="13">
        <f>F35*(1-1)</f>
        <v>0</v>
      </c>
      <c r="AL35" s="15" t="s">
        <v>4</v>
      </c>
      <c r="AQ35" s="13">
        <f>AR35+AS35</f>
        <v>0</v>
      </c>
      <c r="AR35" s="13">
        <f>E35*AJ35</f>
        <v>0</v>
      </c>
      <c r="AS35" s="13">
        <f>E35*AK35</f>
        <v>0</v>
      </c>
      <c r="AT35" s="16" t="s">
        <v>241</v>
      </c>
      <c r="AU35" s="16" t="s">
        <v>251</v>
      </c>
      <c r="AV35" s="12" t="s">
        <v>255</v>
      </c>
      <c r="AX35" s="13">
        <f>AR35+AS35</f>
        <v>0</v>
      </c>
      <c r="AY35" s="13">
        <f>F35/(100-AZ35)*100</f>
        <v>0</v>
      </c>
      <c r="AZ35" s="13">
        <v>0</v>
      </c>
      <c r="BA35" s="13" t="e">
        <f>#REF!</f>
        <v>#REF!</v>
      </c>
      <c r="BC35" s="11">
        <f>E35*AJ35</f>
        <v>0</v>
      </c>
      <c r="BD35" s="11">
        <f>E35*AK35</f>
        <v>0</v>
      </c>
      <c r="BE35" s="11">
        <f>E35*F35</f>
        <v>0</v>
      </c>
      <c r="BF35" s="11" t="s">
        <v>261</v>
      </c>
      <c r="BG35" s="13">
        <v>41</v>
      </c>
    </row>
    <row r="36" spans="1:59" x14ac:dyDescent="0.2">
      <c r="A36" s="24"/>
      <c r="B36" s="21"/>
      <c r="C36" s="22" t="s">
        <v>113</v>
      </c>
      <c r="D36" s="21"/>
      <c r="E36" s="23">
        <v>0</v>
      </c>
      <c r="F36" s="21"/>
      <c r="G36" s="25"/>
      <c r="H36" s="20"/>
    </row>
    <row r="37" spans="1:59" x14ac:dyDescent="0.2">
      <c r="A37" s="24"/>
      <c r="B37" s="21"/>
      <c r="C37" s="22" t="s">
        <v>114</v>
      </c>
      <c r="D37" s="21"/>
      <c r="E37" s="23">
        <v>0.24</v>
      </c>
      <c r="F37" s="21"/>
      <c r="G37" s="25"/>
      <c r="H37" s="20"/>
    </row>
    <row r="38" spans="1:59" x14ac:dyDescent="0.2">
      <c r="A38" s="24"/>
      <c r="B38" s="21"/>
      <c r="C38" s="22" t="s">
        <v>115</v>
      </c>
      <c r="D38" s="21"/>
      <c r="E38" s="23">
        <v>0.05</v>
      </c>
      <c r="F38" s="21"/>
      <c r="G38" s="25"/>
      <c r="H38" s="20"/>
    </row>
    <row r="39" spans="1:59" x14ac:dyDescent="0.2">
      <c r="A39" s="24"/>
      <c r="B39" s="21"/>
      <c r="C39" s="22" t="s">
        <v>116</v>
      </c>
      <c r="D39" s="21"/>
      <c r="E39" s="23">
        <v>0.11</v>
      </c>
      <c r="F39" s="21"/>
      <c r="G39" s="25"/>
      <c r="H39" s="20"/>
    </row>
    <row r="40" spans="1:59" x14ac:dyDescent="0.2">
      <c r="A40" s="45"/>
      <c r="B40" s="46"/>
      <c r="C40" s="47" t="s">
        <v>117</v>
      </c>
      <c r="D40" s="46"/>
      <c r="E40" s="48">
        <v>0.84</v>
      </c>
      <c r="F40" s="46"/>
      <c r="G40" s="49"/>
      <c r="H40" s="20"/>
    </row>
    <row r="41" spans="1:59" x14ac:dyDescent="0.2">
      <c r="A41" s="41" t="s">
        <v>7</v>
      </c>
      <c r="B41" s="42" t="s">
        <v>41</v>
      </c>
      <c r="C41" s="42" t="s">
        <v>118</v>
      </c>
      <c r="D41" s="42" t="s">
        <v>219</v>
      </c>
      <c r="E41" s="43">
        <v>7.0000000000000007E-2</v>
      </c>
      <c r="F41" s="77">
        <v>0</v>
      </c>
      <c r="G41" s="44">
        <f>E41*F41</f>
        <v>0</v>
      </c>
      <c r="H41" s="20"/>
      <c r="U41" s="13">
        <f>IF(AL41="5",BE41,0)</f>
        <v>0</v>
      </c>
      <c r="W41" s="13">
        <f>IF(AL41="1",BC41,0)</f>
        <v>0</v>
      </c>
      <c r="X41" s="13">
        <f>IF(AL41="1",BD41,0)</f>
        <v>0</v>
      </c>
      <c r="Y41" s="13">
        <f>IF(AL41="7",BC41,0)</f>
        <v>0</v>
      </c>
      <c r="Z41" s="13">
        <f>IF(AL41="7",BD41,0)</f>
        <v>0</v>
      </c>
      <c r="AA41" s="13">
        <f>IF(AL41="2",BC41,0)</f>
        <v>0</v>
      </c>
      <c r="AB41" s="13">
        <f>IF(AL41="2",BD41,0)</f>
        <v>0</v>
      </c>
      <c r="AC41" s="13">
        <f>IF(AL41="0",BE41,0)</f>
        <v>0</v>
      </c>
      <c r="AD41" s="12"/>
      <c r="AE41" s="11">
        <f>IF(AI41=0,#REF!,0)</f>
        <v>0</v>
      </c>
      <c r="AF41" s="11">
        <f>IF(AI41=15,#REF!,0)</f>
        <v>0</v>
      </c>
      <c r="AG41" s="11" t="e">
        <f>IF(AI41=21,#REF!,0)</f>
        <v>#REF!</v>
      </c>
      <c r="AI41" s="13">
        <v>21</v>
      </c>
      <c r="AJ41" s="13">
        <f>F41*1</f>
        <v>0</v>
      </c>
      <c r="AK41" s="13">
        <f>F41*(1-1)</f>
        <v>0</v>
      </c>
      <c r="AL41" s="15" t="s">
        <v>4</v>
      </c>
      <c r="AQ41" s="13">
        <f>AR41+AS41</f>
        <v>0</v>
      </c>
      <c r="AR41" s="13">
        <f>E41*AJ41</f>
        <v>0</v>
      </c>
      <c r="AS41" s="13">
        <f>E41*AK41</f>
        <v>0</v>
      </c>
      <c r="AT41" s="16" t="s">
        <v>241</v>
      </c>
      <c r="AU41" s="16" t="s">
        <v>251</v>
      </c>
      <c r="AV41" s="12" t="s">
        <v>255</v>
      </c>
      <c r="AX41" s="13">
        <f>AR41+AS41</f>
        <v>0</v>
      </c>
      <c r="AY41" s="13">
        <f>F41/(100-AZ41)*100</f>
        <v>0</v>
      </c>
      <c r="AZ41" s="13">
        <v>0</v>
      </c>
      <c r="BA41" s="13" t="e">
        <f>#REF!</f>
        <v>#REF!</v>
      </c>
      <c r="BC41" s="11">
        <f>E41*AJ41</f>
        <v>0</v>
      </c>
      <c r="BD41" s="11">
        <f>E41*AK41</f>
        <v>0</v>
      </c>
      <c r="BE41" s="11">
        <f>E41*F41</f>
        <v>0</v>
      </c>
      <c r="BF41" s="11" t="s">
        <v>261</v>
      </c>
      <c r="BG41" s="13">
        <v>41</v>
      </c>
    </row>
    <row r="42" spans="1:59" x14ac:dyDescent="0.2">
      <c r="A42" s="24"/>
      <c r="B42" s="21"/>
      <c r="C42" s="22" t="s">
        <v>119</v>
      </c>
      <c r="D42" s="21"/>
      <c r="E42" s="23">
        <v>0.06</v>
      </c>
      <c r="F42" s="21"/>
      <c r="G42" s="25"/>
      <c r="H42" s="20"/>
    </row>
    <row r="43" spans="1:59" x14ac:dyDescent="0.2">
      <c r="A43" s="45"/>
      <c r="B43" s="46"/>
      <c r="C43" s="47" t="s">
        <v>120</v>
      </c>
      <c r="D43" s="46"/>
      <c r="E43" s="48">
        <v>0.01</v>
      </c>
      <c r="F43" s="46"/>
      <c r="G43" s="49"/>
      <c r="H43" s="20"/>
    </row>
    <row r="44" spans="1:59" x14ac:dyDescent="0.2">
      <c r="A44" s="50" t="s">
        <v>8</v>
      </c>
      <c r="B44" s="51" t="s">
        <v>42</v>
      </c>
      <c r="C44" s="51" t="s">
        <v>121</v>
      </c>
      <c r="D44" s="51" t="s">
        <v>220</v>
      </c>
      <c r="E44" s="52">
        <v>344</v>
      </c>
      <c r="F44" s="78">
        <v>0</v>
      </c>
      <c r="G44" s="53">
        <f>E44*F44</f>
        <v>0</v>
      </c>
      <c r="H44" s="20"/>
      <c r="U44" s="13">
        <f>IF(AL44="5",BE44,0)</f>
        <v>0</v>
      </c>
      <c r="W44" s="13">
        <f>IF(AL44="1",BC44,0)</f>
        <v>0</v>
      </c>
      <c r="X44" s="13">
        <f>IF(AL44="1",BD44,0)</f>
        <v>0</v>
      </c>
      <c r="Y44" s="13">
        <f>IF(AL44="7",BC44,0)</f>
        <v>0</v>
      </c>
      <c r="Z44" s="13">
        <f>IF(AL44="7",BD44,0)</f>
        <v>0</v>
      </c>
      <c r="AA44" s="13">
        <f>IF(AL44="2",BC44,0)</f>
        <v>0</v>
      </c>
      <c r="AB44" s="13">
        <f>IF(AL44="2",BD44,0)</f>
        <v>0</v>
      </c>
      <c r="AC44" s="13">
        <f>IF(AL44="0",BE44,0)</f>
        <v>0</v>
      </c>
      <c r="AD44" s="12"/>
      <c r="AE44" s="10">
        <f>IF(AI44=0,#REF!,0)</f>
        <v>0</v>
      </c>
      <c r="AF44" s="10">
        <f>IF(AI44=15,#REF!,0)</f>
        <v>0</v>
      </c>
      <c r="AG44" s="10" t="e">
        <f>IF(AI44=21,#REF!,0)</f>
        <v>#REF!</v>
      </c>
      <c r="AI44" s="13">
        <v>21</v>
      </c>
      <c r="AJ44" s="13">
        <f>F44*0.269016393442623</f>
        <v>0</v>
      </c>
      <c r="AK44" s="13">
        <f>F44*(1-0.269016393442623)</f>
        <v>0</v>
      </c>
      <c r="AL44" s="14" t="s">
        <v>4</v>
      </c>
      <c r="AQ44" s="13">
        <f>AR44+AS44</f>
        <v>0</v>
      </c>
      <c r="AR44" s="13">
        <f>E44*AJ44</f>
        <v>0</v>
      </c>
      <c r="AS44" s="13">
        <f>E44*AK44</f>
        <v>0</v>
      </c>
      <c r="AT44" s="16" t="s">
        <v>241</v>
      </c>
      <c r="AU44" s="16" t="s">
        <v>251</v>
      </c>
      <c r="AV44" s="12" t="s">
        <v>255</v>
      </c>
      <c r="AX44" s="13">
        <f>AR44+AS44</f>
        <v>0</v>
      </c>
      <c r="AY44" s="13">
        <f>F44/(100-AZ44)*100</f>
        <v>0</v>
      </c>
      <c r="AZ44" s="13">
        <v>0</v>
      </c>
      <c r="BA44" s="13" t="e">
        <f>#REF!</f>
        <v>#REF!</v>
      </c>
      <c r="BC44" s="10">
        <f>E44*AJ44</f>
        <v>0</v>
      </c>
      <c r="BD44" s="10">
        <f>E44*AK44</f>
        <v>0</v>
      </c>
      <c r="BE44" s="10">
        <f>E44*F44</f>
        <v>0</v>
      </c>
      <c r="BF44" s="10" t="s">
        <v>260</v>
      </c>
      <c r="BG44" s="13">
        <v>41</v>
      </c>
    </row>
    <row r="45" spans="1:59" x14ac:dyDescent="0.2">
      <c r="A45" s="45"/>
      <c r="B45" s="46"/>
      <c r="C45" s="47" t="s">
        <v>122</v>
      </c>
      <c r="D45" s="46"/>
      <c r="E45" s="48">
        <v>344</v>
      </c>
      <c r="F45" s="46"/>
      <c r="G45" s="49"/>
      <c r="H45" s="20"/>
    </row>
    <row r="46" spans="1:59" x14ac:dyDescent="0.2">
      <c r="A46" s="50" t="s">
        <v>9</v>
      </c>
      <c r="B46" s="51" t="s">
        <v>43</v>
      </c>
      <c r="C46" s="51" t="s">
        <v>123</v>
      </c>
      <c r="D46" s="51" t="s">
        <v>221</v>
      </c>
      <c r="E46" s="52">
        <v>328.3</v>
      </c>
      <c r="F46" s="78">
        <v>0</v>
      </c>
      <c r="G46" s="53">
        <f>E46*F46</f>
        <v>0</v>
      </c>
      <c r="H46" s="20"/>
      <c r="U46" s="13">
        <f>IF(AL46="5",BE46,0)</f>
        <v>0</v>
      </c>
      <c r="W46" s="13">
        <f>IF(AL46="1",BC46,0)</f>
        <v>0</v>
      </c>
      <c r="X46" s="13">
        <f>IF(AL46="1",BD46,0)</f>
        <v>0</v>
      </c>
      <c r="Y46" s="13">
        <f>IF(AL46="7",BC46,0)</f>
        <v>0</v>
      </c>
      <c r="Z46" s="13">
        <f>IF(AL46="7",BD46,0)</f>
        <v>0</v>
      </c>
      <c r="AA46" s="13">
        <f>IF(AL46="2",BC46,0)</f>
        <v>0</v>
      </c>
      <c r="AB46" s="13">
        <f>IF(AL46="2",BD46,0)</f>
        <v>0</v>
      </c>
      <c r="AC46" s="13">
        <f>IF(AL46="0",BE46,0)</f>
        <v>0</v>
      </c>
      <c r="AD46" s="12"/>
      <c r="AE46" s="10">
        <f>IF(AI46=0,#REF!,0)</f>
        <v>0</v>
      </c>
      <c r="AF46" s="10">
        <f>IF(AI46=15,#REF!,0)</f>
        <v>0</v>
      </c>
      <c r="AG46" s="10" t="e">
        <f>IF(AI46=21,#REF!,0)</f>
        <v>#REF!</v>
      </c>
      <c r="AI46" s="13">
        <v>21</v>
      </c>
      <c r="AJ46" s="13">
        <f>F46*0</f>
        <v>0</v>
      </c>
      <c r="AK46" s="13">
        <f>F46*(1-0)</f>
        <v>0</v>
      </c>
      <c r="AL46" s="14" t="s">
        <v>4</v>
      </c>
      <c r="AQ46" s="13">
        <f>AR46+AS46</f>
        <v>0</v>
      </c>
      <c r="AR46" s="13">
        <f>E46*AJ46</f>
        <v>0</v>
      </c>
      <c r="AS46" s="13">
        <f>E46*AK46</f>
        <v>0</v>
      </c>
      <c r="AT46" s="16" t="s">
        <v>241</v>
      </c>
      <c r="AU46" s="16" t="s">
        <v>251</v>
      </c>
      <c r="AV46" s="12" t="s">
        <v>255</v>
      </c>
      <c r="AX46" s="13">
        <f>AR46+AS46</f>
        <v>0</v>
      </c>
      <c r="AY46" s="13">
        <f>F46/(100-AZ46)*100</f>
        <v>0</v>
      </c>
      <c r="AZ46" s="13">
        <v>0</v>
      </c>
      <c r="BA46" s="13" t="e">
        <f>#REF!</f>
        <v>#REF!</v>
      </c>
      <c r="BC46" s="10">
        <f>E46*AJ46</f>
        <v>0</v>
      </c>
      <c r="BD46" s="10">
        <f>E46*AK46</f>
        <v>0</v>
      </c>
      <c r="BE46" s="10">
        <f>E46*F46</f>
        <v>0</v>
      </c>
      <c r="BF46" s="10" t="s">
        <v>260</v>
      </c>
      <c r="BG46" s="13">
        <v>41</v>
      </c>
    </row>
    <row r="47" spans="1:59" x14ac:dyDescent="0.2">
      <c r="A47" s="24"/>
      <c r="B47" s="21"/>
      <c r="C47" s="22" t="s">
        <v>124</v>
      </c>
      <c r="D47" s="21"/>
      <c r="E47" s="23">
        <v>0</v>
      </c>
      <c r="F47" s="21"/>
      <c r="G47" s="25"/>
      <c r="H47" s="20"/>
    </row>
    <row r="48" spans="1:59" x14ac:dyDescent="0.2">
      <c r="A48" s="24"/>
      <c r="B48" s="21"/>
      <c r="C48" s="22" t="s">
        <v>86</v>
      </c>
      <c r="D48" s="21"/>
      <c r="E48" s="23">
        <v>0</v>
      </c>
      <c r="F48" s="21"/>
      <c r="G48" s="25"/>
      <c r="H48" s="20"/>
    </row>
    <row r="49" spans="1:8" x14ac:dyDescent="0.2">
      <c r="A49" s="24"/>
      <c r="B49" s="21"/>
      <c r="C49" s="22" t="s">
        <v>125</v>
      </c>
      <c r="D49" s="21"/>
      <c r="E49" s="23">
        <v>72.94</v>
      </c>
      <c r="F49" s="21"/>
      <c r="G49" s="25"/>
      <c r="H49" s="20"/>
    </row>
    <row r="50" spans="1:8" x14ac:dyDescent="0.2">
      <c r="A50" s="24"/>
      <c r="B50" s="21"/>
      <c r="C50" s="22" t="s">
        <v>89</v>
      </c>
      <c r="D50" s="21"/>
      <c r="E50" s="23">
        <v>0</v>
      </c>
      <c r="F50" s="21"/>
      <c r="G50" s="25"/>
      <c r="H50" s="20"/>
    </row>
    <row r="51" spans="1:8" x14ac:dyDescent="0.2">
      <c r="A51" s="24"/>
      <c r="B51" s="21"/>
      <c r="C51" s="22" t="s">
        <v>126</v>
      </c>
      <c r="D51" s="21"/>
      <c r="E51" s="23">
        <v>20.3</v>
      </c>
      <c r="F51" s="21"/>
      <c r="G51" s="25"/>
      <c r="H51" s="20"/>
    </row>
    <row r="52" spans="1:8" x14ac:dyDescent="0.2">
      <c r="A52" s="24"/>
      <c r="B52" s="21"/>
      <c r="C52" s="22" t="s">
        <v>127</v>
      </c>
      <c r="D52" s="21"/>
      <c r="E52" s="23">
        <v>30.95</v>
      </c>
      <c r="F52" s="21"/>
      <c r="G52" s="25"/>
      <c r="H52" s="20"/>
    </row>
    <row r="53" spans="1:8" x14ac:dyDescent="0.2">
      <c r="A53" s="24"/>
      <c r="B53" s="21"/>
      <c r="C53" s="22" t="s">
        <v>92</v>
      </c>
      <c r="D53" s="21"/>
      <c r="E53" s="23">
        <v>0</v>
      </c>
      <c r="F53" s="21"/>
      <c r="G53" s="25"/>
      <c r="H53" s="20"/>
    </row>
    <row r="54" spans="1:8" x14ac:dyDescent="0.2">
      <c r="A54" s="24"/>
      <c r="B54" s="21"/>
      <c r="C54" s="22" t="s">
        <v>128</v>
      </c>
      <c r="D54" s="21"/>
      <c r="E54" s="23">
        <v>1.85</v>
      </c>
      <c r="F54" s="21"/>
      <c r="G54" s="25"/>
      <c r="H54" s="20"/>
    </row>
    <row r="55" spans="1:8" x14ac:dyDescent="0.2">
      <c r="A55" s="24"/>
      <c r="B55" s="21"/>
      <c r="C55" s="22" t="s">
        <v>129</v>
      </c>
      <c r="D55" s="21"/>
      <c r="E55" s="23">
        <v>10.44</v>
      </c>
      <c r="F55" s="21"/>
      <c r="G55" s="25"/>
      <c r="H55" s="20"/>
    </row>
    <row r="56" spans="1:8" x14ac:dyDescent="0.2">
      <c r="A56" s="24"/>
      <c r="B56" s="21"/>
      <c r="C56" s="22" t="s">
        <v>130</v>
      </c>
      <c r="D56" s="21"/>
      <c r="E56" s="23">
        <v>0</v>
      </c>
      <c r="F56" s="21"/>
      <c r="G56" s="25"/>
      <c r="H56" s="20"/>
    </row>
    <row r="57" spans="1:8" x14ac:dyDescent="0.2">
      <c r="A57" s="24"/>
      <c r="B57" s="21"/>
      <c r="C57" s="22" t="s">
        <v>131</v>
      </c>
      <c r="D57" s="21"/>
      <c r="E57" s="23">
        <v>0.31</v>
      </c>
      <c r="F57" s="21"/>
      <c r="G57" s="25"/>
      <c r="H57" s="20"/>
    </row>
    <row r="58" spans="1:8" x14ac:dyDescent="0.2">
      <c r="A58" s="24"/>
      <c r="B58" s="21"/>
      <c r="C58" s="22" t="s">
        <v>132</v>
      </c>
      <c r="D58" s="21"/>
      <c r="E58" s="23">
        <v>3.36</v>
      </c>
      <c r="F58" s="21"/>
      <c r="G58" s="25"/>
      <c r="H58" s="20"/>
    </row>
    <row r="59" spans="1:8" x14ac:dyDescent="0.2">
      <c r="A59" s="24"/>
      <c r="B59" s="21"/>
      <c r="C59" s="22" t="s">
        <v>98</v>
      </c>
      <c r="D59" s="21"/>
      <c r="E59" s="23">
        <v>0</v>
      </c>
      <c r="F59" s="21"/>
      <c r="G59" s="25"/>
      <c r="H59" s="20"/>
    </row>
    <row r="60" spans="1:8" x14ac:dyDescent="0.2">
      <c r="A60" s="24"/>
      <c r="B60" s="21"/>
      <c r="C60" s="22" t="s">
        <v>133</v>
      </c>
      <c r="D60" s="21"/>
      <c r="E60" s="23">
        <v>21.02</v>
      </c>
      <c r="F60" s="21"/>
      <c r="G60" s="25"/>
      <c r="H60" s="20"/>
    </row>
    <row r="61" spans="1:8" x14ac:dyDescent="0.2">
      <c r="A61" s="24"/>
      <c r="B61" s="21"/>
      <c r="C61" s="22" t="s">
        <v>134</v>
      </c>
      <c r="D61" s="21"/>
      <c r="E61" s="23">
        <v>96.15</v>
      </c>
      <c r="F61" s="21"/>
      <c r="G61" s="25"/>
      <c r="H61" s="20"/>
    </row>
    <row r="62" spans="1:8" x14ac:dyDescent="0.2">
      <c r="A62" s="24"/>
      <c r="B62" s="21"/>
      <c r="C62" s="22" t="s">
        <v>101</v>
      </c>
      <c r="D62" s="21"/>
      <c r="E62" s="23">
        <v>0</v>
      </c>
      <c r="F62" s="21"/>
      <c r="G62" s="25"/>
      <c r="H62" s="20"/>
    </row>
    <row r="63" spans="1:8" x14ac:dyDescent="0.2">
      <c r="A63" s="24"/>
      <c r="B63" s="21"/>
      <c r="C63" s="22" t="s">
        <v>135</v>
      </c>
      <c r="D63" s="21"/>
      <c r="E63" s="23">
        <v>2.21</v>
      </c>
      <c r="F63" s="21"/>
      <c r="G63" s="25"/>
      <c r="H63" s="20"/>
    </row>
    <row r="64" spans="1:8" x14ac:dyDescent="0.2">
      <c r="A64" s="24"/>
      <c r="B64" s="21"/>
      <c r="C64" s="22" t="s">
        <v>103</v>
      </c>
      <c r="D64" s="21"/>
      <c r="E64" s="23">
        <v>0</v>
      </c>
      <c r="F64" s="21"/>
      <c r="G64" s="25"/>
      <c r="H64" s="20"/>
    </row>
    <row r="65" spans="1:59" x14ac:dyDescent="0.2">
      <c r="A65" s="24"/>
      <c r="B65" s="21"/>
      <c r="C65" s="22" t="s">
        <v>136</v>
      </c>
      <c r="D65" s="21"/>
      <c r="E65" s="23">
        <v>3.08</v>
      </c>
      <c r="F65" s="21"/>
      <c r="G65" s="25"/>
      <c r="H65" s="20"/>
    </row>
    <row r="66" spans="1:59" x14ac:dyDescent="0.2">
      <c r="A66" s="24"/>
      <c r="B66" s="21"/>
      <c r="C66" s="22" t="s">
        <v>137</v>
      </c>
      <c r="D66" s="21"/>
      <c r="E66" s="23">
        <v>49.74</v>
      </c>
      <c r="F66" s="21"/>
      <c r="G66" s="25"/>
      <c r="H66" s="20"/>
    </row>
    <row r="67" spans="1:59" x14ac:dyDescent="0.2">
      <c r="A67" s="45"/>
      <c r="B67" s="46"/>
      <c r="C67" s="47" t="s">
        <v>138</v>
      </c>
      <c r="D67" s="46"/>
      <c r="E67" s="48">
        <v>15.95</v>
      </c>
      <c r="F67" s="46"/>
      <c r="G67" s="49"/>
      <c r="H67" s="20"/>
    </row>
    <row r="68" spans="1:59" x14ac:dyDescent="0.2">
      <c r="A68" s="50" t="s">
        <v>10</v>
      </c>
      <c r="B68" s="51" t="s">
        <v>44</v>
      </c>
      <c r="C68" s="51" t="s">
        <v>139</v>
      </c>
      <c r="D68" s="51" t="s">
        <v>222</v>
      </c>
      <c r="E68" s="52">
        <v>87.5</v>
      </c>
      <c r="F68" s="78">
        <v>0</v>
      </c>
      <c r="G68" s="53">
        <f>E68*F68</f>
        <v>0</v>
      </c>
      <c r="H68" s="20"/>
      <c r="U68" s="13">
        <f>IF(AL68="5",BE68,0)</f>
        <v>0</v>
      </c>
      <c r="W68" s="13">
        <f>IF(AL68="1",BC68,0)</f>
        <v>0</v>
      </c>
      <c r="X68" s="13">
        <f>IF(AL68="1",BD68,0)</f>
        <v>0</v>
      </c>
      <c r="Y68" s="13">
        <f>IF(AL68="7",BC68,0)</f>
        <v>0</v>
      </c>
      <c r="Z68" s="13">
        <f>IF(AL68="7",BD68,0)</f>
        <v>0</v>
      </c>
      <c r="AA68" s="13">
        <f>IF(AL68="2",BC68,0)</f>
        <v>0</v>
      </c>
      <c r="AB68" s="13">
        <f>IF(AL68="2",BD68,0)</f>
        <v>0</v>
      </c>
      <c r="AC68" s="13">
        <f>IF(AL68="0",BE68,0)</f>
        <v>0</v>
      </c>
      <c r="AD68" s="12"/>
      <c r="AE68" s="10">
        <f>IF(AI68=0,#REF!,0)</f>
        <v>0</v>
      </c>
      <c r="AF68" s="10">
        <f>IF(AI68=15,#REF!,0)</f>
        <v>0</v>
      </c>
      <c r="AG68" s="10" t="e">
        <f>IF(AI68=21,#REF!,0)</f>
        <v>#REF!</v>
      </c>
      <c r="AI68" s="13">
        <v>21</v>
      </c>
      <c r="AJ68" s="13">
        <f>F68*0.123224325874928</f>
        <v>0</v>
      </c>
      <c r="AK68" s="13">
        <f>F68*(1-0.123224325874928)</f>
        <v>0</v>
      </c>
      <c r="AL68" s="14" t="s">
        <v>4</v>
      </c>
      <c r="AQ68" s="13">
        <f>AR68+AS68</f>
        <v>0</v>
      </c>
      <c r="AR68" s="13">
        <f>E68*AJ68</f>
        <v>0</v>
      </c>
      <c r="AS68" s="13">
        <f>E68*AK68</f>
        <v>0</v>
      </c>
      <c r="AT68" s="16" t="s">
        <v>241</v>
      </c>
      <c r="AU68" s="16" t="s">
        <v>251</v>
      </c>
      <c r="AV68" s="12" t="s">
        <v>255</v>
      </c>
      <c r="AX68" s="13">
        <f>AR68+AS68</f>
        <v>0</v>
      </c>
      <c r="AY68" s="13">
        <f>F68/(100-AZ68)*100</f>
        <v>0</v>
      </c>
      <c r="AZ68" s="13">
        <v>0</v>
      </c>
      <c r="BA68" s="13" t="e">
        <f>#REF!</f>
        <v>#REF!</v>
      </c>
      <c r="BC68" s="10">
        <f>E68*AJ68</f>
        <v>0</v>
      </c>
      <c r="BD68" s="10">
        <f>E68*AK68</f>
        <v>0</v>
      </c>
      <c r="BE68" s="10">
        <f>E68*F68</f>
        <v>0</v>
      </c>
      <c r="BF68" s="10" t="s">
        <v>260</v>
      </c>
      <c r="BG68" s="13">
        <v>41</v>
      </c>
    </row>
    <row r="69" spans="1:59" x14ac:dyDescent="0.2">
      <c r="A69" s="45"/>
      <c r="B69" s="46"/>
      <c r="C69" s="47" t="s">
        <v>140</v>
      </c>
      <c r="D69" s="46"/>
      <c r="E69" s="48">
        <v>87.5</v>
      </c>
      <c r="F69" s="46"/>
      <c r="G69" s="49"/>
      <c r="H69" s="20"/>
    </row>
    <row r="70" spans="1:59" x14ac:dyDescent="0.2">
      <c r="A70" s="50" t="s">
        <v>11</v>
      </c>
      <c r="B70" s="51" t="s">
        <v>45</v>
      </c>
      <c r="C70" s="51" t="s">
        <v>141</v>
      </c>
      <c r="D70" s="51" t="s">
        <v>223</v>
      </c>
      <c r="E70" s="52">
        <v>175</v>
      </c>
      <c r="F70" s="78">
        <v>0</v>
      </c>
      <c r="G70" s="53">
        <f>E70*F70</f>
        <v>0</v>
      </c>
      <c r="H70" s="20"/>
      <c r="U70" s="13">
        <f>IF(AL70="5",BE70,0)</f>
        <v>0</v>
      </c>
      <c r="W70" s="13">
        <f>IF(AL70="1",BC70,0)</f>
        <v>0</v>
      </c>
      <c r="X70" s="13">
        <f>IF(AL70="1",BD70,0)</f>
        <v>0</v>
      </c>
      <c r="Y70" s="13">
        <f>IF(AL70="7",BC70,0)</f>
        <v>0</v>
      </c>
      <c r="Z70" s="13">
        <f>IF(AL70="7",BD70,0)</f>
        <v>0</v>
      </c>
      <c r="AA70" s="13">
        <f>IF(AL70="2",BC70,0)</f>
        <v>0</v>
      </c>
      <c r="AB70" s="13">
        <f>IF(AL70="2",BD70,0)</f>
        <v>0</v>
      </c>
      <c r="AC70" s="13">
        <f>IF(AL70="0",BE70,0)</f>
        <v>0</v>
      </c>
      <c r="AD70" s="12"/>
      <c r="AE70" s="10">
        <f>IF(AI70=0,#REF!,0)</f>
        <v>0</v>
      </c>
      <c r="AF70" s="10">
        <f>IF(AI70=15,#REF!,0)</f>
        <v>0</v>
      </c>
      <c r="AG70" s="10" t="e">
        <f>IF(AI70=21,#REF!,0)</f>
        <v>#REF!</v>
      </c>
      <c r="AI70" s="13">
        <v>21</v>
      </c>
      <c r="AJ70" s="13">
        <f>F70*0.101194029850746</f>
        <v>0</v>
      </c>
      <c r="AK70" s="13">
        <f>F70*(1-0.101194029850746)</f>
        <v>0</v>
      </c>
      <c r="AL70" s="14" t="s">
        <v>4</v>
      </c>
      <c r="AQ70" s="13">
        <f>AR70+AS70</f>
        <v>0</v>
      </c>
      <c r="AR70" s="13">
        <f>E70*AJ70</f>
        <v>0</v>
      </c>
      <c r="AS70" s="13">
        <f>E70*AK70</f>
        <v>0</v>
      </c>
      <c r="AT70" s="16" t="s">
        <v>241</v>
      </c>
      <c r="AU70" s="16" t="s">
        <v>251</v>
      </c>
      <c r="AV70" s="12" t="s">
        <v>255</v>
      </c>
      <c r="AX70" s="13">
        <f>AR70+AS70</f>
        <v>0</v>
      </c>
      <c r="AY70" s="13">
        <f>F70/(100-AZ70)*100</f>
        <v>0</v>
      </c>
      <c r="AZ70" s="13">
        <v>0</v>
      </c>
      <c r="BA70" s="13" t="e">
        <f>#REF!</f>
        <v>#REF!</v>
      </c>
      <c r="BC70" s="10">
        <f>E70*AJ70</f>
        <v>0</v>
      </c>
      <c r="BD70" s="10">
        <f>E70*AK70</f>
        <v>0</v>
      </c>
      <c r="BE70" s="10">
        <f>E70*F70</f>
        <v>0</v>
      </c>
      <c r="BF70" s="10" t="s">
        <v>260</v>
      </c>
      <c r="BG70" s="13">
        <v>41</v>
      </c>
    </row>
    <row r="71" spans="1:59" x14ac:dyDescent="0.2">
      <c r="A71" s="24"/>
      <c r="B71" s="21"/>
      <c r="C71" s="22" t="s">
        <v>142</v>
      </c>
      <c r="D71" s="21"/>
      <c r="E71" s="23">
        <v>0</v>
      </c>
      <c r="F71" s="21"/>
      <c r="G71" s="25"/>
      <c r="H71" s="20"/>
    </row>
    <row r="72" spans="1:59" x14ac:dyDescent="0.2">
      <c r="A72" s="24"/>
      <c r="B72" s="21"/>
      <c r="C72" s="22" t="s">
        <v>143</v>
      </c>
      <c r="D72" s="21"/>
      <c r="E72" s="23">
        <v>0</v>
      </c>
      <c r="F72" s="21"/>
      <c r="G72" s="25"/>
      <c r="H72" s="20"/>
    </row>
    <row r="73" spans="1:59" x14ac:dyDescent="0.2">
      <c r="A73" s="45"/>
      <c r="B73" s="46"/>
      <c r="C73" s="47" t="s">
        <v>144</v>
      </c>
      <c r="D73" s="46"/>
      <c r="E73" s="48">
        <v>175</v>
      </c>
      <c r="F73" s="46"/>
      <c r="G73" s="49"/>
      <c r="H73" s="20"/>
    </row>
    <row r="74" spans="1:59" x14ac:dyDescent="0.2">
      <c r="A74" s="54" t="s">
        <v>12</v>
      </c>
      <c r="B74" s="55" t="s">
        <v>46</v>
      </c>
      <c r="C74" s="55" t="s">
        <v>145</v>
      </c>
      <c r="D74" s="55" t="s">
        <v>223</v>
      </c>
      <c r="E74" s="56">
        <v>175</v>
      </c>
      <c r="F74" s="79">
        <v>0</v>
      </c>
      <c r="G74" s="57">
        <f>E74*F74</f>
        <v>0</v>
      </c>
      <c r="H74" s="20"/>
      <c r="U74" s="13">
        <f>IF(AL74="5",BE74,0)</f>
        <v>0</v>
      </c>
      <c r="W74" s="13">
        <f>IF(AL74="1",BC74,0)</f>
        <v>0</v>
      </c>
      <c r="X74" s="13">
        <f>IF(AL74="1",BD74,0)</f>
        <v>0</v>
      </c>
      <c r="Y74" s="13">
        <f>IF(AL74="7",BC74,0)</f>
        <v>0</v>
      </c>
      <c r="Z74" s="13">
        <f>IF(AL74="7",BD74,0)</f>
        <v>0</v>
      </c>
      <c r="AA74" s="13">
        <f>IF(AL74="2",BC74,0)</f>
        <v>0</v>
      </c>
      <c r="AB74" s="13">
        <f>IF(AL74="2",BD74,0)</f>
        <v>0</v>
      </c>
      <c r="AC74" s="13">
        <f>IF(AL74="0",BE74,0)</f>
        <v>0</v>
      </c>
      <c r="AD74" s="12"/>
      <c r="AE74" s="10">
        <f>IF(AI74=0,#REF!,0)</f>
        <v>0</v>
      </c>
      <c r="AF74" s="10">
        <f>IF(AI74=15,#REF!,0)</f>
        <v>0</v>
      </c>
      <c r="AG74" s="10" t="e">
        <f>IF(AI74=21,#REF!,0)</f>
        <v>#REF!</v>
      </c>
      <c r="AI74" s="13">
        <v>21</v>
      </c>
      <c r="AJ74" s="13">
        <f>F74*0</f>
        <v>0</v>
      </c>
      <c r="AK74" s="13">
        <f>F74*(1-0)</f>
        <v>0</v>
      </c>
      <c r="AL74" s="14" t="s">
        <v>4</v>
      </c>
      <c r="AQ74" s="13">
        <f>AR74+AS74</f>
        <v>0</v>
      </c>
      <c r="AR74" s="13">
        <f>E74*AJ74</f>
        <v>0</v>
      </c>
      <c r="AS74" s="13">
        <f>E74*AK74</f>
        <v>0</v>
      </c>
      <c r="AT74" s="16" t="s">
        <v>241</v>
      </c>
      <c r="AU74" s="16" t="s">
        <v>251</v>
      </c>
      <c r="AV74" s="12" t="s">
        <v>255</v>
      </c>
      <c r="AX74" s="13">
        <f>AR74+AS74</f>
        <v>0</v>
      </c>
      <c r="AY74" s="13">
        <f>F74/(100-AZ74)*100</f>
        <v>0</v>
      </c>
      <c r="AZ74" s="13">
        <v>0</v>
      </c>
      <c r="BA74" s="13" t="e">
        <f>#REF!</f>
        <v>#REF!</v>
      </c>
      <c r="BC74" s="10">
        <f>E74*AJ74</f>
        <v>0</v>
      </c>
      <c r="BD74" s="10">
        <f>E74*AK74</f>
        <v>0</v>
      </c>
      <c r="BE74" s="10">
        <f>E74*F74</f>
        <v>0</v>
      </c>
      <c r="BF74" s="10" t="s">
        <v>260</v>
      </c>
      <c r="BG74" s="13">
        <v>41</v>
      </c>
    </row>
    <row r="75" spans="1:59" x14ac:dyDescent="0.2">
      <c r="A75" s="58"/>
      <c r="B75" s="59" t="s">
        <v>47</v>
      </c>
      <c r="C75" s="59" t="s">
        <v>146</v>
      </c>
      <c r="D75" s="60" t="s">
        <v>3</v>
      </c>
      <c r="E75" s="60" t="s">
        <v>3</v>
      </c>
      <c r="F75" s="60" t="s">
        <v>3</v>
      </c>
      <c r="G75" s="61">
        <f>SUM(G76:G80)</f>
        <v>0</v>
      </c>
      <c r="H75" s="20"/>
      <c r="AD75" s="12"/>
      <c r="AN75" s="18">
        <f>SUM(AE76:AE80)</f>
        <v>0</v>
      </c>
      <c r="AO75" s="18">
        <f>SUM(AF76:AF80)</f>
        <v>0</v>
      </c>
      <c r="AP75" s="18" t="e">
        <f>SUM(AG76:AG80)</f>
        <v>#REF!</v>
      </c>
    </row>
    <row r="76" spans="1:59" x14ac:dyDescent="0.2">
      <c r="A76" s="1" t="s">
        <v>13</v>
      </c>
      <c r="B76" s="6" t="s">
        <v>48</v>
      </c>
      <c r="C76" s="6" t="s">
        <v>147</v>
      </c>
      <c r="D76" s="6" t="s">
        <v>222</v>
      </c>
      <c r="E76" s="10">
        <v>30</v>
      </c>
      <c r="F76" s="80">
        <v>0</v>
      </c>
      <c r="G76" s="27">
        <f>E76*F76</f>
        <v>0</v>
      </c>
      <c r="H76" s="20"/>
      <c r="U76" s="13">
        <f>IF(AL76="5",BE76,0)</f>
        <v>0</v>
      </c>
      <c r="W76" s="13">
        <f>IF(AL76="1",BC76,0)</f>
        <v>0</v>
      </c>
      <c r="X76" s="13">
        <f>IF(AL76="1",BD76,0)</f>
        <v>0</v>
      </c>
      <c r="Y76" s="13">
        <f>IF(AL76="7",BC76,0)</f>
        <v>0</v>
      </c>
      <c r="Z76" s="13">
        <f>IF(AL76="7",BD76,0)</f>
        <v>0</v>
      </c>
      <c r="AA76" s="13">
        <f>IF(AL76="2",BC76,0)</f>
        <v>0</v>
      </c>
      <c r="AB76" s="13">
        <f>IF(AL76="2",BD76,0)</f>
        <v>0</v>
      </c>
      <c r="AC76" s="13">
        <f>IF(AL76="0",BE76,0)</f>
        <v>0</v>
      </c>
      <c r="AD76" s="12"/>
      <c r="AE76" s="10">
        <f>IF(AI76=0,#REF!,0)</f>
        <v>0</v>
      </c>
      <c r="AF76" s="10">
        <f>IF(AI76=15,#REF!,0)</f>
        <v>0</v>
      </c>
      <c r="AG76" s="10" t="e">
        <f>IF(AI76=21,#REF!,0)</f>
        <v>#REF!</v>
      </c>
      <c r="AI76" s="13">
        <v>21</v>
      </c>
      <c r="AJ76" s="13">
        <f>F76*0</f>
        <v>0</v>
      </c>
      <c r="AK76" s="13">
        <f>F76*(1-0)</f>
        <v>0</v>
      </c>
      <c r="AL76" s="14" t="s">
        <v>4</v>
      </c>
      <c r="AQ76" s="13">
        <f>AR76+AS76</f>
        <v>0</v>
      </c>
      <c r="AR76" s="13">
        <f>E76*AJ76</f>
        <v>0</v>
      </c>
      <c r="AS76" s="13">
        <f>E76*AK76</f>
        <v>0</v>
      </c>
      <c r="AT76" s="16" t="s">
        <v>242</v>
      </c>
      <c r="AU76" s="16" t="s">
        <v>252</v>
      </c>
      <c r="AV76" s="12" t="s">
        <v>255</v>
      </c>
      <c r="AX76" s="13">
        <f>AR76+AS76</f>
        <v>0</v>
      </c>
      <c r="AY76" s="13">
        <f>F76/(100-AZ76)*100</f>
        <v>0</v>
      </c>
      <c r="AZ76" s="13">
        <v>0</v>
      </c>
      <c r="BA76" s="13" t="e">
        <f>#REF!</f>
        <v>#REF!</v>
      </c>
      <c r="BC76" s="10">
        <f>E76*AJ76</f>
        <v>0</v>
      </c>
      <c r="BD76" s="10">
        <f>E76*AK76</f>
        <v>0</v>
      </c>
      <c r="BE76" s="10">
        <f>E76*F76</f>
        <v>0</v>
      </c>
      <c r="BF76" s="10" t="s">
        <v>260</v>
      </c>
      <c r="BG76" s="13">
        <v>61</v>
      </c>
    </row>
    <row r="77" spans="1:59" x14ac:dyDescent="0.2">
      <c r="A77" s="4"/>
      <c r="B77" s="62"/>
      <c r="C77" s="63" t="s">
        <v>148</v>
      </c>
      <c r="D77" s="62"/>
      <c r="E77" s="64">
        <v>30</v>
      </c>
      <c r="F77" s="62"/>
      <c r="G77" s="65"/>
      <c r="H77" s="20"/>
    </row>
    <row r="78" spans="1:59" x14ac:dyDescent="0.2">
      <c r="A78" s="1" t="s">
        <v>14</v>
      </c>
      <c r="B78" s="6" t="s">
        <v>49</v>
      </c>
      <c r="C78" s="6" t="s">
        <v>149</v>
      </c>
      <c r="D78" s="6" t="s">
        <v>223</v>
      </c>
      <c r="E78" s="10">
        <v>1</v>
      </c>
      <c r="F78" s="80">
        <v>0</v>
      </c>
      <c r="G78" s="27">
        <f>E78*F78</f>
        <v>0</v>
      </c>
      <c r="H78" s="20"/>
      <c r="U78" s="13">
        <f>IF(AL78="5",BE78,0)</f>
        <v>0</v>
      </c>
      <c r="W78" s="13">
        <f>IF(AL78="1",BC78,0)</f>
        <v>0</v>
      </c>
      <c r="X78" s="13">
        <f>IF(AL78="1",BD78,0)</f>
        <v>0</v>
      </c>
      <c r="Y78" s="13">
        <f>IF(AL78="7",BC78,0)</f>
        <v>0</v>
      </c>
      <c r="Z78" s="13">
        <f>IF(AL78="7",BD78,0)</f>
        <v>0</v>
      </c>
      <c r="AA78" s="13">
        <f>IF(AL78="2",BC78,0)</f>
        <v>0</v>
      </c>
      <c r="AB78" s="13">
        <f>IF(AL78="2",BD78,0)</f>
        <v>0</v>
      </c>
      <c r="AC78" s="13">
        <f>IF(AL78="0",BE78,0)</f>
        <v>0</v>
      </c>
      <c r="AD78" s="12"/>
      <c r="AE78" s="10">
        <f>IF(AI78=0,#REF!,0)</f>
        <v>0</v>
      </c>
      <c r="AF78" s="10">
        <f>IF(AI78=15,#REF!,0)</f>
        <v>0</v>
      </c>
      <c r="AG78" s="10" t="e">
        <f>IF(AI78=21,#REF!,0)</f>
        <v>#REF!</v>
      </c>
      <c r="AI78" s="13">
        <v>21</v>
      </c>
      <c r="AJ78" s="13">
        <f>F78*0.285454545454545</f>
        <v>0</v>
      </c>
      <c r="AK78" s="13">
        <f>F78*(1-0.285454545454545)</f>
        <v>0</v>
      </c>
      <c r="AL78" s="14" t="s">
        <v>4</v>
      </c>
      <c r="AQ78" s="13">
        <f>AR78+AS78</f>
        <v>0</v>
      </c>
      <c r="AR78" s="13">
        <f>E78*AJ78</f>
        <v>0</v>
      </c>
      <c r="AS78" s="13">
        <f>E78*AK78</f>
        <v>0</v>
      </c>
      <c r="AT78" s="16" t="s">
        <v>242</v>
      </c>
      <c r="AU78" s="16" t="s">
        <v>252</v>
      </c>
      <c r="AV78" s="12" t="s">
        <v>255</v>
      </c>
      <c r="AX78" s="13">
        <f>AR78+AS78</f>
        <v>0</v>
      </c>
      <c r="AY78" s="13">
        <f>F78/(100-AZ78)*100</f>
        <v>0</v>
      </c>
      <c r="AZ78" s="13">
        <v>0</v>
      </c>
      <c r="BA78" s="13" t="e">
        <f>#REF!</f>
        <v>#REF!</v>
      </c>
      <c r="BC78" s="10">
        <f>E78*AJ78</f>
        <v>0</v>
      </c>
      <c r="BD78" s="10">
        <f>E78*AK78</f>
        <v>0</v>
      </c>
      <c r="BE78" s="10">
        <f>E78*F78</f>
        <v>0</v>
      </c>
      <c r="BF78" s="10" t="s">
        <v>260</v>
      </c>
      <c r="BG78" s="13">
        <v>61</v>
      </c>
    </row>
    <row r="79" spans="1:59" x14ac:dyDescent="0.2">
      <c r="A79" s="4"/>
      <c r="B79" s="62"/>
      <c r="C79" s="63" t="s">
        <v>150</v>
      </c>
      <c r="D79" s="62"/>
      <c r="E79" s="64">
        <v>1</v>
      </c>
      <c r="F79" s="62"/>
      <c r="G79" s="65"/>
      <c r="H79" s="20"/>
    </row>
    <row r="80" spans="1:59" x14ac:dyDescent="0.2">
      <c r="A80" s="1" t="s">
        <v>15</v>
      </c>
      <c r="B80" s="6" t="s">
        <v>50</v>
      </c>
      <c r="C80" s="6" t="s">
        <v>151</v>
      </c>
      <c r="D80" s="6" t="s">
        <v>220</v>
      </c>
      <c r="E80" s="10">
        <v>105</v>
      </c>
      <c r="F80" s="80">
        <v>0</v>
      </c>
      <c r="G80" s="27">
        <f>E80*F80</f>
        <v>0</v>
      </c>
      <c r="H80" s="20"/>
      <c r="U80" s="13">
        <f>IF(AL80="5",BE80,0)</f>
        <v>0</v>
      </c>
      <c r="W80" s="13">
        <f>IF(AL80="1",BC80,0)</f>
        <v>0</v>
      </c>
      <c r="X80" s="13">
        <f>IF(AL80="1",BD80,0)</f>
        <v>0</v>
      </c>
      <c r="Y80" s="13">
        <f>IF(AL80="7",BC80,0)</f>
        <v>0</v>
      </c>
      <c r="Z80" s="13">
        <f>IF(AL80="7",BD80,0)</f>
        <v>0</v>
      </c>
      <c r="AA80" s="13">
        <f>IF(AL80="2",BC80,0)</f>
        <v>0</v>
      </c>
      <c r="AB80" s="13">
        <f>IF(AL80="2",BD80,0)</f>
        <v>0</v>
      </c>
      <c r="AC80" s="13">
        <f>IF(AL80="0",BE80,0)</f>
        <v>0</v>
      </c>
      <c r="AD80" s="12"/>
      <c r="AE80" s="10">
        <f>IF(AI80=0,#REF!,0)</f>
        <v>0</v>
      </c>
      <c r="AF80" s="10">
        <f>IF(AI80=15,#REF!,0)</f>
        <v>0</v>
      </c>
      <c r="AG80" s="10" t="e">
        <f>IF(AI80=21,#REF!,0)</f>
        <v>#REF!</v>
      </c>
      <c r="AI80" s="13">
        <v>21</v>
      </c>
      <c r="AJ80" s="13">
        <f>F80*0.598653673236288</f>
        <v>0</v>
      </c>
      <c r="AK80" s="13">
        <f>F80*(1-0.598653673236288)</f>
        <v>0</v>
      </c>
      <c r="AL80" s="14" t="s">
        <v>4</v>
      </c>
      <c r="AQ80" s="13">
        <f>AR80+AS80</f>
        <v>0</v>
      </c>
      <c r="AR80" s="13">
        <f>E80*AJ80</f>
        <v>0</v>
      </c>
      <c r="AS80" s="13">
        <f>E80*AK80</f>
        <v>0</v>
      </c>
      <c r="AT80" s="16" t="s">
        <v>242</v>
      </c>
      <c r="AU80" s="16" t="s">
        <v>252</v>
      </c>
      <c r="AV80" s="12" t="s">
        <v>255</v>
      </c>
      <c r="AX80" s="13">
        <f>AR80+AS80</f>
        <v>0</v>
      </c>
      <c r="AY80" s="13">
        <f>F80/(100-AZ80)*100</f>
        <v>0</v>
      </c>
      <c r="AZ80" s="13">
        <v>0</v>
      </c>
      <c r="BA80" s="13" t="e">
        <f>#REF!</f>
        <v>#REF!</v>
      </c>
      <c r="BC80" s="10">
        <f>E80*AJ80</f>
        <v>0</v>
      </c>
      <c r="BD80" s="10">
        <f>E80*AK80</f>
        <v>0</v>
      </c>
      <c r="BE80" s="10">
        <f>E80*F80</f>
        <v>0</v>
      </c>
      <c r="BF80" s="10" t="s">
        <v>260</v>
      </c>
      <c r="BG80" s="13">
        <v>61</v>
      </c>
    </row>
    <row r="81" spans="1:59" x14ac:dyDescent="0.2">
      <c r="A81" s="2"/>
      <c r="B81" s="8" t="s">
        <v>51</v>
      </c>
      <c r="C81" s="305" t="s">
        <v>152</v>
      </c>
      <c r="D81" s="306"/>
      <c r="E81" s="306"/>
      <c r="F81" s="306"/>
      <c r="G81" s="307"/>
      <c r="H81" s="20"/>
    </row>
    <row r="82" spans="1:59" x14ac:dyDescent="0.2">
      <c r="A82" s="4"/>
      <c r="B82" s="62"/>
      <c r="C82" s="63" t="s">
        <v>153</v>
      </c>
      <c r="D82" s="62"/>
      <c r="E82" s="64">
        <v>105</v>
      </c>
      <c r="F82" s="62"/>
      <c r="G82" s="65"/>
      <c r="H82" s="20"/>
    </row>
    <row r="83" spans="1:59" x14ac:dyDescent="0.2">
      <c r="A83" s="69"/>
      <c r="B83" s="70" t="s">
        <v>52</v>
      </c>
      <c r="C83" s="70" t="s">
        <v>154</v>
      </c>
      <c r="D83" s="71" t="s">
        <v>3</v>
      </c>
      <c r="E83" s="71" t="s">
        <v>3</v>
      </c>
      <c r="F83" s="71" t="s">
        <v>3</v>
      </c>
      <c r="G83" s="72">
        <f>SUM(G84:G84)</f>
        <v>0</v>
      </c>
      <c r="H83" s="20"/>
      <c r="AD83" s="12"/>
      <c r="AN83" s="18">
        <f>SUM(AE84:AE84)</f>
        <v>0</v>
      </c>
      <c r="AO83" s="18">
        <f>SUM(AF84:AF84)</f>
        <v>0</v>
      </c>
      <c r="AP83" s="18" t="e">
        <f>SUM(AG84:AG84)</f>
        <v>#REF!</v>
      </c>
    </row>
    <row r="84" spans="1:59" x14ac:dyDescent="0.2">
      <c r="A84" s="66" t="s">
        <v>16</v>
      </c>
      <c r="B84" s="67" t="s">
        <v>53</v>
      </c>
      <c r="C84" s="67" t="s">
        <v>155</v>
      </c>
      <c r="D84" s="67" t="s">
        <v>223</v>
      </c>
      <c r="E84" s="68">
        <v>406.75</v>
      </c>
      <c r="F84" s="80">
        <v>0</v>
      </c>
      <c r="G84" s="27">
        <f>E84*F84</f>
        <v>0</v>
      </c>
      <c r="H84" s="20"/>
      <c r="U84" s="13">
        <f>IF(AL84="5",BE84,0)</f>
        <v>0</v>
      </c>
      <c r="W84" s="13">
        <f>IF(AL84="1",BC84,0)</f>
        <v>0</v>
      </c>
      <c r="X84" s="13">
        <f>IF(AL84="1",BD84,0)</f>
        <v>0</v>
      </c>
      <c r="Y84" s="13">
        <f>IF(AL84="7",BC84,0)</f>
        <v>0</v>
      </c>
      <c r="Z84" s="13">
        <f>IF(AL84="7",BD84,0)</f>
        <v>0</v>
      </c>
      <c r="AA84" s="13">
        <f>IF(AL84="2",BC84,0)</f>
        <v>0</v>
      </c>
      <c r="AB84" s="13">
        <f>IF(AL84="2",BD84,0)</f>
        <v>0</v>
      </c>
      <c r="AC84" s="13">
        <f>IF(AL84="0",BE84,0)</f>
        <v>0</v>
      </c>
      <c r="AD84" s="12"/>
      <c r="AE84" s="10">
        <f>IF(AI84=0,#REF!,0)</f>
        <v>0</v>
      </c>
      <c r="AF84" s="10">
        <f>IF(AI84=15,#REF!,0)</f>
        <v>0</v>
      </c>
      <c r="AG84" s="10" t="e">
        <f>IF(AI84=21,#REF!,0)</f>
        <v>#REF!</v>
      </c>
      <c r="AI84" s="13">
        <v>21</v>
      </c>
      <c r="AJ84" s="13">
        <f>F84*0.2216</f>
        <v>0</v>
      </c>
      <c r="AK84" s="13">
        <f>F84*(1-0.2216)</f>
        <v>0</v>
      </c>
      <c r="AL84" s="14" t="s">
        <v>4</v>
      </c>
      <c r="AQ84" s="13">
        <f>AR84+AS84</f>
        <v>0</v>
      </c>
      <c r="AR84" s="13">
        <f>E84*AJ84</f>
        <v>0</v>
      </c>
      <c r="AS84" s="13">
        <f>E84*AK84</f>
        <v>0</v>
      </c>
      <c r="AT84" s="16" t="s">
        <v>243</v>
      </c>
      <c r="AU84" s="16" t="s">
        <v>252</v>
      </c>
      <c r="AV84" s="12" t="s">
        <v>255</v>
      </c>
      <c r="AX84" s="13">
        <f>AR84+AS84</f>
        <v>0</v>
      </c>
      <c r="AY84" s="13">
        <f>F84/(100-AZ84)*100</f>
        <v>0</v>
      </c>
      <c r="AZ84" s="13">
        <v>0</v>
      </c>
      <c r="BA84" s="13" t="e">
        <f>#REF!</f>
        <v>#REF!</v>
      </c>
      <c r="BC84" s="10">
        <f>E84*AJ84</f>
        <v>0</v>
      </c>
      <c r="BD84" s="10">
        <f>E84*AK84</f>
        <v>0</v>
      </c>
      <c r="BE84" s="10">
        <f>E84*F84</f>
        <v>0</v>
      </c>
      <c r="BF84" s="10" t="s">
        <v>260</v>
      </c>
      <c r="BG84" s="13">
        <v>62</v>
      </c>
    </row>
    <row r="85" spans="1:59" x14ac:dyDescent="0.2">
      <c r="A85" s="2"/>
      <c r="B85" s="8" t="s">
        <v>51</v>
      </c>
      <c r="C85" s="305" t="s">
        <v>156</v>
      </c>
      <c r="D85" s="306"/>
      <c r="E85" s="306"/>
      <c r="F85" s="306"/>
      <c r="G85" s="307"/>
      <c r="H85" s="20"/>
    </row>
    <row r="86" spans="1:59" x14ac:dyDescent="0.2">
      <c r="A86" s="45"/>
      <c r="B86" s="46"/>
      <c r="C86" s="47" t="s">
        <v>157</v>
      </c>
      <c r="D86" s="46"/>
      <c r="E86" s="48">
        <v>406.75</v>
      </c>
      <c r="F86" s="46"/>
      <c r="G86" s="49"/>
      <c r="H86" s="20"/>
    </row>
    <row r="87" spans="1:59" x14ac:dyDescent="0.2">
      <c r="A87" s="69"/>
      <c r="B87" s="70" t="s">
        <v>54</v>
      </c>
      <c r="C87" s="70" t="s">
        <v>158</v>
      </c>
      <c r="D87" s="71" t="s">
        <v>3</v>
      </c>
      <c r="E87" s="71" t="s">
        <v>3</v>
      </c>
      <c r="F87" s="71" t="s">
        <v>3</v>
      </c>
      <c r="G87" s="72">
        <f>SUM(G88:G89)</f>
        <v>0</v>
      </c>
      <c r="H87" s="20"/>
      <c r="AD87" s="12"/>
      <c r="AN87" s="18">
        <f>SUM(AE88:AE89)</f>
        <v>0</v>
      </c>
      <c r="AO87" s="18">
        <f>SUM(AF88:AF89)</f>
        <v>0</v>
      </c>
      <c r="AP87" s="18" t="e">
        <f>SUM(AG88:AG89)</f>
        <v>#REF!</v>
      </c>
    </row>
    <row r="88" spans="1:59" x14ac:dyDescent="0.2">
      <c r="A88" s="73" t="s">
        <v>17</v>
      </c>
      <c r="B88" s="74" t="s">
        <v>55</v>
      </c>
      <c r="C88" s="74" t="s">
        <v>159</v>
      </c>
      <c r="D88" s="74" t="s">
        <v>224</v>
      </c>
      <c r="E88" s="75">
        <v>15</v>
      </c>
      <c r="F88" s="82">
        <v>0</v>
      </c>
      <c r="G88" s="84">
        <f>E88*F88</f>
        <v>0</v>
      </c>
      <c r="H88" s="20"/>
      <c r="U88" s="13">
        <f>IF(AL88="5",BE88,0)</f>
        <v>0</v>
      </c>
      <c r="W88" s="13">
        <f>IF(AL88="1",BC88,0)</f>
        <v>0</v>
      </c>
      <c r="X88" s="13">
        <f>IF(AL88="1",BD88,0)</f>
        <v>0</v>
      </c>
      <c r="Y88" s="13">
        <f>IF(AL88="7",BC88,0)</f>
        <v>0</v>
      </c>
      <c r="Z88" s="13">
        <f>IF(AL88="7",BD88,0)</f>
        <v>0</v>
      </c>
      <c r="AA88" s="13">
        <f>IF(AL88="2",BC88,0)</f>
        <v>0</v>
      </c>
      <c r="AB88" s="13">
        <f>IF(AL88="2",BD88,0)</f>
        <v>0</v>
      </c>
      <c r="AC88" s="13">
        <f>IF(AL88="0",BE88,0)</f>
        <v>0</v>
      </c>
      <c r="AD88" s="12"/>
      <c r="AE88" s="10">
        <f>IF(AI88=0,#REF!,0)</f>
        <v>0</v>
      </c>
      <c r="AF88" s="10">
        <f>IF(AI88=15,#REF!,0)</f>
        <v>0</v>
      </c>
      <c r="AG88" s="10" t="e">
        <f>IF(AI88=21,#REF!,0)</f>
        <v>#REF!</v>
      </c>
      <c r="AI88" s="13">
        <v>21</v>
      </c>
      <c r="AJ88" s="13">
        <f>F88*0</f>
        <v>0</v>
      </c>
      <c r="AK88" s="13">
        <f>F88*(1-0)</f>
        <v>0</v>
      </c>
      <c r="AL88" s="14" t="s">
        <v>4</v>
      </c>
      <c r="AQ88" s="13">
        <f>AR88+AS88</f>
        <v>0</v>
      </c>
      <c r="AR88" s="13">
        <f>E88*AJ88</f>
        <v>0</v>
      </c>
      <c r="AS88" s="13">
        <f>E88*AK88</f>
        <v>0</v>
      </c>
      <c r="AT88" s="16" t="s">
        <v>244</v>
      </c>
      <c r="AU88" s="16" t="s">
        <v>253</v>
      </c>
      <c r="AV88" s="12" t="s">
        <v>255</v>
      </c>
      <c r="AX88" s="13">
        <f>AR88+AS88</f>
        <v>0</v>
      </c>
      <c r="AY88" s="13">
        <f>F88/(100-AZ88)*100</f>
        <v>0</v>
      </c>
      <c r="AZ88" s="13">
        <v>0</v>
      </c>
      <c r="BA88" s="13" t="e">
        <f>#REF!</f>
        <v>#REF!</v>
      </c>
      <c r="BC88" s="10">
        <f>E88*AJ88</f>
        <v>0</v>
      </c>
      <c r="BD88" s="10">
        <f>E88*AK88</f>
        <v>0</v>
      </c>
      <c r="BE88" s="10">
        <f>E88*F88</f>
        <v>0</v>
      </c>
      <c r="BF88" s="10" t="s">
        <v>260</v>
      </c>
      <c r="BG88" s="13">
        <v>90</v>
      </c>
    </row>
    <row r="89" spans="1:59" x14ac:dyDescent="0.2">
      <c r="A89" s="66" t="s">
        <v>18</v>
      </c>
      <c r="B89" s="67" t="s">
        <v>56</v>
      </c>
      <c r="C89" s="67" t="s">
        <v>160</v>
      </c>
      <c r="D89" s="67" t="s">
        <v>224</v>
      </c>
      <c r="E89" s="68">
        <v>16</v>
      </c>
      <c r="F89" s="81">
        <v>0</v>
      </c>
      <c r="G89" s="27">
        <f>E89*F89</f>
        <v>0</v>
      </c>
      <c r="H89" s="20"/>
      <c r="U89" s="13">
        <f>IF(AL89="5",BE89,0)</f>
        <v>0</v>
      </c>
      <c r="W89" s="13">
        <f>IF(AL89="1",BC89,0)</f>
        <v>0</v>
      </c>
      <c r="X89" s="13">
        <f>IF(AL89="1",BD89,0)</f>
        <v>0</v>
      </c>
      <c r="Y89" s="13">
        <f>IF(AL89="7",BC89,0)</f>
        <v>0</v>
      </c>
      <c r="Z89" s="13">
        <f>IF(AL89="7",BD89,0)</f>
        <v>0</v>
      </c>
      <c r="AA89" s="13">
        <f>IF(AL89="2",BC89,0)</f>
        <v>0</v>
      </c>
      <c r="AB89" s="13">
        <f>IF(AL89="2",BD89,0)</f>
        <v>0</v>
      </c>
      <c r="AC89" s="13">
        <f>IF(AL89="0",BE89,0)</f>
        <v>0</v>
      </c>
      <c r="AD89" s="12"/>
      <c r="AE89" s="10">
        <f>IF(AI89=0,#REF!,0)</f>
        <v>0</v>
      </c>
      <c r="AF89" s="10">
        <f>IF(AI89=15,#REF!,0)</f>
        <v>0</v>
      </c>
      <c r="AG89" s="10" t="e">
        <f>IF(AI89=21,#REF!,0)</f>
        <v>#REF!</v>
      </c>
      <c r="AI89" s="13">
        <v>21</v>
      </c>
      <c r="AJ89" s="13">
        <f>F89*0</f>
        <v>0</v>
      </c>
      <c r="AK89" s="13">
        <f>F89*(1-0)</f>
        <v>0</v>
      </c>
      <c r="AL89" s="14" t="s">
        <v>4</v>
      </c>
      <c r="AQ89" s="13">
        <f>AR89+AS89</f>
        <v>0</v>
      </c>
      <c r="AR89" s="13">
        <f>E89*AJ89</f>
        <v>0</v>
      </c>
      <c r="AS89" s="13">
        <f>E89*AK89</f>
        <v>0</v>
      </c>
      <c r="AT89" s="16" t="s">
        <v>244</v>
      </c>
      <c r="AU89" s="16" t="s">
        <v>253</v>
      </c>
      <c r="AV89" s="12" t="s">
        <v>255</v>
      </c>
      <c r="AX89" s="13">
        <f>AR89+AS89</f>
        <v>0</v>
      </c>
      <c r="AY89" s="13">
        <f>F89/(100-AZ89)*100</f>
        <v>0</v>
      </c>
      <c r="AZ89" s="13">
        <v>0</v>
      </c>
      <c r="BA89" s="13" t="e">
        <f>#REF!</f>
        <v>#REF!</v>
      </c>
      <c r="BC89" s="10">
        <f>E89*AJ89</f>
        <v>0</v>
      </c>
      <c r="BD89" s="10">
        <f>E89*AK89</f>
        <v>0</v>
      </c>
      <c r="BE89" s="10">
        <f>E89*F89</f>
        <v>0</v>
      </c>
      <c r="BF89" s="10" t="s">
        <v>260</v>
      </c>
      <c r="BG89" s="13">
        <v>90</v>
      </c>
    </row>
    <row r="90" spans="1:59" x14ac:dyDescent="0.2">
      <c r="A90" s="2"/>
      <c r="B90" s="8" t="s">
        <v>51</v>
      </c>
      <c r="C90" s="305" t="s">
        <v>161</v>
      </c>
      <c r="D90" s="306"/>
      <c r="E90" s="306"/>
      <c r="F90" s="306"/>
      <c r="G90" s="307"/>
      <c r="H90" s="20"/>
    </row>
    <row r="91" spans="1:59" x14ac:dyDescent="0.2">
      <c r="A91" s="45"/>
      <c r="B91" s="46"/>
      <c r="C91" s="47" t="s">
        <v>162</v>
      </c>
      <c r="D91" s="46"/>
      <c r="E91" s="48">
        <v>16</v>
      </c>
      <c r="F91" s="46"/>
      <c r="G91" s="49"/>
      <c r="H91" s="20"/>
    </row>
    <row r="92" spans="1:59" x14ac:dyDescent="0.2">
      <c r="A92" s="69"/>
      <c r="B92" s="70" t="s">
        <v>57</v>
      </c>
      <c r="C92" s="70" t="s">
        <v>163</v>
      </c>
      <c r="D92" s="71" t="s">
        <v>3</v>
      </c>
      <c r="E92" s="71" t="s">
        <v>3</v>
      </c>
      <c r="F92" s="71" t="s">
        <v>3</v>
      </c>
      <c r="G92" s="72">
        <f>SUM(G93:G95)</f>
        <v>0</v>
      </c>
      <c r="H92" s="20"/>
      <c r="AD92" s="12"/>
      <c r="AN92" s="18">
        <f>SUM(AE93:AE95)</f>
        <v>0</v>
      </c>
      <c r="AO92" s="18">
        <f>SUM(AF93:AF95)</f>
        <v>0</v>
      </c>
      <c r="AP92" s="18" t="e">
        <f>SUM(AG93:AG95)</f>
        <v>#REF!</v>
      </c>
    </row>
    <row r="93" spans="1:59" x14ac:dyDescent="0.2">
      <c r="A93" s="50" t="s">
        <v>19</v>
      </c>
      <c r="B93" s="51" t="s">
        <v>58</v>
      </c>
      <c r="C93" s="51" t="s">
        <v>164</v>
      </c>
      <c r="D93" s="51" t="s">
        <v>223</v>
      </c>
      <c r="E93" s="52">
        <v>28.36</v>
      </c>
      <c r="F93" s="78">
        <v>0</v>
      </c>
      <c r="G93" s="27">
        <f>E93*F93</f>
        <v>0</v>
      </c>
      <c r="H93" s="20"/>
      <c r="U93" s="13">
        <f>IF(AL93="5",BE93,0)</f>
        <v>0</v>
      </c>
      <c r="W93" s="13">
        <f>IF(AL93="1",BC93,0)</f>
        <v>0</v>
      </c>
      <c r="X93" s="13">
        <f>IF(AL93="1",BD93,0)</f>
        <v>0</v>
      </c>
      <c r="Y93" s="13">
        <f>IF(AL93="7",BC93,0)</f>
        <v>0</v>
      </c>
      <c r="Z93" s="13">
        <f>IF(AL93="7",BD93,0)</f>
        <v>0</v>
      </c>
      <c r="AA93" s="13">
        <f>IF(AL93="2",BC93,0)</f>
        <v>0</v>
      </c>
      <c r="AB93" s="13">
        <f>IF(AL93="2",BD93,0)</f>
        <v>0</v>
      </c>
      <c r="AC93" s="13">
        <f>IF(AL93="0",BE93,0)</f>
        <v>0</v>
      </c>
      <c r="AD93" s="12"/>
      <c r="AE93" s="10">
        <f>IF(AI93=0,#REF!,0)</f>
        <v>0</v>
      </c>
      <c r="AF93" s="10">
        <f>IF(AI93=15,#REF!,0)</f>
        <v>0</v>
      </c>
      <c r="AG93" s="10" t="e">
        <f>IF(AI93=21,#REF!,0)</f>
        <v>#REF!</v>
      </c>
      <c r="AI93" s="13">
        <v>21</v>
      </c>
      <c r="AJ93" s="13">
        <f>F93*0.422333333333333</f>
        <v>0</v>
      </c>
      <c r="AK93" s="13">
        <f>F93*(1-0.422333333333333)</f>
        <v>0</v>
      </c>
      <c r="AL93" s="14" t="s">
        <v>4</v>
      </c>
      <c r="AQ93" s="13">
        <f>AR93+AS93</f>
        <v>0</v>
      </c>
      <c r="AR93" s="13">
        <f>E93*AJ93</f>
        <v>0</v>
      </c>
      <c r="AS93" s="13">
        <f>E93*AK93</f>
        <v>0</v>
      </c>
      <c r="AT93" s="16" t="s">
        <v>245</v>
      </c>
      <c r="AU93" s="16" t="s">
        <v>253</v>
      </c>
      <c r="AV93" s="12" t="s">
        <v>255</v>
      </c>
      <c r="AX93" s="13">
        <f>AR93+AS93</f>
        <v>0</v>
      </c>
      <c r="AY93" s="13">
        <f>F93/(100-AZ93)*100</f>
        <v>0</v>
      </c>
      <c r="AZ93" s="13">
        <v>0</v>
      </c>
      <c r="BA93" s="13" t="e">
        <f>#REF!</f>
        <v>#REF!</v>
      </c>
      <c r="BC93" s="10">
        <f>E93*AJ93</f>
        <v>0</v>
      </c>
      <c r="BD93" s="10">
        <f>E93*AK93</f>
        <v>0</v>
      </c>
      <c r="BE93" s="10">
        <f>E93*F93</f>
        <v>0</v>
      </c>
      <c r="BF93" s="10" t="s">
        <v>260</v>
      </c>
      <c r="BG93" s="13">
        <v>94</v>
      </c>
    </row>
    <row r="94" spans="1:59" x14ac:dyDescent="0.2">
      <c r="A94" s="45"/>
      <c r="B94" s="46"/>
      <c r="C94" s="47" t="s">
        <v>165</v>
      </c>
      <c r="D94" s="46"/>
      <c r="E94" s="48">
        <v>28.36</v>
      </c>
      <c r="F94" s="46"/>
      <c r="G94" s="49"/>
      <c r="H94" s="20"/>
    </row>
    <row r="95" spans="1:59" x14ac:dyDescent="0.2">
      <c r="A95" s="50" t="s">
        <v>20</v>
      </c>
      <c r="B95" s="51" t="s">
        <v>59</v>
      </c>
      <c r="C95" s="51" t="s">
        <v>166</v>
      </c>
      <c r="D95" s="51" t="s">
        <v>223</v>
      </c>
      <c r="E95" s="52">
        <v>515.79999999999995</v>
      </c>
      <c r="F95" s="78">
        <v>0</v>
      </c>
      <c r="G95" s="27">
        <f>E95*F95</f>
        <v>0</v>
      </c>
      <c r="H95" s="20"/>
      <c r="U95" s="13">
        <f>IF(AL95="5",BE95,0)</f>
        <v>0</v>
      </c>
      <c r="W95" s="13">
        <f>IF(AL95="1",BC95,0)</f>
        <v>0</v>
      </c>
      <c r="X95" s="13">
        <f>IF(AL95="1",BD95,0)</f>
        <v>0</v>
      </c>
      <c r="Y95" s="13">
        <f>IF(AL95="7",BC95,0)</f>
        <v>0</v>
      </c>
      <c r="Z95" s="13">
        <f>IF(AL95="7",BD95,0)</f>
        <v>0</v>
      </c>
      <c r="AA95" s="13">
        <f>IF(AL95="2",BC95,0)</f>
        <v>0</v>
      </c>
      <c r="AB95" s="13">
        <f>IF(AL95="2",BD95,0)</f>
        <v>0</v>
      </c>
      <c r="AC95" s="13">
        <f>IF(AL95="0",BE95,0)</f>
        <v>0</v>
      </c>
      <c r="AD95" s="12"/>
      <c r="AE95" s="10">
        <f>IF(AI95=0,#REF!,0)</f>
        <v>0</v>
      </c>
      <c r="AF95" s="10">
        <f>IF(AI95=15,#REF!,0)</f>
        <v>0</v>
      </c>
      <c r="AG95" s="10" t="e">
        <f>IF(AI95=21,#REF!,0)</f>
        <v>#REF!</v>
      </c>
      <c r="AI95" s="13">
        <v>21</v>
      </c>
      <c r="AJ95" s="13">
        <f>F95*0.337601657248723</f>
        <v>0</v>
      </c>
      <c r="AK95" s="13">
        <f>F95*(1-0.337601657248723)</f>
        <v>0</v>
      </c>
      <c r="AL95" s="14" t="s">
        <v>4</v>
      </c>
      <c r="AQ95" s="13">
        <f>AR95+AS95</f>
        <v>0</v>
      </c>
      <c r="AR95" s="13">
        <f>E95*AJ95</f>
        <v>0</v>
      </c>
      <c r="AS95" s="13">
        <f>E95*AK95</f>
        <v>0</v>
      </c>
      <c r="AT95" s="16" t="s">
        <v>245</v>
      </c>
      <c r="AU95" s="16" t="s">
        <v>253</v>
      </c>
      <c r="AV95" s="12" t="s">
        <v>255</v>
      </c>
      <c r="AX95" s="13">
        <f>AR95+AS95</f>
        <v>0</v>
      </c>
      <c r="AY95" s="13">
        <f>F95/(100-AZ95)*100</f>
        <v>0</v>
      </c>
      <c r="AZ95" s="13">
        <v>0</v>
      </c>
      <c r="BA95" s="13" t="e">
        <f>#REF!</f>
        <v>#REF!</v>
      </c>
      <c r="BC95" s="10">
        <f>E95*AJ95</f>
        <v>0</v>
      </c>
      <c r="BD95" s="10">
        <f>E95*AK95</f>
        <v>0</v>
      </c>
      <c r="BE95" s="10">
        <f>E95*F95</f>
        <v>0</v>
      </c>
      <c r="BF95" s="10" t="s">
        <v>260</v>
      </c>
      <c r="BG95" s="13">
        <v>94</v>
      </c>
    </row>
    <row r="96" spans="1:59" x14ac:dyDescent="0.2">
      <c r="A96" s="24"/>
      <c r="B96" s="21"/>
      <c r="C96" s="22" t="s">
        <v>167</v>
      </c>
      <c r="D96" s="21"/>
      <c r="E96" s="23">
        <v>121.6</v>
      </c>
      <c r="F96" s="21"/>
      <c r="G96" s="25"/>
      <c r="H96" s="20"/>
    </row>
    <row r="97" spans="1:59" x14ac:dyDescent="0.2">
      <c r="A97" s="24"/>
      <c r="B97" s="21"/>
      <c r="C97" s="22" t="s">
        <v>168</v>
      </c>
      <c r="D97" s="21"/>
      <c r="E97" s="23">
        <v>141</v>
      </c>
      <c r="F97" s="21"/>
      <c r="G97" s="25"/>
      <c r="H97" s="20"/>
    </row>
    <row r="98" spans="1:59" x14ac:dyDescent="0.2">
      <c r="A98" s="24"/>
      <c r="B98" s="21"/>
      <c r="C98" s="22" t="s">
        <v>169</v>
      </c>
      <c r="D98" s="21"/>
      <c r="E98" s="23">
        <v>165</v>
      </c>
      <c r="F98" s="21"/>
      <c r="G98" s="25"/>
      <c r="H98" s="20"/>
    </row>
    <row r="99" spans="1:59" x14ac:dyDescent="0.2">
      <c r="A99" s="45"/>
      <c r="B99" s="46"/>
      <c r="C99" s="47" t="s">
        <v>170</v>
      </c>
      <c r="D99" s="46"/>
      <c r="E99" s="48">
        <v>88.2</v>
      </c>
      <c r="F99" s="46"/>
      <c r="G99" s="49"/>
      <c r="H99" s="20"/>
    </row>
    <row r="100" spans="1:59" x14ac:dyDescent="0.2">
      <c r="A100" s="69"/>
      <c r="B100" s="70" t="s">
        <v>60</v>
      </c>
      <c r="C100" s="70" t="s">
        <v>171</v>
      </c>
      <c r="D100" s="71" t="s">
        <v>3</v>
      </c>
      <c r="E100" s="71" t="s">
        <v>3</v>
      </c>
      <c r="F100" s="71" t="s">
        <v>3</v>
      </c>
      <c r="G100" s="72">
        <f>SUM(G101:G112)</f>
        <v>0</v>
      </c>
      <c r="H100" s="20"/>
      <c r="AD100" s="12"/>
      <c r="AN100" s="18">
        <f>SUM(AE101:AE112)</f>
        <v>0</v>
      </c>
      <c r="AO100" s="18">
        <f>SUM(AF101:AF112)</f>
        <v>0</v>
      </c>
      <c r="AP100" s="18" t="e">
        <f>SUM(AG101:AG112)</f>
        <v>#REF!</v>
      </c>
    </row>
    <row r="101" spans="1:59" x14ac:dyDescent="0.2">
      <c r="A101" s="50" t="s">
        <v>21</v>
      </c>
      <c r="B101" s="51" t="s">
        <v>61</v>
      </c>
      <c r="C101" s="51" t="s">
        <v>172</v>
      </c>
      <c r="D101" s="51" t="s">
        <v>223</v>
      </c>
      <c r="E101" s="52">
        <v>984.4</v>
      </c>
      <c r="F101" s="78">
        <v>0</v>
      </c>
      <c r="G101" s="27">
        <f>E101*F101</f>
        <v>0</v>
      </c>
      <c r="H101" s="20"/>
      <c r="U101" s="13">
        <f>IF(AL101="5",BE101,0)</f>
        <v>0</v>
      </c>
      <c r="W101" s="13">
        <f>IF(AL101="1",BC101,0)</f>
        <v>0</v>
      </c>
      <c r="X101" s="13">
        <f>IF(AL101="1",BD101,0)</f>
        <v>0</v>
      </c>
      <c r="Y101" s="13">
        <f>IF(AL101="7",BC101,0)</f>
        <v>0</v>
      </c>
      <c r="Z101" s="13">
        <f>IF(AL101="7",BD101,0)</f>
        <v>0</v>
      </c>
      <c r="AA101" s="13">
        <f>IF(AL101="2",BC101,0)</f>
        <v>0</v>
      </c>
      <c r="AB101" s="13">
        <f>IF(AL101="2",BD101,0)</f>
        <v>0</v>
      </c>
      <c r="AC101" s="13">
        <f>IF(AL101="0",BE101,0)</f>
        <v>0</v>
      </c>
      <c r="AD101" s="12"/>
      <c r="AE101" s="10">
        <f>IF(AI101=0,#REF!,0)</f>
        <v>0</v>
      </c>
      <c r="AF101" s="10">
        <f>IF(AI101=15,#REF!,0)</f>
        <v>0</v>
      </c>
      <c r="AG101" s="10" t="e">
        <f>IF(AI101=21,#REF!,0)</f>
        <v>#REF!</v>
      </c>
      <c r="AI101" s="13">
        <v>21</v>
      </c>
      <c r="AJ101" s="13">
        <f>F101*0.0123809523809524</f>
        <v>0</v>
      </c>
      <c r="AK101" s="13">
        <f>F101*(1-0.0123809523809524)</f>
        <v>0</v>
      </c>
      <c r="AL101" s="14" t="s">
        <v>4</v>
      </c>
      <c r="AQ101" s="13">
        <f>AR101+AS101</f>
        <v>0</v>
      </c>
      <c r="AR101" s="13">
        <f>E101*AJ101</f>
        <v>0</v>
      </c>
      <c r="AS101" s="13">
        <f>E101*AK101</f>
        <v>0</v>
      </c>
      <c r="AT101" s="16" t="s">
        <v>246</v>
      </c>
      <c r="AU101" s="16" t="s">
        <v>253</v>
      </c>
      <c r="AV101" s="12" t="s">
        <v>255</v>
      </c>
      <c r="AX101" s="13">
        <f>AR101+AS101</f>
        <v>0</v>
      </c>
      <c r="AY101" s="13">
        <f>F101/(100-AZ101)*100</f>
        <v>0</v>
      </c>
      <c r="AZ101" s="13">
        <v>0</v>
      </c>
      <c r="BA101" s="13" t="e">
        <f>#REF!</f>
        <v>#REF!</v>
      </c>
      <c r="BC101" s="10">
        <f>E101*AJ101</f>
        <v>0</v>
      </c>
      <c r="BD101" s="10">
        <f>E101*AK101</f>
        <v>0</v>
      </c>
      <c r="BE101" s="10">
        <f>E101*F101</f>
        <v>0</v>
      </c>
      <c r="BF101" s="10" t="s">
        <v>260</v>
      </c>
      <c r="BG101" s="13">
        <v>95</v>
      </c>
    </row>
    <row r="102" spans="1:59" x14ac:dyDescent="0.2">
      <c r="A102" s="24"/>
      <c r="B102" s="21"/>
      <c r="C102" s="22" t="s">
        <v>173</v>
      </c>
      <c r="D102" s="21"/>
      <c r="E102" s="23">
        <v>191</v>
      </c>
      <c r="F102" s="21"/>
      <c r="G102" s="25"/>
      <c r="H102" s="20"/>
    </row>
    <row r="103" spans="1:59" x14ac:dyDescent="0.2">
      <c r="A103" s="24"/>
      <c r="B103" s="21"/>
      <c r="C103" s="22" t="s">
        <v>174</v>
      </c>
      <c r="D103" s="21"/>
      <c r="E103" s="23">
        <v>330.25</v>
      </c>
      <c r="F103" s="21"/>
      <c r="G103" s="25"/>
      <c r="H103" s="20"/>
    </row>
    <row r="104" spans="1:59" x14ac:dyDescent="0.2">
      <c r="A104" s="24"/>
      <c r="B104" s="21"/>
      <c r="C104" s="22" t="s">
        <v>175</v>
      </c>
      <c r="D104" s="21"/>
      <c r="E104" s="23">
        <v>337.15</v>
      </c>
      <c r="F104" s="21"/>
      <c r="G104" s="25"/>
      <c r="H104" s="20"/>
    </row>
    <row r="105" spans="1:59" x14ac:dyDescent="0.2">
      <c r="A105" s="45"/>
      <c r="B105" s="46"/>
      <c r="C105" s="47" t="s">
        <v>176</v>
      </c>
      <c r="D105" s="46"/>
      <c r="E105" s="48">
        <v>126</v>
      </c>
      <c r="F105" s="46"/>
      <c r="G105" s="49"/>
      <c r="H105" s="20"/>
    </row>
    <row r="106" spans="1:59" x14ac:dyDescent="0.2">
      <c r="A106" s="66" t="s">
        <v>22</v>
      </c>
      <c r="B106" s="67" t="s">
        <v>62</v>
      </c>
      <c r="C106" s="67" t="s">
        <v>177</v>
      </c>
      <c r="D106" s="67" t="s">
        <v>220</v>
      </c>
      <c r="E106" s="68">
        <v>2405</v>
      </c>
      <c r="F106" s="81">
        <v>0</v>
      </c>
      <c r="G106" s="27">
        <f>E106*F106</f>
        <v>0</v>
      </c>
      <c r="H106" s="20"/>
      <c r="U106" s="13">
        <f>IF(AL106="5",BE106,0)</f>
        <v>0</v>
      </c>
      <c r="W106" s="13">
        <f>IF(AL106="1",BC106,0)</f>
        <v>0</v>
      </c>
      <c r="X106" s="13">
        <f>IF(AL106="1",BD106,0)</f>
        <v>0</v>
      </c>
      <c r="Y106" s="13">
        <f>IF(AL106="7",BC106,0)</f>
        <v>0</v>
      </c>
      <c r="Z106" s="13">
        <f>IF(AL106="7",BD106,0)</f>
        <v>0</v>
      </c>
      <c r="AA106" s="13">
        <f>IF(AL106="2",BC106,0)</f>
        <v>0</v>
      </c>
      <c r="AB106" s="13">
        <f>IF(AL106="2",BD106,0)</f>
        <v>0</v>
      </c>
      <c r="AC106" s="13">
        <f>IF(AL106="0",BE106,0)</f>
        <v>0</v>
      </c>
      <c r="AD106" s="12"/>
      <c r="AE106" s="10">
        <f>IF(AI106=0,#REF!,0)</f>
        <v>0</v>
      </c>
      <c r="AF106" s="10">
        <f>IF(AI106=15,#REF!,0)</f>
        <v>0</v>
      </c>
      <c r="AG106" s="10" t="e">
        <f>IF(AI106=21,#REF!,0)</f>
        <v>#REF!</v>
      </c>
      <c r="AI106" s="13">
        <v>21</v>
      </c>
      <c r="AJ106" s="13">
        <f>F106*0.549880952380952</f>
        <v>0</v>
      </c>
      <c r="AK106" s="13">
        <f>F106*(1-0.549880952380952)</f>
        <v>0</v>
      </c>
      <c r="AL106" s="14" t="s">
        <v>4</v>
      </c>
      <c r="AQ106" s="13">
        <f>AR106+AS106</f>
        <v>0</v>
      </c>
      <c r="AR106" s="13">
        <f>E106*AJ106</f>
        <v>0</v>
      </c>
      <c r="AS106" s="13">
        <f>E106*AK106</f>
        <v>0</v>
      </c>
      <c r="AT106" s="16" t="s">
        <v>246</v>
      </c>
      <c r="AU106" s="16" t="s">
        <v>253</v>
      </c>
      <c r="AV106" s="12" t="s">
        <v>255</v>
      </c>
      <c r="AX106" s="13">
        <f>AR106+AS106</f>
        <v>0</v>
      </c>
      <c r="AY106" s="13">
        <f>F106/(100-AZ106)*100</f>
        <v>0</v>
      </c>
      <c r="AZ106" s="13">
        <v>0</v>
      </c>
      <c r="BA106" s="13" t="e">
        <f>#REF!</f>
        <v>#REF!</v>
      </c>
      <c r="BC106" s="10">
        <f>E106*AJ106</f>
        <v>0</v>
      </c>
      <c r="BD106" s="10">
        <f>E106*AK106</f>
        <v>0</v>
      </c>
      <c r="BE106" s="10">
        <f>E106*F106</f>
        <v>0</v>
      </c>
      <c r="BF106" s="10" t="s">
        <v>260</v>
      </c>
      <c r="BG106" s="13">
        <v>95</v>
      </c>
    </row>
    <row r="107" spans="1:59" x14ac:dyDescent="0.2">
      <c r="A107" s="2"/>
      <c r="B107" s="8" t="s">
        <v>51</v>
      </c>
      <c r="C107" s="305" t="s">
        <v>178</v>
      </c>
      <c r="D107" s="306"/>
      <c r="E107" s="306"/>
      <c r="F107" s="306"/>
      <c r="G107" s="307"/>
      <c r="H107" s="20"/>
    </row>
    <row r="108" spans="1:59" x14ac:dyDescent="0.2">
      <c r="A108" s="24"/>
      <c r="B108" s="21"/>
      <c r="C108" s="22" t="s">
        <v>179</v>
      </c>
      <c r="D108" s="21"/>
      <c r="E108" s="23">
        <v>616</v>
      </c>
      <c r="F108" s="21"/>
      <c r="G108" s="25"/>
      <c r="H108" s="20"/>
    </row>
    <row r="109" spans="1:59" x14ac:dyDescent="0.2">
      <c r="A109" s="24"/>
      <c r="B109" s="21"/>
      <c r="C109" s="22" t="s">
        <v>180</v>
      </c>
      <c r="D109" s="21"/>
      <c r="E109" s="23">
        <v>696</v>
      </c>
      <c r="F109" s="21"/>
      <c r="G109" s="25"/>
      <c r="H109" s="20"/>
    </row>
    <row r="110" spans="1:59" x14ac:dyDescent="0.2">
      <c r="A110" s="24"/>
      <c r="B110" s="21"/>
      <c r="C110" s="22" t="s">
        <v>181</v>
      </c>
      <c r="D110" s="21"/>
      <c r="E110" s="23">
        <v>783</v>
      </c>
      <c r="F110" s="21"/>
      <c r="G110" s="25"/>
      <c r="H110" s="20"/>
    </row>
    <row r="111" spans="1:59" x14ac:dyDescent="0.2">
      <c r="A111" s="45"/>
      <c r="B111" s="46"/>
      <c r="C111" s="47" t="s">
        <v>182</v>
      </c>
      <c r="D111" s="46"/>
      <c r="E111" s="48">
        <v>310</v>
      </c>
      <c r="F111" s="46"/>
      <c r="G111" s="49"/>
      <c r="H111" s="20"/>
    </row>
    <row r="112" spans="1:59" x14ac:dyDescent="0.2">
      <c r="A112" s="66" t="s">
        <v>23</v>
      </c>
      <c r="B112" s="67" t="s">
        <v>63</v>
      </c>
      <c r="C112" s="67" t="s">
        <v>183</v>
      </c>
      <c r="D112" s="67" t="s">
        <v>220</v>
      </c>
      <c r="E112" s="68">
        <v>28</v>
      </c>
      <c r="F112" s="81">
        <v>0</v>
      </c>
      <c r="G112" s="27">
        <f>E112*F112</f>
        <v>0</v>
      </c>
      <c r="H112" s="20"/>
      <c r="U112" s="13">
        <f>IF(AL112="5",BE112,0)</f>
        <v>0</v>
      </c>
      <c r="W112" s="13">
        <f>IF(AL112="1",BC112,0)</f>
        <v>0</v>
      </c>
      <c r="X112" s="13">
        <f>IF(AL112="1",BD112,0)</f>
        <v>0</v>
      </c>
      <c r="Y112" s="13">
        <f>IF(AL112="7",BC112,0)</f>
        <v>0</v>
      </c>
      <c r="Z112" s="13">
        <f>IF(AL112="7",BD112,0)</f>
        <v>0</v>
      </c>
      <c r="AA112" s="13">
        <f>IF(AL112="2",BC112,0)</f>
        <v>0</v>
      </c>
      <c r="AB112" s="13">
        <f>IF(AL112="2",BD112,0)</f>
        <v>0</v>
      </c>
      <c r="AC112" s="13">
        <f>IF(AL112="0",BE112,0)</f>
        <v>0</v>
      </c>
      <c r="AD112" s="12"/>
      <c r="AE112" s="10">
        <f>IF(AI112=0,#REF!,0)</f>
        <v>0</v>
      </c>
      <c r="AF112" s="10">
        <f>IF(AI112=15,#REF!,0)</f>
        <v>0</v>
      </c>
      <c r="AG112" s="10" t="e">
        <f>IF(AI112=21,#REF!,0)</f>
        <v>#REF!</v>
      </c>
      <c r="AI112" s="13">
        <v>21</v>
      </c>
      <c r="AJ112" s="13">
        <f>F112*0.37741935483871</f>
        <v>0</v>
      </c>
      <c r="AK112" s="13">
        <f>F112*(1-0.37741935483871)</f>
        <v>0</v>
      </c>
      <c r="AL112" s="14" t="s">
        <v>4</v>
      </c>
      <c r="AQ112" s="13">
        <f>AR112+AS112</f>
        <v>0</v>
      </c>
      <c r="AR112" s="13">
        <f>E112*AJ112</f>
        <v>0</v>
      </c>
      <c r="AS112" s="13">
        <f>E112*AK112</f>
        <v>0</v>
      </c>
      <c r="AT112" s="16" t="s">
        <v>246</v>
      </c>
      <c r="AU112" s="16" t="s">
        <v>253</v>
      </c>
      <c r="AV112" s="12" t="s">
        <v>255</v>
      </c>
      <c r="AX112" s="13">
        <f>AR112+AS112</f>
        <v>0</v>
      </c>
      <c r="AY112" s="13">
        <f>F112/(100-AZ112)*100</f>
        <v>0</v>
      </c>
      <c r="AZ112" s="13">
        <v>0</v>
      </c>
      <c r="BA112" s="13" t="e">
        <f>#REF!</f>
        <v>#REF!</v>
      </c>
      <c r="BC112" s="10">
        <f>E112*AJ112</f>
        <v>0</v>
      </c>
      <c r="BD112" s="10">
        <f>E112*AK112</f>
        <v>0</v>
      </c>
      <c r="BE112" s="10">
        <f>E112*F112</f>
        <v>0</v>
      </c>
      <c r="BF112" s="10" t="s">
        <v>260</v>
      </c>
      <c r="BG112" s="13">
        <v>95</v>
      </c>
    </row>
    <row r="113" spans="1:59" x14ac:dyDescent="0.2">
      <c r="A113" s="2"/>
      <c r="B113" s="8" t="s">
        <v>51</v>
      </c>
      <c r="C113" s="305" t="s">
        <v>178</v>
      </c>
      <c r="D113" s="306"/>
      <c r="E113" s="306"/>
      <c r="F113" s="306"/>
      <c r="G113" s="307"/>
      <c r="H113" s="20"/>
    </row>
    <row r="114" spans="1:59" x14ac:dyDescent="0.2">
      <c r="A114" s="45"/>
      <c r="B114" s="46"/>
      <c r="C114" s="47" t="s">
        <v>184</v>
      </c>
      <c r="D114" s="46"/>
      <c r="E114" s="48">
        <v>28</v>
      </c>
      <c r="F114" s="46"/>
      <c r="G114" s="49"/>
      <c r="H114" s="20"/>
    </row>
    <row r="115" spans="1:59" x14ac:dyDescent="0.2">
      <c r="A115" s="69"/>
      <c r="B115" s="70" t="s">
        <v>64</v>
      </c>
      <c r="C115" s="70" t="s">
        <v>185</v>
      </c>
      <c r="D115" s="71" t="s">
        <v>3</v>
      </c>
      <c r="E115" s="71" t="s">
        <v>3</v>
      </c>
      <c r="F115" s="71" t="s">
        <v>3</v>
      </c>
      <c r="G115" s="72">
        <f>SUM(G116:G116)</f>
        <v>0</v>
      </c>
      <c r="H115" s="20"/>
      <c r="AD115" s="12"/>
      <c r="AN115" s="18">
        <f>SUM(AE116:AE116)</f>
        <v>0</v>
      </c>
      <c r="AO115" s="18">
        <f>SUM(AF116:AF116)</f>
        <v>0</v>
      </c>
      <c r="AP115" s="18" t="e">
        <f>SUM(AG116:AG116)</f>
        <v>#REF!</v>
      </c>
    </row>
    <row r="116" spans="1:59" x14ac:dyDescent="0.2">
      <c r="A116" s="50" t="s">
        <v>24</v>
      </c>
      <c r="B116" s="51" t="s">
        <v>65</v>
      </c>
      <c r="C116" s="51" t="s">
        <v>186</v>
      </c>
      <c r="D116" s="51" t="s">
        <v>220</v>
      </c>
      <c r="E116" s="52">
        <v>344</v>
      </c>
      <c r="F116" s="78">
        <v>0</v>
      </c>
      <c r="G116" s="27">
        <f>E116*F116</f>
        <v>0</v>
      </c>
      <c r="H116" s="20"/>
      <c r="U116" s="13">
        <f>IF(AL116="5",BE116,0)</f>
        <v>0</v>
      </c>
      <c r="W116" s="13">
        <f>IF(AL116="1",BC116,0)</f>
        <v>0</v>
      </c>
      <c r="X116" s="13">
        <f>IF(AL116="1",BD116,0)</f>
        <v>0</v>
      </c>
      <c r="Y116" s="13">
        <f>IF(AL116="7",BC116,0)</f>
        <v>0</v>
      </c>
      <c r="Z116" s="13">
        <f>IF(AL116="7",BD116,0)</f>
        <v>0</v>
      </c>
      <c r="AA116" s="13">
        <f>IF(AL116="2",BC116,0)</f>
        <v>0</v>
      </c>
      <c r="AB116" s="13">
        <f>IF(AL116="2",BD116,0)</f>
        <v>0</v>
      </c>
      <c r="AC116" s="13">
        <f>IF(AL116="0",BE116,0)</f>
        <v>0</v>
      </c>
      <c r="AD116" s="12"/>
      <c r="AE116" s="10">
        <f>IF(AI116=0,#REF!,0)</f>
        <v>0</v>
      </c>
      <c r="AF116" s="10">
        <f>IF(AI116=15,#REF!,0)</f>
        <v>0</v>
      </c>
      <c r="AG116" s="10" t="e">
        <f>IF(AI116=21,#REF!,0)</f>
        <v>#REF!</v>
      </c>
      <c r="AI116" s="13">
        <v>21</v>
      </c>
      <c r="AJ116" s="13">
        <f>F116*0.0604651162790698</f>
        <v>0</v>
      </c>
      <c r="AK116" s="13">
        <f>F116*(1-0.0604651162790698)</f>
        <v>0</v>
      </c>
      <c r="AL116" s="14" t="s">
        <v>4</v>
      </c>
      <c r="AQ116" s="13">
        <f>AR116+AS116</f>
        <v>0</v>
      </c>
      <c r="AR116" s="13">
        <f>E116*AJ116</f>
        <v>0</v>
      </c>
      <c r="AS116" s="13">
        <f>E116*AK116</f>
        <v>0</v>
      </c>
      <c r="AT116" s="16" t="s">
        <v>247</v>
      </c>
      <c r="AU116" s="16" t="s">
        <v>253</v>
      </c>
      <c r="AV116" s="12" t="s">
        <v>255</v>
      </c>
      <c r="AX116" s="13">
        <f>AR116+AS116</f>
        <v>0</v>
      </c>
      <c r="AY116" s="13">
        <f>F116/(100-AZ116)*100</f>
        <v>0</v>
      </c>
      <c r="AZ116" s="13">
        <v>0</v>
      </c>
      <c r="BA116" s="13" t="e">
        <f>#REF!</f>
        <v>#REF!</v>
      </c>
      <c r="BC116" s="10">
        <f>E116*AJ116</f>
        <v>0</v>
      </c>
      <c r="BD116" s="10">
        <f>E116*AK116</f>
        <v>0</v>
      </c>
      <c r="BE116" s="10">
        <f>E116*F116</f>
        <v>0</v>
      </c>
      <c r="BF116" s="10" t="s">
        <v>260</v>
      </c>
      <c r="BG116" s="13">
        <v>97</v>
      </c>
    </row>
    <row r="117" spans="1:59" x14ac:dyDescent="0.2">
      <c r="A117" s="24"/>
      <c r="B117" s="21"/>
      <c r="C117" s="22" t="s">
        <v>187</v>
      </c>
      <c r="D117" s="21"/>
      <c r="E117" s="23">
        <v>0</v>
      </c>
      <c r="F117" s="21"/>
      <c r="G117" s="25"/>
      <c r="H117" s="20"/>
    </row>
    <row r="118" spans="1:59" x14ac:dyDescent="0.2">
      <c r="A118" s="24"/>
      <c r="B118" s="21"/>
      <c r="C118" s="22" t="s">
        <v>86</v>
      </c>
      <c r="D118" s="21"/>
      <c r="E118" s="23">
        <v>0</v>
      </c>
      <c r="F118" s="21"/>
      <c r="G118" s="25"/>
      <c r="H118" s="20"/>
    </row>
    <row r="119" spans="1:59" x14ac:dyDescent="0.2">
      <c r="A119" s="24"/>
      <c r="B119" s="21"/>
      <c r="C119" s="22" t="s">
        <v>98</v>
      </c>
      <c r="D119" s="21"/>
      <c r="E119" s="23">
        <v>0</v>
      </c>
      <c r="F119" s="21"/>
      <c r="G119" s="25"/>
      <c r="H119" s="20"/>
    </row>
    <row r="120" spans="1:59" x14ac:dyDescent="0.2">
      <c r="A120" s="24"/>
      <c r="B120" s="21"/>
      <c r="C120" s="22" t="s">
        <v>188</v>
      </c>
      <c r="D120" s="21"/>
      <c r="E120" s="23">
        <v>116</v>
      </c>
      <c r="F120" s="21"/>
      <c r="G120" s="25"/>
      <c r="H120" s="20"/>
    </row>
    <row r="121" spans="1:59" x14ac:dyDescent="0.2">
      <c r="A121" s="24"/>
      <c r="B121" s="21"/>
      <c r="C121" s="22" t="s">
        <v>101</v>
      </c>
      <c r="D121" s="21"/>
      <c r="E121" s="23">
        <v>0</v>
      </c>
      <c r="F121" s="21"/>
      <c r="G121" s="25"/>
      <c r="H121" s="20"/>
    </row>
    <row r="122" spans="1:59" x14ac:dyDescent="0.2">
      <c r="A122" s="24"/>
      <c r="B122" s="21"/>
      <c r="C122" s="22" t="s">
        <v>189</v>
      </c>
      <c r="D122" s="21"/>
      <c r="E122" s="23">
        <v>8</v>
      </c>
      <c r="F122" s="21"/>
      <c r="G122" s="25"/>
      <c r="H122" s="20"/>
    </row>
    <row r="123" spans="1:59" x14ac:dyDescent="0.2">
      <c r="A123" s="24"/>
      <c r="B123" s="21"/>
      <c r="C123" s="22" t="s">
        <v>190</v>
      </c>
      <c r="D123" s="21"/>
      <c r="E123" s="23">
        <v>0</v>
      </c>
      <c r="F123" s="21"/>
      <c r="G123" s="25"/>
      <c r="H123" s="20"/>
    </row>
    <row r="124" spans="1:59" x14ac:dyDescent="0.2">
      <c r="A124" s="24"/>
      <c r="B124" s="21"/>
      <c r="C124" s="22" t="s">
        <v>191</v>
      </c>
      <c r="D124" s="21"/>
      <c r="E124" s="23">
        <v>20</v>
      </c>
      <c r="F124" s="21"/>
      <c r="G124" s="25"/>
      <c r="H124" s="20"/>
    </row>
    <row r="125" spans="1:59" x14ac:dyDescent="0.2">
      <c r="A125" s="24"/>
      <c r="B125" s="21"/>
      <c r="C125" s="22" t="s">
        <v>192</v>
      </c>
      <c r="D125" s="21"/>
      <c r="E125" s="23">
        <v>0</v>
      </c>
      <c r="F125" s="21"/>
      <c r="G125" s="25"/>
      <c r="H125" s="20"/>
    </row>
    <row r="126" spans="1:59" x14ac:dyDescent="0.2">
      <c r="A126" s="24"/>
      <c r="B126" s="21"/>
      <c r="C126" s="22" t="s">
        <v>193</v>
      </c>
      <c r="D126" s="21"/>
      <c r="E126" s="23">
        <v>112</v>
      </c>
      <c r="F126" s="21"/>
      <c r="G126" s="25"/>
      <c r="H126" s="20"/>
    </row>
    <row r="127" spans="1:59" x14ac:dyDescent="0.2">
      <c r="A127" s="45"/>
      <c r="B127" s="46"/>
      <c r="C127" s="47" t="s">
        <v>194</v>
      </c>
      <c r="D127" s="46"/>
      <c r="E127" s="48">
        <v>88</v>
      </c>
      <c r="F127" s="46"/>
      <c r="G127" s="49"/>
      <c r="H127" s="20"/>
    </row>
    <row r="128" spans="1:59" x14ac:dyDescent="0.2">
      <c r="A128" s="69"/>
      <c r="B128" s="70" t="s">
        <v>66</v>
      </c>
      <c r="C128" s="70" t="s">
        <v>195</v>
      </c>
      <c r="D128" s="71" t="s">
        <v>3</v>
      </c>
      <c r="E128" s="71" t="s">
        <v>3</v>
      </c>
      <c r="F128" s="71" t="s">
        <v>3</v>
      </c>
      <c r="G128" s="72">
        <f>SUM(G129:G129)</f>
        <v>0</v>
      </c>
      <c r="H128" s="20"/>
      <c r="AD128" s="12"/>
      <c r="AN128" s="18">
        <f>SUM(AE129:AE129)</f>
        <v>0</v>
      </c>
      <c r="AO128" s="18">
        <f>SUM(AF129:AF129)</f>
        <v>0</v>
      </c>
      <c r="AP128" s="18" t="e">
        <f>SUM(AG129:AG129)</f>
        <v>#REF!</v>
      </c>
    </row>
    <row r="129" spans="1:59" x14ac:dyDescent="0.2">
      <c r="A129" s="73" t="s">
        <v>25</v>
      </c>
      <c r="B129" s="74" t="s">
        <v>67</v>
      </c>
      <c r="C129" s="74" t="s">
        <v>196</v>
      </c>
      <c r="D129" s="74" t="s">
        <v>219</v>
      </c>
      <c r="E129" s="75">
        <v>24.83</v>
      </c>
      <c r="F129" s="82">
        <v>0</v>
      </c>
      <c r="G129" s="27">
        <f>E129*F129</f>
        <v>0</v>
      </c>
      <c r="H129" s="20"/>
      <c r="U129" s="13">
        <f>IF(AL129="5",BE129,0)</f>
        <v>0</v>
      </c>
      <c r="W129" s="13">
        <f>IF(AL129="1",BC129,0)</f>
        <v>0</v>
      </c>
      <c r="X129" s="13">
        <f>IF(AL129="1",BD129,0)</f>
        <v>0</v>
      </c>
      <c r="Y129" s="13">
        <f>IF(AL129="7",BC129,0)</f>
        <v>0</v>
      </c>
      <c r="Z129" s="13">
        <f>IF(AL129="7",BD129,0)</f>
        <v>0</v>
      </c>
      <c r="AA129" s="13">
        <f>IF(AL129="2",BC129,0)</f>
        <v>0</v>
      </c>
      <c r="AB129" s="13">
        <f>IF(AL129="2",BD129,0)</f>
        <v>0</v>
      </c>
      <c r="AC129" s="13">
        <f>IF(AL129="0",BE129,0)</f>
        <v>0</v>
      </c>
      <c r="AD129" s="12"/>
      <c r="AE129" s="10">
        <f>IF(AI129=0,#REF!,0)</f>
        <v>0</v>
      </c>
      <c r="AF129" s="10">
        <f>IF(AI129=15,#REF!,0)</f>
        <v>0</v>
      </c>
      <c r="AG129" s="10" t="e">
        <f>IF(AI129=21,#REF!,0)</f>
        <v>#REF!</v>
      </c>
      <c r="AI129" s="13">
        <v>21</v>
      </c>
      <c r="AJ129" s="13">
        <f>F129*0</f>
        <v>0</v>
      </c>
      <c r="AK129" s="13">
        <f>F129*(1-0)</f>
        <v>0</v>
      </c>
      <c r="AL129" s="14" t="s">
        <v>8</v>
      </c>
      <c r="AQ129" s="13">
        <f>AR129+AS129</f>
        <v>0</v>
      </c>
      <c r="AR129" s="13">
        <f>E129*AJ129</f>
        <v>0</v>
      </c>
      <c r="AS129" s="13">
        <f>E129*AK129</f>
        <v>0</v>
      </c>
      <c r="AT129" s="16" t="s">
        <v>248</v>
      </c>
      <c r="AU129" s="16" t="s">
        <v>253</v>
      </c>
      <c r="AV129" s="12" t="s">
        <v>255</v>
      </c>
      <c r="AX129" s="13">
        <f>AR129+AS129</f>
        <v>0</v>
      </c>
      <c r="AY129" s="13">
        <f>F129/(100-AZ129)*100</f>
        <v>0</v>
      </c>
      <c r="AZ129" s="13">
        <v>0</v>
      </c>
      <c r="BA129" s="13" t="e">
        <f>#REF!</f>
        <v>#REF!</v>
      </c>
      <c r="BC129" s="10">
        <f>E129*AJ129</f>
        <v>0</v>
      </c>
      <c r="BD129" s="10">
        <f>E129*AK129</f>
        <v>0</v>
      </c>
      <c r="BE129" s="10">
        <f>E129*F129</f>
        <v>0</v>
      </c>
      <c r="BF129" s="10" t="s">
        <v>260</v>
      </c>
      <c r="BG129" s="13">
        <v>99</v>
      </c>
    </row>
    <row r="130" spans="1:59" x14ac:dyDescent="0.2">
      <c r="A130" s="69"/>
      <c r="B130" s="70" t="s">
        <v>68</v>
      </c>
      <c r="C130" s="70" t="s">
        <v>197</v>
      </c>
      <c r="D130" s="71" t="s">
        <v>3</v>
      </c>
      <c r="E130" s="71" t="s">
        <v>3</v>
      </c>
      <c r="F130" s="71" t="s">
        <v>3</v>
      </c>
      <c r="G130" s="72">
        <f>SUM(G131:G141)</f>
        <v>0</v>
      </c>
      <c r="H130" s="20"/>
      <c r="AD130" s="12"/>
      <c r="AN130" s="18">
        <f>SUM(AE131:AE140)</f>
        <v>0</v>
      </c>
      <c r="AO130" s="18">
        <f>SUM(AF131:AF140)</f>
        <v>0</v>
      </c>
      <c r="AP130" s="18" t="e">
        <f>SUM(AG131:AG140)</f>
        <v>#REF!</v>
      </c>
    </row>
    <row r="131" spans="1:59" x14ac:dyDescent="0.2">
      <c r="A131" s="73" t="s">
        <v>26</v>
      </c>
      <c r="B131" s="74" t="s">
        <v>69</v>
      </c>
      <c r="C131" s="74" t="s">
        <v>198</v>
      </c>
      <c r="D131" s="74" t="s">
        <v>219</v>
      </c>
      <c r="E131" s="75">
        <v>5.33</v>
      </c>
      <c r="F131" s="82">
        <v>0</v>
      </c>
      <c r="G131" s="84">
        <f>E131*F131</f>
        <v>0</v>
      </c>
      <c r="H131" s="20"/>
      <c r="U131" s="13">
        <f>IF(AL131="5",BE131,0)</f>
        <v>0</v>
      </c>
      <c r="W131" s="13">
        <f>IF(AL131="1",BC131,0)</f>
        <v>0</v>
      </c>
      <c r="X131" s="13">
        <f>IF(AL131="1",BD131,0)</f>
        <v>0</v>
      </c>
      <c r="Y131" s="13">
        <f>IF(AL131="7",BC131,0)</f>
        <v>0</v>
      </c>
      <c r="Z131" s="13">
        <f>IF(AL131="7",BD131,0)</f>
        <v>0</v>
      </c>
      <c r="AA131" s="13">
        <f>IF(AL131="2",BC131,0)</f>
        <v>0</v>
      </c>
      <c r="AB131" s="13">
        <f>IF(AL131="2",BD131,0)</f>
        <v>0</v>
      </c>
      <c r="AC131" s="13">
        <f>IF(AL131="0",BE131,0)</f>
        <v>0</v>
      </c>
      <c r="AD131" s="12"/>
      <c r="AE131" s="10">
        <f>IF(AI131=0,#REF!,0)</f>
        <v>0</v>
      </c>
      <c r="AF131" s="10">
        <f>IF(AI131=15,#REF!,0)</f>
        <v>0</v>
      </c>
      <c r="AG131" s="10" t="e">
        <f>IF(AI131=21,#REF!,0)</f>
        <v>#REF!</v>
      </c>
      <c r="AI131" s="13">
        <v>21</v>
      </c>
      <c r="AJ131" s="13">
        <f>F131*0</f>
        <v>0</v>
      </c>
      <c r="AK131" s="13">
        <f>F131*(1-0)</f>
        <v>0</v>
      </c>
      <c r="AL131" s="14" t="s">
        <v>8</v>
      </c>
      <c r="AQ131" s="13">
        <f>AR131+AS131</f>
        <v>0</v>
      </c>
      <c r="AR131" s="13">
        <f>E131*AJ131</f>
        <v>0</v>
      </c>
      <c r="AS131" s="13">
        <f>E131*AK131</f>
        <v>0</v>
      </c>
      <c r="AT131" s="16" t="s">
        <v>249</v>
      </c>
      <c r="AU131" s="16" t="s">
        <v>253</v>
      </c>
      <c r="AV131" s="12" t="s">
        <v>255</v>
      </c>
      <c r="AX131" s="13">
        <f>AR131+AS131</f>
        <v>0</v>
      </c>
      <c r="AY131" s="13">
        <f>F131/(100-AZ131)*100</f>
        <v>0</v>
      </c>
      <c r="AZ131" s="13">
        <v>0</v>
      </c>
      <c r="BA131" s="13" t="e">
        <f>#REF!</f>
        <v>#REF!</v>
      </c>
      <c r="BC131" s="10">
        <f>E131*AJ131</f>
        <v>0</v>
      </c>
      <c r="BD131" s="10">
        <f>E131*AK131</f>
        <v>0</v>
      </c>
      <c r="BE131" s="10">
        <f>E131*F131</f>
        <v>0</v>
      </c>
      <c r="BF131" s="10" t="s">
        <v>260</v>
      </c>
      <c r="BG131" s="13" t="s">
        <v>68</v>
      </c>
    </row>
    <row r="132" spans="1:59" x14ac:dyDescent="0.2">
      <c r="A132" s="54" t="s">
        <v>27</v>
      </c>
      <c r="B132" s="55" t="s">
        <v>70</v>
      </c>
      <c r="C132" s="55" t="s">
        <v>199</v>
      </c>
      <c r="D132" s="55" t="s">
        <v>219</v>
      </c>
      <c r="E132" s="56">
        <v>5.33</v>
      </c>
      <c r="F132" s="79">
        <v>0</v>
      </c>
      <c r="G132" s="85">
        <f>E132*F132</f>
        <v>0</v>
      </c>
      <c r="H132" s="20"/>
      <c r="U132" s="13">
        <f>IF(AL132="5",BE132,0)</f>
        <v>0</v>
      </c>
      <c r="W132" s="13">
        <f>IF(AL132="1",BC132,0)</f>
        <v>0</v>
      </c>
      <c r="X132" s="13">
        <f>IF(AL132="1",BD132,0)</f>
        <v>0</v>
      </c>
      <c r="Y132" s="13">
        <f>IF(AL132="7",BC132,0)</f>
        <v>0</v>
      </c>
      <c r="Z132" s="13">
        <f>IF(AL132="7",BD132,0)</f>
        <v>0</v>
      </c>
      <c r="AA132" s="13">
        <f>IF(AL132="2",BC132,0)</f>
        <v>0</v>
      </c>
      <c r="AB132" s="13">
        <f>IF(AL132="2",BD132,0)</f>
        <v>0</v>
      </c>
      <c r="AC132" s="13">
        <f>IF(AL132="0",BE132,0)</f>
        <v>0</v>
      </c>
      <c r="AD132" s="12"/>
      <c r="AE132" s="10">
        <f>IF(AI132=0,#REF!,0)</f>
        <v>0</v>
      </c>
      <c r="AF132" s="10">
        <f>IF(AI132=15,#REF!,0)</f>
        <v>0</v>
      </c>
      <c r="AG132" s="10" t="e">
        <f>IF(AI132=21,#REF!,0)</f>
        <v>#REF!</v>
      </c>
      <c r="AI132" s="13">
        <v>21</v>
      </c>
      <c r="AJ132" s="13">
        <f>F132*0</f>
        <v>0</v>
      </c>
      <c r="AK132" s="13">
        <f>F132*(1-0)</f>
        <v>0</v>
      </c>
      <c r="AL132" s="14" t="s">
        <v>8</v>
      </c>
      <c r="AQ132" s="13">
        <f>AR132+AS132</f>
        <v>0</v>
      </c>
      <c r="AR132" s="13">
        <f>E132*AJ132</f>
        <v>0</v>
      </c>
      <c r="AS132" s="13">
        <f>E132*AK132</f>
        <v>0</v>
      </c>
      <c r="AT132" s="16" t="s">
        <v>249</v>
      </c>
      <c r="AU132" s="16" t="s">
        <v>253</v>
      </c>
      <c r="AV132" s="12" t="s">
        <v>255</v>
      </c>
      <c r="AX132" s="13">
        <f>AR132+AS132</f>
        <v>0</v>
      </c>
      <c r="AY132" s="13">
        <f>F132/(100-AZ132)*100</f>
        <v>0</v>
      </c>
      <c r="AZ132" s="13">
        <v>0</v>
      </c>
      <c r="BA132" s="13" t="e">
        <f>#REF!</f>
        <v>#REF!</v>
      </c>
      <c r="BC132" s="10">
        <f>E132*AJ132</f>
        <v>0</v>
      </c>
      <c r="BD132" s="10">
        <f>E132*AK132</f>
        <v>0</v>
      </c>
      <c r="BE132" s="10">
        <f>E132*F132</f>
        <v>0</v>
      </c>
      <c r="BF132" s="10" t="s">
        <v>260</v>
      </c>
      <c r="BG132" s="13" t="s">
        <v>68</v>
      </c>
    </row>
    <row r="133" spans="1:59" x14ac:dyDescent="0.2">
      <c r="A133" s="73" t="s">
        <v>28</v>
      </c>
      <c r="B133" s="74" t="s">
        <v>71</v>
      </c>
      <c r="C133" s="74" t="s">
        <v>200</v>
      </c>
      <c r="D133" s="74" t="s">
        <v>219</v>
      </c>
      <c r="E133" s="75">
        <v>5.33</v>
      </c>
      <c r="F133" s="82">
        <v>0</v>
      </c>
      <c r="G133" s="85">
        <f>E133*F133</f>
        <v>0</v>
      </c>
      <c r="H133" s="20"/>
      <c r="U133" s="13">
        <f>IF(AL133="5",BE133,0)</f>
        <v>0</v>
      </c>
      <c r="W133" s="13">
        <f>IF(AL133="1",BC133,0)</f>
        <v>0</v>
      </c>
      <c r="X133" s="13">
        <f>IF(AL133="1",BD133,0)</f>
        <v>0</v>
      </c>
      <c r="Y133" s="13">
        <f>IF(AL133="7",BC133,0)</f>
        <v>0</v>
      </c>
      <c r="Z133" s="13">
        <f>IF(AL133="7",BD133,0)</f>
        <v>0</v>
      </c>
      <c r="AA133" s="13">
        <f>IF(AL133="2",BC133,0)</f>
        <v>0</v>
      </c>
      <c r="AB133" s="13">
        <f>IF(AL133="2",BD133,0)</f>
        <v>0</v>
      </c>
      <c r="AC133" s="13">
        <f>IF(AL133="0",BE133,0)</f>
        <v>0</v>
      </c>
      <c r="AD133" s="12"/>
      <c r="AE133" s="10">
        <f>IF(AI133=0,#REF!,0)</f>
        <v>0</v>
      </c>
      <c r="AF133" s="10">
        <f>IF(AI133=15,#REF!,0)</f>
        <v>0</v>
      </c>
      <c r="AG133" s="10" t="e">
        <f>IF(AI133=21,#REF!,0)</f>
        <v>#REF!</v>
      </c>
      <c r="AI133" s="13">
        <v>21</v>
      </c>
      <c r="AJ133" s="13">
        <f>F133*0</f>
        <v>0</v>
      </c>
      <c r="AK133" s="13">
        <f>F133*(1-0)</f>
        <v>0</v>
      </c>
      <c r="AL133" s="14" t="s">
        <v>8</v>
      </c>
      <c r="AQ133" s="13">
        <f>AR133+AS133</f>
        <v>0</v>
      </c>
      <c r="AR133" s="13">
        <f>E133*AJ133</f>
        <v>0</v>
      </c>
      <c r="AS133" s="13">
        <f>E133*AK133</f>
        <v>0</v>
      </c>
      <c r="AT133" s="16" t="s">
        <v>249</v>
      </c>
      <c r="AU133" s="16" t="s">
        <v>253</v>
      </c>
      <c r="AV133" s="12" t="s">
        <v>255</v>
      </c>
      <c r="AX133" s="13">
        <f>AR133+AS133</f>
        <v>0</v>
      </c>
      <c r="AY133" s="13">
        <f>F133/(100-AZ133)*100</f>
        <v>0</v>
      </c>
      <c r="AZ133" s="13">
        <v>0</v>
      </c>
      <c r="BA133" s="13" t="e">
        <f>#REF!</f>
        <v>#REF!</v>
      </c>
      <c r="BC133" s="10">
        <f>E133*AJ133</f>
        <v>0</v>
      </c>
      <c r="BD133" s="10">
        <f>E133*AK133</f>
        <v>0</v>
      </c>
      <c r="BE133" s="10">
        <f>E133*F133</f>
        <v>0</v>
      </c>
      <c r="BF133" s="10" t="s">
        <v>260</v>
      </c>
      <c r="BG133" s="13" t="s">
        <v>68</v>
      </c>
    </row>
    <row r="134" spans="1:59" x14ac:dyDescent="0.2">
      <c r="A134" s="50" t="s">
        <v>29</v>
      </c>
      <c r="B134" s="51" t="s">
        <v>72</v>
      </c>
      <c r="C134" s="51" t="s">
        <v>201</v>
      </c>
      <c r="D134" s="51" t="s">
        <v>219</v>
      </c>
      <c r="E134" s="52">
        <v>106.6</v>
      </c>
      <c r="F134" s="78">
        <v>0</v>
      </c>
      <c r="G134" s="27">
        <f>E134*F134</f>
        <v>0</v>
      </c>
      <c r="H134" s="20"/>
      <c r="U134" s="13">
        <f>IF(AL134="5",BE134,0)</f>
        <v>0</v>
      </c>
      <c r="W134" s="13">
        <f>IF(AL134="1",BC134,0)</f>
        <v>0</v>
      </c>
      <c r="X134" s="13">
        <f>IF(AL134="1",BD134,0)</f>
        <v>0</v>
      </c>
      <c r="Y134" s="13">
        <f>IF(AL134="7",BC134,0)</f>
        <v>0</v>
      </c>
      <c r="Z134" s="13">
        <f>IF(AL134="7",BD134,0)</f>
        <v>0</v>
      </c>
      <c r="AA134" s="13">
        <f>IF(AL134="2",BC134,0)</f>
        <v>0</v>
      </c>
      <c r="AB134" s="13">
        <f>IF(AL134="2",BD134,0)</f>
        <v>0</v>
      </c>
      <c r="AC134" s="13">
        <f>IF(AL134="0",BE134,0)</f>
        <v>0</v>
      </c>
      <c r="AD134" s="12"/>
      <c r="AE134" s="10">
        <f>IF(AI134=0,#REF!,0)</f>
        <v>0</v>
      </c>
      <c r="AF134" s="10">
        <f>IF(AI134=15,#REF!,0)</f>
        <v>0</v>
      </c>
      <c r="AG134" s="10" t="e">
        <f>IF(AI134=21,#REF!,0)</f>
        <v>#REF!</v>
      </c>
      <c r="AI134" s="13">
        <v>21</v>
      </c>
      <c r="AJ134" s="13">
        <f>F134*0</f>
        <v>0</v>
      </c>
      <c r="AK134" s="13">
        <f>F134*(1-0)</f>
        <v>0</v>
      </c>
      <c r="AL134" s="14" t="s">
        <v>8</v>
      </c>
      <c r="AQ134" s="13">
        <f>AR134+AS134</f>
        <v>0</v>
      </c>
      <c r="AR134" s="13">
        <f>E134*AJ134</f>
        <v>0</v>
      </c>
      <c r="AS134" s="13">
        <f>E134*AK134</f>
        <v>0</v>
      </c>
      <c r="AT134" s="16" t="s">
        <v>249</v>
      </c>
      <c r="AU134" s="16" t="s">
        <v>253</v>
      </c>
      <c r="AV134" s="12" t="s">
        <v>255</v>
      </c>
      <c r="AX134" s="13">
        <f>AR134+AS134</f>
        <v>0</v>
      </c>
      <c r="AY134" s="13">
        <f>F134/(100-AZ134)*100</f>
        <v>0</v>
      </c>
      <c r="AZ134" s="13">
        <v>0</v>
      </c>
      <c r="BA134" s="13" t="e">
        <f>#REF!</f>
        <v>#REF!</v>
      </c>
      <c r="BC134" s="10">
        <f>E134*AJ134</f>
        <v>0</v>
      </c>
      <c r="BD134" s="10">
        <f>E134*AK134</f>
        <v>0</v>
      </c>
      <c r="BE134" s="10">
        <f>E134*F134</f>
        <v>0</v>
      </c>
      <c r="BF134" s="10" t="s">
        <v>260</v>
      </c>
      <c r="BG134" s="13" t="s">
        <v>68</v>
      </c>
    </row>
    <row r="135" spans="1:59" x14ac:dyDescent="0.2">
      <c r="A135" s="45"/>
      <c r="B135" s="46"/>
      <c r="C135" s="47" t="s">
        <v>202</v>
      </c>
      <c r="D135" s="46"/>
      <c r="E135" s="48">
        <v>106.6</v>
      </c>
      <c r="F135" s="46"/>
      <c r="G135" s="49"/>
      <c r="H135" s="20"/>
    </row>
    <row r="136" spans="1:59" x14ac:dyDescent="0.2">
      <c r="A136" s="73" t="s">
        <v>30</v>
      </c>
      <c r="B136" s="74" t="s">
        <v>73</v>
      </c>
      <c r="C136" s="74" t="s">
        <v>203</v>
      </c>
      <c r="D136" s="74" t="s">
        <v>219</v>
      </c>
      <c r="E136" s="75">
        <v>5.33</v>
      </c>
      <c r="F136" s="82">
        <v>0</v>
      </c>
      <c r="G136" s="84">
        <f>E136*F136</f>
        <v>0</v>
      </c>
      <c r="H136" s="20"/>
      <c r="U136" s="13">
        <f>IF(AL136="5",BE136,0)</f>
        <v>0</v>
      </c>
      <c r="W136" s="13">
        <f>IF(AL136="1",BC136,0)</f>
        <v>0</v>
      </c>
      <c r="X136" s="13">
        <f>IF(AL136="1",BD136,0)</f>
        <v>0</v>
      </c>
      <c r="Y136" s="13">
        <f>IF(AL136="7",BC136,0)</f>
        <v>0</v>
      </c>
      <c r="Z136" s="13">
        <f>IF(AL136="7",BD136,0)</f>
        <v>0</v>
      </c>
      <c r="AA136" s="13">
        <f>IF(AL136="2",BC136,0)</f>
        <v>0</v>
      </c>
      <c r="AB136" s="13">
        <f>IF(AL136="2",BD136,0)</f>
        <v>0</v>
      </c>
      <c r="AC136" s="13">
        <f>IF(AL136="0",BE136,0)</f>
        <v>0</v>
      </c>
      <c r="AD136" s="12"/>
      <c r="AE136" s="10">
        <f>IF(AI136=0,#REF!,0)</f>
        <v>0</v>
      </c>
      <c r="AF136" s="10">
        <f>IF(AI136=15,#REF!,0)</f>
        <v>0</v>
      </c>
      <c r="AG136" s="10" t="e">
        <f>IF(AI136=21,#REF!,0)</f>
        <v>#REF!</v>
      </c>
      <c r="AI136" s="13">
        <v>21</v>
      </c>
      <c r="AJ136" s="13">
        <f>F136*0</f>
        <v>0</v>
      </c>
      <c r="AK136" s="13">
        <f>F136*(1-0)</f>
        <v>0</v>
      </c>
      <c r="AL136" s="14" t="s">
        <v>8</v>
      </c>
      <c r="AQ136" s="13">
        <f>AR136+AS136</f>
        <v>0</v>
      </c>
      <c r="AR136" s="13">
        <f>E136*AJ136</f>
        <v>0</v>
      </c>
      <c r="AS136" s="13">
        <f>E136*AK136</f>
        <v>0</v>
      </c>
      <c r="AT136" s="16" t="s">
        <v>249</v>
      </c>
      <c r="AU136" s="16" t="s">
        <v>253</v>
      </c>
      <c r="AV136" s="12" t="s">
        <v>255</v>
      </c>
      <c r="AX136" s="13">
        <f>AR136+AS136</f>
        <v>0</v>
      </c>
      <c r="AY136" s="13">
        <f>F136/(100-AZ136)*100</f>
        <v>0</v>
      </c>
      <c r="AZ136" s="13">
        <v>0</v>
      </c>
      <c r="BA136" s="13" t="e">
        <f>#REF!</f>
        <v>#REF!</v>
      </c>
      <c r="BC136" s="10">
        <f>E136*AJ136</f>
        <v>0</v>
      </c>
      <c r="BD136" s="10">
        <f>E136*AK136</f>
        <v>0</v>
      </c>
      <c r="BE136" s="10">
        <f>E136*F136</f>
        <v>0</v>
      </c>
      <c r="BF136" s="10" t="s">
        <v>260</v>
      </c>
      <c r="BG136" s="13" t="s">
        <v>68</v>
      </c>
    </row>
    <row r="137" spans="1:59" x14ac:dyDescent="0.2">
      <c r="A137" s="50" t="s">
        <v>31</v>
      </c>
      <c r="B137" s="51" t="s">
        <v>74</v>
      </c>
      <c r="C137" s="51" t="s">
        <v>204</v>
      </c>
      <c r="D137" s="51" t="s">
        <v>219</v>
      </c>
      <c r="E137" s="52">
        <v>101.27</v>
      </c>
      <c r="F137" s="78">
        <v>0</v>
      </c>
      <c r="G137" s="27">
        <f>E137*F137</f>
        <v>0</v>
      </c>
      <c r="H137" s="20"/>
      <c r="U137" s="13">
        <f>IF(AL137="5",BE137,0)</f>
        <v>0</v>
      </c>
      <c r="W137" s="13">
        <f>IF(AL137="1",BC137,0)</f>
        <v>0</v>
      </c>
      <c r="X137" s="13">
        <f>IF(AL137="1",BD137,0)</f>
        <v>0</v>
      </c>
      <c r="Y137" s="13">
        <f>IF(AL137="7",BC137,0)</f>
        <v>0</v>
      </c>
      <c r="Z137" s="13">
        <f>IF(AL137="7",BD137,0)</f>
        <v>0</v>
      </c>
      <c r="AA137" s="13">
        <f>IF(AL137="2",BC137,0)</f>
        <v>0</v>
      </c>
      <c r="AB137" s="13">
        <f>IF(AL137="2",BD137,0)</f>
        <v>0</v>
      </c>
      <c r="AC137" s="13">
        <f>IF(AL137="0",BE137,0)</f>
        <v>0</v>
      </c>
      <c r="AD137" s="12"/>
      <c r="AE137" s="10">
        <f>IF(AI137=0,#REF!,0)</f>
        <v>0</v>
      </c>
      <c r="AF137" s="10">
        <f>IF(AI137=15,#REF!,0)</f>
        <v>0</v>
      </c>
      <c r="AG137" s="10" t="e">
        <f>IF(AI137=21,#REF!,0)</f>
        <v>#REF!</v>
      </c>
      <c r="AI137" s="13">
        <v>21</v>
      </c>
      <c r="AJ137" s="13">
        <f>F137*0</f>
        <v>0</v>
      </c>
      <c r="AK137" s="13">
        <f>F137*(1-0)</f>
        <v>0</v>
      </c>
      <c r="AL137" s="14" t="s">
        <v>8</v>
      </c>
      <c r="AQ137" s="13">
        <f>AR137+AS137</f>
        <v>0</v>
      </c>
      <c r="AR137" s="13">
        <f>E137*AJ137</f>
        <v>0</v>
      </c>
      <c r="AS137" s="13">
        <f>E137*AK137</f>
        <v>0</v>
      </c>
      <c r="AT137" s="16" t="s">
        <v>249</v>
      </c>
      <c r="AU137" s="16" t="s">
        <v>253</v>
      </c>
      <c r="AV137" s="12" t="s">
        <v>255</v>
      </c>
      <c r="AX137" s="13">
        <f>AR137+AS137</f>
        <v>0</v>
      </c>
      <c r="AY137" s="13">
        <f>F137/(100-AZ137)*100</f>
        <v>0</v>
      </c>
      <c r="AZ137" s="13">
        <v>0</v>
      </c>
      <c r="BA137" s="13" t="e">
        <f>#REF!</f>
        <v>#REF!</v>
      </c>
      <c r="BC137" s="10">
        <f>E137*AJ137</f>
        <v>0</v>
      </c>
      <c r="BD137" s="10">
        <f>E137*AK137</f>
        <v>0</v>
      </c>
      <c r="BE137" s="10">
        <f>E137*F137</f>
        <v>0</v>
      </c>
      <c r="BF137" s="10" t="s">
        <v>260</v>
      </c>
      <c r="BG137" s="13" t="s">
        <v>68</v>
      </c>
    </row>
    <row r="138" spans="1:59" x14ac:dyDescent="0.2">
      <c r="A138" s="45"/>
      <c r="B138" s="46"/>
      <c r="C138" s="47" t="s">
        <v>205</v>
      </c>
      <c r="D138" s="46"/>
      <c r="E138" s="48">
        <v>101.27</v>
      </c>
      <c r="F138" s="46"/>
      <c r="G138" s="49"/>
      <c r="H138" s="20"/>
    </row>
    <row r="139" spans="1:59" x14ac:dyDescent="0.2">
      <c r="A139" s="73" t="s">
        <v>32</v>
      </c>
      <c r="B139" s="74" t="s">
        <v>75</v>
      </c>
      <c r="C139" s="74" t="s">
        <v>206</v>
      </c>
      <c r="D139" s="74" t="s">
        <v>219</v>
      </c>
      <c r="E139" s="75">
        <v>5.33</v>
      </c>
      <c r="F139" s="82">
        <v>0</v>
      </c>
      <c r="G139" s="84">
        <f>E139*F139</f>
        <v>0</v>
      </c>
      <c r="H139" s="20"/>
      <c r="U139" s="13">
        <f>IF(AL139="5",BE139,0)</f>
        <v>0</v>
      </c>
      <c r="W139" s="13">
        <f>IF(AL139="1",BC139,0)</f>
        <v>0</v>
      </c>
      <c r="X139" s="13">
        <f>IF(AL139="1",BD139,0)</f>
        <v>0</v>
      </c>
      <c r="Y139" s="13">
        <f>IF(AL139="7",BC139,0)</f>
        <v>0</v>
      </c>
      <c r="Z139" s="13">
        <f>IF(AL139="7",BD139,0)</f>
        <v>0</v>
      </c>
      <c r="AA139" s="13">
        <f>IF(AL139="2",BC139,0)</f>
        <v>0</v>
      </c>
      <c r="AB139" s="13">
        <f>IF(AL139="2",BD139,0)</f>
        <v>0</v>
      </c>
      <c r="AC139" s="13">
        <f>IF(AL139="0",BE139,0)</f>
        <v>0</v>
      </c>
      <c r="AD139" s="12"/>
      <c r="AE139" s="10">
        <f>IF(AI139=0,#REF!,0)</f>
        <v>0</v>
      </c>
      <c r="AF139" s="10">
        <f>IF(AI139=15,#REF!,0)</f>
        <v>0</v>
      </c>
      <c r="AG139" s="10" t="e">
        <f>IF(AI139=21,#REF!,0)</f>
        <v>#REF!</v>
      </c>
      <c r="AI139" s="13">
        <v>21</v>
      </c>
      <c r="AJ139" s="13">
        <f>F139*0</f>
        <v>0</v>
      </c>
      <c r="AK139" s="13">
        <f>F139*(1-0)</f>
        <v>0</v>
      </c>
      <c r="AL139" s="14" t="s">
        <v>8</v>
      </c>
      <c r="AQ139" s="13">
        <f>AR139+AS139</f>
        <v>0</v>
      </c>
      <c r="AR139" s="13">
        <f>E139*AJ139</f>
        <v>0</v>
      </c>
      <c r="AS139" s="13">
        <f>E139*AK139</f>
        <v>0</v>
      </c>
      <c r="AT139" s="16" t="s">
        <v>249</v>
      </c>
      <c r="AU139" s="16" t="s">
        <v>253</v>
      </c>
      <c r="AV139" s="12" t="s">
        <v>255</v>
      </c>
      <c r="AX139" s="13">
        <f>AR139+AS139</f>
        <v>0</v>
      </c>
      <c r="AY139" s="13">
        <f>F139/(100-AZ139)*100</f>
        <v>0</v>
      </c>
      <c r="AZ139" s="13">
        <v>0</v>
      </c>
      <c r="BA139" s="13" t="e">
        <f>#REF!</f>
        <v>#REF!</v>
      </c>
      <c r="BC139" s="10">
        <f>E139*AJ139</f>
        <v>0</v>
      </c>
      <c r="BD139" s="10">
        <f>E139*AK139</f>
        <v>0</v>
      </c>
      <c r="BE139" s="10">
        <f>E139*F139</f>
        <v>0</v>
      </c>
      <c r="BF139" s="10" t="s">
        <v>260</v>
      </c>
      <c r="BG139" s="13" t="s">
        <v>68</v>
      </c>
    </row>
    <row r="140" spans="1:59" x14ac:dyDescent="0.2">
      <c r="A140" s="50" t="s">
        <v>33</v>
      </c>
      <c r="B140" s="51" t="s">
        <v>76</v>
      </c>
      <c r="C140" s="51" t="s">
        <v>207</v>
      </c>
      <c r="D140" s="51" t="s">
        <v>219</v>
      </c>
      <c r="E140" s="52">
        <v>5.33</v>
      </c>
      <c r="F140" s="78">
        <v>0</v>
      </c>
      <c r="G140" s="27">
        <f>E140*F140</f>
        <v>0</v>
      </c>
      <c r="H140" s="20"/>
      <c r="U140" s="13">
        <f>IF(AL140="5",BE140,0)</f>
        <v>0</v>
      </c>
      <c r="W140" s="13">
        <f>IF(AL140="1",BC140,0)</f>
        <v>0</v>
      </c>
      <c r="X140" s="13">
        <f>IF(AL140="1",BD140,0)</f>
        <v>0</v>
      </c>
      <c r="Y140" s="13">
        <f>IF(AL140="7",BC140,0)</f>
        <v>0</v>
      </c>
      <c r="Z140" s="13">
        <f>IF(AL140="7",BD140,0)</f>
        <v>0</v>
      </c>
      <c r="AA140" s="13">
        <f>IF(AL140="2",BC140,0)</f>
        <v>0</v>
      </c>
      <c r="AB140" s="13">
        <f>IF(AL140="2",BD140,0)</f>
        <v>0</v>
      </c>
      <c r="AC140" s="13">
        <f>IF(AL140="0",BE140,0)</f>
        <v>0</v>
      </c>
      <c r="AD140" s="12"/>
      <c r="AE140" s="10">
        <f>IF(AI140=0,#REF!,0)</f>
        <v>0</v>
      </c>
      <c r="AF140" s="10">
        <f>IF(AI140=15,#REF!,0)</f>
        <v>0</v>
      </c>
      <c r="AG140" s="10" t="e">
        <f>IF(AI140=21,#REF!,0)</f>
        <v>#REF!</v>
      </c>
      <c r="AI140" s="13">
        <v>21</v>
      </c>
      <c r="AJ140" s="13">
        <f>F140*0</f>
        <v>0</v>
      </c>
      <c r="AK140" s="13">
        <f>F140*(1-0)</f>
        <v>0</v>
      </c>
      <c r="AL140" s="14" t="s">
        <v>8</v>
      </c>
      <c r="AQ140" s="13">
        <f>AR140+AS140</f>
        <v>0</v>
      </c>
      <c r="AR140" s="13">
        <f>E140*AJ140</f>
        <v>0</v>
      </c>
      <c r="AS140" s="13">
        <f>E140*AK140</f>
        <v>0</v>
      </c>
      <c r="AT140" s="16" t="s">
        <v>249</v>
      </c>
      <c r="AU140" s="16" t="s">
        <v>253</v>
      </c>
      <c r="AV140" s="12" t="s">
        <v>255</v>
      </c>
      <c r="AX140" s="13">
        <f>AR140+AS140</f>
        <v>0</v>
      </c>
      <c r="AY140" s="13">
        <f>F140/(100-AZ140)*100</f>
        <v>0</v>
      </c>
      <c r="AZ140" s="13">
        <v>0</v>
      </c>
      <c r="BA140" s="13" t="e">
        <f>#REF!</f>
        <v>#REF!</v>
      </c>
      <c r="BC140" s="10">
        <f>E140*AJ140</f>
        <v>0</v>
      </c>
      <c r="BD140" s="10">
        <f>E140*AK140</f>
        <v>0</v>
      </c>
      <c r="BE140" s="10">
        <f>E140*F140</f>
        <v>0</v>
      </c>
      <c r="BF140" s="10" t="s">
        <v>260</v>
      </c>
      <c r="BG140" s="13" t="s">
        <v>68</v>
      </c>
    </row>
    <row r="141" spans="1:59" x14ac:dyDescent="0.2">
      <c r="A141" s="45"/>
      <c r="B141" s="46"/>
      <c r="C141" s="47" t="s">
        <v>208</v>
      </c>
      <c r="D141" s="46"/>
      <c r="E141" s="48">
        <v>5.33</v>
      </c>
      <c r="F141" s="46"/>
      <c r="G141" s="49"/>
      <c r="H141" s="20"/>
    </row>
    <row r="142" spans="1:59" x14ac:dyDescent="0.2">
      <c r="A142" s="69"/>
      <c r="B142" s="70" t="s">
        <v>77</v>
      </c>
      <c r="C142" s="70" t="s">
        <v>209</v>
      </c>
      <c r="D142" s="71" t="s">
        <v>3</v>
      </c>
      <c r="E142" s="71" t="s">
        <v>3</v>
      </c>
      <c r="F142" s="71" t="s">
        <v>3</v>
      </c>
      <c r="G142" s="72">
        <f>SUM(G143:G149)</f>
        <v>0</v>
      </c>
      <c r="H142" s="20"/>
      <c r="AD142" s="12"/>
      <c r="AN142" s="18">
        <f>SUM(AE143:AE149)</f>
        <v>0</v>
      </c>
      <c r="AO142" s="18">
        <f>SUM(AF143:AF149)</f>
        <v>0</v>
      </c>
      <c r="AP142" s="18" t="e">
        <f>SUM(AG143:AG149)</f>
        <v>#REF!</v>
      </c>
    </row>
    <row r="143" spans="1:59" x14ac:dyDescent="0.2">
      <c r="A143" s="50" t="s">
        <v>34</v>
      </c>
      <c r="B143" s="51" t="s">
        <v>78</v>
      </c>
      <c r="C143" s="51" t="s">
        <v>210</v>
      </c>
      <c r="D143" s="51" t="s">
        <v>223</v>
      </c>
      <c r="E143" s="52">
        <v>406.75</v>
      </c>
      <c r="F143" s="78">
        <v>0</v>
      </c>
      <c r="G143" s="27">
        <f>E143*F143</f>
        <v>0</v>
      </c>
      <c r="H143" s="20"/>
      <c r="U143" s="13">
        <f>IF(AL143="5",BE143,0)</f>
        <v>0</v>
      </c>
      <c r="W143" s="13">
        <f>IF(AL143="1",BC143,0)</f>
        <v>0</v>
      </c>
      <c r="X143" s="13">
        <f>IF(AL143="1",BD143,0)</f>
        <v>0</v>
      </c>
      <c r="Y143" s="13">
        <f>IF(AL143="7",BC143,0)</f>
        <v>0</v>
      </c>
      <c r="Z143" s="13">
        <f>IF(AL143="7",BD143,0)</f>
        <v>0</v>
      </c>
      <c r="AA143" s="13">
        <f>IF(AL143="2",BC143,0)</f>
        <v>0</v>
      </c>
      <c r="AB143" s="13">
        <f>IF(AL143="2",BD143,0)</f>
        <v>0</v>
      </c>
      <c r="AC143" s="13">
        <f>IF(AL143="0",BE143,0)</f>
        <v>0</v>
      </c>
      <c r="AD143" s="12"/>
      <c r="AE143" s="10">
        <f>IF(AI143=0,#REF!,0)</f>
        <v>0</v>
      </c>
      <c r="AF143" s="10">
        <f>IF(AI143=15,#REF!,0)</f>
        <v>0</v>
      </c>
      <c r="AG143" s="10" t="e">
        <f>IF(AI143=21,#REF!,0)</f>
        <v>#REF!</v>
      </c>
      <c r="AI143" s="13">
        <v>21</v>
      </c>
      <c r="AJ143" s="13">
        <f>F143*0.215852417302799</f>
        <v>0</v>
      </c>
      <c r="AK143" s="13">
        <f>F143*(1-0.215852417302799)</f>
        <v>0</v>
      </c>
      <c r="AL143" s="14" t="s">
        <v>10</v>
      </c>
      <c r="AQ143" s="13">
        <f>AR143+AS143</f>
        <v>0</v>
      </c>
      <c r="AR143" s="13">
        <f>E143*AJ143</f>
        <v>0</v>
      </c>
      <c r="AS143" s="13">
        <f>E143*AK143</f>
        <v>0</v>
      </c>
      <c r="AT143" s="16" t="s">
        <v>250</v>
      </c>
      <c r="AU143" s="16" t="s">
        <v>254</v>
      </c>
      <c r="AV143" s="12" t="s">
        <v>255</v>
      </c>
      <c r="AX143" s="13">
        <f>AR143+AS143</f>
        <v>0</v>
      </c>
      <c r="AY143" s="13">
        <f>F143/(100-AZ143)*100</f>
        <v>0</v>
      </c>
      <c r="AZ143" s="13">
        <v>0</v>
      </c>
      <c r="BA143" s="13" t="e">
        <f>#REF!</f>
        <v>#REF!</v>
      </c>
      <c r="BC143" s="10">
        <f>E143*AJ143</f>
        <v>0</v>
      </c>
      <c r="BD143" s="10">
        <f>E143*AK143</f>
        <v>0</v>
      </c>
      <c r="BE143" s="10">
        <f>E143*F143</f>
        <v>0</v>
      </c>
      <c r="BF143" s="10" t="s">
        <v>260</v>
      </c>
      <c r="BG143" s="13">
        <v>713</v>
      </c>
    </row>
    <row r="144" spans="1:59" x14ac:dyDescent="0.2">
      <c r="A144" s="24"/>
      <c r="B144" s="21"/>
      <c r="C144" s="22" t="s">
        <v>211</v>
      </c>
      <c r="D144" s="21"/>
      <c r="E144" s="23">
        <v>103.25</v>
      </c>
      <c r="F144" s="21"/>
      <c r="G144" s="25"/>
      <c r="H144" s="20"/>
    </row>
    <row r="145" spans="1:59" x14ac:dyDescent="0.2">
      <c r="A145" s="24"/>
      <c r="B145" s="21"/>
      <c r="C145" s="22" t="s">
        <v>212</v>
      </c>
      <c r="D145" s="21"/>
      <c r="E145" s="23">
        <v>0</v>
      </c>
      <c r="F145" s="21"/>
      <c r="G145" s="25"/>
      <c r="H145" s="20"/>
    </row>
    <row r="146" spans="1:59" x14ac:dyDescent="0.2">
      <c r="A146" s="24"/>
      <c r="B146" s="21"/>
      <c r="C146" s="22" t="s">
        <v>213</v>
      </c>
      <c r="D146" s="21"/>
      <c r="E146" s="23">
        <v>135.80000000000001</v>
      </c>
      <c r="F146" s="21"/>
      <c r="G146" s="25"/>
      <c r="H146" s="20"/>
    </row>
    <row r="147" spans="1:59" x14ac:dyDescent="0.2">
      <c r="A147" s="24"/>
      <c r="B147" s="21"/>
      <c r="C147" s="22" t="s">
        <v>214</v>
      </c>
      <c r="D147" s="21"/>
      <c r="E147" s="23">
        <v>133.15</v>
      </c>
      <c r="F147" s="21"/>
      <c r="G147" s="25"/>
      <c r="H147" s="20"/>
    </row>
    <row r="148" spans="1:59" x14ac:dyDescent="0.2">
      <c r="A148" s="45"/>
      <c r="B148" s="46"/>
      <c r="C148" s="47" t="s">
        <v>215</v>
      </c>
      <c r="D148" s="46"/>
      <c r="E148" s="48">
        <v>34.549999999999997</v>
      </c>
      <c r="F148" s="46"/>
      <c r="G148" s="49"/>
      <c r="H148" s="20"/>
    </row>
    <row r="149" spans="1:59" x14ac:dyDescent="0.2">
      <c r="A149" s="73" t="s">
        <v>35</v>
      </c>
      <c r="B149" s="74" t="s">
        <v>79</v>
      </c>
      <c r="C149" s="74" t="s">
        <v>216</v>
      </c>
      <c r="D149" s="74" t="s">
        <v>219</v>
      </c>
      <c r="E149" s="75">
        <v>1.79</v>
      </c>
      <c r="F149" s="82">
        <v>0</v>
      </c>
      <c r="G149" s="27">
        <f>E149*F149</f>
        <v>0</v>
      </c>
      <c r="H149" s="20"/>
      <c r="U149" s="13">
        <f>IF(AL149="5",BE149,0)</f>
        <v>0</v>
      </c>
      <c r="W149" s="13">
        <f>IF(AL149="1",BC149,0)</f>
        <v>0</v>
      </c>
      <c r="X149" s="13">
        <f>IF(AL149="1",BD149,0)</f>
        <v>0</v>
      </c>
      <c r="Y149" s="13">
        <f>IF(AL149="7",BC149,0)</f>
        <v>0</v>
      </c>
      <c r="Z149" s="13">
        <f>IF(AL149="7",BD149,0)</f>
        <v>0</v>
      </c>
      <c r="AA149" s="13">
        <f>IF(AL149="2",BC149,0)</f>
        <v>0</v>
      </c>
      <c r="AB149" s="13">
        <f>IF(AL149="2",BD149,0)</f>
        <v>0</v>
      </c>
      <c r="AC149" s="13">
        <f>IF(AL149="0",BE149,0)</f>
        <v>0</v>
      </c>
      <c r="AD149" s="12"/>
      <c r="AE149" s="10">
        <f>IF(AI149=0,#REF!,0)</f>
        <v>0</v>
      </c>
      <c r="AF149" s="10">
        <f>IF(AI149=15,#REF!,0)</f>
        <v>0</v>
      </c>
      <c r="AG149" s="10" t="e">
        <f>IF(AI149=21,#REF!,0)</f>
        <v>#REF!</v>
      </c>
      <c r="AI149" s="13">
        <v>21</v>
      </c>
      <c r="AJ149" s="13">
        <f>F149*0</f>
        <v>0</v>
      </c>
      <c r="AK149" s="13">
        <f>F149*(1-0)</f>
        <v>0</v>
      </c>
      <c r="AL149" s="14" t="s">
        <v>8</v>
      </c>
      <c r="AQ149" s="13">
        <f>AR149+AS149</f>
        <v>0</v>
      </c>
      <c r="AR149" s="13">
        <f>E149*AJ149</f>
        <v>0</v>
      </c>
      <c r="AS149" s="13">
        <f>E149*AK149</f>
        <v>0</v>
      </c>
      <c r="AT149" s="16" t="s">
        <v>250</v>
      </c>
      <c r="AU149" s="16" t="s">
        <v>254</v>
      </c>
      <c r="AV149" s="12" t="s">
        <v>255</v>
      </c>
      <c r="AX149" s="13">
        <f>AR149+AS149</f>
        <v>0</v>
      </c>
      <c r="AY149" s="13">
        <f>F149/(100-AZ149)*100</f>
        <v>0</v>
      </c>
      <c r="AZ149" s="13">
        <v>0</v>
      </c>
      <c r="BA149" s="13" t="e">
        <f>#REF!</f>
        <v>#REF!</v>
      </c>
      <c r="BC149" s="10">
        <f>E149*AJ149</f>
        <v>0</v>
      </c>
      <c r="BD149" s="10">
        <f>E149*AK149</f>
        <v>0</v>
      </c>
      <c r="BE149" s="10">
        <f>E149*F149</f>
        <v>0</v>
      </c>
      <c r="BF149" s="10" t="s">
        <v>260</v>
      </c>
      <c r="BG149" s="13">
        <v>713</v>
      </c>
    </row>
    <row r="150" spans="1:59" x14ac:dyDescent="0.2">
      <c r="A150" s="83"/>
      <c r="B150" s="86" t="s">
        <v>268</v>
      </c>
      <c r="C150" s="83"/>
      <c r="D150" s="83"/>
      <c r="E150" s="83"/>
      <c r="F150" s="99"/>
      <c r="G150" s="100">
        <f>G6+G75+G83+G87+G92+G100+G115+G128+G130+G142</f>
        <v>0</v>
      </c>
    </row>
    <row r="151" spans="1:59" ht="11.25" customHeight="1" x14ac:dyDescent="0.2">
      <c r="A151" s="5"/>
    </row>
    <row r="152" spans="1:59" x14ac:dyDescent="0.2">
      <c r="A152" s="308"/>
      <c r="B152" s="309"/>
      <c r="C152" s="309"/>
      <c r="D152" s="309"/>
      <c r="E152" s="309"/>
      <c r="F152" s="309"/>
      <c r="G152" s="309"/>
    </row>
  </sheetData>
  <sheetProtection algorithmName="SHA-512" hashValue="DTSduX7ByXwE1VlmTS56hR8weID5Y36OeGe0jo4i3wGuN4Q8mSd81SwiXe1C1zok4S9rXCPS1334E+/1FaM5Ng==" saltValue="idH5EAYc/YIFXkB5twUQdQ==" spinCount="100000" sheet="1" objects="1" scenarios="1"/>
  <mergeCells count="12">
    <mergeCell ref="A1:G1"/>
    <mergeCell ref="A2:B3"/>
    <mergeCell ref="C2:C3"/>
    <mergeCell ref="D2:E3"/>
    <mergeCell ref="F2:F3"/>
    <mergeCell ref="G2:G3"/>
    <mergeCell ref="C107:G107"/>
    <mergeCell ref="C81:G81"/>
    <mergeCell ref="C85:G85"/>
    <mergeCell ref="C90:G90"/>
    <mergeCell ref="A152:G152"/>
    <mergeCell ref="C113:G113"/>
  </mergeCells>
  <printOptions horizontalCentered="1"/>
  <pageMargins left="0.59055118110236227" right="0" top="0.59055118110236227" bottom="0.59055118110236227" header="0.51181102362204722" footer="0.51181102362204722"/>
  <pageSetup paperSize="9" scale="95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8DA11D-E58D-49A4-A8DA-0ACB6CCAF4C3}">
  <dimension ref="A1:J39"/>
  <sheetViews>
    <sheetView workbookViewId="0">
      <selection activeCell="I6" sqref="I6"/>
    </sheetView>
  </sheetViews>
  <sheetFormatPr defaultRowHeight="12.75" x14ac:dyDescent="0.2"/>
  <cols>
    <col min="4" max="4" width="21.28515625" customWidth="1"/>
    <col min="6" max="6" width="18.140625" customWidth="1"/>
    <col min="9" max="10" width="14.28515625" customWidth="1"/>
  </cols>
  <sheetData>
    <row r="1" spans="1:10" ht="32.25" customHeight="1" x14ac:dyDescent="0.2">
      <c r="A1" s="324" t="s">
        <v>298</v>
      </c>
      <c r="B1" s="325"/>
      <c r="C1" s="325"/>
      <c r="D1" s="325"/>
      <c r="E1" s="325"/>
      <c r="F1" s="325"/>
      <c r="G1" s="325"/>
      <c r="H1" s="325"/>
      <c r="I1" s="325"/>
      <c r="J1" s="325"/>
    </row>
    <row r="2" spans="1:10" ht="12.75" customHeight="1" x14ac:dyDescent="0.2">
      <c r="A2" s="323" t="s">
        <v>500</v>
      </c>
      <c r="B2" s="323"/>
      <c r="C2" s="323"/>
      <c r="D2" s="323"/>
      <c r="E2" s="323"/>
      <c r="F2" s="323"/>
      <c r="G2" s="323"/>
      <c r="H2" s="323"/>
      <c r="I2" s="323"/>
      <c r="J2" s="323"/>
    </row>
    <row r="3" spans="1:10" x14ac:dyDescent="0.2">
      <c r="A3" s="323"/>
      <c r="B3" s="323"/>
      <c r="C3" s="323"/>
      <c r="D3" s="323"/>
      <c r="E3" s="323"/>
      <c r="F3" s="323"/>
      <c r="G3" s="323"/>
      <c r="H3" s="323"/>
      <c r="I3" s="323"/>
      <c r="J3" s="323"/>
    </row>
    <row r="4" spans="1:10" x14ac:dyDescent="0.2">
      <c r="A4" s="144" t="s">
        <v>275</v>
      </c>
      <c r="B4" s="117"/>
      <c r="C4" s="330" t="s">
        <v>281</v>
      </c>
      <c r="D4" s="331"/>
      <c r="E4" s="331"/>
      <c r="F4" s="332"/>
      <c r="G4" s="121" t="s">
        <v>282</v>
      </c>
      <c r="H4" s="118" t="s">
        <v>283</v>
      </c>
      <c r="I4" s="122" t="s">
        <v>284</v>
      </c>
      <c r="J4" s="122" t="s">
        <v>231</v>
      </c>
    </row>
    <row r="5" spans="1:10" x14ac:dyDescent="0.2">
      <c r="A5" s="123"/>
      <c r="B5" s="123"/>
      <c r="C5" s="320" t="s">
        <v>285</v>
      </c>
      <c r="D5" s="321"/>
      <c r="E5" s="321"/>
      <c r="F5" s="322"/>
      <c r="G5" s="126"/>
      <c r="H5" s="127"/>
      <c r="I5" s="128"/>
      <c r="J5" s="128">
        <f>SUM(J6:J8)</f>
        <v>0</v>
      </c>
    </row>
    <row r="6" spans="1:10" x14ac:dyDescent="0.2">
      <c r="A6" s="129">
        <v>1</v>
      </c>
      <c r="B6" s="120" t="s">
        <v>286</v>
      </c>
      <c r="C6" s="327" t="s">
        <v>287</v>
      </c>
      <c r="D6" s="328"/>
      <c r="E6" s="328"/>
      <c r="F6" s="329"/>
      <c r="G6" s="115">
        <v>65</v>
      </c>
      <c r="H6" s="130" t="s">
        <v>288</v>
      </c>
      <c r="I6" s="116">
        <v>0</v>
      </c>
      <c r="J6" s="131">
        <f t="shared" ref="J6:J7" si="0">G6*I6</f>
        <v>0</v>
      </c>
    </row>
    <row r="7" spans="1:10" x14ac:dyDescent="0.2">
      <c r="A7" s="129">
        <f>1+A6</f>
        <v>2</v>
      </c>
      <c r="B7" s="120" t="s">
        <v>286</v>
      </c>
      <c r="C7" s="327" t="s">
        <v>289</v>
      </c>
      <c r="D7" s="328"/>
      <c r="E7" s="328"/>
      <c r="F7" s="329"/>
      <c r="G7" s="132">
        <f>(+G22+G14+G21)/1.5</f>
        <v>250</v>
      </c>
      <c r="H7" s="130" t="s">
        <v>288</v>
      </c>
      <c r="I7" s="116">
        <v>0</v>
      </c>
      <c r="J7" s="131">
        <f t="shared" si="0"/>
        <v>0</v>
      </c>
    </row>
    <row r="8" spans="1:10" x14ac:dyDescent="0.2">
      <c r="A8" s="129">
        <f>1+A7</f>
        <v>3</v>
      </c>
      <c r="B8" s="120" t="s">
        <v>286</v>
      </c>
      <c r="C8" s="327" t="s">
        <v>290</v>
      </c>
      <c r="D8" s="328"/>
      <c r="E8" s="328"/>
      <c r="F8" s="329"/>
      <c r="G8" s="115">
        <v>8</v>
      </c>
      <c r="H8" s="130" t="s">
        <v>288</v>
      </c>
      <c r="I8" s="116">
        <v>0</v>
      </c>
      <c r="J8" s="131">
        <f t="shared" ref="J8" si="1">G8*I8</f>
        <v>0</v>
      </c>
    </row>
    <row r="9" spans="1:10" ht="12.75" customHeight="1" x14ac:dyDescent="0.2">
      <c r="A9" s="124"/>
      <c r="B9" s="124"/>
      <c r="C9" s="320" t="s">
        <v>291</v>
      </c>
      <c r="D9" s="321"/>
      <c r="E9" s="321"/>
      <c r="F9" s="322"/>
      <c r="G9" s="133"/>
      <c r="H9" s="125"/>
      <c r="I9" s="134"/>
      <c r="J9" s="128">
        <f>SUM(J10:J14)</f>
        <v>0</v>
      </c>
    </row>
    <row r="10" spans="1:10" x14ac:dyDescent="0.2">
      <c r="A10" s="135">
        <f>A8+1</f>
        <v>4</v>
      </c>
      <c r="B10" s="120" t="s">
        <v>286</v>
      </c>
      <c r="C10" s="327" t="s">
        <v>300</v>
      </c>
      <c r="D10" s="328"/>
      <c r="E10" s="328"/>
      <c r="F10" s="329"/>
      <c r="G10" s="136">
        <v>35</v>
      </c>
      <c r="H10" s="119" t="s">
        <v>222</v>
      </c>
      <c r="I10" s="116">
        <v>0</v>
      </c>
      <c r="J10" s="137">
        <f t="shared" ref="J10:J14" si="2">I10*G10</f>
        <v>0</v>
      </c>
    </row>
    <row r="11" spans="1:10" x14ac:dyDescent="0.2">
      <c r="A11" s="135">
        <f t="shared" ref="A11:A14" si="3">1+A10</f>
        <v>5</v>
      </c>
      <c r="B11" s="120" t="s">
        <v>286</v>
      </c>
      <c r="C11" s="327" t="s">
        <v>301</v>
      </c>
      <c r="D11" s="328"/>
      <c r="E11" s="328"/>
      <c r="F11" s="329"/>
      <c r="G11" s="136">
        <v>60</v>
      </c>
      <c r="H11" s="119" t="s">
        <v>222</v>
      </c>
      <c r="I11" s="116">
        <v>0</v>
      </c>
      <c r="J11" s="137">
        <f t="shared" si="2"/>
        <v>0</v>
      </c>
    </row>
    <row r="12" spans="1:10" x14ac:dyDescent="0.2">
      <c r="A12" s="135">
        <f t="shared" si="3"/>
        <v>6</v>
      </c>
      <c r="B12" s="120" t="s">
        <v>286</v>
      </c>
      <c r="C12" s="327" t="s">
        <v>302</v>
      </c>
      <c r="D12" s="328"/>
      <c r="E12" s="328"/>
      <c r="F12" s="329"/>
      <c r="G12" s="136">
        <v>35</v>
      </c>
      <c r="H12" s="130" t="s">
        <v>222</v>
      </c>
      <c r="I12" s="116">
        <v>0</v>
      </c>
      <c r="J12" s="137">
        <f t="shared" si="2"/>
        <v>0</v>
      </c>
    </row>
    <row r="13" spans="1:10" x14ac:dyDescent="0.2">
      <c r="A13" s="135">
        <f t="shared" si="3"/>
        <v>7</v>
      </c>
      <c r="B13" s="120" t="s">
        <v>286</v>
      </c>
      <c r="C13" s="327" t="s">
        <v>292</v>
      </c>
      <c r="D13" s="328"/>
      <c r="E13" s="328"/>
      <c r="F13" s="329"/>
      <c r="G13" s="136">
        <v>55</v>
      </c>
      <c r="H13" s="130" t="s">
        <v>222</v>
      </c>
      <c r="I13" s="116">
        <v>0</v>
      </c>
      <c r="J13" s="137">
        <f t="shared" si="2"/>
        <v>0</v>
      </c>
    </row>
    <row r="14" spans="1:10" x14ac:dyDescent="0.2">
      <c r="A14" s="135">
        <f t="shared" si="3"/>
        <v>8</v>
      </c>
      <c r="B14" s="120" t="s">
        <v>286</v>
      </c>
      <c r="C14" s="327" t="s">
        <v>303</v>
      </c>
      <c r="D14" s="328"/>
      <c r="E14" s="328"/>
      <c r="F14" s="329"/>
      <c r="G14" s="136">
        <v>55</v>
      </c>
      <c r="H14" s="130" t="s">
        <v>222</v>
      </c>
      <c r="I14" s="116">
        <v>0</v>
      </c>
      <c r="J14" s="137">
        <f t="shared" si="2"/>
        <v>0</v>
      </c>
    </row>
    <row r="15" spans="1:10" x14ac:dyDescent="0.2">
      <c r="A15" s="125"/>
      <c r="B15" s="125"/>
      <c r="C15" s="320" t="s">
        <v>293</v>
      </c>
      <c r="D15" s="321"/>
      <c r="E15" s="321"/>
      <c r="F15" s="322"/>
      <c r="G15" s="125"/>
      <c r="H15" s="125"/>
      <c r="I15" s="138"/>
      <c r="J15" s="128">
        <f>SUM(J16:J29)</f>
        <v>0</v>
      </c>
    </row>
    <row r="16" spans="1:10" x14ac:dyDescent="0.2">
      <c r="A16" s="135">
        <f>A14+1</f>
        <v>9</v>
      </c>
      <c r="B16" s="120" t="s">
        <v>286</v>
      </c>
      <c r="C16" s="327" t="s">
        <v>304</v>
      </c>
      <c r="D16" s="328"/>
      <c r="E16" s="328"/>
      <c r="F16" s="329"/>
      <c r="G16" s="136">
        <f>+G10</f>
        <v>35</v>
      </c>
      <c r="H16" s="130" t="s">
        <v>222</v>
      </c>
      <c r="I16" s="116">
        <v>0</v>
      </c>
      <c r="J16" s="139">
        <f t="shared" ref="J16:J29" si="4">+G16*I16</f>
        <v>0</v>
      </c>
    </row>
    <row r="17" spans="1:10" x14ac:dyDescent="0.2">
      <c r="A17" s="135">
        <f t="shared" ref="A17:A29" si="5">1+A16</f>
        <v>10</v>
      </c>
      <c r="B17" s="120" t="s">
        <v>286</v>
      </c>
      <c r="C17" s="327" t="s">
        <v>305</v>
      </c>
      <c r="D17" s="328"/>
      <c r="E17" s="328"/>
      <c r="F17" s="329"/>
      <c r="G17" s="136">
        <f>+G11</f>
        <v>60</v>
      </c>
      <c r="H17" s="130" t="s">
        <v>222</v>
      </c>
      <c r="I17" s="116">
        <v>0</v>
      </c>
      <c r="J17" s="139">
        <f t="shared" si="4"/>
        <v>0</v>
      </c>
    </row>
    <row r="18" spans="1:10" x14ac:dyDescent="0.2">
      <c r="A18" s="135">
        <f t="shared" si="5"/>
        <v>11</v>
      </c>
      <c r="B18" s="120" t="s">
        <v>286</v>
      </c>
      <c r="C18" s="327" t="s">
        <v>305</v>
      </c>
      <c r="D18" s="328"/>
      <c r="E18" s="328"/>
      <c r="F18" s="329"/>
      <c r="G18" s="136">
        <f>+G12</f>
        <v>35</v>
      </c>
      <c r="H18" s="130" t="s">
        <v>222</v>
      </c>
      <c r="I18" s="116">
        <v>0</v>
      </c>
      <c r="J18" s="139">
        <f t="shared" si="4"/>
        <v>0</v>
      </c>
    </row>
    <row r="19" spans="1:10" x14ac:dyDescent="0.2">
      <c r="A19" s="135">
        <f t="shared" si="5"/>
        <v>12</v>
      </c>
      <c r="B19" s="120" t="s">
        <v>286</v>
      </c>
      <c r="C19" s="327" t="s">
        <v>306</v>
      </c>
      <c r="D19" s="328"/>
      <c r="E19" s="328"/>
      <c r="F19" s="329"/>
      <c r="G19" s="136">
        <f>+G18</f>
        <v>35</v>
      </c>
      <c r="H19" s="130" t="s">
        <v>222</v>
      </c>
      <c r="I19" s="116">
        <v>0</v>
      </c>
      <c r="J19" s="139">
        <f t="shared" si="4"/>
        <v>0</v>
      </c>
    </row>
    <row r="20" spans="1:10" x14ac:dyDescent="0.2">
      <c r="A20" s="135">
        <f t="shared" si="5"/>
        <v>13</v>
      </c>
      <c r="B20" s="120" t="s">
        <v>286</v>
      </c>
      <c r="C20" s="327" t="s">
        <v>307</v>
      </c>
      <c r="D20" s="328"/>
      <c r="E20" s="328"/>
      <c r="F20" s="329"/>
      <c r="G20" s="115">
        <f>+G6</f>
        <v>65</v>
      </c>
      <c r="H20" s="130" t="s">
        <v>288</v>
      </c>
      <c r="I20" s="116">
        <v>0</v>
      </c>
      <c r="J20" s="139">
        <f t="shared" si="4"/>
        <v>0</v>
      </c>
    </row>
    <row r="21" spans="1:10" x14ac:dyDescent="0.2">
      <c r="A21" s="135">
        <f t="shared" si="5"/>
        <v>14</v>
      </c>
      <c r="B21" s="120" t="s">
        <v>286</v>
      </c>
      <c r="C21" s="327" t="s">
        <v>308</v>
      </c>
      <c r="D21" s="328"/>
      <c r="E21" s="328"/>
      <c r="F21" s="329"/>
      <c r="G21" s="115">
        <v>10</v>
      </c>
      <c r="H21" s="130" t="s">
        <v>222</v>
      </c>
      <c r="I21" s="146">
        <v>0</v>
      </c>
      <c r="J21" s="139">
        <f t="shared" si="4"/>
        <v>0</v>
      </c>
    </row>
    <row r="22" spans="1:10" x14ac:dyDescent="0.2">
      <c r="A22" s="135">
        <f t="shared" si="5"/>
        <v>15</v>
      </c>
      <c r="B22" s="120" t="s">
        <v>286</v>
      </c>
      <c r="C22" s="327" t="s">
        <v>310</v>
      </c>
      <c r="D22" s="328"/>
      <c r="E22" s="328"/>
      <c r="F22" s="329"/>
      <c r="G22" s="115">
        <v>310</v>
      </c>
      <c r="H22" s="130" t="s">
        <v>222</v>
      </c>
      <c r="I22" s="146">
        <v>0</v>
      </c>
      <c r="J22" s="139">
        <f t="shared" si="4"/>
        <v>0</v>
      </c>
    </row>
    <row r="23" spans="1:10" x14ac:dyDescent="0.2">
      <c r="A23" s="135">
        <f t="shared" si="5"/>
        <v>16</v>
      </c>
      <c r="B23" s="120" t="s">
        <v>286</v>
      </c>
      <c r="C23" s="327" t="s">
        <v>309</v>
      </c>
      <c r="D23" s="328"/>
      <c r="E23" s="328"/>
      <c r="F23" s="329"/>
      <c r="G23" s="136">
        <f>+G21+G14</f>
        <v>65</v>
      </c>
      <c r="H23" s="130" t="s">
        <v>222</v>
      </c>
      <c r="I23" s="116">
        <v>0</v>
      </c>
      <c r="J23" s="139">
        <f t="shared" si="4"/>
        <v>0</v>
      </c>
    </row>
    <row r="24" spans="1:10" x14ac:dyDescent="0.2">
      <c r="A24" s="135">
        <f t="shared" si="5"/>
        <v>17</v>
      </c>
      <c r="B24" s="120" t="s">
        <v>286</v>
      </c>
      <c r="C24" s="327" t="s">
        <v>311</v>
      </c>
      <c r="D24" s="328"/>
      <c r="E24" s="328"/>
      <c r="F24" s="329"/>
      <c r="G24" s="115">
        <f>+G22</f>
        <v>310</v>
      </c>
      <c r="H24" s="130" t="s">
        <v>222</v>
      </c>
      <c r="I24" s="116">
        <v>0</v>
      </c>
      <c r="J24" s="139">
        <f t="shared" si="4"/>
        <v>0</v>
      </c>
    </row>
    <row r="25" spans="1:10" x14ac:dyDescent="0.2">
      <c r="A25" s="135">
        <f t="shared" si="5"/>
        <v>18</v>
      </c>
      <c r="B25" s="120" t="s">
        <v>286</v>
      </c>
      <c r="C25" s="327" t="s">
        <v>312</v>
      </c>
      <c r="D25" s="328"/>
      <c r="E25" s="328"/>
      <c r="F25" s="329"/>
      <c r="G25" s="136">
        <f>+G12</f>
        <v>35</v>
      </c>
      <c r="H25" s="130" t="s">
        <v>222</v>
      </c>
      <c r="I25" s="116">
        <v>0</v>
      </c>
      <c r="J25" s="139">
        <f t="shared" si="4"/>
        <v>0</v>
      </c>
    </row>
    <row r="26" spans="1:10" x14ac:dyDescent="0.2">
      <c r="A26" s="135">
        <f t="shared" si="5"/>
        <v>19</v>
      </c>
      <c r="B26" s="120" t="s">
        <v>286</v>
      </c>
      <c r="C26" s="327" t="s">
        <v>292</v>
      </c>
      <c r="D26" s="328"/>
      <c r="E26" s="328"/>
      <c r="F26" s="329"/>
      <c r="G26" s="136">
        <f>+G13</f>
        <v>55</v>
      </c>
      <c r="H26" s="130" t="s">
        <v>222</v>
      </c>
      <c r="I26" s="116">
        <v>0</v>
      </c>
      <c r="J26" s="139">
        <f t="shared" si="4"/>
        <v>0</v>
      </c>
    </row>
    <row r="27" spans="1:10" x14ac:dyDescent="0.2">
      <c r="A27" s="135">
        <f t="shared" si="5"/>
        <v>20</v>
      </c>
      <c r="B27" s="120" t="s">
        <v>286</v>
      </c>
      <c r="C27" s="336" t="s">
        <v>294</v>
      </c>
      <c r="D27" s="337"/>
      <c r="E27" s="337"/>
      <c r="F27" s="338"/>
      <c r="G27" s="203">
        <v>8</v>
      </c>
      <c r="H27" s="120" t="s">
        <v>288</v>
      </c>
      <c r="I27" s="146">
        <v>0</v>
      </c>
      <c r="J27" s="139">
        <f t="shared" si="4"/>
        <v>0</v>
      </c>
    </row>
    <row r="28" spans="1:10" x14ac:dyDescent="0.2">
      <c r="A28" s="135">
        <f t="shared" si="5"/>
        <v>21</v>
      </c>
      <c r="B28" s="120" t="s">
        <v>286</v>
      </c>
      <c r="C28" s="336" t="s">
        <v>295</v>
      </c>
      <c r="D28" s="337"/>
      <c r="E28" s="337"/>
      <c r="F28" s="338"/>
      <c r="G28" s="203">
        <v>8</v>
      </c>
      <c r="H28" s="120" t="s">
        <v>288</v>
      </c>
      <c r="I28" s="147">
        <v>0</v>
      </c>
      <c r="J28" s="139">
        <f t="shared" si="4"/>
        <v>0</v>
      </c>
    </row>
    <row r="29" spans="1:10" x14ac:dyDescent="0.2">
      <c r="A29" s="135">
        <f t="shared" si="5"/>
        <v>22</v>
      </c>
      <c r="B29" s="120" t="s">
        <v>286</v>
      </c>
      <c r="C29" s="141" t="s">
        <v>313</v>
      </c>
      <c r="D29" s="142"/>
      <c r="E29" s="142"/>
      <c r="F29" s="143"/>
      <c r="G29" s="203">
        <v>85</v>
      </c>
      <c r="H29" s="120" t="s">
        <v>288</v>
      </c>
      <c r="I29" s="147">
        <v>0</v>
      </c>
      <c r="J29" s="139">
        <f t="shared" si="4"/>
        <v>0</v>
      </c>
    </row>
    <row r="30" spans="1:10" x14ac:dyDescent="0.2">
      <c r="A30" s="145"/>
      <c r="B30" s="145"/>
      <c r="C30" s="320" t="s">
        <v>264</v>
      </c>
      <c r="D30" s="321"/>
      <c r="E30" s="321"/>
      <c r="F30" s="322"/>
      <c r="G30" s="145"/>
      <c r="H30" s="145"/>
      <c r="I30" s="145"/>
      <c r="J30" s="128">
        <f>J31+J32+J33</f>
        <v>0</v>
      </c>
    </row>
    <row r="31" spans="1:10" x14ac:dyDescent="0.2">
      <c r="A31" s="140">
        <f>A29+1</f>
        <v>23</v>
      </c>
      <c r="B31" s="120" t="s">
        <v>286</v>
      </c>
      <c r="C31" s="326" t="s">
        <v>299</v>
      </c>
      <c r="D31" s="326"/>
      <c r="E31" s="326"/>
      <c r="F31" s="326"/>
      <c r="G31" s="115">
        <v>16</v>
      </c>
      <c r="H31" s="115" t="s">
        <v>224</v>
      </c>
      <c r="I31" s="116">
        <v>0</v>
      </c>
      <c r="J31" s="139">
        <f>+I31*G31</f>
        <v>0</v>
      </c>
    </row>
    <row r="32" spans="1:10" x14ac:dyDescent="0.2">
      <c r="A32" s="140">
        <f>A31+1</f>
        <v>24</v>
      </c>
      <c r="B32" s="120" t="s">
        <v>286</v>
      </c>
      <c r="C32" s="326" t="s">
        <v>278</v>
      </c>
      <c r="D32" s="326"/>
      <c r="E32" s="326"/>
      <c r="F32" s="326"/>
      <c r="G32" s="115">
        <v>6</v>
      </c>
      <c r="H32" s="115" t="s">
        <v>224</v>
      </c>
      <c r="I32" s="116">
        <v>0</v>
      </c>
      <c r="J32" s="139">
        <f>+I32*G32</f>
        <v>0</v>
      </c>
    </row>
    <row r="33" spans="1:10" x14ac:dyDescent="0.2">
      <c r="A33" s="140">
        <f>A32+1</f>
        <v>25</v>
      </c>
      <c r="B33" s="120" t="s">
        <v>286</v>
      </c>
      <c r="C33" s="327" t="s">
        <v>296</v>
      </c>
      <c r="D33" s="328"/>
      <c r="E33" s="328"/>
      <c r="F33" s="329"/>
      <c r="G33" s="115">
        <v>1</v>
      </c>
      <c r="H33" s="115" t="s">
        <v>297</v>
      </c>
      <c r="I33" s="116">
        <v>0</v>
      </c>
      <c r="J33" s="139">
        <f>+G33*I33</f>
        <v>0</v>
      </c>
    </row>
    <row r="34" spans="1:10" x14ac:dyDescent="0.2">
      <c r="A34" s="145"/>
      <c r="B34" s="145"/>
      <c r="C34" s="333" t="s">
        <v>231</v>
      </c>
      <c r="D34" s="333"/>
      <c r="E34" s="333"/>
      <c r="F34" s="333"/>
      <c r="G34" s="145"/>
      <c r="H34" s="145"/>
      <c r="I34" s="145"/>
      <c r="J34" s="128">
        <f>J30+J15+J9+J5</f>
        <v>0</v>
      </c>
    </row>
    <row r="35" spans="1:10" x14ac:dyDescent="0.2">
      <c r="A35" s="200"/>
      <c r="B35" s="200"/>
      <c r="C35" s="201"/>
      <c r="D35" s="201"/>
      <c r="E35" s="201"/>
      <c r="F35" s="201"/>
      <c r="G35" s="200"/>
      <c r="H35" s="200"/>
      <c r="I35" s="200"/>
      <c r="J35" s="202"/>
    </row>
    <row r="37" spans="1:10" x14ac:dyDescent="0.2">
      <c r="A37" s="334" t="s">
        <v>428</v>
      </c>
      <c r="B37" s="335"/>
      <c r="C37" s="335"/>
      <c r="D37" s="335"/>
      <c r="E37" s="335"/>
      <c r="F37" s="335"/>
      <c r="G37" s="335"/>
      <c r="H37" s="335"/>
      <c r="I37" s="335"/>
      <c r="J37" s="335"/>
    </row>
    <row r="38" spans="1:10" x14ac:dyDescent="0.2">
      <c r="A38" s="335"/>
      <c r="B38" s="335"/>
      <c r="C38" s="335"/>
      <c r="D38" s="335"/>
      <c r="E38" s="335"/>
      <c r="F38" s="335"/>
      <c r="G38" s="335"/>
      <c r="H38" s="335"/>
      <c r="I38" s="335"/>
      <c r="J38" s="335"/>
    </row>
    <row r="39" spans="1:10" ht="102.75" customHeight="1" x14ac:dyDescent="0.2">
      <c r="A39" s="335"/>
      <c r="B39" s="335"/>
      <c r="C39" s="335"/>
      <c r="D39" s="335"/>
      <c r="E39" s="335"/>
      <c r="F39" s="335"/>
      <c r="G39" s="335"/>
      <c r="H39" s="335"/>
      <c r="I39" s="335"/>
      <c r="J39" s="335"/>
    </row>
  </sheetData>
  <mergeCells count="33">
    <mergeCell ref="C32:F32"/>
    <mergeCell ref="C9:F9"/>
    <mergeCell ref="C33:F33"/>
    <mergeCell ref="C4:F4"/>
    <mergeCell ref="C34:F34"/>
    <mergeCell ref="A37:J39"/>
    <mergeCell ref="C25:F25"/>
    <mergeCell ref="C26:F26"/>
    <mergeCell ref="C27:F27"/>
    <mergeCell ref="C28:F28"/>
    <mergeCell ref="C19:F19"/>
    <mergeCell ref="C20:F20"/>
    <mergeCell ref="C21:F21"/>
    <mergeCell ref="C23:F23"/>
    <mergeCell ref="C22:F22"/>
    <mergeCell ref="C24:F24"/>
    <mergeCell ref="C13:F13"/>
    <mergeCell ref="C30:F30"/>
    <mergeCell ref="A2:J3"/>
    <mergeCell ref="A1:J1"/>
    <mergeCell ref="C31:F31"/>
    <mergeCell ref="C10:F10"/>
    <mergeCell ref="C11:F11"/>
    <mergeCell ref="C12:F12"/>
    <mergeCell ref="C14:F14"/>
    <mergeCell ref="C16:F16"/>
    <mergeCell ref="C15:F15"/>
    <mergeCell ref="C17:F17"/>
    <mergeCell ref="C18:F18"/>
    <mergeCell ref="C6:F6"/>
    <mergeCell ref="C7:F7"/>
    <mergeCell ref="C8:F8"/>
    <mergeCell ref="C5:F5"/>
  </mergeCells>
  <pageMargins left="0.7" right="0.7" top="0.78740157499999996" bottom="0.78740157499999996" header="0.3" footer="0.3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2C1EC-5D7D-4351-922B-487AF44D747E}">
  <dimension ref="A1:BH61"/>
  <sheetViews>
    <sheetView workbookViewId="0">
      <selection activeCell="F9" sqref="F9"/>
    </sheetView>
  </sheetViews>
  <sheetFormatPr defaultRowHeight="12.75" outlineLevelRow="1" x14ac:dyDescent="0.2"/>
  <cols>
    <col min="1" max="1" width="4.28515625" style="148" customWidth="1"/>
    <col min="2" max="2" width="14.42578125" style="155" customWidth="1"/>
    <col min="3" max="3" width="38.28515625" style="155" customWidth="1"/>
    <col min="4" max="4" width="4.5703125" style="148" customWidth="1"/>
    <col min="5" max="5" width="10.5703125" style="148" customWidth="1"/>
    <col min="6" max="6" width="9.85546875" style="148" customWidth="1"/>
    <col min="7" max="7" width="12.7109375" style="148" customWidth="1"/>
    <col min="8" max="21" width="0" style="148" hidden="1" customWidth="1"/>
    <col min="22" max="28" width="9.140625" style="148"/>
    <col min="29" max="39" width="0" style="148" hidden="1" customWidth="1"/>
    <col min="40" max="16384" width="9.140625" style="148"/>
  </cols>
  <sheetData>
    <row r="1" spans="1:60" ht="15.75" customHeight="1" x14ac:dyDescent="0.25">
      <c r="A1" s="351" t="s">
        <v>314</v>
      </c>
      <c r="B1" s="351"/>
      <c r="C1" s="351"/>
      <c r="D1" s="351"/>
      <c r="E1" s="351"/>
      <c r="F1" s="351"/>
      <c r="G1" s="351"/>
      <c r="AE1" s="148" t="s">
        <v>315</v>
      </c>
    </row>
    <row r="2" spans="1:60" ht="24.95" customHeight="1" x14ac:dyDescent="0.2">
      <c r="A2" s="149" t="s">
        <v>316</v>
      </c>
      <c r="B2" s="150"/>
      <c r="C2" s="352" t="s">
        <v>317</v>
      </c>
      <c r="D2" s="353"/>
      <c r="E2" s="353"/>
      <c r="F2" s="353"/>
      <c r="G2" s="354"/>
      <c r="AE2" s="148" t="s">
        <v>318</v>
      </c>
    </row>
    <row r="3" spans="1:60" ht="24.95" customHeight="1" x14ac:dyDescent="0.2">
      <c r="A3" s="149" t="s">
        <v>319</v>
      </c>
      <c r="B3" s="150"/>
      <c r="C3" s="352" t="s">
        <v>320</v>
      </c>
      <c r="D3" s="353"/>
      <c r="E3" s="353"/>
      <c r="F3" s="353"/>
      <c r="G3" s="354"/>
      <c r="AE3" s="148" t="s">
        <v>321</v>
      </c>
    </row>
    <row r="4" spans="1:60" ht="24.95" hidden="1" customHeight="1" x14ac:dyDescent="0.2">
      <c r="A4" s="149" t="s">
        <v>322</v>
      </c>
      <c r="B4" s="150"/>
      <c r="C4" s="352"/>
      <c r="D4" s="353"/>
      <c r="E4" s="353"/>
      <c r="F4" s="353"/>
      <c r="G4" s="354"/>
      <c r="AE4" s="148" t="s">
        <v>323</v>
      </c>
    </row>
    <row r="5" spans="1:60" hidden="1" x14ac:dyDescent="0.2">
      <c r="A5" s="151" t="s">
        <v>324</v>
      </c>
      <c r="B5" s="152"/>
      <c r="C5" s="152"/>
      <c r="D5" s="153"/>
      <c r="E5" s="153"/>
      <c r="F5" s="153"/>
      <c r="G5" s="154"/>
      <c r="AE5" s="148" t="s">
        <v>325</v>
      </c>
    </row>
    <row r="7" spans="1:60" ht="38.25" x14ac:dyDescent="0.2">
      <c r="A7" s="156" t="s">
        <v>326</v>
      </c>
      <c r="B7" s="157" t="s">
        <v>327</v>
      </c>
      <c r="C7" s="157" t="s">
        <v>328</v>
      </c>
      <c r="D7" s="156" t="s">
        <v>218</v>
      </c>
      <c r="E7" s="156" t="s">
        <v>329</v>
      </c>
      <c r="F7" s="158" t="s">
        <v>330</v>
      </c>
      <c r="G7" s="156" t="s">
        <v>231</v>
      </c>
      <c r="H7" s="159" t="s">
        <v>229</v>
      </c>
      <c r="I7" s="159" t="s">
        <v>331</v>
      </c>
      <c r="J7" s="159" t="s">
        <v>230</v>
      </c>
      <c r="K7" s="159" t="s">
        <v>332</v>
      </c>
      <c r="L7" s="159" t="s">
        <v>333</v>
      </c>
      <c r="M7" s="159" t="s">
        <v>334</v>
      </c>
      <c r="N7" s="159" t="s">
        <v>335</v>
      </c>
      <c r="O7" s="159" t="s">
        <v>336</v>
      </c>
      <c r="P7" s="159" t="s">
        <v>337</v>
      </c>
      <c r="Q7" s="159" t="s">
        <v>338</v>
      </c>
      <c r="R7" s="159" t="s">
        <v>339</v>
      </c>
      <c r="S7" s="159" t="s">
        <v>340</v>
      </c>
      <c r="T7" s="159" t="s">
        <v>341</v>
      </c>
      <c r="U7" s="159" t="s">
        <v>342</v>
      </c>
    </row>
    <row r="8" spans="1:60" x14ac:dyDescent="0.2">
      <c r="A8" s="160" t="s">
        <v>343</v>
      </c>
      <c r="B8" s="161" t="s">
        <v>64</v>
      </c>
      <c r="C8" s="162" t="s">
        <v>344</v>
      </c>
      <c r="D8" s="163"/>
      <c r="E8" s="164"/>
      <c r="F8" s="165"/>
      <c r="G8" s="165">
        <f>SUMIF(AE9:AE10,"&lt;&gt;NOR",G9:G10)</f>
        <v>0</v>
      </c>
      <c r="H8" s="165"/>
      <c r="I8" s="165">
        <f>SUM(I9:I10)</f>
        <v>0</v>
      </c>
      <c r="J8" s="165"/>
      <c r="K8" s="165">
        <f>SUM(K9:K10)</f>
        <v>0</v>
      </c>
      <c r="L8" s="165"/>
      <c r="M8" s="165">
        <f>SUM(M9:M10)</f>
        <v>0</v>
      </c>
      <c r="N8" s="166"/>
      <c r="O8" s="166">
        <f>SUM(O9:O10)</f>
        <v>0</v>
      </c>
      <c r="P8" s="166"/>
      <c r="Q8" s="166">
        <f>SUM(Q9:Q10)</f>
        <v>0.22746</v>
      </c>
      <c r="R8" s="166"/>
      <c r="S8" s="166"/>
      <c r="T8" s="160"/>
      <c r="U8" s="166">
        <f>SUM(U9:U10)</f>
        <v>26.69</v>
      </c>
      <c r="AE8" s="148" t="s">
        <v>345</v>
      </c>
    </row>
    <row r="9" spans="1:60" outlineLevel="1" x14ac:dyDescent="0.2">
      <c r="A9" s="167">
        <v>1</v>
      </c>
      <c r="B9" s="167" t="s">
        <v>346</v>
      </c>
      <c r="C9" s="168" t="s">
        <v>347</v>
      </c>
      <c r="D9" s="169" t="s">
        <v>220</v>
      </c>
      <c r="E9" s="170">
        <v>8</v>
      </c>
      <c r="F9" s="171">
        <v>0</v>
      </c>
      <c r="G9" s="172">
        <f>ROUND(E9*F9,2)</f>
        <v>0</v>
      </c>
      <c r="H9" s="171"/>
      <c r="I9" s="172">
        <f>ROUND(E9*H9,2)</f>
        <v>0</v>
      </c>
      <c r="J9" s="171"/>
      <c r="K9" s="172">
        <f>ROUND(E9*J9,2)</f>
        <v>0</v>
      </c>
      <c r="L9" s="172">
        <v>0</v>
      </c>
      <c r="M9" s="172">
        <f>G9*(1+L9/100)</f>
        <v>0</v>
      </c>
      <c r="N9" s="173">
        <v>0</v>
      </c>
      <c r="O9" s="173">
        <f>ROUND(E9*N9,5)</f>
        <v>0</v>
      </c>
      <c r="P9" s="173">
        <v>2.2300000000000002E-3</v>
      </c>
      <c r="Q9" s="173">
        <f>ROUND(E9*P9,5)</f>
        <v>1.7840000000000002E-2</v>
      </c>
      <c r="R9" s="173"/>
      <c r="S9" s="173"/>
      <c r="T9" s="174">
        <v>0.26166</v>
      </c>
      <c r="U9" s="173">
        <f>ROUND(E9*T9,2)</f>
        <v>2.09</v>
      </c>
      <c r="V9" s="175"/>
      <c r="W9" s="175"/>
      <c r="X9" s="175"/>
      <c r="Y9" s="175"/>
      <c r="Z9" s="175"/>
      <c r="AA9" s="175"/>
      <c r="AB9" s="175"/>
      <c r="AC9" s="175"/>
      <c r="AD9" s="175"/>
      <c r="AE9" s="175" t="s">
        <v>348</v>
      </c>
      <c r="AF9" s="175"/>
      <c r="AG9" s="175"/>
      <c r="AH9" s="175"/>
      <c r="AI9" s="175"/>
      <c r="AJ9" s="175"/>
      <c r="AK9" s="175"/>
      <c r="AL9" s="175"/>
      <c r="AM9" s="175"/>
      <c r="AN9" s="175"/>
      <c r="AO9" s="175"/>
      <c r="AP9" s="175"/>
      <c r="AQ9" s="175"/>
      <c r="AR9" s="175"/>
      <c r="AS9" s="175"/>
      <c r="AT9" s="175"/>
      <c r="AU9" s="175"/>
      <c r="AV9" s="175"/>
      <c r="AW9" s="175"/>
      <c r="AX9" s="175"/>
      <c r="AY9" s="175"/>
      <c r="AZ9" s="175"/>
      <c r="BA9" s="175"/>
      <c r="BB9" s="175"/>
      <c r="BC9" s="175"/>
      <c r="BD9" s="175"/>
      <c r="BE9" s="175"/>
      <c r="BF9" s="175"/>
      <c r="BG9" s="175"/>
      <c r="BH9" s="175"/>
    </row>
    <row r="10" spans="1:60" outlineLevel="1" x14ac:dyDescent="0.2">
      <c r="A10" s="183">
        <v>2</v>
      </c>
      <c r="B10" s="183" t="s">
        <v>346</v>
      </c>
      <c r="C10" s="184" t="s">
        <v>349</v>
      </c>
      <c r="D10" s="185" t="s">
        <v>220</v>
      </c>
      <c r="E10" s="186">
        <v>94</v>
      </c>
      <c r="F10" s="187">
        <v>0</v>
      </c>
      <c r="G10" s="188">
        <f>ROUND(E10*F10,2)</f>
        <v>0</v>
      </c>
      <c r="H10" s="171"/>
      <c r="I10" s="172">
        <f>ROUND(E10*H10,2)</f>
        <v>0</v>
      </c>
      <c r="J10" s="171"/>
      <c r="K10" s="172">
        <f>ROUND(E10*J10,2)</f>
        <v>0</v>
      </c>
      <c r="L10" s="172">
        <v>0</v>
      </c>
      <c r="M10" s="172">
        <f>G10*(1+L10/100)</f>
        <v>0</v>
      </c>
      <c r="N10" s="173">
        <v>0</v>
      </c>
      <c r="O10" s="173">
        <f>ROUND(E10*N10,5)</f>
        <v>0</v>
      </c>
      <c r="P10" s="173">
        <v>2.2300000000000002E-3</v>
      </c>
      <c r="Q10" s="173">
        <f>ROUND(E10*P10,5)</f>
        <v>0.20962</v>
      </c>
      <c r="R10" s="173"/>
      <c r="S10" s="173"/>
      <c r="T10" s="174">
        <v>0.26166</v>
      </c>
      <c r="U10" s="173">
        <f>ROUND(E10*T10,2)</f>
        <v>24.6</v>
      </c>
      <c r="V10" s="175"/>
      <c r="W10" s="175"/>
      <c r="X10" s="175"/>
      <c r="Y10" s="175"/>
      <c r="Z10" s="175"/>
      <c r="AA10" s="175"/>
      <c r="AB10" s="175"/>
      <c r="AC10" s="175"/>
      <c r="AD10" s="175"/>
      <c r="AE10" s="175" t="s">
        <v>348</v>
      </c>
      <c r="AF10" s="175"/>
      <c r="AG10" s="175"/>
      <c r="AH10" s="175"/>
      <c r="AI10" s="175"/>
      <c r="AJ10" s="175"/>
      <c r="AK10" s="175"/>
      <c r="AL10" s="175"/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5"/>
      <c r="AY10" s="175"/>
      <c r="AZ10" s="175"/>
      <c r="BA10" s="175"/>
      <c r="BB10" s="175"/>
      <c r="BC10" s="175"/>
      <c r="BD10" s="175"/>
      <c r="BE10" s="175"/>
      <c r="BF10" s="175"/>
      <c r="BG10" s="175"/>
      <c r="BH10" s="175"/>
    </row>
    <row r="11" spans="1:60" x14ac:dyDescent="0.2">
      <c r="A11" s="176" t="s">
        <v>343</v>
      </c>
      <c r="B11" s="176" t="s">
        <v>80</v>
      </c>
      <c r="C11" s="177" t="s">
        <v>217</v>
      </c>
      <c r="D11" s="178"/>
      <c r="E11" s="179"/>
      <c r="F11" s="180"/>
      <c r="G11" s="180">
        <f>SUMIF(AE12:AE21,"&lt;&gt;NOR",G12:G21)</f>
        <v>0</v>
      </c>
      <c r="H11" s="180"/>
      <c r="I11" s="180">
        <f>SUM(I12:I21)</f>
        <v>0</v>
      </c>
      <c r="J11" s="180"/>
      <c r="K11" s="180">
        <f>SUM(K12:K21)</f>
        <v>0</v>
      </c>
      <c r="L11" s="180"/>
      <c r="M11" s="180">
        <f>SUM(M12:M21)</f>
        <v>0</v>
      </c>
      <c r="N11" s="181"/>
      <c r="O11" s="181">
        <f>SUM(O12:O21)</f>
        <v>2.01E-2</v>
      </c>
      <c r="P11" s="181"/>
      <c r="Q11" s="181">
        <f>SUM(Q12:Q21)</f>
        <v>1.052E-2</v>
      </c>
      <c r="R11" s="181"/>
      <c r="S11" s="181"/>
      <c r="T11" s="182"/>
      <c r="U11" s="181">
        <f>SUM(U12:U21)</f>
        <v>10.81</v>
      </c>
      <c r="AE11" s="148" t="s">
        <v>345</v>
      </c>
    </row>
    <row r="12" spans="1:60" outlineLevel="1" x14ac:dyDescent="0.2">
      <c r="A12" s="167">
        <v>3</v>
      </c>
      <c r="B12" s="167" t="s">
        <v>350</v>
      </c>
      <c r="C12" s="168" t="s">
        <v>351</v>
      </c>
      <c r="D12" s="169" t="s">
        <v>222</v>
      </c>
      <c r="E12" s="170">
        <v>4</v>
      </c>
      <c r="F12" s="171">
        <v>0</v>
      </c>
      <c r="G12" s="172">
        <f t="shared" ref="G12:G21" si="0">ROUND(E12*F12,2)</f>
        <v>0</v>
      </c>
      <c r="H12" s="171"/>
      <c r="I12" s="172">
        <f t="shared" ref="I12:I21" si="1">ROUND(E12*H12,2)</f>
        <v>0</v>
      </c>
      <c r="J12" s="171"/>
      <c r="K12" s="172">
        <f t="shared" ref="K12:K21" si="2">ROUND(E12*J12,2)</f>
        <v>0</v>
      </c>
      <c r="L12" s="172">
        <v>0</v>
      </c>
      <c r="M12" s="172">
        <f t="shared" ref="M12:M21" si="3">G12*(1+L12/100)</f>
        <v>0</v>
      </c>
      <c r="N12" s="173">
        <v>1.6100000000000001E-3</v>
      </c>
      <c r="O12" s="173">
        <f t="shared" ref="O12:O21" si="4">ROUND(E12*N12,5)</f>
        <v>6.4400000000000004E-3</v>
      </c>
      <c r="P12" s="173">
        <v>0</v>
      </c>
      <c r="Q12" s="173">
        <f t="shared" ref="Q12:Q21" si="5">ROUND(E12*P12,5)</f>
        <v>0</v>
      </c>
      <c r="R12" s="173"/>
      <c r="S12" s="173"/>
      <c r="T12" s="174">
        <v>0.73899999999999999</v>
      </c>
      <c r="U12" s="173">
        <f t="shared" ref="U12:U21" si="6">ROUND(E12*T12,2)</f>
        <v>2.96</v>
      </c>
      <c r="V12" s="175"/>
      <c r="W12" s="175"/>
      <c r="X12" s="175"/>
      <c r="Y12" s="175"/>
      <c r="Z12" s="175"/>
      <c r="AA12" s="175"/>
      <c r="AB12" s="175"/>
      <c r="AC12" s="175"/>
      <c r="AD12" s="175"/>
      <c r="AE12" s="175" t="s">
        <v>348</v>
      </c>
      <c r="AF12" s="175"/>
      <c r="AG12" s="175"/>
      <c r="AH12" s="175"/>
      <c r="AI12" s="175"/>
      <c r="AJ12" s="175"/>
      <c r="AK12" s="175"/>
      <c r="AL12" s="175"/>
      <c r="AM12" s="175"/>
      <c r="AN12" s="175"/>
      <c r="AO12" s="175"/>
      <c r="AP12" s="175"/>
      <c r="AQ12" s="175"/>
      <c r="AR12" s="175"/>
      <c r="AS12" s="175"/>
      <c r="AT12" s="175"/>
      <c r="AU12" s="175"/>
      <c r="AV12" s="175"/>
      <c r="AW12" s="175"/>
      <c r="AX12" s="175"/>
      <c r="AY12" s="175"/>
      <c r="AZ12" s="175"/>
      <c r="BA12" s="175"/>
      <c r="BB12" s="175"/>
      <c r="BC12" s="175"/>
      <c r="BD12" s="175"/>
      <c r="BE12" s="175"/>
      <c r="BF12" s="175"/>
      <c r="BG12" s="175"/>
      <c r="BH12" s="175"/>
    </row>
    <row r="13" spans="1:60" outlineLevel="1" x14ac:dyDescent="0.2">
      <c r="A13" s="167">
        <v>4</v>
      </c>
      <c r="B13" s="167" t="s">
        <v>352</v>
      </c>
      <c r="C13" s="168" t="s">
        <v>353</v>
      </c>
      <c r="D13" s="169" t="s">
        <v>222</v>
      </c>
      <c r="E13" s="170">
        <v>4</v>
      </c>
      <c r="F13" s="171">
        <v>0</v>
      </c>
      <c r="G13" s="172">
        <f t="shared" si="0"/>
        <v>0</v>
      </c>
      <c r="H13" s="171"/>
      <c r="I13" s="172">
        <f t="shared" si="1"/>
        <v>0</v>
      </c>
      <c r="J13" s="171"/>
      <c r="K13" s="172">
        <f t="shared" si="2"/>
        <v>0</v>
      </c>
      <c r="L13" s="172">
        <v>0</v>
      </c>
      <c r="M13" s="172">
        <f t="shared" si="3"/>
        <v>0</v>
      </c>
      <c r="N13" s="173">
        <v>0</v>
      </c>
      <c r="O13" s="173">
        <f t="shared" si="4"/>
        <v>0</v>
      </c>
      <c r="P13" s="173">
        <v>0</v>
      </c>
      <c r="Q13" s="173">
        <f t="shared" si="5"/>
        <v>0</v>
      </c>
      <c r="R13" s="173"/>
      <c r="S13" s="173"/>
      <c r="T13" s="174">
        <v>5.8999999999999997E-2</v>
      </c>
      <c r="U13" s="173">
        <f t="shared" si="6"/>
        <v>0.24</v>
      </c>
      <c r="V13" s="175"/>
      <c r="W13" s="175"/>
      <c r="X13" s="175"/>
      <c r="Y13" s="175"/>
      <c r="Z13" s="175"/>
      <c r="AA13" s="175"/>
      <c r="AB13" s="175"/>
      <c r="AC13" s="175"/>
      <c r="AD13" s="175"/>
      <c r="AE13" s="175" t="s">
        <v>348</v>
      </c>
      <c r="AF13" s="175"/>
      <c r="AG13" s="175"/>
      <c r="AH13" s="175"/>
      <c r="AI13" s="175"/>
      <c r="AJ13" s="175"/>
      <c r="AK13" s="175"/>
      <c r="AL13" s="175"/>
      <c r="AM13" s="175"/>
      <c r="AN13" s="175"/>
      <c r="AO13" s="175"/>
      <c r="AP13" s="175"/>
      <c r="AQ13" s="175"/>
      <c r="AR13" s="175"/>
      <c r="AS13" s="175"/>
      <c r="AT13" s="175"/>
      <c r="AU13" s="175"/>
      <c r="AV13" s="175"/>
      <c r="AW13" s="175"/>
      <c r="AX13" s="175"/>
      <c r="AY13" s="175"/>
      <c r="AZ13" s="175"/>
      <c r="BA13" s="175"/>
      <c r="BB13" s="175"/>
      <c r="BC13" s="175"/>
      <c r="BD13" s="175"/>
      <c r="BE13" s="175"/>
      <c r="BF13" s="175"/>
      <c r="BG13" s="175"/>
      <c r="BH13" s="175"/>
    </row>
    <row r="14" spans="1:60" ht="22.5" outlineLevel="1" x14ac:dyDescent="0.2">
      <c r="A14" s="167">
        <v>5</v>
      </c>
      <c r="B14" s="167" t="s">
        <v>354</v>
      </c>
      <c r="C14" s="168" t="s">
        <v>355</v>
      </c>
      <c r="D14" s="169" t="s">
        <v>288</v>
      </c>
      <c r="E14" s="170">
        <v>1</v>
      </c>
      <c r="F14" s="171">
        <v>0</v>
      </c>
      <c r="G14" s="172">
        <f t="shared" si="0"/>
        <v>0</v>
      </c>
      <c r="H14" s="171"/>
      <c r="I14" s="172">
        <f t="shared" si="1"/>
        <v>0</v>
      </c>
      <c r="J14" s="171"/>
      <c r="K14" s="172">
        <f t="shared" si="2"/>
        <v>0</v>
      </c>
      <c r="L14" s="172">
        <v>0</v>
      </c>
      <c r="M14" s="172">
        <f t="shared" si="3"/>
        <v>0</v>
      </c>
      <c r="N14" s="173">
        <v>0</v>
      </c>
      <c r="O14" s="173">
        <f t="shared" si="4"/>
        <v>0</v>
      </c>
      <c r="P14" s="173">
        <v>0</v>
      </c>
      <c r="Q14" s="173">
        <f t="shared" si="5"/>
        <v>0</v>
      </c>
      <c r="R14" s="173"/>
      <c r="S14" s="173"/>
      <c r="T14" s="174">
        <v>0</v>
      </c>
      <c r="U14" s="173">
        <f t="shared" si="6"/>
        <v>0</v>
      </c>
      <c r="V14" s="175"/>
      <c r="W14" s="175"/>
      <c r="X14" s="175"/>
      <c r="Y14" s="175"/>
      <c r="Z14" s="175"/>
      <c r="AA14" s="175"/>
      <c r="AB14" s="175"/>
      <c r="AC14" s="175"/>
      <c r="AD14" s="175"/>
      <c r="AE14" s="175" t="s">
        <v>348</v>
      </c>
      <c r="AF14" s="175"/>
      <c r="AG14" s="175"/>
      <c r="AH14" s="175"/>
      <c r="AI14" s="175"/>
      <c r="AJ14" s="175"/>
      <c r="AK14" s="175"/>
      <c r="AL14" s="175"/>
      <c r="AM14" s="175"/>
      <c r="AN14" s="175"/>
      <c r="AO14" s="175"/>
      <c r="AP14" s="175"/>
      <c r="AQ14" s="175"/>
      <c r="AR14" s="175"/>
      <c r="AS14" s="175"/>
      <c r="AT14" s="175"/>
      <c r="AU14" s="175"/>
      <c r="AV14" s="175"/>
      <c r="AW14" s="175"/>
      <c r="AX14" s="175"/>
      <c r="AY14" s="175"/>
      <c r="AZ14" s="175"/>
      <c r="BA14" s="175"/>
      <c r="BB14" s="175"/>
      <c r="BC14" s="175"/>
      <c r="BD14" s="175"/>
      <c r="BE14" s="175"/>
      <c r="BF14" s="175"/>
      <c r="BG14" s="175"/>
      <c r="BH14" s="175"/>
    </row>
    <row r="15" spans="1:60" ht="22.5" outlineLevel="1" x14ac:dyDescent="0.2">
      <c r="A15" s="167">
        <v>6</v>
      </c>
      <c r="B15" s="167" t="s">
        <v>354</v>
      </c>
      <c r="C15" s="168" t="s">
        <v>356</v>
      </c>
      <c r="D15" s="169" t="s">
        <v>225</v>
      </c>
      <c r="E15" s="170">
        <v>1</v>
      </c>
      <c r="F15" s="171">
        <v>0</v>
      </c>
      <c r="G15" s="172">
        <f t="shared" si="0"/>
        <v>0</v>
      </c>
      <c r="H15" s="171"/>
      <c r="I15" s="172">
        <f t="shared" si="1"/>
        <v>0</v>
      </c>
      <c r="J15" s="171"/>
      <c r="K15" s="172">
        <f t="shared" si="2"/>
        <v>0</v>
      </c>
      <c r="L15" s="172">
        <v>0</v>
      </c>
      <c r="M15" s="172">
        <f t="shared" si="3"/>
        <v>0</v>
      </c>
      <c r="N15" s="173">
        <v>0</v>
      </c>
      <c r="O15" s="173">
        <f t="shared" si="4"/>
        <v>0</v>
      </c>
      <c r="P15" s="173">
        <v>0</v>
      </c>
      <c r="Q15" s="173">
        <f t="shared" si="5"/>
        <v>0</v>
      </c>
      <c r="R15" s="173"/>
      <c r="S15" s="173"/>
      <c r="T15" s="174">
        <v>0</v>
      </c>
      <c r="U15" s="173">
        <f t="shared" si="6"/>
        <v>0</v>
      </c>
      <c r="V15" s="175"/>
      <c r="W15" s="175"/>
      <c r="X15" s="175"/>
      <c r="Y15" s="175"/>
      <c r="Z15" s="175"/>
      <c r="AA15" s="175"/>
      <c r="AB15" s="175"/>
      <c r="AC15" s="175"/>
      <c r="AD15" s="175"/>
      <c r="AE15" s="175" t="s">
        <v>348</v>
      </c>
      <c r="AF15" s="175"/>
      <c r="AG15" s="175"/>
      <c r="AH15" s="175"/>
      <c r="AI15" s="175"/>
      <c r="AJ15" s="175"/>
      <c r="AK15" s="175"/>
      <c r="AL15" s="175"/>
      <c r="AM15" s="175"/>
      <c r="AN15" s="175"/>
      <c r="AO15" s="175"/>
      <c r="AP15" s="175"/>
      <c r="AQ15" s="175"/>
      <c r="AR15" s="175"/>
      <c r="AS15" s="175"/>
      <c r="AT15" s="175"/>
      <c r="AU15" s="175"/>
      <c r="AV15" s="175"/>
      <c r="AW15" s="175"/>
      <c r="AX15" s="175"/>
      <c r="AY15" s="175"/>
      <c r="AZ15" s="175"/>
      <c r="BA15" s="175"/>
      <c r="BB15" s="175"/>
      <c r="BC15" s="175"/>
      <c r="BD15" s="175"/>
      <c r="BE15" s="175"/>
      <c r="BF15" s="175"/>
      <c r="BG15" s="175"/>
      <c r="BH15" s="175"/>
    </row>
    <row r="16" spans="1:60" ht="22.5" outlineLevel="1" x14ac:dyDescent="0.2">
      <c r="A16" s="167">
        <v>7</v>
      </c>
      <c r="B16" s="167" t="s">
        <v>354</v>
      </c>
      <c r="C16" s="168" t="s">
        <v>357</v>
      </c>
      <c r="D16" s="169" t="s">
        <v>225</v>
      </c>
      <c r="E16" s="170">
        <v>1</v>
      </c>
      <c r="F16" s="171">
        <v>0</v>
      </c>
      <c r="G16" s="172">
        <f t="shared" si="0"/>
        <v>0</v>
      </c>
      <c r="H16" s="171"/>
      <c r="I16" s="172">
        <f t="shared" si="1"/>
        <v>0</v>
      </c>
      <c r="J16" s="171"/>
      <c r="K16" s="172">
        <f t="shared" si="2"/>
        <v>0</v>
      </c>
      <c r="L16" s="172">
        <v>0</v>
      </c>
      <c r="M16" s="172">
        <f t="shared" si="3"/>
        <v>0</v>
      </c>
      <c r="N16" s="173">
        <v>0</v>
      </c>
      <c r="O16" s="173">
        <f t="shared" si="4"/>
        <v>0</v>
      </c>
      <c r="P16" s="173">
        <v>0</v>
      </c>
      <c r="Q16" s="173">
        <f t="shared" si="5"/>
        <v>0</v>
      </c>
      <c r="R16" s="173"/>
      <c r="S16" s="173"/>
      <c r="T16" s="174">
        <v>0</v>
      </c>
      <c r="U16" s="173">
        <f t="shared" si="6"/>
        <v>0</v>
      </c>
      <c r="V16" s="175"/>
      <c r="W16" s="175"/>
      <c r="X16" s="175"/>
      <c r="Y16" s="175"/>
      <c r="Z16" s="175"/>
      <c r="AA16" s="175"/>
      <c r="AB16" s="175"/>
      <c r="AC16" s="175"/>
      <c r="AD16" s="175"/>
      <c r="AE16" s="175" t="s">
        <v>348</v>
      </c>
      <c r="AF16" s="175"/>
      <c r="AG16" s="175"/>
      <c r="AH16" s="175"/>
      <c r="AI16" s="175"/>
      <c r="AJ16" s="175"/>
      <c r="AK16" s="175"/>
      <c r="AL16" s="175"/>
      <c r="AM16" s="175"/>
      <c r="AN16" s="175"/>
      <c r="AO16" s="175"/>
      <c r="AP16" s="175"/>
      <c r="AQ16" s="175"/>
      <c r="AR16" s="175"/>
      <c r="AS16" s="175"/>
      <c r="AT16" s="175"/>
      <c r="AU16" s="175"/>
      <c r="AV16" s="175"/>
      <c r="AW16" s="175"/>
      <c r="AX16" s="175"/>
      <c r="AY16" s="175"/>
      <c r="AZ16" s="175"/>
      <c r="BA16" s="175"/>
      <c r="BB16" s="175"/>
      <c r="BC16" s="175"/>
      <c r="BD16" s="175"/>
      <c r="BE16" s="175"/>
      <c r="BF16" s="175"/>
      <c r="BG16" s="175"/>
      <c r="BH16" s="175"/>
    </row>
    <row r="17" spans="1:60" ht="22.5" outlineLevel="1" x14ac:dyDescent="0.2">
      <c r="A17" s="167">
        <v>8</v>
      </c>
      <c r="B17" s="167" t="s">
        <v>354</v>
      </c>
      <c r="C17" s="168" t="s">
        <v>358</v>
      </c>
      <c r="D17" s="169" t="s">
        <v>225</v>
      </c>
      <c r="E17" s="170">
        <v>1</v>
      </c>
      <c r="F17" s="171">
        <v>0</v>
      </c>
      <c r="G17" s="172">
        <f t="shared" si="0"/>
        <v>0</v>
      </c>
      <c r="H17" s="171"/>
      <c r="I17" s="172">
        <f t="shared" si="1"/>
        <v>0</v>
      </c>
      <c r="J17" s="171"/>
      <c r="K17" s="172">
        <f t="shared" si="2"/>
        <v>0</v>
      </c>
      <c r="L17" s="172">
        <v>0</v>
      </c>
      <c r="M17" s="172">
        <f t="shared" si="3"/>
        <v>0</v>
      </c>
      <c r="N17" s="173">
        <v>0</v>
      </c>
      <c r="O17" s="173">
        <f t="shared" si="4"/>
        <v>0</v>
      </c>
      <c r="P17" s="173">
        <v>0</v>
      </c>
      <c r="Q17" s="173">
        <f t="shared" si="5"/>
        <v>0</v>
      </c>
      <c r="R17" s="173"/>
      <c r="S17" s="173"/>
      <c r="T17" s="174">
        <v>0</v>
      </c>
      <c r="U17" s="173">
        <f t="shared" si="6"/>
        <v>0</v>
      </c>
      <c r="V17" s="175"/>
      <c r="W17" s="175"/>
      <c r="X17" s="175"/>
      <c r="Y17" s="175"/>
      <c r="Z17" s="175"/>
      <c r="AA17" s="175"/>
      <c r="AB17" s="175"/>
      <c r="AC17" s="175"/>
      <c r="AD17" s="175"/>
      <c r="AE17" s="175" t="s">
        <v>348</v>
      </c>
      <c r="AF17" s="175"/>
      <c r="AG17" s="175"/>
      <c r="AH17" s="175"/>
      <c r="AI17" s="175"/>
      <c r="AJ17" s="175"/>
      <c r="AK17" s="175"/>
      <c r="AL17" s="175"/>
      <c r="AM17" s="175"/>
      <c r="AN17" s="175"/>
      <c r="AO17" s="175"/>
      <c r="AP17" s="175"/>
      <c r="AQ17" s="175"/>
      <c r="AR17" s="175"/>
      <c r="AS17" s="175"/>
      <c r="AT17" s="175"/>
      <c r="AU17" s="175"/>
      <c r="AV17" s="175"/>
      <c r="AW17" s="175"/>
      <c r="AX17" s="175"/>
      <c r="AY17" s="175"/>
      <c r="AZ17" s="175"/>
      <c r="BA17" s="175"/>
      <c r="BB17" s="175"/>
      <c r="BC17" s="175"/>
      <c r="BD17" s="175"/>
      <c r="BE17" s="175"/>
      <c r="BF17" s="175"/>
      <c r="BG17" s="175"/>
      <c r="BH17" s="175"/>
    </row>
    <row r="18" spans="1:60" outlineLevel="1" x14ac:dyDescent="0.2">
      <c r="A18" s="167">
        <v>9</v>
      </c>
      <c r="B18" s="167" t="s">
        <v>359</v>
      </c>
      <c r="C18" s="168" t="s">
        <v>360</v>
      </c>
      <c r="D18" s="169" t="s">
        <v>219</v>
      </c>
      <c r="E18" s="170">
        <v>1</v>
      </c>
      <c r="F18" s="171">
        <v>0</v>
      </c>
      <c r="G18" s="172">
        <f t="shared" si="0"/>
        <v>0</v>
      </c>
      <c r="H18" s="171"/>
      <c r="I18" s="172">
        <f t="shared" si="1"/>
        <v>0</v>
      </c>
      <c r="J18" s="171"/>
      <c r="K18" s="172">
        <f t="shared" si="2"/>
        <v>0</v>
      </c>
      <c r="L18" s="172">
        <v>0</v>
      </c>
      <c r="M18" s="172">
        <f t="shared" si="3"/>
        <v>0</v>
      </c>
      <c r="N18" s="173">
        <v>0</v>
      </c>
      <c r="O18" s="173">
        <f t="shared" si="4"/>
        <v>0</v>
      </c>
      <c r="P18" s="173">
        <v>0</v>
      </c>
      <c r="Q18" s="173">
        <f t="shared" si="5"/>
        <v>0</v>
      </c>
      <c r="R18" s="173"/>
      <c r="S18" s="173"/>
      <c r="T18" s="174">
        <v>1.5229999999999999</v>
      </c>
      <c r="U18" s="173">
        <f t="shared" si="6"/>
        <v>1.52</v>
      </c>
      <c r="V18" s="175"/>
      <c r="W18" s="175"/>
      <c r="X18" s="175"/>
      <c r="Y18" s="175"/>
      <c r="Z18" s="175"/>
      <c r="AA18" s="175"/>
      <c r="AB18" s="175"/>
      <c r="AC18" s="175"/>
      <c r="AD18" s="175"/>
      <c r="AE18" s="175" t="s">
        <v>348</v>
      </c>
      <c r="AF18" s="175"/>
      <c r="AG18" s="175"/>
      <c r="AH18" s="175"/>
      <c r="AI18" s="175"/>
      <c r="AJ18" s="175"/>
      <c r="AK18" s="175"/>
      <c r="AL18" s="175"/>
      <c r="AM18" s="175"/>
      <c r="AN18" s="175"/>
      <c r="AO18" s="175"/>
      <c r="AP18" s="175"/>
      <c r="AQ18" s="175"/>
      <c r="AR18" s="175"/>
      <c r="AS18" s="175"/>
      <c r="AT18" s="175"/>
      <c r="AU18" s="175"/>
      <c r="AV18" s="175"/>
      <c r="AW18" s="175"/>
      <c r="AX18" s="175"/>
      <c r="AY18" s="175"/>
      <c r="AZ18" s="175"/>
      <c r="BA18" s="175"/>
      <c r="BB18" s="175"/>
      <c r="BC18" s="175"/>
      <c r="BD18" s="175"/>
      <c r="BE18" s="175"/>
      <c r="BF18" s="175"/>
      <c r="BG18" s="175"/>
      <c r="BH18" s="175"/>
    </row>
    <row r="19" spans="1:60" outlineLevel="1" x14ac:dyDescent="0.2">
      <c r="A19" s="167">
        <v>10</v>
      </c>
      <c r="B19" s="167" t="s">
        <v>361</v>
      </c>
      <c r="C19" s="168" t="s">
        <v>362</v>
      </c>
      <c r="D19" s="169" t="s">
        <v>222</v>
      </c>
      <c r="E19" s="170">
        <v>4</v>
      </c>
      <c r="F19" s="171">
        <v>0</v>
      </c>
      <c r="G19" s="172">
        <f t="shared" si="0"/>
        <v>0</v>
      </c>
      <c r="H19" s="171"/>
      <c r="I19" s="172">
        <f t="shared" si="1"/>
        <v>0</v>
      </c>
      <c r="J19" s="171"/>
      <c r="K19" s="172">
        <f t="shared" si="2"/>
        <v>0</v>
      </c>
      <c r="L19" s="172">
        <v>0</v>
      </c>
      <c r="M19" s="172">
        <f t="shared" si="3"/>
        <v>0</v>
      </c>
      <c r="N19" s="173">
        <v>0</v>
      </c>
      <c r="O19" s="173">
        <f t="shared" si="4"/>
        <v>0</v>
      </c>
      <c r="P19" s="173">
        <v>2.63E-3</v>
      </c>
      <c r="Q19" s="173">
        <f t="shared" si="5"/>
        <v>1.052E-2</v>
      </c>
      <c r="R19" s="173"/>
      <c r="S19" s="173"/>
      <c r="T19" s="174">
        <v>0.114</v>
      </c>
      <c r="U19" s="173">
        <f t="shared" si="6"/>
        <v>0.46</v>
      </c>
      <c r="V19" s="175"/>
      <c r="W19" s="175"/>
      <c r="X19" s="175"/>
      <c r="Y19" s="175"/>
      <c r="Z19" s="175"/>
      <c r="AA19" s="175"/>
      <c r="AB19" s="175"/>
      <c r="AC19" s="175"/>
      <c r="AD19" s="175"/>
      <c r="AE19" s="175" t="s">
        <v>348</v>
      </c>
      <c r="AF19" s="175"/>
      <c r="AG19" s="175"/>
      <c r="AH19" s="175"/>
      <c r="AI19" s="175"/>
      <c r="AJ19" s="175"/>
      <c r="AK19" s="175"/>
      <c r="AL19" s="175"/>
      <c r="AM19" s="175"/>
      <c r="AN19" s="175"/>
      <c r="AO19" s="175"/>
      <c r="AP19" s="175"/>
      <c r="AQ19" s="175"/>
      <c r="AR19" s="175"/>
      <c r="AS19" s="175"/>
      <c r="AT19" s="175"/>
      <c r="AU19" s="175"/>
      <c r="AV19" s="175"/>
      <c r="AW19" s="175"/>
      <c r="AX19" s="175"/>
      <c r="AY19" s="175"/>
      <c r="AZ19" s="175"/>
      <c r="BA19" s="175"/>
      <c r="BB19" s="175"/>
      <c r="BC19" s="175"/>
      <c r="BD19" s="175"/>
      <c r="BE19" s="175"/>
      <c r="BF19" s="175"/>
      <c r="BG19" s="175"/>
      <c r="BH19" s="175"/>
    </row>
    <row r="20" spans="1:60" outlineLevel="1" x14ac:dyDescent="0.2">
      <c r="A20" s="167">
        <v>11</v>
      </c>
      <c r="B20" s="167" t="s">
        <v>363</v>
      </c>
      <c r="C20" s="168" t="s">
        <v>364</v>
      </c>
      <c r="D20" s="169" t="s">
        <v>220</v>
      </c>
      <c r="E20" s="170">
        <v>2</v>
      </c>
      <c r="F20" s="171">
        <v>0</v>
      </c>
      <c r="G20" s="172">
        <f t="shared" si="0"/>
        <v>0</v>
      </c>
      <c r="H20" s="171"/>
      <c r="I20" s="172">
        <f t="shared" si="1"/>
        <v>0</v>
      </c>
      <c r="J20" s="171"/>
      <c r="K20" s="172">
        <f t="shared" si="2"/>
        <v>0</v>
      </c>
      <c r="L20" s="172">
        <v>0</v>
      </c>
      <c r="M20" s="172">
        <f t="shared" si="3"/>
        <v>0</v>
      </c>
      <c r="N20" s="173">
        <v>6.8300000000000001E-3</v>
      </c>
      <c r="O20" s="173">
        <f t="shared" si="4"/>
        <v>1.366E-2</v>
      </c>
      <c r="P20" s="173">
        <v>0</v>
      </c>
      <c r="Q20" s="173">
        <f t="shared" si="5"/>
        <v>0</v>
      </c>
      <c r="R20" s="173"/>
      <c r="S20" s="173"/>
      <c r="T20" s="174">
        <v>0.73699999999999999</v>
      </c>
      <c r="U20" s="173">
        <f t="shared" si="6"/>
        <v>1.47</v>
      </c>
      <c r="V20" s="175"/>
      <c r="W20" s="175"/>
      <c r="X20" s="175"/>
      <c r="Y20" s="175"/>
      <c r="Z20" s="175"/>
      <c r="AA20" s="175"/>
      <c r="AB20" s="175"/>
      <c r="AC20" s="175"/>
      <c r="AD20" s="175"/>
      <c r="AE20" s="175" t="s">
        <v>348</v>
      </c>
      <c r="AF20" s="175"/>
      <c r="AG20" s="175"/>
      <c r="AH20" s="175"/>
      <c r="AI20" s="175"/>
      <c r="AJ20" s="175"/>
      <c r="AK20" s="175"/>
      <c r="AL20" s="175"/>
      <c r="AM20" s="175"/>
      <c r="AN20" s="175"/>
      <c r="AO20" s="175"/>
      <c r="AP20" s="175"/>
      <c r="AQ20" s="175"/>
      <c r="AR20" s="175"/>
      <c r="AS20" s="175"/>
      <c r="AT20" s="175"/>
      <c r="AU20" s="175"/>
      <c r="AV20" s="175"/>
      <c r="AW20" s="175"/>
      <c r="AX20" s="175"/>
      <c r="AY20" s="175"/>
      <c r="AZ20" s="175"/>
      <c r="BA20" s="175"/>
      <c r="BB20" s="175"/>
      <c r="BC20" s="175"/>
      <c r="BD20" s="175"/>
      <c r="BE20" s="175"/>
      <c r="BF20" s="175"/>
      <c r="BG20" s="175"/>
      <c r="BH20" s="175"/>
    </row>
    <row r="21" spans="1:60" outlineLevel="1" x14ac:dyDescent="0.2">
      <c r="A21" s="183">
        <v>12</v>
      </c>
      <c r="B21" s="183" t="s">
        <v>365</v>
      </c>
      <c r="C21" s="184" t="s">
        <v>366</v>
      </c>
      <c r="D21" s="185" t="s">
        <v>219</v>
      </c>
      <c r="E21" s="186">
        <v>1</v>
      </c>
      <c r="F21" s="187">
        <v>0</v>
      </c>
      <c r="G21" s="188">
        <f t="shared" si="0"/>
        <v>0</v>
      </c>
      <c r="H21" s="171"/>
      <c r="I21" s="172">
        <f t="shared" si="1"/>
        <v>0</v>
      </c>
      <c r="J21" s="171"/>
      <c r="K21" s="172">
        <f t="shared" si="2"/>
        <v>0</v>
      </c>
      <c r="L21" s="172">
        <v>0</v>
      </c>
      <c r="M21" s="172">
        <f t="shared" si="3"/>
        <v>0</v>
      </c>
      <c r="N21" s="173">
        <v>0</v>
      </c>
      <c r="O21" s="173">
        <f t="shared" si="4"/>
        <v>0</v>
      </c>
      <c r="P21" s="173">
        <v>0</v>
      </c>
      <c r="Q21" s="173">
        <f t="shared" si="5"/>
        <v>0</v>
      </c>
      <c r="R21" s="173"/>
      <c r="S21" s="173"/>
      <c r="T21" s="174">
        <v>4.1550000000000002</v>
      </c>
      <c r="U21" s="173">
        <f t="shared" si="6"/>
        <v>4.16</v>
      </c>
      <c r="V21" s="175"/>
      <c r="W21" s="175"/>
      <c r="X21" s="175"/>
      <c r="Y21" s="175"/>
      <c r="Z21" s="175"/>
      <c r="AA21" s="175"/>
      <c r="AB21" s="175"/>
      <c r="AC21" s="175"/>
      <c r="AD21" s="175"/>
      <c r="AE21" s="175" t="s">
        <v>348</v>
      </c>
      <c r="AF21" s="175"/>
      <c r="AG21" s="175"/>
      <c r="AH21" s="175"/>
      <c r="AI21" s="175"/>
      <c r="AJ21" s="175"/>
      <c r="AK21" s="175"/>
      <c r="AL21" s="175"/>
      <c r="AM21" s="175"/>
      <c r="AN21" s="175"/>
      <c r="AO21" s="175"/>
      <c r="AP21" s="175"/>
      <c r="AQ21" s="175"/>
      <c r="AR21" s="175"/>
      <c r="AS21" s="175"/>
      <c r="AT21" s="175"/>
      <c r="AU21" s="175"/>
      <c r="AV21" s="175"/>
      <c r="AW21" s="175"/>
      <c r="AX21" s="175"/>
      <c r="AY21" s="175"/>
      <c r="AZ21" s="175"/>
      <c r="BA21" s="175"/>
      <c r="BB21" s="175"/>
      <c r="BC21" s="175"/>
      <c r="BD21" s="175"/>
      <c r="BE21" s="175"/>
      <c r="BF21" s="175"/>
      <c r="BG21" s="175"/>
      <c r="BH21" s="175"/>
    </row>
    <row r="22" spans="1:60" x14ac:dyDescent="0.2">
      <c r="A22" s="176" t="s">
        <v>343</v>
      </c>
      <c r="B22" s="176" t="s">
        <v>367</v>
      </c>
      <c r="C22" s="177" t="s">
        <v>368</v>
      </c>
      <c r="D22" s="178"/>
      <c r="E22" s="179"/>
      <c r="F22" s="180"/>
      <c r="G22" s="180">
        <f>SUMIF(AE23:AE46,"&lt;&gt;NOR",G23:G46)</f>
        <v>0</v>
      </c>
      <c r="H22" s="180"/>
      <c r="I22" s="180">
        <f>SUM(I23:I46)</f>
        <v>0</v>
      </c>
      <c r="J22" s="180"/>
      <c r="K22" s="180">
        <f>SUM(K23:K46)</f>
        <v>0</v>
      </c>
      <c r="L22" s="180"/>
      <c r="M22" s="180">
        <f>SUM(M23:M46)</f>
        <v>0</v>
      </c>
      <c r="N22" s="181"/>
      <c r="O22" s="181">
        <f>SUM(O23:O46)</f>
        <v>3.7199999999999997E-2</v>
      </c>
      <c r="P22" s="181"/>
      <c r="Q22" s="181">
        <f>SUM(Q23:Q46)</f>
        <v>4.24E-2</v>
      </c>
      <c r="R22" s="181"/>
      <c r="S22" s="181"/>
      <c r="T22" s="182"/>
      <c r="U22" s="181">
        <f>SUM(U23:U46)</f>
        <v>41.97</v>
      </c>
      <c r="AE22" s="148" t="s">
        <v>345</v>
      </c>
    </row>
    <row r="23" spans="1:60" ht="22.5" outlineLevel="1" x14ac:dyDescent="0.2">
      <c r="A23" s="167">
        <v>13</v>
      </c>
      <c r="B23" s="167" t="s">
        <v>369</v>
      </c>
      <c r="C23" s="168" t="s">
        <v>370</v>
      </c>
      <c r="D23" s="169" t="s">
        <v>222</v>
      </c>
      <c r="E23" s="170">
        <v>8</v>
      </c>
      <c r="F23" s="171">
        <v>0</v>
      </c>
      <c r="G23" s="172">
        <f t="shared" ref="G23:G46" si="7">ROUND(E23*F23,2)</f>
        <v>0</v>
      </c>
      <c r="H23" s="171"/>
      <c r="I23" s="172">
        <f t="shared" ref="I23:I46" si="8">ROUND(E23*H23,2)</f>
        <v>0</v>
      </c>
      <c r="J23" s="171"/>
      <c r="K23" s="172">
        <f t="shared" ref="K23:K46" si="9">ROUND(E23*J23,2)</f>
        <v>0</v>
      </c>
      <c r="L23" s="172">
        <v>0</v>
      </c>
      <c r="M23" s="172">
        <f t="shared" ref="M23:M46" si="10">G23*(1+L23/100)</f>
        <v>0</v>
      </c>
      <c r="N23" s="173">
        <v>5.2999999999999998E-4</v>
      </c>
      <c r="O23" s="173">
        <f t="shared" ref="O23:O46" si="11">ROUND(E23*N23,5)</f>
        <v>4.2399999999999998E-3</v>
      </c>
      <c r="P23" s="173">
        <v>0</v>
      </c>
      <c r="Q23" s="173">
        <f t="shared" ref="Q23:Q46" si="12">ROUND(E23*P23,5)</f>
        <v>0</v>
      </c>
      <c r="R23" s="173"/>
      <c r="S23" s="173"/>
      <c r="T23" s="174">
        <v>0.27889999999999998</v>
      </c>
      <c r="U23" s="173">
        <f t="shared" ref="U23:U46" si="13">ROUND(E23*T23,2)</f>
        <v>2.23</v>
      </c>
      <c r="V23" s="175"/>
      <c r="W23" s="175"/>
      <c r="X23" s="175"/>
      <c r="Y23" s="175"/>
      <c r="Z23" s="175"/>
      <c r="AA23" s="175"/>
      <c r="AB23" s="175"/>
      <c r="AC23" s="175"/>
      <c r="AD23" s="175"/>
      <c r="AE23" s="175" t="s">
        <v>348</v>
      </c>
      <c r="AF23" s="175"/>
      <c r="AG23" s="175"/>
      <c r="AH23" s="175"/>
      <c r="AI23" s="175"/>
      <c r="AJ23" s="175"/>
      <c r="AK23" s="175"/>
      <c r="AL23" s="175"/>
      <c r="AM23" s="175"/>
      <c r="AN23" s="175"/>
      <c r="AO23" s="175"/>
      <c r="AP23" s="175"/>
      <c r="AQ23" s="175"/>
      <c r="AR23" s="175"/>
      <c r="AS23" s="175"/>
      <c r="AT23" s="175"/>
      <c r="AU23" s="175"/>
      <c r="AV23" s="175"/>
      <c r="AW23" s="175"/>
      <c r="AX23" s="175"/>
      <c r="AY23" s="175"/>
      <c r="AZ23" s="175"/>
      <c r="BA23" s="175"/>
      <c r="BB23" s="175"/>
      <c r="BC23" s="175"/>
      <c r="BD23" s="175"/>
      <c r="BE23" s="175"/>
      <c r="BF23" s="175"/>
      <c r="BG23" s="175"/>
      <c r="BH23" s="175"/>
    </row>
    <row r="24" spans="1:60" ht="22.5" outlineLevel="1" x14ac:dyDescent="0.2">
      <c r="A24" s="167">
        <v>14</v>
      </c>
      <c r="B24" s="167" t="s">
        <v>371</v>
      </c>
      <c r="C24" s="168" t="s">
        <v>372</v>
      </c>
      <c r="D24" s="169" t="s">
        <v>222</v>
      </c>
      <c r="E24" s="170">
        <v>12</v>
      </c>
      <c r="F24" s="171">
        <v>0</v>
      </c>
      <c r="G24" s="172">
        <f t="shared" si="7"/>
        <v>0</v>
      </c>
      <c r="H24" s="171"/>
      <c r="I24" s="172">
        <f t="shared" si="8"/>
        <v>0</v>
      </c>
      <c r="J24" s="171"/>
      <c r="K24" s="172">
        <f t="shared" si="9"/>
        <v>0</v>
      </c>
      <c r="L24" s="172">
        <v>0</v>
      </c>
      <c r="M24" s="172">
        <f t="shared" si="10"/>
        <v>0</v>
      </c>
      <c r="N24" s="173">
        <v>1.01E-3</v>
      </c>
      <c r="O24" s="173">
        <f t="shared" si="11"/>
        <v>1.2120000000000001E-2</v>
      </c>
      <c r="P24" s="173">
        <v>0</v>
      </c>
      <c r="Q24" s="173">
        <f t="shared" si="12"/>
        <v>0</v>
      </c>
      <c r="R24" s="173"/>
      <c r="S24" s="173"/>
      <c r="T24" s="174">
        <v>0.38469999999999999</v>
      </c>
      <c r="U24" s="173">
        <f t="shared" si="13"/>
        <v>4.62</v>
      </c>
      <c r="V24" s="175"/>
      <c r="W24" s="175"/>
      <c r="X24" s="175"/>
      <c r="Y24" s="175"/>
      <c r="Z24" s="175"/>
      <c r="AA24" s="175"/>
      <c r="AB24" s="175"/>
      <c r="AC24" s="175"/>
      <c r="AD24" s="175"/>
      <c r="AE24" s="175" t="s">
        <v>348</v>
      </c>
      <c r="AF24" s="175"/>
      <c r="AG24" s="175"/>
      <c r="AH24" s="175"/>
      <c r="AI24" s="175"/>
      <c r="AJ24" s="175"/>
      <c r="AK24" s="175"/>
      <c r="AL24" s="175"/>
      <c r="AM24" s="175"/>
      <c r="AN24" s="175"/>
      <c r="AO24" s="175"/>
      <c r="AP24" s="175"/>
      <c r="AQ24" s="175"/>
      <c r="AR24" s="175"/>
      <c r="AS24" s="175"/>
      <c r="AT24" s="175"/>
      <c r="AU24" s="175"/>
      <c r="AV24" s="175"/>
      <c r="AW24" s="175"/>
      <c r="AX24" s="175"/>
      <c r="AY24" s="175"/>
      <c r="AZ24" s="175"/>
      <c r="BA24" s="175"/>
      <c r="BB24" s="175"/>
      <c r="BC24" s="175"/>
      <c r="BD24" s="175"/>
      <c r="BE24" s="175"/>
      <c r="BF24" s="175"/>
      <c r="BG24" s="175"/>
      <c r="BH24" s="175"/>
    </row>
    <row r="25" spans="1:60" ht="22.5" outlineLevel="1" x14ac:dyDescent="0.2">
      <c r="A25" s="167">
        <v>15</v>
      </c>
      <c r="B25" s="167" t="s">
        <v>373</v>
      </c>
      <c r="C25" s="168" t="s">
        <v>374</v>
      </c>
      <c r="D25" s="169" t="s">
        <v>222</v>
      </c>
      <c r="E25" s="170">
        <v>4</v>
      </c>
      <c r="F25" s="171">
        <v>0</v>
      </c>
      <c r="G25" s="172">
        <f t="shared" si="7"/>
        <v>0</v>
      </c>
      <c r="H25" s="171"/>
      <c r="I25" s="172">
        <f t="shared" si="8"/>
        <v>0</v>
      </c>
      <c r="J25" s="171"/>
      <c r="K25" s="172">
        <f t="shared" si="9"/>
        <v>0</v>
      </c>
      <c r="L25" s="172">
        <v>0</v>
      </c>
      <c r="M25" s="172">
        <f t="shared" si="10"/>
        <v>0</v>
      </c>
      <c r="N25" s="173">
        <v>2.47E-3</v>
      </c>
      <c r="O25" s="173">
        <f t="shared" si="11"/>
        <v>9.8799999999999999E-3</v>
      </c>
      <c r="P25" s="173">
        <v>0</v>
      </c>
      <c r="Q25" s="173">
        <f t="shared" si="12"/>
        <v>0</v>
      </c>
      <c r="R25" s="173"/>
      <c r="S25" s="173"/>
      <c r="T25" s="174">
        <v>0.34799999999999998</v>
      </c>
      <c r="U25" s="173">
        <f t="shared" si="13"/>
        <v>1.39</v>
      </c>
      <c r="V25" s="175"/>
      <c r="W25" s="175"/>
      <c r="X25" s="175"/>
      <c r="Y25" s="175"/>
      <c r="Z25" s="175"/>
      <c r="AA25" s="175"/>
      <c r="AB25" s="175"/>
      <c r="AC25" s="175"/>
      <c r="AD25" s="175"/>
      <c r="AE25" s="175" t="s">
        <v>348</v>
      </c>
      <c r="AF25" s="175"/>
      <c r="AG25" s="175"/>
      <c r="AH25" s="175"/>
      <c r="AI25" s="175"/>
      <c r="AJ25" s="175"/>
      <c r="AK25" s="175"/>
      <c r="AL25" s="175"/>
      <c r="AM25" s="175"/>
      <c r="AN25" s="175"/>
      <c r="AO25" s="175"/>
      <c r="AP25" s="175"/>
      <c r="AQ25" s="175"/>
      <c r="AR25" s="175"/>
      <c r="AS25" s="175"/>
      <c r="AT25" s="175"/>
      <c r="AU25" s="175"/>
      <c r="AV25" s="175"/>
      <c r="AW25" s="175"/>
      <c r="AX25" s="175"/>
      <c r="AY25" s="175"/>
      <c r="AZ25" s="175"/>
      <c r="BA25" s="175"/>
      <c r="BB25" s="175"/>
      <c r="BC25" s="175"/>
      <c r="BD25" s="175"/>
      <c r="BE25" s="175"/>
      <c r="BF25" s="175"/>
      <c r="BG25" s="175"/>
      <c r="BH25" s="175"/>
    </row>
    <row r="26" spans="1:60" ht="22.5" outlineLevel="1" x14ac:dyDescent="0.2">
      <c r="A26" s="167">
        <v>16</v>
      </c>
      <c r="B26" s="167" t="s">
        <v>375</v>
      </c>
      <c r="C26" s="168" t="s">
        <v>376</v>
      </c>
      <c r="D26" s="169" t="s">
        <v>222</v>
      </c>
      <c r="E26" s="170">
        <v>8</v>
      </c>
      <c r="F26" s="171">
        <v>0</v>
      </c>
      <c r="G26" s="172">
        <f t="shared" si="7"/>
        <v>0</v>
      </c>
      <c r="H26" s="171"/>
      <c r="I26" s="172">
        <f t="shared" si="8"/>
        <v>0</v>
      </c>
      <c r="J26" s="171"/>
      <c r="K26" s="172">
        <f t="shared" si="9"/>
        <v>0</v>
      </c>
      <c r="L26" s="172">
        <v>0</v>
      </c>
      <c r="M26" s="172">
        <f t="shared" si="10"/>
        <v>0</v>
      </c>
      <c r="N26" s="173">
        <v>1E-4</v>
      </c>
      <c r="O26" s="173">
        <f t="shared" si="11"/>
        <v>8.0000000000000004E-4</v>
      </c>
      <c r="P26" s="173">
        <v>0</v>
      </c>
      <c r="Q26" s="173">
        <f t="shared" si="12"/>
        <v>0</v>
      </c>
      <c r="R26" s="173"/>
      <c r="S26" s="173"/>
      <c r="T26" s="174">
        <v>0</v>
      </c>
      <c r="U26" s="173">
        <f t="shared" si="13"/>
        <v>0</v>
      </c>
      <c r="V26" s="175"/>
      <c r="W26" s="175"/>
      <c r="X26" s="175"/>
      <c r="Y26" s="175"/>
      <c r="Z26" s="175"/>
      <c r="AA26" s="175"/>
      <c r="AB26" s="175"/>
      <c r="AC26" s="175"/>
      <c r="AD26" s="175"/>
      <c r="AE26" s="175" t="s">
        <v>348</v>
      </c>
      <c r="AF26" s="175"/>
      <c r="AG26" s="175"/>
      <c r="AH26" s="175"/>
      <c r="AI26" s="175"/>
      <c r="AJ26" s="175"/>
      <c r="AK26" s="175"/>
      <c r="AL26" s="175"/>
      <c r="AM26" s="175"/>
      <c r="AN26" s="175"/>
      <c r="AO26" s="175"/>
      <c r="AP26" s="175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</row>
    <row r="27" spans="1:60" ht="22.5" outlineLevel="1" x14ac:dyDescent="0.2">
      <c r="A27" s="167">
        <v>17</v>
      </c>
      <c r="B27" s="167" t="s">
        <v>377</v>
      </c>
      <c r="C27" s="168" t="s">
        <v>378</v>
      </c>
      <c r="D27" s="169" t="s">
        <v>222</v>
      </c>
      <c r="E27" s="170">
        <v>12</v>
      </c>
      <c r="F27" s="171">
        <v>0</v>
      </c>
      <c r="G27" s="172">
        <f t="shared" si="7"/>
        <v>0</v>
      </c>
      <c r="H27" s="171"/>
      <c r="I27" s="172">
        <f t="shared" si="8"/>
        <v>0</v>
      </c>
      <c r="J27" s="171"/>
      <c r="K27" s="172">
        <f t="shared" si="9"/>
        <v>0</v>
      </c>
      <c r="L27" s="172">
        <v>0</v>
      </c>
      <c r="M27" s="172">
        <f t="shared" si="10"/>
        <v>0</v>
      </c>
      <c r="N27" s="173">
        <v>2.0000000000000001E-4</v>
      </c>
      <c r="O27" s="173">
        <f t="shared" si="11"/>
        <v>2.3999999999999998E-3</v>
      </c>
      <c r="P27" s="173">
        <v>0</v>
      </c>
      <c r="Q27" s="173">
        <f t="shared" si="12"/>
        <v>0</v>
      </c>
      <c r="R27" s="173"/>
      <c r="S27" s="173"/>
      <c r="T27" s="174">
        <v>0</v>
      </c>
      <c r="U27" s="173">
        <f t="shared" si="13"/>
        <v>0</v>
      </c>
      <c r="V27" s="175"/>
      <c r="W27" s="175"/>
      <c r="X27" s="175"/>
      <c r="Y27" s="175"/>
      <c r="Z27" s="175"/>
      <c r="AA27" s="175"/>
      <c r="AB27" s="175"/>
      <c r="AC27" s="175"/>
      <c r="AD27" s="175"/>
      <c r="AE27" s="175" t="s">
        <v>348</v>
      </c>
      <c r="AF27" s="175"/>
      <c r="AG27" s="175"/>
      <c r="AH27" s="175"/>
      <c r="AI27" s="175"/>
      <c r="AJ27" s="175"/>
      <c r="AK27" s="175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</row>
    <row r="28" spans="1:60" outlineLevel="1" x14ac:dyDescent="0.2">
      <c r="A28" s="167">
        <v>18</v>
      </c>
      <c r="B28" s="167" t="s">
        <v>379</v>
      </c>
      <c r="C28" s="168" t="s">
        <v>380</v>
      </c>
      <c r="D28" s="169" t="s">
        <v>222</v>
      </c>
      <c r="E28" s="170">
        <v>4</v>
      </c>
      <c r="F28" s="171">
        <v>0</v>
      </c>
      <c r="G28" s="172">
        <f t="shared" si="7"/>
        <v>0</v>
      </c>
      <c r="H28" s="171"/>
      <c r="I28" s="172">
        <f t="shared" si="8"/>
        <v>0</v>
      </c>
      <c r="J28" s="171"/>
      <c r="K28" s="172">
        <f t="shared" si="9"/>
        <v>0</v>
      </c>
      <c r="L28" s="172">
        <v>0</v>
      </c>
      <c r="M28" s="172">
        <f t="shared" si="10"/>
        <v>0</v>
      </c>
      <c r="N28" s="173">
        <v>2.9999999999999997E-4</v>
      </c>
      <c r="O28" s="173">
        <f t="shared" si="11"/>
        <v>1.1999999999999999E-3</v>
      </c>
      <c r="P28" s="173">
        <v>0</v>
      </c>
      <c r="Q28" s="173">
        <f t="shared" si="12"/>
        <v>0</v>
      </c>
      <c r="R28" s="173"/>
      <c r="S28" s="173"/>
      <c r="T28" s="174">
        <v>0</v>
      </c>
      <c r="U28" s="173">
        <f t="shared" si="13"/>
        <v>0</v>
      </c>
      <c r="V28" s="175"/>
      <c r="W28" s="175"/>
      <c r="X28" s="175"/>
      <c r="Y28" s="175"/>
      <c r="Z28" s="175"/>
      <c r="AA28" s="175"/>
      <c r="AB28" s="175"/>
      <c r="AC28" s="175"/>
      <c r="AD28" s="175"/>
      <c r="AE28" s="175" t="s">
        <v>348</v>
      </c>
      <c r="AF28" s="175"/>
      <c r="AG28" s="175"/>
      <c r="AH28" s="175"/>
      <c r="AI28" s="175"/>
      <c r="AJ28" s="175"/>
      <c r="AK28" s="175"/>
      <c r="AL28" s="175"/>
      <c r="AM28" s="175"/>
      <c r="AN28" s="175"/>
      <c r="AO28" s="175"/>
      <c r="AP28" s="175"/>
      <c r="AQ28" s="175"/>
      <c r="AR28" s="175"/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/>
      <c r="BE28" s="175"/>
      <c r="BF28" s="175"/>
      <c r="BG28" s="175"/>
      <c r="BH28" s="175"/>
    </row>
    <row r="29" spans="1:60" outlineLevel="1" x14ac:dyDescent="0.2">
      <c r="A29" s="167">
        <v>19</v>
      </c>
      <c r="B29" s="167" t="s">
        <v>381</v>
      </c>
      <c r="C29" s="168" t="s">
        <v>382</v>
      </c>
      <c r="D29" s="169" t="s">
        <v>222</v>
      </c>
      <c r="E29" s="170">
        <v>214</v>
      </c>
      <c r="F29" s="171">
        <v>0</v>
      </c>
      <c r="G29" s="172">
        <f t="shared" si="7"/>
        <v>0</v>
      </c>
      <c r="H29" s="171"/>
      <c r="I29" s="172">
        <f t="shared" si="8"/>
        <v>0</v>
      </c>
      <c r="J29" s="171"/>
      <c r="K29" s="172">
        <f t="shared" si="9"/>
        <v>0</v>
      </c>
      <c r="L29" s="172">
        <v>0</v>
      </c>
      <c r="M29" s="172">
        <f t="shared" si="10"/>
        <v>0</v>
      </c>
      <c r="N29" s="173">
        <v>0</v>
      </c>
      <c r="O29" s="173">
        <f t="shared" si="11"/>
        <v>0</v>
      </c>
      <c r="P29" s="173">
        <v>0</v>
      </c>
      <c r="Q29" s="173">
        <f t="shared" si="12"/>
        <v>0</v>
      </c>
      <c r="R29" s="173"/>
      <c r="S29" s="173"/>
      <c r="T29" s="174">
        <v>2.9000000000000001E-2</v>
      </c>
      <c r="U29" s="173">
        <f t="shared" si="13"/>
        <v>6.21</v>
      </c>
      <c r="V29" s="175"/>
      <c r="W29" s="175"/>
      <c r="X29" s="175"/>
      <c r="Y29" s="175"/>
      <c r="Z29" s="175"/>
      <c r="AA29" s="175"/>
      <c r="AB29" s="175"/>
      <c r="AC29" s="175"/>
      <c r="AD29" s="175"/>
      <c r="AE29" s="175" t="s">
        <v>348</v>
      </c>
      <c r="AF29" s="175"/>
      <c r="AG29" s="175"/>
      <c r="AH29" s="175"/>
      <c r="AI29" s="175"/>
      <c r="AJ29" s="175"/>
      <c r="AK29" s="175"/>
      <c r="AL29" s="175"/>
      <c r="AM29" s="175"/>
      <c r="AN29" s="175"/>
      <c r="AO29" s="175"/>
      <c r="AP29" s="175"/>
      <c r="AQ29" s="175"/>
      <c r="AR29" s="175"/>
      <c r="AS29" s="175"/>
      <c r="AT29" s="175"/>
      <c r="AU29" s="175"/>
      <c r="AV29" s="175"/>
      <c r="AW29" s="175"/>
      <c r="AX29" s="175"/>
      <c r="AY29" s="175"/>
      <c r="AZ29" s="175"/>
      <c r="BA29" s="175"/>
      <c r="BB29" s="175"/>
      <c r="BC29" s="175"/>
      <c r="BD29" s="175"/>
      <c r="BE29" s="175"/>
      <c r="BF29" s="175"/>
      <c r="BG29" s="175"/>
      <c r="BH29" s="175"/>
    </row>
    <row r="30" spans="1:60" outlineLevel="1" x14ac:dyDescent="0.2">
      <c r="A30" s="167">
        <v>20</v>
      </c>
      <c r="B30" s="167" t="s">
        <v>383</v>
      </c>
      <c r="C30" s="168" t="s">
        <v>384</v>
      </c>
      <c r="D30" s="169" t="s">
        <v>222</v>
      </c>
      <c r="E30" s="170">
        <v>214</v>
      </c>
      <c r="F30" s="171">
        <v>0</v>
      </c>
      <c r="G30" s="172">
        <f t="shared" si="7"/>
        <v>0</v>
      </c>
      <c r="H30" s="171"/>
      <c r="I30" s="172">
        <f t="shared" si="8"/>
        <v>0</v>
      </c>
      <c r="J30" s="171"/>
      <c r="K30" s="172">
        <f t="shared" si="9"/>
        <v>0</v>
      </c>
      <c r="L30" s="172">
        <v>0</v>
      </c>
      <c r="M30" s="172">
        <f t="shared" si="10"/>
        <v>0</v>
      </c>
      <c r="N30" s="173">
        <v>1.0000000000000001E-5</v>
      </c>
      <c r="O30" s="173">
        <f t="shared" si="11"/>
        <v>2.14E-3</v>
      </c>
      <c r="P30" s="173">
        <v>0</v>
      </c>
      <c r="Q30" s="173">
        <f t="shared" si="12"/>
        <v>0</v>
      </c>
      <c r="R30" s="173"/>
      <c r="S30" s="173"/>
      <c r="T30" s="174">
        <v>6.2E-2</v>
      </c>
      <c r="U30" s="173">
        <f t="shared" si="13"/>
        <v>13.27</v>
      </c>
      <c r="V30" s="175"/>
      <c r="W30" s="175"/>
      <c r="X30" s="175"/>
      <c r="Y30" s="175"/>
      <c r="Z30" s="175"/>
      <c r="AA30" s="175"/>
      <c r="AB30" s="175"/>
      <c r="AC30" s="175"/>
      <c r="AD30" s="175"/>
      <c r="AE30" s="175" t="s">
        <v>348</v>
      </c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/>
      <c r="AQ30" s="175"/>
      <c r="AR30" s="175"/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/>
      <c r="BE30" s="175"/>
      <c r="BF30" s="175"/>
      <c r="BG30" s="175"/>
      <c r="BH30" s="175"/>
    </row>
    <row r="31" spans="1:60" ht="22.5" outlineLevel="1" x14ac:dyDescent="0.2">
      <c r="A31" s="167">
        <v>21</v>
      </c>
      <c r="B31" s="167" t="s">
        <v>385</v>
      </c>
      <c r="C31" s="168" t="s">
        <v>386</v>
      </c>
      <c r="D31" s="169" t="s">
        <v>225</v>
      </c>
      <c r="E31" s="170">
        <v>1</v>
      </c>
      <c r="F31" s="171">
        <v>0</v>
      </c>
      <c r="G31" s="172">
        <f t="shared" si="7"/>
        <v>0</v>
      </c>
      <c r="H31" s="171"/>
      <c r="I31" s="172">
        <f t="shared" si="8"/>
        <v>0</v>
      </c>
      <c r="J31" s="171"/>
      <c r="K31" s="172">
        <f t="shared" si="9"/>
        <v>0</v>
      </c>
      <c r="L31" s="172">
        <v>0</v>
      </c>
      <c r="M31" s="172">
        <f t="shared" si="10"/>
        <v>0</v>
      </c>
      <c r="N31" s="173">
        <v>0</v>
      </c>
      <c r="O31" s="173">
        <f t="shared" si="11"/>
        <v>0</v>
      </c>
      <c r="P31" s="173">
        <v>0</v>
      </c>
      <c r="Q31" s="173">
        <f t="shared" si="12"/>
        <v>0</v>
      </c>
      <c r="R31" s="173"/>
      <c r="S31" s="173"/>
      <c r="T31" s="174">
        <v>0</v>
      </c>
      <c r="U31" s="173">
        <f t="shared" si="13"/>
        <v>0</v>
      </c>
      <c r="V31" s="175"/>
      <c r="W31" s="175"/>
      <c r="X31" s="175"/>
      <c r="Y31" s="175"/>
      <c r="Z31" s="175"/>
      <c r="AA31" s="175"/>
      <c r="AB31" s="175"/>
      <c r="AC31" s="175"/>
      <c r="AD31" s="175"/>
      <c r="AE31" s="175" t="s">
        <v>348</v>
      </c>
      <c r="AF31" s="175"/>
      <c r="AG31" s="175"/>
      <c r="AH31" s="175"/>
      <c r="AI31" s="175"/>
      <c r="AJ31" s="175"/>
      <c r="AK31" s="175"/>
      <c r="AL31" s="175"/>
      <c r="AM31" s="175"/>
      <c r="AN31" s="175"/>
      <c r="AO31" s="175"/>
      <c r="AP31" s="175"/>
      <c r="AQ31" s="175"/>
      <c r="AR31" s="175"/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/>
      <c r="BE31" s="175"/>
      <c r="BF31" s="175"/>
      <c r="BG31" s="175"/>
      <c r="BH31" s="175"/>
    </row>
    <row r="32" spans="1:60" outlineLevel="1" x14ac:dyDescent="0.2">
      <c r="A32" s="167">
        <v>22</v>
      </c>
      <c r="B32" s="167" t="s">
        <v>387</v>
      </c>
      <c r="C32" s="168" t="s">
        <v>388</v>
      </c>
      <c r="D32" s="169" t="s">
        <v>219</v>
      </c>
      <c r="E32" s="170">
        <v>1</v>
      </c>
      <c r="F32" s="171">
        <v>0</v>
      </c>
      <c r="G32" s="172">
        <f t="shared" si="7"/>
        <v>0</v>
      </c>
      <c r="H32" s="171"/>
      <c r="I32" s="172">
        <f t="shared" si="8"/>
        <v>0</v>
      </c>
      <c r="J32" s="171"/>
      <c r="K32" s="172">
        <f t="shared" si="9"/>
        <v>0</v>
      </c>
      <c r="L32" s="172">
        <v>0</v>
      </c>
      <c r="M32" s="172">
        <f t="shared" si="10"/>
        <v>0</v>
      </c>
      <c r="N32" s="173">
        <v>0</v>
      </c>
      <c r="O32" s="173">
        <f t="shared" si="11"/>
        <v>0</v>
      </c>
      <c r="P32" s="173">
        <v>0</v>
      </c>
      <c r="Q32" s="173">
        <f t="shared" si="12"/>
        <v>0</v>
      </c>
      <c r="R32" s="173"/>
      <c r="S32" s="173"/>
      <c r="T32" s="174">
        <v>1.3740000000000001</v>
      </c>
      <c r="U32" s="173">
        <f t="shared" si="13"/>
        <v>1.37</v>
      </c>
      <c r="V32" s="175"/>
      <c r="W32" s="175"/>
      <c r="X32" s="175"/>
      <c r="Y32" s="175"/>
      <c r="Z32" s="175"/>
      <c r="AA32" s="175"/>
      <c r="AB32" s="175"/>
      <c r="AC32" s="175"/>
      <c r="AD32" s="175"/>
      <c r="AE32" s="175" t="s">
        <v>348</v>
      </c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</row>
    <row r="33" spans="1:60" outlineLevel="1" x14ac:dyDescent="0.2">
      <c r="A33" s="167">
        <v>23</v>
      </c>
      <c r="B33" s="167" t="s">
        <v>389</v>
      </c>
      <c r="C33" s="168" t="s">
        <v>390</v>
      </c>
      <c r="D33" s="169" t="s">
        <v>222</v>
      </c>
      <c r="E33" s="170">
        <v>8</v>
      </c>
      <c r="F33" s="171">
        <v>0</v>
      </c>
      <c r="G33" s="172">
        <f t="shared" si="7"/>
        <v>0</v>
      </c>
      <c r="H33" s="171"/>
      <c r="I33" s="172">
        <f t="shared" si="8"/>
        <v>0</v>
      </c>
      <c r="J33" s="171"/>
      <c r="K33" s="172">
        <f t="shared" si="9"/>
        <v>0</v>
      </c>
      <c r="L33" s="172">
        <v>0</v>
      </c>
      <c r="M33" s="172">
        <f t="shared" si="10"/>
        <v>0</v>
      </c>
      <c r="N33" s="173">
        <v>0</v>
      </c>
      <c r="O33" s="173">
        <f t="shared" si="11"/>
        <v>0</v>
      </c>
      <c r="P33" s="173">
        <v>2.7999999999999998E-4</v>
      </c>
      <c r="Q33" s="173">
        <f t="shared" si="12"/>
        <v>2.2399999999999998E-3</v>
      </c>
      <c r="R33" s="173"/>
      <c r="S33" s="173"/>
      <c r="T33" s="174">
        <v>5.1999999999999998E-2</v>
      </c>
      <c r="U33" s="173">
        <f t="shared" si="13"/>
        <v>0.42</v>
      </c>
      <c r="V33" s="175"/>
      <c r="W33" s="175"/>
      <c r="X33" s="175"/>
      <c r="Y33" s="175"/>
      <c r="Z33" s="175"/>
      <c r="AA33" s="175"/>
      <c r="AB33" s="175"/>
      <c r="AC33" s="175"/>
      <c r="AD33" s="175"/>
      <c r="AE33" s="175" t="s">
        <v>348</v>
      </c>
      <c r="AF33" s="175"/>
      <c r="AG33" s="175"/>
      <c r="AH33" s="175"/>
      <c r="AI33" s="175"/>
      <c r="AJ33" s="175"/>
      <c r="AK33" s="175"/>
      <c r="AL33" s="175"/>
      <c r="AM33" s="175"/>
      <c r="AN33" s="175"/>
      <c r="AO33" s="175"/>
      <c r="AP33" s="175"/>
      <c r="AQ33" s="175"/>
      <c r="AR33" s="175"/>
      <c r="AS33" s="175"/>
      <c r="AT33" s="175"/>
      <c r="AU33" s="175"/>
      <c r="AV33" s="175"/>
      <c r="AW33" s="175"/>
      <c r="AX33" s="175"/>
      <c r="AY33" s="175"/>
      <c r="AZ33" s="175"/>
      <c r="BA33" s="175"/>
      <c r="BB33" s="175"/>
      <c r="BC33" s="175"/>
      <c r="BD33" s="175"/>
      <c r="BE33" s="175"/>
      <c r="BF33" s="175"/>
      <c r="BG33" s="175"/>
      <c r="BH33" s="175"/>
    </row>
    <row r="34" spans="1:60" outlineLevel="1" x14ac:dyDescent="0.2">
      <c r="A34" s="167">
        <v>24</v>
      </c>
      <c r="B34" s="167" t="s">
        <v>391</v>
      </c>
      <c r="C34" s="168" t="s">
        <v>392</v>
      </c>
      <c r="D34" s="169" t="s">
        <v>220</v>
      </c>
      <c r="E34" s="170">
        <v>1</v>
      </c>
      <c r="F34" s="171">
        <v>0</v>
      </c>
      <c r="G34" s="172">
        <f t="shared" si="7"/>
        <v>0</v>
      </c>
      <c r="H34" s="171"/>
      <c r="I34" s="172">
        <f t="shared" si="8"/>
        <v>0</v>
      </c>
      <c r="J34" s="171"/>
      <c r="K34" s="172">
        <f t="shared" si="9"/>
        <v>0</v>
      </c>
      <c r="L34" s="172">
        <v>0</v>
      </c>
      <c r="M34" s="172">
        <f t="shared" si="10"/>
        <v>0</v>
      </c>
      <c r="N34" s="173">
        <v>0</v>
      </c>
      <c r="O34" s="173">
        <f t="shared" si="11"/>
        <v>0</v>
      </c>
      <c r="P34" s="173">
        <v>6.8999999999999997E-4</v>
      </c>
      <c r="Q34" s="173">
        <f t="shared" si="12"/>
        <v>6.8999999999999997E-4</v>
      </c>
      <c r="R34" s="173"/>
      <c r="S34" s="173"/>
      <c r="T34" s="174">
        <v>4.1000000000000002E-2</v>
      </c>
      <c r="U34" s="173">
        <f t="shared" si="13"/>
        <v>0.04</v>
      </c>
      <c r="V34" s="175"/>
      <c r="W34" s="175"/>
      <c r="X34" s="175"/>
      <c r="Y34" s="175"/>
      <c r="Z34" s="175"/>
      <c r="AA34" s="175"/>
      <c r="AB34" s="175"/>
      <c r="AC34" s="175"/>
      <c r="AD34" s="175"/>
      <c r="AE34" s="175" t="s">
        <v>348</v>
      </c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5"/>
      <c r="BB34" s="175"/>
      <c r="BC34" s="175"/>
      <c r="BD34" s="175"/>
      <c r="BE34" s="175"/>
      <c r="BF34" s="175"/>
      <c r="BG34" s="175"/>
      <c r="BH34" s="175"/>
    </row>
    <row r="35" spans="1:60" outlineLevel="1" x14ac:dyDescent="0.2">
      <c r="A35" s="167">
        <v>25</v>
      </c>
      <c r="B35" s="167" t="s">
        <v>393</v>
      </c>
      <c r="C35" s="168" t="s">
        <v>394</v>
      </c>
      <c r="D35" s="169" t="s">
        <v>220</v>
      </c>
      <c r="E35" s="170">
        <v>1</v>
      </c>
      <c r="F35" s="171">
        <v>0</v>
      </c>
      <c r="G35" s="172">
        <f t="shared" si="7"/>
        <v>0</v>
      </c>
      <c r="H35" s="171"/>
      <c r="I35" s="172">
        <f t="shared" si="8"/>
        <v>0</v>
      </c>
      <c r="J35" s="171"/>
      <c r="K35" s="172">
        <f t="shared" si="9"/>
        <v>0</v>
      </c>
      <c r="L35" s="172">
        <v>0</v>
      </c>
      <c r="M35" s="172">
        <f t="shared" si="10"/>
        <v>0</v>
      </c>
      <c r="N35" s="173">
        <v>0</v>
      </c>
      <c r="O35" s="173">
        <f t="shared" si="11"/>
        <v>0</v>
      </c>
      <c r="P35" s="173">
        <v>1.23E-3</v>
      </c>
      <c r="Q35" s="173">
        <f t="shared" si="12"/>
        <v>1.23E-3</v>
      </c>
      <c r="R35" s="173"/>
      <c r="S35" s="173"/>
      <c r="T35" s="174">
        <v>7.1999999999999995E-2</v>
      </c>
      <c r="U35" s="173">
        <f t="shared" si="13"/>
        <v>7.0000000000000007E-2</v>
      </c>
      <c r="V35" s="175"/>
      <c r="W35" s="175"/>
      <c r="X35" s="175"/>
      <c r="Y35" s="175"/>
      <c r="Z35" s="175"/>
      <c r="AA35" s="175"/>
      <c r="AB35" s="175"/>
      <c r="AC35" s="175"/>
      <c r="AD35" s="175"/>
      <c r="AE35" s="175" t="s">
        <v>348</v>
      </c>
      <c r="AF35" s="175"/>
      <c r="AG35" s="175"/>
      <c r="AH35" s="175"/>
      <c r="AI35" s="175"/>
      <c r="AJ35" s="175"/>
      <c r="AK35" s="175"/>
      <c r="AL35" s="175"/>
      <c r="AM35" s="175"/>
      <c r="AN35" s="175"/>
      <c r="AO35" s="175"/>
      <c r="AP35" s="175"/>
      <c r="AQ35" s="175"/>
      <c r="AR35" s="175"/>
      <c r="AS35" s="175"/>
      <c r="AT35" s="175"/>
      <c r="AU35" s="175"/>
      <c r="AV35" s="175"/>
      <c r="AW35" s="175"/>
      <c r="AX35" s="175"/>
      <c r="AY35" s="175"/>
      <c r="AZ35" s="175"/>
      <c r="BA35" s="175"/>
      <c r="BB35" s="175"/>
      <c r="BC35" s="175"/>
      <c r="BD35" s="175"/>
      <c r="BE35" s="175"/>
      <c r="BF35" s="175"/>
      <c r="BG35" s="175"/>
      <c r="BH35" s="175"/>
    </row>
    <row r="36" spans="1:60" outlineLevel="1" x14ac:dyDescent="0.2">
      <c r="A36" s="167">
        <v>26</v>
      </c>
      <c r="B36" s="167" t="s">
        <v>395</v>
      </c>
      <c r="C36" s="168" t="s">
        <v>396</v>
      </c>
      <c r="D36" s="169" t="s">
        <v>220</v>
      </c>
      <c r="E36" s="170">
        <v>4</v>
      </c>
      <c r="F36" s="171">
        <v>0</v>
      </c>
      <c r="G36" s="172">
        <f t="shared" si="7"/>
        <v>0</v>
      </c>
      <c r="H36" s="171"/>
      <c r="I36" s="172">
        <f t="shared" si="8"/>
        <v>0</v>
      </c>
      <c r="J36" s="171"/>
      <c r="K36" s="172">
        <f t="shared" si="9"/>
        <v>0</v>
      </c>
      <c r="L36" s="172">
        <v>0</v>
      </c>
      <c r="M36" s="172">
        <f t="shared" si="10"/>
        <v>0</v>
      </c>
      <c r="N36" s="173">
        <v>0</v>
      </c>
      <c r="O36" s="173">
        <f t="shared" si="11"/>
        <v>0</v>
      </c>
      <c r="P36" s="173">
        <v>0</v>
      </c>
      <c r="Q36" s="173">
        <f t="shared" si="12"/>
        <v>0</v>
      </c>
      <c r="R36" s="173"/>
      <c r="S36" s="173"/>
      <c r="T36" s="174">
        <v>0.17696999999999999</v>
      </c>
      <c r="U36" s="173">
        <f t="shared" si="13"/>
        <v>0.71</v>
      </c>
      <c r="V36" s="175"/>
      <c r="W36" s="175"/>
      <c r="X36" s="175"/>
      <c r="Y36" s="175"/>
      <c r="Z36" s="175"/>
      <c r="AA36" s="175"/>
      <c r="AB36" s="175"/>
      <c r="AC36" s="175"/>
      <c r="AD36" s="175"/>
      <c r="AE36" s="175" t="s">
        <v>348</v>
      </c>
      <c r="AF36" s="175"/>
      <c r="AG36" s="175"/>
      <c r="AH36" s="175"/>
      <c r="AI36" s="175"/>
      <c r="AJ36" s="175"/>
      <c r="AK36" s="175"/>
      <c r="AL36" s="175"/>
      <c r="AM36" s="175"/>
      <c r="AN36" s="175"/>
      <c r="AO36" s="175"/>
      <c r="AP36" s="175"/>
      <c r="AQ36" s="175"/>
      <c r="AR36" s="175"/>
      <c r="AS36" s="175"/>
      <c r="AT36" s="175"/>
      <c r="AU36" s="175"/>
      <c r="AV36" s="175"/>
      <c r="AW36" s="175"/>
      <c r="AX36" s="175"/>
      <c r="AY36" s="175"/>
      <c r="AZ36" s="175"/>
      <c r="BA36" s="175"/>
      <c r="BB36" s="175"/>
      <c r="BC36" s="175"/>
      <c r="BD36" s="175"/>
      <c r="BE36" s="175"/>
      <c r="BF36" s="175"/>
      <c r="BG36" s="175"/>
      <c r="BH36" s="175"/>
    </row>
    <row r="37" spans="1:60" outlineLevel="1" x14ac:dyDescent="0.2">
      <c r="A37" s="167">
        <v>27</v>
      </c>
      <c r="B37" s="167" t="s">
        <v>397</v>
      </c>
      <c r="C37" s="168" t="s">
        <v>398</v>
      </c>
      <c r="D37" s="169" t="s">
        <v>220</v>
      </c>
      <c r="E37" s="170">
        <v>4</v>
      </c>
      <c r="F37" s="171">
        <v>0</v>
      </c>
      <c r="G37" s="172">
        <f t="shared" si="7"/>
        <v>0</v>
      </c>
      <c r="H37" s="171"/>
      <c r="I37" s="172">
        <f t="shared" si="8"/>
        <v>0</v>
      </c>
      <c r="J37" s="171"/>
      <c r="K37" s="172">
        <f t="shared" si="9"/>
        <v>0</v>
      </c>
      <c r="L37" s="172">
        <v>0</v>
      </c>
      <c r="M37" s="172">
        <f t="shared" si="10"/>
        <v>0</v>
      </c>
      <c r="N37" s="173">
        <v>0</v>
      </c>
      <c r="O37" s="173">
        <f t="shared" si="11"/>
        <v>0</v>
      </c>
      <c r="P37" s="173">
        <v>0</v>
      </c>
      <c r="Q37" s="173">
        <f t="shared" si="12"/>
        <v>0</v>
      </c>
      <c r="R37" s="173"/>
      <c r="S37" s="173"/>
      <c r="T37" s="174">
        <v>0.25024000000000002</v>
      </c>
      <c r="U37" s="173">
        <f t="shared" si="13"/>
        <v>1</v>
      </c>
      <c r="V37" s="175"/>
      <c r="W37" s="175"/>
      <c r="X37" s="175"/>
      <c r="Y37" s="175"/>
      <c r="Z37" s="175"/>
      <c r="AA37" s="175"/>
      <c r="AB37" s="175"/>
      <c r="AC37" s="175"/>
      <c r="AD37" s="175"/>
      <c r="AE37" s="175" t="s">
        <v>348</v>
      </c>
      <c r="AF37" s="175"/>
      <c r="AG37" s="175"/>
      <c r="AH37" s="175"/>
      <c r="AI37" s="175"/>
      <c r="AJ37" s="175"/>
      <c r="AK37" s="175"/>
      <c r="AL37" s="175"/>
      <c r="AM37" s="175"/>
      <c r="AN37" s="175"/>
      <c r="AO37" s="175"/>
      <c r="AP37" s="175"/>
      <c r="AQ37" s="175"/>
      <c r="AR37" s="175"/>
      <c r="AS37" s="175"/>
      <c r="AT37" s="175"/>
      <c r="AU37" s="175"/>
      <c r="AV37" s="175"/>
      <c r="AW37" s="175"/>
      <c r="AX37" s="175"/>
      <c r="AY37" s="175"/>
      <c r="AZ37" s="175"/>
      <c r="BA37" s="175"/>
      <c r="BB37" s="175"/>
      <c r="BC37" s="175"/>
      <c r="BD37" s="175"/>
      <c r="BE37" s="175"/>
      <c r="BF37" s="175"/>
      <c r="BG37" s="175"/>
      <c r="BH37" s="175"/>
    </row>
    <row r="38" spans="1:60" outlineLevel="1" x14ac:dyDescent="0.2">
      <c r="A38" s="167">
        <v>28</v>
      </c>
      <c r="B38" s="167" t="s">
        <v>399</v>
      </c>
      <c r="C38" s="168" t="s">
        <v>400</v>
      </c>
      <c r="D38" s="169" t="s">
        <v>220</v>
      </c>
      <c r="E38" s="170">
        <v>2</v>
      </c>
      <c r="F38" s="171">
        <v>0</v>
      </c>
      <c r="G38" s="172">
        <f t="shared" si="7"/>
        <v>0</v>
      </c>
      <c r="H38" s="171"/>
      <c r="I38" s="172">
        <f t="shared" si="8"/>
        <v>0</v>
      </c>
      <c r="J38" s="171"/>
      <c r="K38" s="172">
        <f t="shared" si="9"/>
        <v>0</v>
      </c>
      <c r="L38" s="172">
        <v>0</v>
      </c>
      <c r="M38" s="172">
        <f t="shared" si="10"/>
        <v>0</v>
      </c>
      <c r="N38" s="173">
        <v>2.1800000000000001E-3</v>
      </c>
      <c r="O38" s="173">
        <f t="shared" si="11"/>
        <v>4.3600000000000002E-3</v>
      </c>
      <c r="P38" s="173">
        <v>0</v>
      </c>
      <c r="Q38" s="173">
        <f t="shared" si="12"/>
        <v>0</v>
      </c>
      <c r="R38" s="173"/>
      <c r="S38" s="173"/>
      <c r="T38" s="174">
        <v>1.157</v>
      </c>
      <c r="U38" s="173">
        <f t="shared" si="13"/>
        <v>2.31</v>
      </c>
      <c r="V38" s="175"/>
      <c r="W38" s="175"/>
      <c r="X38" s="175"/>
      <c r="Y38" s="175"/>
      <c r="Z38" s="175"/>
      <c r="AA38" s="175"/>
      <c r="AB38" s="175"/>
      <c r="AC38" s="175"/>
      <c r="AD38" s="175"/>
      <c r="AE38" s="175" t="s">
        <v>348</v>
      </c>
      <c r="AF38" s="175"/>
      <c r="AG38" s="175"/>
      <c r="AH38" s="175"/>
      <c r="AI38" s="175"/>
      <c r="AJ38" s="175"/>
      <c r="AK38" s="175"/>
      <c r="AL38" s="175"/>
      <c r="AM38" s="175"/>
      <c r="AN38" s="175"/>
      <c r="AO38" s="175"/>
      <c r="AP38" s="175"/>
      <c r="AQ38" s="175"/>
      <c r="AR38" s="175"/>
      <c r="AS38" s="175"/>
      <c r="AT38" s="175"/>
      <c r="AU38" s="175"/>
      <c r="AV38" s="175"/>
      <c r="AW38" s="175"/>
      <c r="AX38" s="175"/>
      <c r="AY38" s="175"/>
      <c r="AZ38" s="175"/>
      <c r="BA38" s="175"/>
      <c r="BB38" s="175"/>
      <c r="BC38" s="175"/>
      <c r="BD38" s="175"/>
      <c r="BE38" s="175"/>
      <c r="BF38" s="175"/>
      <c r="BG38" s="175"/>
      <c r="BH38" s="175"/>
    </row>
    <row r="39" spans="1:60" outlineLevel="1" x14ac:dyDescent="0.2">
      <c r="A39" s="167">
        <v>29</v>
      </c>
      <c r="B39" s="167" t="s">
        <v>401</v>
      </c>
      <c r="C39" s="168" t="s">
        <v>402</v>
      </c>
      <c r="D39" s="169" t="s">
        <v>220</v>
      </c>
      <c r="E39" s="170">
        <v>1</v>
      </c>
      <c r="F39" s="171">
        <v>0</v>
      </c>
      <c r="G39" s="172">
        <f t="shared" si="7"/>
        <v>0</v>
      </c>
      <c r="H39" s="171"/>
      <c r="I39" s="172">
        <f t="shared" si="8"/>
        <v>0</v>
      </c>
      <c r="J39" s="171"/>
      <c r="K39" s="172">
        <f t="shared" si="9"/>
        <v>0</v>
      </c>
      <c r="L39" s="172">
        <v>0</v>
      </c>
      <c r="M39" s="172">
        <f t="shared" si="10"/>
        <v>0</v>
      </c>
      <c r="N39" s="173">
        <v>0</v>
      </c>
      <c r="O39" s="173">
        <f t="shared" si="11"/>
        <v>0</v>
      </c>
      <c r="P39" s="173">
        <v>2.4399999999999999E-3</v>
      </c>
      <c r="Q39" s="173">
        <f t="shared" si="12"/>
        <v>2.4399999999999999E-3</v>
      </c>
      <c r="R39" s="173"/>
      <c r="S39" s="173"/>
      <c r="T39" s="174">
        <v>0.114</v>
      </c>
      <c r="U39" s="173">
        <f t="shared" si="13"/>
        <v>0.11</v>
      </c>
      <c r="V39" s="175"/>
      <c r="W39" s="175"/>
      <c r="X39" s="175"/>
      <c r="Y39" s="175"/>
      <c r="Z39" s="175"/>
      <c r="AA39" s="175"/>
      <c r="AB39" s="175"/>
      <c r="AC39" s="175"/>
      <c r="AD39" s="175"/>
      <c r="AE39" s="175" t="s">
        <v>348</v>
      </c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175"/>
      <c r="AR39" s="175"/>
      <c r="AS39" s="175"/>
      <c r="AT39" s="175"/>
      <c r="AU39" s="175"/>
      <c r="AV39" s="175"/>
      <c r="AW39" s="175"/>
      <c r="AX39" s="175"/>
      <c r="AY39" s="175"/>
      <c r="AZ39" s="175"/>
      <c r="BA39" s="175"/>
      <c r="BB39" s="175"/>
      <c r="BC39" s="175"/>
      <c r="BD39" s="175"/>
      <c r="BE39" s="175"/>
      <c r="BF39" s="175"/>
      <c r="BG39" s="175"/>
      <c r="BH39" s="175"/>
    </row>
    <row r="40" spans="1:60" outlineLevel="1" x14ac:dyDescent="0.2">
      <c r="A40" s="167">
        <v>30</v>
      </c>
      <c r="B40" s="167" t="s">
        <v>403</v>
      </c>
      <c r="C40" s="168" t="s">
        <v>404</v>
      </c>
      <c r="D40" s="169" t="s">
        <v>220</v>
      </c>
      <c r="E40" s="170">
        <v>1</v>
      </c>
      <c r="F40" s="171">
        <v>0</v>
      </c>
      <c r="G40" s="172">
        <f t="shared" si="7"/>
        <v>0</v>
      </c>
      <c r="H40" s="171"/>
      <c r="I40" s="172">
        <f t="shared" si="8"/>
        <v>0</v>
      </c>
      <c r="J40" s="171"/>
      <c r="K40" s="172">
        <f t="shared" si="9"/>
        <v>0</v>
      </c>
      <c r="L40" s="172">
        <v>0</v>
      </c>
      <c r="M40" s="172">
        <f t="shared" si="10"/>
        <v>0</v>
      </c>
      <c r="N40" s="173">
        <v>2.0000000000000002E-5</v>
      </c>
      <c r="O40" s="173">
        <f t="shared" si="11"/>
        <v>2.0000000000000002E-5</v>
      </c>
      <c r="P40" s="173">
        <v>0</v>
      </c>
      <c r="Q40" s="173">
        <f t="shared" si="12"/>
        <v>0</v>
      </c>
      <c r="R40" s="173"/>
      <c r="S40" s="173"/>
      <c r="T40" s="174">
        <v>8.1000000000000003E-2</v>
      </c>
      <c r="U40" s="173">
        <f t="shared" si="13"/>
        <v>0.08</v>
      </c>
      <c r="V40" s="175"/>
      <c r="W40" s="175"/>
      <c r="X40" s="175"/>
      <c r="Y40" s="175"/>
      <c r="Z40" s="175"/>
      <c r="AA40" s="175"/>
      <c r="AB40" s="175"/>
      <c r="AC40" s="175"/>
      <c r="AD40" s="175"/>
      <c r="AE40" s="175" t="s">
        <v>348</v>
      </c>
      <c r="AF40" s="175"/>
      <c r="AG40" s="175"/>
      <c r="AH40" s="175"/>
      <c r="AI40" s="175"/>
      <c r="AJ40" s="175"/>
      <c r="AK40" s="175"/>
      <c r="AL40" s="175"/>
      <c r="AM40" s="175"/>
      <c r="AN40" s="175"/>
      <c r="AO40" s="175"/>
      <c r="AP40" s="175"/>
      <c r="AQ40" s="17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175"/>
      <c r="BD40" s="175"/>
      <c r="BE40" s="175"/>
      <c r="BF40" s="175"/>
      <c r="BG40" s="175"/>
      <c r="BH40" s="175"/>
    </row>
    <row r="41" spans="1:60" outlineLevel="1" x14ac:dyDescent="0.2">
      <c r="A41" s="167">
        <v>31</v>
      </c>
      <c r="B41" s="167" t="s">
        <v>405</v>
      </c>
      <c r="C41" s="168" t="s">
        <v>406</v>
      </c>
      <c r="D41" s="169" t="s">
        <v>220</v>
      </c>
      <c r="E41" s="170">
        <v>1</v>
      </c>
      <c r="F41" s="171">
        <v>0</v>
      </c>
      <c r="G41" s="172">
        <f t="shared" si="7"/>
        <v>0</v>
      </c>
      <c r="H41" s="171"/>
      <c r="I41" s="172">
        <f t="shared" si="8"/>
        <v>0</v>
      </c>
      <c r="J41" s="171"/>
      <c r="K41" s="172">
        <f t="shared" si="9"/>
        <v>0</v>
      </c>
      <c r="L41" s="172">
        <v>0</v>
      </c>
      <c r="M41" s="172">
        <f t="shared" si="10"/>
        <v>0</v>
      </c>
      <c r="N41" s="173">
        <v>2.0000000000000002E-5</v>
      </c>
      <c r="O41" s="173">
        <f t="shared" si="11"/>
        <v>2.0000000000000002E-5</v>
      </c>
      <c r="P41" s="173">
        <v>0</v>
      </c>
      <c r="Q41" s="173">
        <f t="shared" si="12"/>
        <v>0</v>
      </c>
      <c r="R41" s="173"/>
      <c r="S41" s="173"/>
      <c r="T41" s="174">
        <v>0.106</v>
      </c>
      <c r="U41" s="173">
        <f t="shared" si="13"/>
        <v>0.11</v>
      </c>
      <c r="V41" s="175"/>
      <c r="W41" s="175"/>
      <c r="X41" s="175"/>
      <c r="Y41" s="175"/>
      <c r="Z41" s="175"/>
      <c r="AA41" s="175"/>
      <c r="AB41" s="175"/>
      <c r="AC41" s="175"/>
      <c r="AD41" s="175"/>
      <c r="AE41" s="175" t="s">
        <v>348</v>
      </c>
      <c r="AF41" s="175"/>
      <c r="AG41" s="175"/>
      <c r="AH41" s="175"/>
      <c r="AI41" s="175"/>
      <c r="AJ41" s="175"/>
      <c r="AK41" s="175"/>
      <c r="AL41" s="175"/>
      <c r="AM41" s="175"/>
      <c r="AN41" s="175"/>
      <c r="AO41" s="175"/>
      <c r="AP41" s="175"/>
      <c r="AQ41" s="175"/>
      <c r="AR41" s="175"/>
      <c r="AS41" s="175"/>
      <c r="AT41" s="175"/>
      <c r="AU41" s="175"/>
      <c r="AV41" s="175"/>
      <c r="AW41" s="175"/>
      <c r="AX41" s="175"/>
      <c r="AY41" s="175"/>
      <c r="AZ41" s="175"/>
      <c r="BA41" s="175"/>
      <c r="BB41" s="175"/>
      <c r="BC41" s="175"/>
      <c r="BD41" s="175"/>
      <c r="BE41" s="175"/>
      <c r="BF41" s="175"/>
      <c r="BG41" s="175"/>
      <c r="BH41" s="175"/>
    </row>
    <row r="42" spans="1:60" outlineLevel="1" x14ac:dyDescent="0.2">
      <c r="A42" s="167">
        <v>32</v>
      </c>
      <c r="B42" s="167" t="s">
        <v>407</v>
      </c>
      <c r="C42" s="168" t="s">
        <v>408</v>
      </c>
      <c r="D42" s="169" t="s">
        <v>220</v>
      </c>
      <c r="E42" s="170">
        <v>1</v>
      </c>
      <c r="F42" s="171">
        <v>0</v>
      </c>
      <c r="G42" s="172">
        <f t="shared" si="7"/>
        <v>0</v>
      </c>
      <c r="H42" s="171"/>
      <c r="I42" s="172">
        <f t="shared" si="8"/>
        <v>0</v>
      </c>
      <c r="J42" s="171"/>
      <c r="K42" s="172">
        <f t="shared" si="9"/>
        <v>0</v>
      </c>
      <c r="L42" s="172">
        <v>0</v>
      </c>
      <c r="M42" s="172">
        <f t="shared" si="10"/>
        <v>0</v>
      </c>
      <c r="N42" s="173">
        <v>2.0000000000000002E-5</v>
      </c>
      <c r="O42" s="173">
        <f t="shared" si="11"/>
        <v>2.0000000000000002E-5</v>
      </c>
      <c r="P42" s="173">
        <v>0</v>
      </c>
      <c r="Q42" s="173">
        <f t="shared" si="12"/>
        <v>0</v>
      </c>
      <c r="R42" s="173"/>
      <c r="S42" s="173"/>
      <c r="T42" s="174">
        <v>0.182</v>
      </c>
      <c r="U42" s="173">
        <f t="shared" si="13"/>
        <v>0.18</v>
      </c>
      <c r="V42" s="175"/>
      <c r="W42" s="175"/>
      <c r="X42" s="175"/>
      <c r="Y42" s="175"/>
      <c r="Z42" s="175"/>
      <c r="AA42" s="175"/>
      <c r="AB42" s="175"/>
      <c r="AC42" s="175"/>
      <c r="AD42" s="175"/>
      <c r="AE42" s="175" t="s">
        <v>348</v>
      </c>
      <c r="AF42" s="175"/>
      <c r="AG42" s="175"/>
      <c r="AH42" s="175"/>
      <c r="AI42" s="175"/>
      <c r="AJ42" s="175"/>
      <c r="AK42" s="175"/>
      <c r="AL42" s="175"/>
      <c r="AM42" s="175"/>
      <c r="AN42" s="175"/>
      <c r="AO42" s="175"/>
      <c r="AP42" s="175"/>
      <c r="AQ42" s="175"/>
      <c r="AR42" s="175"/>
      <c r="AS42" s="175"/>
      <c r="AT42" s="175"/>
      <c r="AU42" s="175"/>
      <c r="AV42" s="175"/>
      <c r="AW42" s="175"/>
      <c r="AX42" s="175"/>
      <c r="AY42" s="175"/>
      <c r="AZ42" s="175"/>
      <c r="BA42" s="175"/>
      <c r="BB42" s="175"/>
      <c r="BC42" s="175"/>
      <c r="BD42" s="175"/>
      <c r="BE42" s="175"/>
      <c r="BF42" s="175"/>
      <c r="BG42" s="175"/>
      <c r="BH42" s="175"/>
    </row>
    <row r="43" spans="1:60" outlineLevel="1" x14ac:dyDescent="0.2">
      <c r="A43" s="167">
        <v>33</v>
      </c>
      <c r="B43" s="167" t="s">
        <v>409</v>
      </c>
      <c r="C43" s="168" t="s">
        <v>410</v>
      </c>
      <c r="D43" s="169" t="s">
        <v>222</v>
      </c>
      <c r="E43" s="170">
        <v>12</v>
      </c>
      <c r="F43" s="171">
        <v>0</v>
      </c>
      <c r="G43" s="172">
        <f t="shared" si="7"/>
        <v>0</v>
      </c>
      <c r="H43" s="171"/>
      <c r="I43" s="172">
        <f t="shared" si="8"/>
        <v>0</v>
      </c>
      <c r="J43" s="171"/>
      <c r="K43" s="172">
        <f t="shared" si="9"/>
        <v>0</v>
      </c>
      <c r="L43" s="172">
        <v>0</v>
      </c>
      <c r="M43" s="172">
        <f t="shared" si="10"/>
        <v>0</v>
      </c>
      <c r="N43" s="173">
        <v>0</v>
      </c>
      <c r="O43" s="173">
        <f t="shared" si="11"/>
        <v>0</v>
      </c>
      <c r="P43" s="173">
        <v>2.9E-4</v>
      </c>
      <c r="Q43" s="173">
        <f t="shared" si="12"/>
        <v>3.48E-3</v>
      </c>
      <c r="R43" s="173"/>
      <c r="S43" s="173"/>
      <c r="T43" s="174">
        <v>8.3000000000000004E-2</v>
      </c>
      <c r="U43" s="173">
        <f t="shared" si="13"/>
        <v>1</v>
      </c>
      <c r="V43" s="175"/>
      <c r="W43" s="175"/>
      <c r="X43" s="175"/>
      <c r="Y43" s="175"/>
      <c r="Z43" s="175"/>
      <c r="AA43" s="175"/>
      <c r="AB43" s="175"/>
      <c r="AC43" s="175"/>
      <c r="AD43" s="175"/>
      <c r="AE43" s="175" t="s">
        <v>348</v>
      </c>
      <c r="AF43" s="175"/>
      <c r="AG43" s="175"/>
      <c r="AH43" s="175"/>
      <c r="AI43" s="175"/>
      <c r="AJ43" s="175"/>
      <c r="AK43" s="175"/>
      <c r="AL43" s="175"/>
      <c r="AM43" s="175"/>
      <c r="AN43" s="175"/>
      <c r="AO43" s="175"/>
      <c r="AP43" s="175"/>
      <c r="AQ43" s="175"/>
      <c r="AR43" s="175"/>
      <c r="AS43" s="175"/>
      <c r="AT43" s="175"/>
      <c r="AU43" s="175"/>
      <c r="AV43" s="175"/>
      <c r="AW43" s="175"/>
      <c r="AX43" s="175"/>
      <c r="AY43" s="175"/>
      <c r="AZ43" s="175"/>
      <c r="BA43" s="175"/>
      <c r="BB43" s="175"/>
      <c r="BC43" s="175"/>
      <c r="BD43" s="175"/>
      <c r="BE43" s="175"/>
      <c r="BF43" s="175"/>
      <c r="BG43" s="175"/>
      <c r="BH43" s="175"/>
    </row>
    <row r="44" spans="1:60" outlineLevel="1" x14ac:dyDescent="0.2">
      <c r="A44" s="167">
        <v>34</v>
      </c>
      <c r="B44" s="167" t="s">
        <v>411</v>
      </c>
      <c r="C44" s="168" t="s">
        <v>412</v>
      </c>
      <c r="D44" s="169" t="s">
        <v>222</v>
      </c>
      <c r="E44" s="170">
        <v>4</v>
      </c>
      <c r="F44" s="171">
        <v>0</v>
      </c>
      <c r="G44" s="172">
        <f t="shared" si="7"/>
        <v>0</v>
      </c>
      <c r="H44" s="171"/>
      <c r="I44" s="172">
        <f t="shared" si="8"/>
        <v>0</v>
      </c>
      <c r="J44" s="171"/>
      <c r="K44" s="172">
        <f t="shared" si="9"/>
        <v>0</v>
      </c>
      <c r="L44" s="172">
        <v>0</v>
      </c>
      <c r="M44" s="172">
        <f t="shared" si="10"/>
        <v>0</v>
      </c>
      <c r="N44" s="173">
        <v>0</v>
      </c>
      <c r="O44" s="173">
        <f t="shared" si="11"/>
        <v>0</v>
      </c>
      <c r="P44" s="173">
        <v>6.7000000000000002E-3</v>
      </c>
      <c r="Q44" s="173">
        <f t="shared" si="12"/>
        <v>2.6800000000000001E-2</v>
      </c>
      <c r="R44" s="173"/>
      <c r="S44" s="173"/>
      <c r="T44" s="174">
        <v>0.23899999999999999</v>
      </c>
      <c r="U44" s="173">
        <f t="shared" si="13"/>
        <v>0.96</v>
      </c>
      <c r="V44" s="175"/>
      <c r="W44" s="175"/>
      <c r="X44" s="175"/>
      <c r="Y44" s="175"/>
      <c r="Z44" s="175"/>
      <c r="AA44" s="175"/>
      <c r="AB44" s="175"/>
      <c r="AC44" s="175"/>
      <c r="AD44" s="175"/>
      <c r="AE44" s="175" t="s">
        <v>348</v>
      </c>
      <c r="AF44" s="175"/>
      <c r="AG44" s="175"/>
      <c r="AH44" s="175"/>
      <c r="AI44" s="175"/>
      <c r="AJ44" s="175"/>
      <c r="AK44" s="175"/>
      <c r="AL44" s="175"/>
      <c r="AM44" s="175"/>
      <c r="AN44" s="175"/>
      <c r="AO44" s="175"/>
      <c r="AP44" s="175"/>
      <c r="AQ44" s="175"/>
      <c r="AR44" s="175"/>
      <c r="AS44" s="175"/>
      <c r="AT44" s="175"/>
      <c r="AU44" s="175"/>
      <c r="AV44" s="175"/>
      <c r="AW44" s="175"/>
      <c r="AX44" s="175"/>
      <c r="AY44" s="175"/>
      <c r="AZ44" s="175"/>
      <c r="BA44" s="175"/>
      <c r="BB44" s="175"/>
      <c r="BC44" s="175"/>
      <c r="BD44" s="175"/>
      <c r="BE44" s="175"/>
      <c r="BF44" s="175"/>
      <c r="BG44" s="175"/>
      <c r="BH44" s="175"/>
    </row>
    <row r="45" spans="1:60" outlineLevel="1" x14ac:dyDescent="0.2">
      <c r="A45" s="167">
        <v>35</v>
      </c>
      <c r="B45" s="167" t="s">
        <v>413</v>
      </c>
      <c r="C45" s="168" t="s">
        <v>414</v>
      </c>
      <c r="D45" s="169" t="s">
        <v>222</v>
      </c>
      <c r="E45" s="170">
        <v>24</v>
      </c>
      <c r="F45" s="171">
        <v>0</v>
      </c>
      <c r="G45" s="172">
        <f t="shared" si="7"/>
        <v>0</v>
      </c>
      <c r="H45" s="171"/>
      <c r="I45" s="172">
        <f t="shared" si="8"/>
        <v>0</v>
      </c>
      <c r="J45" s="171"/>
      <c r="K45" s="172">
        <f t="shared" si="9"/>
        <v>0</v>
      </c>
      <c r="L45" s="172">
        <v>0</v>
      </c>
      <c r="M45" s="172">
        <f t="shared" si="10"/>
        <v>0</v>
      </c>
      <c r="N45" s="173">
        <v>0</v>
      </c>
      <c r="O45" s="173">
        <f t="shared" si="11"/>
        <v>0</v>
      </c>
      <c r="P45" s="173">
        <v>2.3000000000000001E-4</v>
      </c>
      <c r="Q45" s="173">
        <f t="shared" si="12"/>
        <v>5.5199999999999997E-3</v>
      </c>
      <c r="R45" s="173"/>
      <c r="S45" s="173"/>
      <c r="T45" s="174">
        <v>7.1999999999999995E-2</v>
      </c>
      <c r="U45" s="173">
        <f t="shared" si="13"/>
        <v>1.73</v>
      </c>
      <c r="V45" s="175"/>
      <c r="W45" s="175"/>
      <c r="X45" s="175"/>
      <c r="Y45" s="175"/>
      <c r="Z45" s="175"/>
      <c r="AA45" s="175"/>
      <c r="AB45" s="175"/>
      <c r="AC45" s="175"/>
      <c r="AD45" s="175"/>
      <c r="AE45" s="175" t="s">
        <v>348</v>
      </c>
      <c r="AF45" s="175"/>
      <c r="AG45" s="175"/>
      <c r="AH45" s="175"/>
      <c r="AI45" s="175"/>
      <c r="AJ45" s="175"/>
      <c r="AK45" s="175"/>
      <c r="AL45" s="175"/>
      <c r="AM45" s="175"/>
      <c r="AN45" s="175"/>
      <c r="AO45" s="175"/>
      <c r="AP45" s="175"/>
      <c r="AQ45" s="175"/>
      <c r="AR45" s="175"/>
      <c r="AS45" s="175"/>
      <c r="AT45" s="175"/>
      <c r="AU45" s="175"/>
      <c r="AV45" s="175"/>
      <c r="AW45" s="175"/>
      <c r="AX45" s="175"/>
      <c r="AY45" s="175"/>
      <c r="AZ45" s="175"/>
      <c r="BA45" s="175"/>
      <c r="BB45" s="175"/>
      <c r="BC45" s="175"/>
      <c r="BD45" s="175"/>
      <c r="BE45" s="175"/>
      <c r="BF45" s="175"/>
      <c r="BG45" s="175"/>
      <c r="BH45" s="175"/>
    </row>
    <row r="46" spans="1:60" outlineLevel="1" x14ac:dyDescent="0.2">
      <c r="A46" s="183">
        <v>36</v>
      </c>
      <c r="B46" s="183" t="s">
        <v>415</v>
      </c>
      <c r="C46" s="184" t="s">
        <v>416</v>
      </c>
      <c r="D46" s="185" t="s">
        <v>219</v>
      </c>
      <c r="E46" s="186">
        <v>1</v>
      </c>
      <c r="F46" s="187">
        <v>0</v>
      </c>
      <c r="G46" s="188">
        <f t="shared" si="7"/>
        <v>0</v>
      </c>
      <c r="H46" s="171"/>
      <c r="I46" s="172">
        <f t="shared" si="8"/>
        <v>0</v>
      </c>
      <c r="J46" s="171"/>
      <c r="K46" s="172">
        <f t="shared" si="9"/>
        <v>0</v>
      </c>
      <c r="L46" s="172">
        <v>0</v>
      </c>
      <c r="M46" s="172">
        <f t="shared" si="10"/>
        <v>0</v>
      </c>
      <c r="N46" s="173">
        <v>0</v>
      </c>
      <c r="O46" s="173">
        <f t="shared" si="11"/>
        <v>0</v>
      </c>
      <c r="P46" s="173">
        <v>0</v>
      </c>
      <c r="Q46" s="173">
        <f t="shared" si="12"/>
        <v>0</v>
      </c>
      <c r="R46" s="173"/>
      <c r="S46" s="173"/>
      <c r="T46" s="174">
        <v>4.1550000000000002</v>
      </c>
      <c r="U46" s="173">
        <f t="shared" si="13"/>
        <v>4.16</v>
      </c>
      <c r="V46" s="175"/>
      <c r="W46" s="175"/>
      <c r="X46" s="175"/>
      <c r="Y46" s="175"/>
      <c r="Z46" s="175"/>
      <c r="AA46" s="175"/>
      <c r="AB46" s="175"/>
      <c r="AC46" s="175"/>
      <c r="AD46" s="175"/>
      <c r="AE46" s="175" t="s">
        <v>348</v>
      </c>
      <c r="AF46" s="175"/>
      <c r="AG46" s="175"/>
      <c r="AH46" s="175"/>
      <c r="AI46" s="175"/>
      <c r="AJ46" s="175"/>
      <c r="AK46" s="175"/>
      <c r="AL46" s="175"/>
      <c r="AM46" s="175"/>
      <c r="AN46" s="175"/>
      <c r="AO46" s="175"/>
      <c r="AP46" s="175"/>
      <c r="AQ46" s="175"/>
      <c r="AR46" s="175"/>
      <c r="AS46" s="175"/>
      <c r="AT46" s="175"/>
      <c r="AU46" s="175"/>
      <c r="AV46" s="175"/>
      <c r="AW46" s="175"/>
      <c r="AX46" s="175"/>
      <c r="AY46" s="175"/>
      <c r="AZ46" s="175"/>
      <c r="BA46" s="175"/>
      <c r="BB46" s="175"/>
      <c r="BC46" s="175"/>
      <c r="BD46" s="175"/>
      <c r="BE46" s="175"/>
      <c r="BF46" s="175"/>
      <c r="BG46" s="175"/>
      <c r="BH46" s="175"/>
    </row>
    <row r="47" spans="1:60" x14ac:dyDescent="0.2">
      <c r="A47" s="176" t="s">
        <v>343</v>
      </c>
      <c r="B47" s="176" t="s">
        <v>417</v>
      </c>
      <c r="C47" s="177" t="s">
        <v>418</v>
      </c>
      <c r="D47" s="178"/>
      <c r="E47" s="179"/>
      <c r="F47" s="180"/>
      <c r="G47" s="180">
        <f>SUMIF(AE48:AE49,"&lt;&gt;NOR",G48:G49)</f>
        <v>0</v>
      </c>
      <c r="H47" s="180"/>
      <c r="I47" s="180">
        <f>SUM(I48:I49)</f>
        <v>0</v>
      </c>
      <c r="J47" s="180"/>
      <c r="K47" s="180">
        <f>SUM(K48:K49)</f>
        <v>0</v>
      </c>
      <c r="L47" s="180"/>
      <c r="M47" s="180">
        <f>SUM(M48:M49)</f>
        <v>0</v>
      </c>
      <c r="N47" s="181"/>
      <c r="O47" s="181">
        <f>SUM(O48:O49)</f>
        <v>3.81E-3</v>
      </c>
      <c r="P47" s="181"/>
      <c r="Q47" s="181">
        <f>SUM(Q48:Q49)</f>
        <v>0</v>
      </c>
      <c r="R47" s="181"/>
      <c r="S47" s="181"/>
      <c r="T47" s="182"/>
      <c r="U47" s="181">
        <f>SUM(U48:U49)</f>
        <v>10.49</v>
      </c>
      <c r="AE47" s="148" t="s">
        <v>345</v>
      </c>
    </row>
    <row r="48" spans="1:60" ht="22.5" outlineLevel="1" x14ac:dyDescent="0.2">
      <c r="A48" s="167">
        <v>37</v>
      </c>
      <c r="B48" s="167" t="s">
        <v>419</v>
      </c>
      <c r="C48" s="168" t="s">
        <v>420</v>
      </c>
      <c r="D48" s="169" t="s">
        <v>288</v>
      </c>
      <c r="E48" s="170">
        <v>8</v>
      </c>
      <c r="F48" s="171">
        <v>0</v>
      </c>
      <c r="G48" s="172">
        <f>ROUND(E48*F48,2)</f>
        <v>0</v>
      </c>
      <c r="H48" s="171"/>
      <c r="I48" s="172">
        <f>ROUND(E48*H48,2)</f>
        <v>0</v>
      </c>
      <c r="J48" s="171"/>
      <c r="K48" s="172">
        <f>ROUND(E48*J48,2)</f>
        <v>0</v>
      </c>
      <c r="L48" s="172">
        <v>0</v>
      </c>
      <c r="M48" s="172">
        <f>G48*(1+L48/100)</f>
        <v>0</v>
      </c>
      <c r="N48" s="173">
        <v>2.9999999999999997E-4</v>
      </c>
      <c r="O48" s="173">
        <f>ROUND(E48*N48,5)</f>
        <v>2.3999999999999998E-3</v>
      </c>
      <c r="P48" s="173">
        <v>0</v>
      </c>
      <c r="Q48" s="173">
        <f>ROUND(E48*P48,5)</f>
        <v>0</v>
      </c>
      <c r="R48" s="173"/>
      <c r="S48" s="173"/>
      <c r="T48" s="174">
        <v>0.219</v>
      </c>
      <c r="U48" s="173">
        <f>ROUND(E48*T48,2)</f>
        <v>1.75</v>
      </c>
      <c r="V48" s="175"/>
      <c r="W48" s="175"/>
      <c r="X48" s="175"/>
      <c r="Y48" s="175"/>
      <c r="Z48" s="175"/>
      <c r="AA48" s="175"/>
      <c r="AB48" s="175"/>
      <c r="AC48" s="175"/>
      <c r="AD48" s="175"/>
      <c r="AE48" s="175" t="s">
        <v>348</v>
      </c>
      <c r="AF48" s="175"/>
      <c r="AG48" s="175"/>
      <c r="AH48" s="175"/>
      <c r="AI48" s="175"/>
      <c r="AJ48" s="175"/>
      <c r="AK48" s="175"/>
      <c r="AL48" s="175"/>
      <c r="AM48" s="175"/>
      <c r="AN48" s="175"/>
      <c r="AO48" s="175"/>
      <c r="AP48" s="175"/>
      <c r="AQ48" s="175"/>
      <c r="AR48" s="175"/>
      <c r="AS48" s="175"/>
      <c r="AT48" s="175"/>
      <c r="AU48" s="175"/>
      <c r="AV48" s="175"/>
      <c r="AW48" s="175"/>
      <c r="AX48" s="175"/>
      <c r="AY48" s="175"/>
      <c r="AZ48" s="175"/>
      <c r="BA48" s="175"/>
      <c r="BB48" s="175"/>
      <c r="BC48" s="175"/>
      <c r="BD48" s="175"/>
      <c r="BE48" s="175"/>
      <c r="BF48" s="175"/>
      <c r="BG48" s="175"/>
      <c r="BH48" s="175"/>
    </row>
    <row r="49" spans="1:60" ht="22.5" outlineLevel="1" x14ac:dyDescent="0.2">
      <c r="A49" s="183">
        <v>38</v>
      </c>
      <c r="B49" s="183" t="s">
        <v>421</v>
      </c>
      <c r="C49" s="184" t="s">
        <v>422</v>
      </c>
      <c r="D49" s="185" t="s">
        <v>288</v>
      </c>
      <c r="E49" s="186">
        <v>47</v>
      </c>
      <c r="F49" s="187">
        <v>0</v>
      </c>
      <c r="G49" s="188">
        <f>ROUND(E49*F49,2)</f>
        <v>0</v>
      </c>
      <c r="H49" s="187"/>
      <c r="I49" s="188">
        <f>ROUND(E49*H49,2)</f>
        <v>0</v>
      </c>
      <c r="J49" s="187"/>
      <c r="K49" s="188">
        <f>ROUND(E49*J49,2)</f>
        <v>0</v>
      </c>
      <c r="L49" s="188">
        <v>0</v>
      </c>
      <c r="M49" s="188">
        <f>G49*(1+L49/100)</f>
        <v>0</v>
      </c>
      <c r="N49" s="189">
        <v>3.0000000000000001E-5</v>
      </c>
      <c r="O49" s="189">
        <f>ROUND(E49*N49,5)</f>
        <v>1.41E-3</v>
      </c>
      <c r="P49" s="189">
        <v>0</v>
      </c>
      <c r="Q49" s="189">
        <f>ROUND(E49*P49,5)</f>
        <v>0</v>
      </c>
      <c r="R49" s="189"/>
      <c r="S49" s="189"/>
      <c r="T49" s="190">
        <v>0.186</v>
      </c>
      <c r="U49" s="189">
        <f>ROUND(E49*T49,2)</f>
        <v>8.74</v>
      </c>
      <c r="V49" s="175"/>
      <c r="W49" s="175"/>
      <c r="X49" s="175"/>
      <c r="Y49" s="175"/>
      <c r="Z49" s="175"/>
      <c r="AA49" s="175"/>
      <c r="AB49" s="175"/>
      <c r="AC49" s="175"/>
      <c r="AD49" s="175"/>
      <c r="AE49" s="175" t="s">
        <v>348</v>
      </c>
      <c r="AF49" s="175"/>
      <c r="AG49" s="175"/>
      <c r="AH49" s="175"/>
      <c r="AI49" s="175"/>
      <c r="AJ49" s="175"/>
      <c r="AK49" s="175"/>
      <c r="AL49" s="175"/>
      <c r="AM49" s="175"/>
      <c r="AN49" s="175"/>
      <c r="AO49" s="175"/>
      <c r="AP49" s="175"/>
      <c r="AQ49" s="175"/>
      <c r="AR49" s="175"/>
      <c r="AS49" s="175"/>
      <c r="AT49" s="175"/>
      <c r="AU49" s="175"/>
      <c r="AV49" s="175"/>
      <c r="AW49" s="175"/>
      <c r="AX49" s="175"/>
      <c r="AY49" s="175"/>
      <c r="AZ49" s="175"/>
      <c r="BA49" s="175"/>
      <c r="BB49" s="175"/>
      <c r="BC49" s="175"/>
      <c r="BD49" s="175"/>
      <c r="BE49" s="175"/>
      <c r="BF49" s="175"/>
      <c r="BG49" s="175"/>
      <c r="BH49" s="175"/>
    </row>
    <row r="50" spans="1:60" x14ac:dyDescent="0.2">
      <c r="A50" s="191"/>
      <c r="B50" s="192" t="s">
        <v>423</v>
      </c>
      <c r="C50" s="193" t="s">
        <v>423</v>
      </c>
      <c r="D50" s="191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191"/>
      <c r="U50" s="191"/>
      <c r="AC50" s="148">
        <v>15</v>
      </c>
      <c r="AD50" s="148">
        <v>21</v>
      </c>
    </row>
    <row r="51" spans="1:60" x14ac:dyDescent="0.2">
      <c r="A51" s="194"/>
      <c r="B51" s="195">
        <v>26</v>
      </c>
      <c r="C51" s="196" t="s">
        <v>423</v>
      </c>
      <c r="D51" s="197"/>
      <c r="E51" s="197"/>
      <c r="F51" s="197"/>
      <c r="G51" s="198">
        <f>G8+G11+G22+G47</f>
        <v>0</v>
      </c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191"/>
      <c r="U51" s="191"/>
      <c r="AC51" s="148">
        <f>SUMIF(L7:L49,AC50,G7:G49)</f>
        <v>0</v>
      </c>
      <c r="AD51" s="148">
        <f>SUMIF(L7:L49,AD50,G7:G49)</f>
        <v>0</v>
      </c>
      <c r="AE51" s="148" t="s">
        <v>424</v>
      </c>
    </row>
    <row r="52" spans="1:60" x14ac:dyDescent="0.2">
      <c r="A52" s="191"/>
      <c r="B52" s="192" t="s">
        <v>423</v>
      </c>
      <c r="C52" s="193" t="s">
        <v>423</v>
      </c>
      <c r="D52" s="191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191"/>
      <c r="U52" s="191"/>
    </row>
    <row r="53" spans="1:60" x14ac:dyDescent="0.2">
      <c r="A53" s="191"/>
      <c r="B53" s="192" t="s">
        <v>423</v>
      </c>
      <c r="C53" s="193" t="s">
        <v>423</v>
      </c>
      <c r="D53" s="191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191"/>
      <c r="U53" s="191"/>
    </row>
    <row r="54" spans="1:60" x14ac:dyDescent="0.2">
      <c r="A54" s="355">
        <v>33</v>
      </c>
      <c r="B54" s="355"/>
      <c r="C54" s="356"/>
      <c r="D54" s="191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191"/>
      <c r="U54" s="191"/>
    </row>
    <row r="55" spans="1:60" x14ac:dyDescent="0.2">
      <c r="A55" s="339"/>
      <c r="B55" s="340"/>
      <c r="C55" s="341"/>
      <c r="D55" s="340"/>
      <c r="E55" s="340"/>
      <c r="F55" s="340"/>
      <c r="G55" s="342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AE55" s="148" t="s">
        <v>425</v>
      </c>
    </row>
    <row r="56" spans="1:60" x14ac:dyDescent="0.2">
      <c r="A56" s="343"/>
      <c r="B56" s="344"/>
      <c r="C56" s="345"/>
      <c r="D56" s="344"/>
      <c r="E56" s="344"/>
      <c r="F56" s="344"/>
      <c r="G56" s="346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</row>
    <row r="57" spans="1:60" x14ac:dyDescent="0.2">
      <c r="A57" s="343"/>
      <c r="B57" s="344"/>
      <c r="C57" s="345"/>
      <c r="D57" s="344"/>
      <c r="E57" s="344"/>
      <c r="F57" s="344"/>
      <c r="G57" s="346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1"/>
      <c r="U57" s="191"/>
    </row>
    <row r="58" spans="1:60" x14ac:dyDescent="0.2">
      <c r="A58" s="343"/>
      <c r="B58" s="344"/>
      <c r="C58" s="345"/>
      <c r="D58" s="344"/>
      <c r="E58" s="344"/>
      <c r="F58" s="344"/>
      <c r="G58" s="346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191"/>
      <c r="U58" s="191"/>
    </row>
    <row r="59" spans="1:60" x14ac:dyDescent="0.2">
      <c r="A59" s="347"/>
      <c r="B59" s="348"/>
      <c r="C59" s="349"/>
      <c r="D59" s="348"/>
      <c r="E59" s="348"/>
      <c r="F59" s="348"/>
      <c r="G59" s="350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191"/>
      <c r="U59" s="191"/>
    </row>
    <row r="60" spans="1:60" x14ac:dyDescent="0.2">
      <c r="A60" s="191"/>
      <c r="B60" s="192" t="s">
        <v>423</v>
      </c>
      <c r="C60" s="193" t="s">
        <v>423</v>
      </c>
      <c r="D60" s="191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191"/>
      <c r="U60" s="191"/>
    </row>
    <row r="61" spans="1:60" x14ac:dyDescent="0.2">
      <c r="C61" s="199"/>
      <c r="AE61" s="148" t="s">
        <v>426</v>
      </c>
    </row>
  </sheetData>
  <sheetProtection algorithmName="SHA-512" hashValue="pkEJEK60B1Dyw3YmOIwdSRGGk+LvMONdz0YEGPGGidiJeAeOD2unLMdtYZCn8uR/sjcZohO21Y5mALqEo3T6yA==" saltValue="TFbts3h6LzJnKh483NZHvg==" spinCount="100000" sheet="1" objects="1" scenarios="1"/>
  <mergeCells count="6">
    <mergeCell ref="A55:G59"/>
    <mergeCell ref="A1:G1"/>
    <mergeCell ref="C2:G2"/>
    <mergeCell ref="C3:G3"/>
    <mergeCell ref="C4:G4"/>
    <mergeCell ref="A54:C54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A6F047-86BD-4D5E-BC0F-B1995F9B848B}">
  <dimension ref="A1:J84"/>
  <sheetViews>
    <sheetView workbookViewId="0">
      <selection activeCell="F8" sqref="F8"/>
    </sheetView>
  </sheetViews>
  <sheetFormatPr defaultRowHeight="12.75" x14ac:dyDescent="0.2"/>
  <cols>
    <col min="1" max="1" width="4.42578125" style="204" customWidth="1"/>
    <col min="2" max="2" width="14.7109375" style="204" customWidth="1"/>
    <col min="3" max="3" width="83.28515625" style="204" customWidth="1"/>
    <col min="4" max="4" width="5.5703125" style="204" customWidth="1"/>
    <col min="5" max="5" width="8.5703125" style="217" customWidth="1"/>
    <col min="6" max="6" width="9.85546875" style="204" customWidth="1"/>
    <col min="7" max="7" width="13.85546875" style="204" customWidth="1"/>
    <col min="8" max="256" width="9.140625" style="204"/>
    <col min="257" max="257" width="4.42578125" style="204" customWidth="1"/>
    <col min="258" max="258" width="14.7109375" style="204" customWidth="1"/>
    <col min="259" max="259" width="83.28515625" style="204" customWidth="1"/>
    <col min="260" max="260" width="5.5703125" style="204" customWidth="1"/>
    <col min="261" max="261" width="8.5703125" style="204" customWidth="1"/>
    <col min="262" max="262" width="9.85546875" style="204" customWidth="1"/>
    <col min="263" max="263" width="13.85546875" style="204" customWidth="1"/>
    <col min="264" max="512" width="9.140625" style="204"/>
    <col min="513" max="513" width="4.42578125" style="204" customWidth="1"/>
    <col min="514" max="514" width="14.7109375" style="204" customWidth="1"/>
    <col min="515" max="515" width="83.28515625" style="204" customWidth="1"/>
    <col min="516" max="516" width="5.5703125" style="204" customWidth="1"/>
    <col min="517" max="517" width="8.5703125" style="204" customWidth="1"/>
    <col min="518" max="518" width="9.85546875" style="204" customWidth="1"/>
    <col min="519" max="519" width="13.85546875" style="204" customWidth="1"/>
    <col min="520" max="768" width="9.140625" style="204"/>
    <col min="769" max="769" width="4.42578125" style="204" customWidth="1"/>
    <col min="770" max="770" width="14.7109375" style="204" customWidth="1"/>
    <col min="771" max="771" width="83.28515625" style="204" customWidth="1"/>
    <col min="772" max="772" width="5.5703125" style="204" customWidth="1"/>
    <col min="773" max="773" width="8.5703125" style="204" customWidth="1"/>
    <col min="774" max="774" width="9.85546875" style="204" customWidth="1"/>
    <col min="775" max="775" width="13.85546875" style="204" customWidth="1"/>
    <col min="776" max="1024" width="9.140625" style="204"/>
    <col min="1025" max="1025" width="4.42578125" style="204" customWidth="1"/>
    <col min="1026" max="1026" width="14.7109375" style="204" customWidth="1"/>
    <col min="1027" max="1027" width="83.28515625" style="204" customWidth="1"/>
    <col min="1028" max="1028" width="5.5703125" style="204" customWidth="1"/>
    <col min="1029" max="1029" width="8.5703125" style="204" customWidth="1"/>
    <col min="1030" max="1030" width="9.85546875" style="204" customWidth="1"/>
    <col min="1031" max="1031" width="13.85546875" style="204" customWidth="1"/>
    <col min="1032" max="1280" width="9.140625" style="204"/>
    <col min="1281" max="1281" width="4.42578125" style="204" customWidth="1"/>
    <col min="1282" max="1282" width="14.7109375" style="204" customWidth="1"/>
    <col min="1283" max="1283" width="83.28515625" style="204" customWidth="1"/>
    <col min="1284" max="1284" width="5.5703125" style="204" customWidth="1"/>
    <col min="1285" max="1285" width="8.5703125" style="204" customWidth="1"/>
    <col min="1286" max="1286" width="9.85546875" style="204" customWidth="1"/>
    <col min="1287" max="1287" width="13.85546875" style="204" customWidth="1"/>
    <col min="1288" max="1536" width="9.140625" style="204"/>
    <col min="1537" max="1537" width="4.42578125" style="204" customWidth="1"/>
    <col min="1538" max="1538" width="14.7109375" style="204" customWidth="1"/>
    <col min="1539" max="1539" width="83.28515625" style="204" customWidth="1"/>
    <col min="1540" max="1540" width="5.5703125" style="204" customWidth="1"/>
    <col min="1541" max="1541" width="8.5703125" style="204" customWidth="1"/>
    <col min="1542" max="1542" width="9.85546875" style="204" customWidth="1"/>
    <col min="1543" max="1543" width="13.85546875" style="204" customWidth="1"/>
    <col min="1544" max="1792" width="9.140625" style="204"/>
    <col min="1793" max="1793" width="4.42578125" style="204" customWidth="1"/>
    <col min="1794" max="1794" width="14.7109375" style="204" customWidth="1"/>
    <col min="1795" max="1795" width="83.28515625" style="204" customWidth="1"/>
    <col min="1796" max="1796" width="5.5703125" style="204" customWidth="1"/>
    <col min="1797" max="1797" width="8.5703125" style="204" customWidth="1"/>
    <col min="1798" max="1798" width="9.85546875" style="204" customWidth="1"/>
    <col min="1799" max="1799" width="13.85546875" style="204" customWidth="1"/>
    <col min="1800" max="2048" width="9.140625" style="204"/>
    <col min="2049" max="2049" width="4.42578125" style="204" customWidth="1"/>
    <col min="2050" max="2050" width="14.7109375" style="204" customWidth="1"/>
    <col min="2051" max="2051" width="83.28515625" style="204" customWidth="1"/>
    <col min="2052" max="2052" width="5.5703125" style="204" customWidth="1"/>
    <col min="2053" max="2053" width="8.5703125" style="204" customWidth="1"/>
    <col min="2054" max="2054" width="9.85546875" style="204" customWidth="1"/>
    <col min="2055" max="2055" width="13.85546875" style="204" customWidth="1"/>
    <col min="2056" max="2304" width="9.140625" style="204"/>
    <col min="2305" max="2305" width="4.42578125" style="204" customWidth="1"/>
    <col min="2306" max="2306" width="14.7109375" style="204" customWidth="1"/>
    <col min="2307" max="2307" width="83.28515625" style="204" customWidth="1"/>
    <col min="2308" max="2308" width="5.5703125" style="204" customWidth="1"/>
    <col min="2309" max="2309" width="8.5703125" style="204" customWidth="1"/>
    <col min="2310" max="2310" width="9.85546875" style="204" customWidth="1"/>
    <col min="2311" max="2311" width="13.85546875" style="204" customWidth="1"/>
    <col min="2312" max="2560" width="9.140625" style="204"/>
    <col min="2561" max="2561" width="4.42578125" style="204" customWidth="1"/>
    <col min="2562" max="2562" width="14.7109375" style="204" customWidth="1"/>
    <col min="2563" max="2563" width="83.28515625" style="204" customWidth="1"/>
    <col min="2564" max="2564" width="5.5703125" style="204" customWidth="1"/>
    <col min="2565" max="2565" width="8.5703125" style="204" customWidth="1"/>
    <col min="2566" max="2566" width="9.85546875" style="204" customWidth="1"/>
    <col min="2567" max="2567" width="13.85546875" style="204" customWidth="1"/>
    <col min="2568" max="2816" width="9.140625" style="204"/>
    <col min="2817" max="2817" width="4.42578125" style="204" customWidth="1"/>
    <col min="2818" max="2818" width="14.7109375" style="204" customWidth="1"/>
    <col min="2819" max="2819" width="83.28515625" style="204" customWidth="1"/>
    <col min="2820" max="2820" width="5.5703125" style="204" customWidth="1"/>
    <col min="2821" max="2821" width="8.5703125" style="204" customWidth="1"/>
    <col min="2822" max="2822" width="9.85546875" style="204" customWidth="1"/>
    <col min="2823" max="2823" width="13.85546875" style="204" customWidth="1"/>
    <col min="2824" max="3072" width="9.140625" style="204"/>
    <col min="3073" max="3073" width="4.42578125" style="204" customWidth="1"/>
    <col min="3074" max="3074" width="14.7109375" style="204" customWidth="1"/>
    <col min="3075" max="3075" width="83.28515625" style="204" customWidth="1"/>
    <col min="3076" max="3076" width="5.5703125" style="204" customWidth="1"/>
    <col min="3077" max="3077" width="8.5703125" style="204" customWidth="1"/>
    <col min="3078" max="3078" width="9.85546875" style="204" customWidth="1"/>
    <col min="3079" max="3079" width="13.85546875" style="204" customWidth="1"/>
    <col min="3080" max="3328" width="9.140625" style="204"/>
    <col min="3329" max="3329" width="4.42578125" style="204" customWidth="1"/>
    <col min="3330" max="3330" width="14.7109375" style="204" customWidth="1"/>
    <col min="3331" max="3331" width="83.28515625" style="204" customWidth="1"/>
    <col min="3332" max="3332" width="5.5703125" style="204" customWidth="1"/>
    <col min="3333" max="3333" width="8.5703125" style="204" customWidth="1"/>
    <col min="3334" max="3334" width="9.85546875" style="204" customWidth="1"/>
    <col min="3335" max="3335" width="13.85546875" style="204" customWidth="1"/>
    <col min="3336" max="3584" width="9.140625" style="204"/>
    <col min="3585" max="3585" width="4.42578125" style="204" customWidth="1"/>
    <col min="3586" max="3586" width="14.7109375" style="204" customWidth="1"/>
    <col min="3587" max="3587" width="83.28515625" style="204" customWidth="1"/>
    <col min="3588" max="3588" width="5.5703125" style="204" customWidth="1"/>
    <col min="3589" max="3589" width="8.5703125" style="204" customWidth="1"/>
    <col min="3590" max="3590" width="9.85546875" style="204" customWidth="1"/>
    <col min="3591" max="3591" width="13.85546875" style="204" customWidth="1"/>
    <col min="3592" max="3840" width="9.140625" style="204"/>
    <col min="3841" max="3841" width="4.42578125" style="204" customWidth="1"/>
    <col min="3842" max="3842" width="14.7109375" style="204" customWidth="1"/>
    <col min="3843" max="3843" width="83.28515625" style="204" customWidth="1"/>
    <col min="3844" max="3844" width="5.5703125" style="204" customWidth="1"/>
    <col min="3845" max="3845" width="8.5703125" style="204" customWidth="1"/>
    <col min="3846" max="3846" width="9.85546875" style="204" customWidth="1"/>
    <col min="3847" max="3847" width="13.85546875" style="204" customWidth="1"/>
    <col min="3848" max="4096" width="9.140625" style="204"/>
    <col min="4097" max="4097" width="4.42578125" style="204" customWidth="1"/>
    <col min="4098" max="4098" width="14.7109375" style="204" customWidth="1"/>
    <col min="4099" max="4099" width="83.28515625" style="204" customWidth="1"/>
    <col min="4100" max="4100" width="5.5703125" style="204" customWidth="1"/>
    <col min="4101" max="4101" width="8.5703125" style="204" customWidth="1"/>
    <col min="4102" max="4102" width="9.85546875" style="204" customWidth="1"/>
    <col min="4103" max="4103" width="13.85546875" style="204" customWidth="1"/>
    <col min="4104" max="4352" width="9.140625" style="204"/>
    <col min="4353" max="4353" width="4.42578125" style="204" customWidth="1"/>
    <col min="4354" max="4354" width="14.7109375" style="204" customWidth="1"/>
    <col min="4355" max="4355" width="83.28515625" style="204" customWidth="1"/>
    <col min="4356" max="4356" width="5.5703125" style="204" customWidth="1"/>
    <col min="4357" max="4357" width="8.5703125" style="204" customWidth="1"/>
    <col min="4358" max="4358" width="9.85546875" style="204" customWidth="1"/>
    <col min="4359" max="4359" width="13.85546875" style="204" customWidth="1"/>
    <col min="4360" max="4608" width="9.140625" style="204"/>
    <col min="4609" max="4609" width="4.42578125" style="204" customWidth="1"/>
    <col min="4610" max="4610" width="14.7109375" style="204" customWidth="1"/>
    <col min="4611" max="4611" width="83.28515625" style="204" customWidth="1"/>
    <col min="4612" max="4612" width="5.5703125" style="204" customWidth="1"/>
    <col min="4613" max="4613" width="8.5703125" style="204" customWidth="1"/>
    <col min="4614" max="4614" width="9.85546875" style="204" customWidth="1"/>
    <col min="4615" max="4615" width="13.85546875" style="204" customWidth="1"/>
    <col min="4616" max="4864" width="9.140625" style="204"/>
    <col min="4865" max="4865" width="4.42578125" style="204" customWidth="1"/>
    <col min="4866" max="4866" width="14.7109375" style="204" customWidth="1"/>
    <col min="4867" max="4867" width="83.28515625" style="204" customWidth="1"/>
    <col min="4868" max="4868" width="5.5703125" style="204" customWidth="1"/>
    <col min="4869" max="4869" width="8.5703125" style="204" customWidth="1"/>
    <col min="4870" max="4870" width="9.85546875" style="204" customWidth="1"/>
    <col min="4871" max="4871" width="13.85546875" style="204" customWidth="1"/>
    <col min="4872" max="5120" width="9.140625" style="204"/>
    <col min="5121" max="5121" width="4.42578125" style="204" customWidth="1"/>
    <col min="5122" max="5122" width="14.7109375" style="204" customWidth="1"/>
    <col min="5123" max="5123" width="83.28515625" style="204" customWidth="1"/>
    <col min="5124" max="5124" width="5.5703125" style="204" customWidth="1"/>
    <col min="5125" max="5125" width="8.5703125" style="204" customWidth="1"/>
    <col min="5126" max="5126" width="9.85546875" style="204" customWidth="1"/>
    <col min="5127" max="5127" width="13.85546875" style="204" customWidth="1"/>
    <col min="5128" max="5376" width="9.140625" style="204"/>
    <col min="5377" max="5377" width="4.42578125" style="204" customWidth="1"/>
    <col min="5378" max="5378" width="14.7109375" style="204" customWidth="1"/>
    <col min="5379" max="5379" width="83.28515625" style="204" customWidth="1"/>
    <col min="5380" max="5380" width="5.5703125" style="204" customWidth="1"/>
    <col min="5381" max="5381" width="8.5703125" style="204" customWidth="1"/>
    <col min="5382" max="5382" width="9.85546875" style="204" customWidth="1"/>
    <col min="5383" max="5383" width="13.85546875" style="204" customWidth="1"/>
    <col min="5384" max="5632" width="9.140625" style="204"/>
    <col min="5633" max="5633" width="4.42578125" style="204" customWidth="1"/>
    <col min="5634" max="5634" width="14.7109375" style="204" customWidth="1"/>
    <col min="5635" max="5635" width="83.28515625" style="204" customWidth="1"/>
    <col min="5636" max="5636" width="5.5703125" style="204" customWidth="1"/>
    <col min="5637" max="5637" width="8.5703125" style="204" customWidth="1"/>
    <col min="5638" max="5638" width="9.85546875" style="204" customWidth="1"/>
    <col min="5639" max="5639" width="13.85546875" style="204" customWidth="1"/>
    <col min="5640" max="5888" width="9.140625" style="204"/>
    <col min="5889" max="5889" width="4.42578125" style="204" customWidth="1"/>
    <col min="5890" max="5890" width="14.7109375" style="204" customWidth="1"/>
    <col min="5891" max="5891" width="83.28515625" style="204" customWidth="1"/>
    <col min="5892" max="5892" width="5.5703125" style="204" customWidth="1"/>
    <col min="5893" max="5893" width="8.5703125" style="204" customWidth="1"/>
    <col min="5894" max="5894" width="9.85546875" style="204" customWidth="1"/>
    <col min="5895" max="5895" width="13.85546875" style="204" customWidth="1"/>
    <col min="5896" max="6144" width="9.140625" style="204"/>
    <col min="6145" max="6145" width="4.42578125" style="204" customWidth="1"/>
    <col min="6146" max="6146" width="14.7109375" style="204" customWidth="1"/>
    <col min="6147" max="6147" width="83.28515625" style="204" customWidth="1"/>
    <col min="6148" max="6148" width="5.5703125" style="204" customWidth="1"/>
    <col min="6149" max="6149" width="8.5703125" style="204" customWidth="1"/>
    <col min="6150" max="6150" width="9.85546875" style="204" customWidth="1"/>
    <col min="6151" max="6151" width="13.85546875" style="204" customWidth="1"/>
    <col min="6152" max="6400" width="9.140625" style="204"/>
    <col min="6401" max="6401" width="4.42578125" style="204" customWidth="1"/>
    <col min="6402" max="6402" width="14.7109375" style="204" customWidth="1"/>
    <col min="6403" max="6403" width="83.28515625" style="204" customWidth="1"/>
    <col min="6404" max="6404" width="5.5703125" style="204" customWidth="1"/>
    <col min="6405" max="6405" width="8.5703125" style="204" customWidth="1"/>
    <col min="6406" max="6406" width="9.85546875" style="204" customWidth="1"/>
    <col min="6407" max="6407" width="13.85546875" style="204" customWidth="1"/>
    <col min="6408" max="6656" width="9.140625" style="204"/>
    <col min="6657" max="6657" width="4.42578125" style="204" customWidth="1"/>
    <col min="6658" max="6658" width="14.7109375" style="204" customWidth="1"/>
    <col min="6659" max="6659" width="83.28515625" style="204" customWidth="1"/>
    <col min="6660" max="6660" width="5.5703125" style="204" customWidth="1"/>
    <col min="6661" max="6661" width="8.5703125" style="204" customWidth="1"/>
    <col min="6662" max="6662" width="9.85546875" style="204" customWidth="1"/>
    <col min="6663" max="6663" width="13.85546875" style="204" customWidth="1"/>
    <col min="6664" max="6912" width="9.140625" style="204"/>
    <col min="6913" max="6913" width="4.42578125" style="204" customWidth="1"/>
    <col min="6914" max="6914" width="14.7109375" style="204" customWidth="1"/>
    <col min="6915" max="6915" width="83.28515625" style="204" customWidth="1"/>
    <col min="6916" max="6916" width="5.5703125" style="204" customWidth="1"/>
    <col min="6917" max="6917" width="8.5703125" style="204" customWidth="1"/>
    <col min="6918" max="6918" width="9.85546875" style="204" customWidth="1"/>
    <col min="6919" max="6919" width="13.85546875" style="204" customWidth="1"/>
    <col min="6920" max="7168" width="9.140625" style="204"/>
    <col min="7169" max="7169" width="4.42578125" style="204" customWidth="1"/>
    <col min="7170" max="7170" width="14.7109375" style="204" customWidth="1"/>
    <col min="7171" max="7171" width="83.28515625" style="204" customWidth="1"/>
    <col min="7172" max="7172" width="5.5703125" style="204" customWidth="1"/>
    <col min="7173" max="7173" width="8.5703125" style="204" customWidth="1"/>
    <col min="7174" max="7174" width="9.85546875" style="204" customWidth="1"/>
    <col min="7175" max="7175" width="13.85546875" style="204" customWidth="1"/>
    <col min="7176" max="7424" width="9.140625" style="204"/>
    <col min="7425" max="7425" width="4.42578125" style="204" customWidth="1"/>
    <col min="7426" max="7426" width="14.7109375" style="204" customWidth="1"/>
    <col min="7427" max="7427" width="83.28515625" style="204" customWidth="1"/>
    <col min="7428" max="7428" width="5.5703125" style="204" customWidth="1"/>
    <col min="7429" max="7429" width="8.5703125" style="204" customWidth="1"/>
    <col min="7430" max="7430" width="9.85546875" style="204" customWidth="1"/>
    <col min="7431" max="7431" width="13.85546875" style="204" customWidth="1"/>
    <col min="7432" max="7680" width="9.140625" style="204"/>
    <col min="7681" max="7681" width="4.42578125" style="204" customWidth="1"/>
    <col min="7682" max="7682" width="14.7109375" style="204" customWidth="1"/>
    <col min="7683" max="7683" width="83.28515625" style="204" customWidth="1"/>
    <col min="7684" max="7684" width="5.5703125" style="204" customWidth="1"/>
    <col min="7685" max="7685" width="8.5703125" style="204" customWidth="1"/>
    <col min="7686" max="7686" width="9.85546875" style="204" customWidth="1"/>
    <col min="7687" max="7687" width="13.85546875" style="204" customWidth="1"/>
    <col min="7688" max="7936" width="9.140625" style="204"/>
    <col min="7937" max="7937" width="4.42578125" style="204" customWidth="1"/>
    <col min="7938" max="7938" width="14.7109375" style="204" customWidth="1"/>
    <col min="7939" max="7939" width="83.28515625" style="204" customWidth="1"/>
    <col min="7940" max="7940" width="5.5703125" style="204" customWidth="1"/>
    <col min="7941" max="7941" width="8.5703125" style="204" customWidth="1"/>
    <col min="7942" max="7942" width="9.85546875" style="204" customWidth="1"/>
    <col min="7943" max="7943" width="13.85546875" style="204" customWidth="1"/>
    <col min="7944" max="8192" width="9.140625" style="204"/>
    <col min="8193" max="8193" width="4.42578125" style="204" customWidth="1"/>
    <col min="8194" max="8194" width="14.7109375" style="204" customWidth="1"/>
    <col min="8195" max="8195" width="83.28515625" style="204" customWidth="1"/>
    <col min="8196" max="8196" width="5.5703125" style="204" customWidth="1"/>
    <col min="8197" max="8197" width="8.5703125" style="204" customWidth="1"/>
    <col min="8198" max="8198" width="9.85546875" style="204" customWidth="1"/>
    <col min="8199" max="8199" width="13.85546875" style="204" customWidth="1"/>
    <col min="8200" max="8448" width="9.140625" style="204"/>
    <col min="8449" max="8449" width="4.42578125" style="204" customWidth="1"/>
    <col min="8450" max="8450" width="14.7109375" style="204" customWidth="1"/>
    <col min="8451" max="8451" width="83.28515625" style="204" customWidth="1"/>
    <col min="8452" max="8452" width="5.5703125" style="204" customWidth="1"/>
    <col min="8453" max="8453" width="8.5703125" style="204" customWidth="1"/>
    <col min="8454" max="8454" width="9.85546875" style="204" customWidth="1"/>
    <col min="8455" max="8455" width="13.85546875" style="204" customWidth="1"/>
    <col min="8456" max="8704" width="9.140625" style="204"/>
    <col min="8705" max="8705" width="4.42578125" style="204" customWidth="1"/>
    <col min="8706" max="8706" width="14.7109375" style="204" customWidth="1"/>
    <col min="8707" max="8707" width="83.28515625" style="204" customWidth="1"/>
    <col min="8708" max="8708" width="5.5703125" style="204" customWidth="1"/>
    <col min="8709" max="8709" width="8.5703125" style="204" customWidth="1"/>
    <col min="8710" max="8710" width="9.85546875" style="204" customWidth="1"/>
    <col min="8711" max="8711" width="13.85546875" style="204" customWidth="1"/>
    <col min="8712" max="8960" width="9.140625" style="204"/>
    <col min="8961" max="8961" width="4.42578125" style="204" customWidth="1"/>
    <col min="8962" max="8962" width="14.7109375" style="204" customWidth="1"/>
    <col min="8963" max="8963" width="83.28515625" style="204" customWidth="1"/>
    <col min="8964" max="8964" width="5.5703125" style="204" customWidth="1"/>
    <col min="8965" max="8965" width="8.5703125" style="204" customWidth="1"/>
    <col min="8966" max="8966" width="9.85546875" style="204" customWidth="1"/>
    <col min="8967" max="8967" width="13.85546875" style="204" customWidth="1"/>
    <col min="8968" max="9216" width="9.140625" style="204"/>
    <col min="9217" max="9217" width="4.42578125" style="204" customWidth="1"/>
    <col min="9218" max="9218" width="14.7109375" style="204" customWidth="1"/>
    <col min="9219" max="9219" width="83.28515625" style="204" customWidth="1"/>
    <col min="9220" max="9220" width="5.5703125" style="204" customWidth="1"/>
    <col min="9221" max="9221" width="8.5703125" style="204" customWidth="1"/>
    <col min="9222" max="9222" width="9.85546875" style="204" customWidth="1"/>
    <col min="9223" max="9223" width="13.85546875" style="204" customWidth="1"/>
    <col min="9224" max="9472" width="9.140625" style="204"/>
    <col min="9473" max="9473" width="4.42578125" style="204" customWidth="1"/>
    <col min="9474" max="9474" width="14.7109375" style="204" customWidth="1"/>
    <col min="9475" max="9475" width="83.28515625" style="204" customWidth="1"/>
    <col min="9476" max="9476" width="5.5703125" style="204" customWidth="1"/>
    <col min="9477" max="9477" width="8.5703125" style="204" customWidth="1"/>
    <col min="9478" max="9478" width="9.85546875" style="204" customWidth="1"/>
    <col min="9479" max="9479" width="13.85546875" style="204" customWidth="1"/>
    <col min="9480" max="9728" width="9.140625" style="204"/>
    <col min="9729" max="9729" width="4.42578125" style="204" customWidth="1"/>
    <col min="9730" max="9730" width="14.7109375" style="204" customWidth="1"/>
    <col min="9731" max="9731" width="83.28515625" style="204" customWidth="1"/>
    <col min="9732" max="9732" width="5.5703125" style="204" customWidth="1"/>
    <col min="9733" max="9733" width="8.5703125" style="204" customWidth="1"/>
    <col min="9734" max="9734" width="9.85546875" style="204" customWidth="1"/>
    <col min="9735" max="9735" width="13.85546875" style="204" customWidth="1"/>
    <col min="9736" max="9984" width="9.140625" style="204"/>
    <col min="9985" max="9985" width="4.42578125" style="204" customWidth="1"/>
    <col min="9986" max="9986" width="14.7109375" style="204" customWidth="1"/>
    <col min="9987" max="9987" width="83.28515625" style="204" customWidth="1"/>
    <col min="9988" max="9988" width="5.5703125" style="204" customWidth="1"/>
    <col min="9989" max="9989" width="8.5703125" style="204" customWidth="1"/>
    <col min="9990" max="9990" width="9.85546875" style="204" customWidth="1"/>
    <col min="9991" max="9991" width="13.85546875" style="204" customWidth="1"/>
    <col min="9992" max="10240" width="9.140625" style="204"/>
    <col min="10241" max="10241" width="4.42578125" style="204" customWidth="1"/>
    <col min="10242" max="10242" width="14.7109375" style="204" customWidth="1"/>
    <col min="10243" max="10243" width="83.28515625" style="204" customWidth="1"/>
    <col min="10244" max="10244" width="5.5703125" style="204" customWidth="1"/>
    <col min="10245" max="10245" width="8.5703125" style="204" customWidth="1"/>
    <col min="10246" max="10246" width="9.85546875" style="204" customWidth="1"/>
    <col min="10247" max="10247" width="13.85546875" style="204" customWidth="1"/>
    <col min="10248" max="10496" width="9.140625" style="204"/>
    <col min="10497" max="10497" width="4.42578125" style="204" customWidth="1"/>
    <col min="10498" max="10498" width="14.7109375" style="204" customWidth="1"/>
    <col min="10499" max="10499" width="83.28515625" style="204" customWidth="1"/>
    <col min="10500" max="10500" width="5.5703125" style="204" customWidth="1"/>
    <col min="10501" max="10501" width="8.5703125" style="204" customWidth="1"/>
    <col min="10502" max="10502" width="9.85546875" style="204" customWidth="1"/>
    <col min="10503" max="10503" width="13.85546875" style="204" customWidth="1"/>
    <col min="10504" max="10752" width="9.140625" style="204"/>
    <col min="10753" max="10753" width="4.42578125" style="204" customWidth="1"/>
    <col min="10754" max="10754" width="14.7109375" style="204" customWidth="1"/>
    <col min="10755" max="10755" width="83.28515625" style="204" customWidth="1"/>
    <col min="10756" max="10756" width="5.5703125" style="204" customWidth="1"/>
    <col min="10757" max="10757" width="8.5703125" style="204" customWidth="1"/>
    <col min="10758" max="10758" width="9.85546875" style="204" customWidth="1"/>
    <col min="10759" max="10759" width="13.85546875" style="204" customWidth="1"/>
    <col min="10760" max="11008" width="9.140625" style="204"/>
    <col min="11009" max="11009" width="4.42578125" style="204" customWidth="1"/>
    <col min="11010" max="11010" width="14.7109375" style="204" customWidth="1"/>
    <col min="11011" max="11011" width="83.28515625" style="204" customWidth="1"/>
    <col min="11012" max="11012" width="5.5703125" style="204" customWidth="1"/>
    <col min="11013" max="11013" width="8.5703125" style="204" customWidth="1"/>
    <col min="11014" max="11014" width="9.85546875" style="204" customWidth="1"/>
    <col min="11015" max="11015" width="13.85546875" style="204" customWidth="1"/>
    <col min="11016" max="11264" width="9.140625" style="204"/>
    <col min="11265" max="11265" width="4.42578125" style="204" customWidth="1"/>
    <col min="11266" max="11266" width="14.7109375" style="204" customWidth="1"/>
    <col min="11267" max="11267" width="83.28515625" style="204" customWidth="1"/>
    <col min="11268" max="11268" width="5.5703125" style="204" customWidth="1"/>
    <col min="11269" max="11269" width="8.5703125" style="204" customWidth="1"/>
    <col min="11270" max="11270" width="9.85546875" style="204" customWidth="1"/>
    <col min="11271" max="11271" width="13.85546875" style="204" customWidth="1"/>
    <col min="11272" max="11520" width="9.140625" style="204"/>
    <col min="11521" max="11521" width="4.42578125" style="204" customWidth="1"/>
    <col min="11522" max="11522" width="14.7109375" style="204" customWidth="1"/>
    <col min="11523" max="11523" width="83.28515625" style="204" customWidth="1"/>
    <col min="11524" max="11524" width="5.5703125" style="204" customWidth="1"/>
    <col min="11525" max="11525" width="8.5703125" style="204" customWidth="1"/>
    <col min="11526" max="11526" width="9.85546875" style="204" customWidth="1"/>
    <col min="11527" max="11527" width="13.85546875" style="204" customWidth="1"/>
    <col min="11528" max="11776" width="9.140625" style="204"/>
    <col min="11777" max="11777" width="4.42578125" style="204" customWidth="1"/>
    <col min="11778" max="11778" width="14.7109375" style="204" customWidth="1"/>
    <col min="11779" max="11779" width="83.28515625" style="204" customWidth="1"/>
    <col min="11780" max="11780" width="5.5703125" style="204" customWidth="1"/>
    <col min="11781" max="11781" width="8.5703125" style="204" customWidth="1"/>
    <col min="11782" max="11782" width="9.85546875" style="204" customWidth="1"/>
    <col min="11783" max="11783" width="13.85546875" style="204" customWidth="1"/>
    <col min="11784" max="12032" width="9.140625" style="204"/>
    <col min="12033" max="12033" width="4.42578125" style="204" customWidth="1"/>
    <col min="12034" max="12034" width="14.7109375" style="204" customWidth="1"/>
    <col min="12035" max="12035" width="83.28515625" style="204" customWidth="1"/>
    <col min="12036" max="12036" width="5.5703125" style="204" customWidth="1"/>
    <col min="12037" max="12037" width="8.5703125" style="204" customWidth="1"/>
    <col min="12038" max="12038" width="9.85546875" style="204" customWidth="1"/>
    <col min="12039" max="12039" width="13.85546875" style="204" customWidth="1"/>
    <col min="12040" max="12288" width="9.140625" style="204"/>
    <col min="12289" max="12289" width="4.42578125" style="204" customWidth="1"/>
    <col min="12290" max="12290" width="14.7109375" style="204" customWidth="1"/>
    <col min="12291" max="12291" width="83.28515625" style="204" customWidth="1"/>
    <col min="12292" max="12292" width="5.5703125" style="204" customWidth="1"/>
    <col min="12293" max="12293" width="8.5703125" style="204" customWidth="1"/>
    <col min="12294" max="12294" width="9.85546875" style="204" customWidth="1"/>
    <col min="12295" max="12295" width="13.85546875" style="204" customWidth="1"/>
    <col min="12296" max="12544" width="9.140625" style="204"/>
    <col min="12545" max="12545" width="4.42578125" style="204" customWidth="1"/>
    <col min="12546" max="12546" width="14.7109375" style="204" customWidth="1"/>
    <col min="12547" max="12547" width="83.28515625" style="204" customWidth="1"/>
    <col min="12548" max="12548" width="5.5703125" style="204" customWidth="1"/>
    <col min="12549" max="12549" width="8.5703125" style="204" customWidth="1"/>
    <col min="12550" max="12550" width="9.85546875" style="204" customWidth="1"/>
    <col min="12551" max="12551" width="13.85546875" style="204" customWidth="1"/>
    <col min="12552" max="12800" width="9.140625" style="204"/>
    <col min="12801" max="12801" width="4.42578125" style="204" customWidth="1"/>
    <col min="12802" max="12802" width="14.7109375" style="204" customWidth="1"/>
    <col min="12803" max="12803" width="83.28515625" style="204" customWidth="1"/>
    <col min="12804" max="12804" width="5.5703125" style="204" customWidth="1"/>
    <col min="12805" max="12805" width="8.5703125" style="204" customWidth="1"/>
    <col min="12806" max="12806" width="9.85546875" style="204" customWidth="1"/>
    <col min="12807" max="12807" width="13.85546875" style="204" customWidth="1"/>
    <col min="12808" max="13056" width="9.140625" style="204"/>
    <col min="13057" max="13057" width="4.42578125" style="204" customWidth="1"/>
    <col min="13058" max="13058" width="14.7109375" style="204" customWidth="1"/>
    <col min="13059" max="13059" width="83.28515625" style="204" customWidth="1"/>
    <col min="13060" max="13060" width="5.5703125" style="204" customWidth="1"/>
    <col min="13061" max="13061" width="8.5703125" style="204" customWidth="1"/>
    <col min="13062" max="13062" width="9.85546875" style="204" customWidth="1"/>
    <col min="13063" max="13063" width="13.85546875" style="204" customWidth="1"/>
    <col min="13064" max="13312" width="9.140625" style="204"/>
    <col min="13313" max="13313" width="4.42578125" style="204" customWidth="1"/>
    <col min="13314" max="13314" width="14.7109375" style="204" customWidth="1"/>
    <col min="13315" max="13315" width="83.28515625" style="204" customWidth="1"/>
    <col min="13316" max="13316" width="5.5703125" style="204" customWidth="1"/>
    <col min="13317" max="13317" width="8.5703125" style="204" customWidth="1"/>
    <col min="13318" max="13318" width="9.85546875" style="204" customWidth="1"/>
    <col min="13319" max="13319" width="13.85546875" style="204" customWidth="1"/>
    <col min="13320" max="13568" width="9.140625" style="204"/>
    <col min="13569" max="13569" width="4.42578125" style="204" customWidth="1"/>
    <col min="13570" max="13570" width="14.7109375" style="204" customWidth="1"/>
    <col min="13571" max="13571" width="83.28515625" style="204" customWidth="1"/>
    <col min="13572" max="13572" width="5.5703125" style="204" customWidth="1"/>
    <col min="13573" max="13573" width="8.5703125" style="204" customWidth="1"/>
    <col min="13574" max="13574" width="9.85546875" style="204" customWidth="1"/>
    <col min="13575" max="13575" width="13.85546875" style="204" customWidth="1"/>
    <col min="13576" max="13824" width="9.140625" style="204"/>
    <col min="13825" max="13825" width="4.42578125" style="204" customWidth="1"/>
    <col min="13826" max="13826" width="14.7109375" style="204" customWidth="1"/>
    <col min="13827" max="13827" width="83.28515625" style="204" customWidth="1"/>
    <col min="13828" max="13828" width="5.5703125" style="204" customWidth="1"/>
    <col min="13829" max="13829" width="8.5703125" style="204" customWidth="1"/>
    <col min="13830" max="13830" width="9.85546875" style="204" customWidth="1"/>
    <col min="13831" max="13831" width="13.85546875" style="204" customWidth="1"/>
    <col min="13832" max="14080" width="9.140625" style="204"/>
    <col min="14081" max="14081" width="4.42578125" style="204" customWidth="1"/>
    <col min="14082" max="14082" width="14.7109375" style="204" customWidth="1"/>
    <col min="14083" max="14083" width="83.28515625" style="204" customWidth="1"/>
    <col min="14084" max="14084" width="5.5703125" style="204" customWidth="1"/>
    <col min="14085" max="14085" width="8.5703125" style="204" customWidth="1"/>
    <col min="14086" max="14086" width="9.85546875" style="204" customWidth="1"/>
    <col min="14087" max="14087" width="13.85546875" style="204" customWidth="1"/>
    <col min="14088" max="14336" width="9.140625" style="204"/>
    <col min="14337" max="14337" width="4.42578125" style="204" customWidth="1"/>
    <col min="14338" max="14338" width="14.7109375" style="204" customWidth="1"/>
    <col min="14339" max="14339" width="83.28515625" style="204" customWidth="1"/>
    <col min="14340" max="14340" width="5.5703125" style="204" customWidth="1"/>
    <col min="14341" max="14341" width="8.5703125" style="204" customWidth="1"/>
    <col min="14342" max="14342" width="9.85546875" style="204" customWidth="1"/>
    <col min="14343" max="14343" width="13.85546875" style="204" customWidth="1"/>
    <col min="14344" max="14592" width="9.140625" style="204"/>
    <col min="14593" max="14593" width="4.42578125" style="204" customWidth="1"/>
    <col min="14594" max="14594" width="14.7109375" style="204" customWidth="1"/>
    <col min="14595" max="14595" width="83.28515625" style="204" customWidth="1"/>
    <col min="14596" max="14596" width="5.5703125" style="204" customWidth="1"/>
    <col min="14597" max="14597" width="8.5703125" style="204" customWidth="1"/>
    <col min="14598" max="14598" width="9.85546875" style="204" customWidth="1"/>
    <col min="14599" max="14599" width="13.85546875" style="204" customWidth="1"/>
    <col min="14600" max="14848" width="9.140625" style="204"/>
    <col min="14849" max="14849" width="4.42578125" style="204" customWidth="1"/>
    <col min="14850" max="14850" width="14.7109375" style="204" customWidth="1"/>
    <col min="14851" max="14851" width="83.28515625" style="204" customWidth="1"/>
    <col min="14852" max="14852" width="5.5703125" style="204" customWidth="1"/>
    <col min="14853" max="14853" width="8.5703125" style="204" customWidth="1"/>
    <col min="14854" max="14854" width="9.85546875" style="204" customWidth="1"/>
    <col min="14855" max="14855" width="13.85546875" style="204" customWidth="1"/>
    <col min="14856" max="15104" width="9.140625" style="204"/>
    <col min="15105" max="15105" width="4.42578125" style="204" customWidth="1"/>
    <col min="15106" max="15106" width="14.7109375" style="204" customWidth="1"/>
    <col min="15107" max="15107" width="83.28515625" style="204" customWidth="1"/>
    <col min="15108" max="15108" width="5.5703125" style="204" customWidth="1"/>
    <col min="15109" max="15109" width="8.5703125" style="204" customWidth="1"/>
    <col min="15110" max="15110" width="9.85546875" style="204" customWidth="1"/>
    <col min="15111" max="15111" width="13.85546875" style="204" customWidth="1"/>
    <col min="15112" max="15360" width="9.140625" style="204"/>
    <col min="15361" max="15361" width="4.42578125" style="204" customWidth="1"/>
    <col min="15362" max="15362" width="14.7109375" style="204" customWidth="1"/>
    <col min="15363" max="15363" width="83.28515625" style="204" customWidth="1"/>
    <col min="15364" max="15364" width="5.5703125" style="204" customWidth="1"/>
    <col min="15365" max="15365" width="8.5703125" style="204" customWidth="1"/>
    <col min="15366" max="15366" width="9.85546875" style="204" customWidth="1"/>
    <col min="15367" max="15367" width="13.85546875" style="204" customWidth="1"/>
    <col min="15368" max="15616" width="9.140625" style="204"/>
    <col min="15617" max="15617" width="4.42578125" style="204" customWidth="1"/>
    <col min="15618" max="15618" width="14.7109375" style="204" customWidth="1"/>
    <col min="15619" max="15619" width="83.28515625" style="204" customWidth="1"/>
    <col min="15620" max="15620" width="5.5703125" style="204" customWidth="1"/>
    <col min="15621" max="15621" width="8.5703125" style="204" customWidth="1"/>
    <col min="15622" max="15622" width="9.85546875" style="204" customWidth="1"/>
    <col min="15623" max="15623" width="13.85546875" style="204" customWidth="1"/>
    <col min="15624" max="15872" width="9.140625" style="204"/>
    <col min="15873" max="15873" width="4.42578125" style="204" customWidth="1"/>
    <col min="15874" max="15874" width="14.7109375" style="204" customWidth="1"/>
    <col min="15875" max="15875" width="83.28515625" style="204" customWidth="1"/>
    <col min="15876" max="15876" width="5.5703125" style="204" customWidth="1"/>
    <col min="15877" max="15877" width="8.5703125" style="204" customWidth="1"/>
    <col min="15878" max="15878" width="9.85546875" style="204" customWidth="1"/>
    <col min="15879" max="15879" width="13.85546875" style="204" customWidth="1"/>
    <col min="15880" max="16128" width="9.140625" style="204"/>
    <col min="16129" max="16129" width="4.42578125" style="204" customWidth="1"/>
    <col min="16130" max="16130" width="14.7109375" style="204" customWidth="1"/>
    <col min="16131" max="16131" width="83.28515625" style="204" customWidth="1"/>
    <col min="16132" max="16132" width="5.5703125" style="204" customWidth="1"/>
    <col min="16133" max="16133" width="8.5703125" style="204" customWidth="1"/>
    <col min="16134" max="16134" width="9.85546875" style="204" customWidth="1"/>
    <col min="16135" max="16135" width="13.85546875" style="204" customWidth="1"/>
    <col min="16136" max="16384" width="9.140625" style="204"/>
  </cols>
  <sheetData>
    <row r="1" spans="1:7" ht="15.75" x14ac:dyDescent="0.2">
      <c r="A1" s="357" t="s">
        <v>455</v>
      </c>
      <c r="B1" s="357"/>
      <c r="C1" s="357"/>
      <c r="D1" s="357"/>
      <c r="E1" s="357"/>
      <c r="F1" s="357"/>
      <c r="G1" s="357"/>
    </row>
    <row r="2" spans="1:7" ht="13.5" thickBot="1" x14ac:dyDescent="0.25">
      <c r="B2" s="205"/>
      <c r="C2" s="206"/>
      <c r="D2" s="206"/>
      <c r="E2" s="207"/>
      <c r="F2" s="206"/>
      <c r="G2" s="206"/>
    </row>
    <row r="3" spans="1:7" ht="13.5" thickTop="1" x14ac:dyDescent="0.2">
      <c r="A3" s="358" t="s">
        <v>429</v>
      </c>
      <c r="B3" s="359"/>
      <c r="C3" s="208" t="s">
        <v>456</v>
      </c>
      <c r="D3" s="209"/>
      <c r="E3" s="210"/>
      <c r="F3" s="209"/>
      <c r="G3" s="211"/>
    </row>
    <row r="4" spans="1:7" ht="13.5" thickBot="1" x14ac:dyDescent="0.25">
      <c r="A4" s="360" t="s">
        <v>430</v>
      </c>
      <c r="B4" s="361"/>
      <c r="C4" s="212" t="str">
        <f>[1]Rekapitulace!C2</f>
        <v>730 - ÚSTŘEDNÍ VYTÁPĚNÍ</v>
      </c>
      <c r="D4" s="213"/>
      <c r="E4" s="214"/>
      <c r="F4" s="213"/>
      <c r="G4" s="215"/>
    </row>
    <row r="5" spans="1:7" ht="14.25" thickTop="1" thickBot="1" x14ac:dyDescent="0.25">
      <c r="A5" s="216"/>
    </row>
    <row r="6" spans="1:7" x14ac:dyDescent="0.2">
      <c r="A6" s="218" t="s">
        <v>326</v>
      </c>
      <c r="B6" s="219" t="s">
        <v>327</v>
      </c>
      <c r="C6" s="219" t="s">
        <v>328</v>
      </c>
      <c r="D6" s="219" t="s">
        <v>218</v>
      </c>
      <c r="E6" s="219" t="s">
        <v>329</v>
      </c>
      <c r="F6" s="219" t="s">
        <v>330</v>
      </c>
      <c r="G6" s="220" t="s">
        <v>431</v>
      </c>
    </row>
    <row r="7" spans="1:7" x14ac:dyDescent="0.2">
      <c r="A7" s="221" t="s">
        <v>343</v>
      </c>
      <c r="B7" s="222" t="s">
        <v>77</v>
      </c>
      <c r="C7" s="223" t="s">
        <v>209</v>
      </c>
      <c r="D7" s="224"/>
      <c r="E7" s="225"/>
      <c r="F7" s="225"/>
      <c r="G7" s="226"/>
    </row>
    <row r="8" spans="1:7" s="216" customFormat="1" ht="12" x14ac:dyDescent="0.2">
      <c r="A8" s="227">
        <v>1</v>
      </c>
      <c r="B8" s="228" t="s">
        <v>432</v>
      </c>
      <c r="C8" s="229" t="s">
        <v>433</v>
      </c>
      <c r="D8" s="230" t="s">
        <v>222</v>
      </c>
      <c r="E8" s="231">
        <v>28</v>
      </c>
      <c r="F8" s="260">
        <v>0</v>
      </c>
      <c r="G8" s="232">
        <f>E8*F8</f>
        <v>0</v>
      </c>
    </row>
    <row r="9" spans="1:7" s="216" customFormat="1" ht="12" x14ac:dyDescent="0.2">
      <c r="A9" s="233">
        <f>A8+1</f>
        <v>2</v>
      </c>
      <c r="B9" s="229">
        <v>713463211</v>
      </c>
      <c r="C9" s="229" t="s">
        <v>434</v>
      </c>
      <c r="D9" s="230" t="s">
        <v>222</v>
      </c>
      <c r="E9" s="234">
        <v>28</v>
      </c>
      <c r="F9" s="260">
        <v>0</v>
      </c>
      <c r="G9" s="232">
        <f>E9*F9</f>
        <v>0</v>
      </c>
    </row>
    <row r="10" spans="1:7" s="216" customFormat="1" ht="12" x14ac:dyDescent="0.2">
      <c r="A10" s="233">
        <f>A9+1</f>
        <v>3</v>
      </c>
      <c r="B10" s="229" t="s">
        <v>435</v>
      </c>
      <c r="C10" s="229" t="s">
        <v>436</v>
      </c>
      <c r="D10" s="230" t="s">
        <v>222</v>
      </c>
      <c r="E10" s="234">
        <v>28</v>
      </c>
      <c r="F10" s="260">
        <v>0</v>
      </c>
      <c r="G10" s="232">
        <f>E10*F10</f>
        <v>0</v>
      </c>
    </row>
    <row r="11" spans="1:7" s="216" customFormat="1" ht="12" x14ac:dyDescent="0.2">
      <c r="A11" s="233">
        <f>A10+1</f>
        <v>4</v>
      </c>
      <c r="B11" s="229" t="s">
        <v>437</v>
      </c>
      <c r="C11" s="229" t="s">
        <v>438</v>
      </c>
      <c r="D11" s="230" t="s">
        <v>266</v>
      </c>
      <c r="E11" s="235">
        <v>40</v>
      </c>
      <c r="F11" s="260">
        <v>0</v>
      </c>
      <c r="G11" s="232">
        <f>E11*0.01*F11</f>
        <v>0</v>
      </c>
    </row>
    <row r="12" spans="1:7" s="216" customFormat="1" ht="12" x14ac:dyDescent="0.2">
      <c r="A12" s="233">
        <f>A11+1</f>
        <v>5</v>
      </c>
      <c r="B12" s="229">
        <v>998713101</v>
      </c>
      <c r="C12" s="236" t="s">
        <v>439</v>
      </c>
      <c r="D12" s="230" t="s">
        <v>219</v>
      </c>
      <c r="E12" s="231">
        <v>0.01</v>
      </c>
      <c r="F12" s="260">
        <v>0</v>
      </c>
      <c r="G12" s="232">
        <f>E12*F12</f>
        <v>0</v>
      </c>
    </row>
    <row r="13" spans="1:7" x14ac:dyDescent="0.2">
      <c r="A13" s="237"/>
      <c r="B13" s="238" t="s">
        <v>440</v>
      </c>
      <c r="C13" s="239" t="str">
        <f>CONCATENATE(B7," ",C7)</f>
        <v>713 Izolace tepelné</v>
      </c>
      <c r="D13" s="240"/>
      <c r="E13" s="241"/>
      <c r="F13" s="241"/>
      <c r="G13" s="242">
        <f>SUM(G7:G12)</f>
        <v>0</v>
      </c>
    </row>
    <row r="14" spans="1:7" s="247" customFormat="1" x14ac:dyDescent="0.2">
      <c r="A14" s="221" t="s">
        <v>343</v>
      </c>
      <c r="B14" s="243" t="s">
        <v>417</v>
      </c>
      <c r="C14" s="244" t="s">
        <v>418</v>
      </c>
      <c r="D14" s="245"/>
      <c r="E14" s="246"/>
      <c r="F14" s="246"/>
      <c r="G14" s="226"/>
    </row>
    <row r="15" spans="1:7" s="247" customFormat="1" x14ac:dyDescent="0.2">
      <c r="A15" s="233">
        <f>1+A12</f>
        <v>6</v>
      </c>
      <c r="B15" s="248" t="s">
        <v>441</v>
      </c>
      <c r="C15" s="249" t="s">
        <v>442</v>
      </c>
      <c r="D15" s="250" t="s">
        <v>221</v>
      </c>
      <c r="E15" s="251">
        <v>70</v>
      </c>
      <c r="F15" s="261">
        <v>0</v>
      </c>
      <c r="G15" s="252">
        <f>E15*F15</f>
        <v>0</v>
      </c>
    </row>
    <row r="16" spans="1:7" s="247" customFormat="1" x14ac:dyDescent="0.2">
      <c r="A16" s="233">
        <f>A15+1</f>
        <v>7</v>
      </c>
      <c r="B16" s="228" t="s">
        <v>437</v>
      </c>
      <c r="C16" s="249" t="s">
        <v>443</v>
      </c>
      <c r="D16" s="250" t="s">
        <v>444</v>
      </c>
      <c r="E16" s="251">
        <v>14</v>
      </c>
      <c r="F16" s="261">
        <v>0</v>
      </c>
      <c r="G16" s="252">
        <f>E16*F16</f>
        <v>0</v>
      </c>
    </row>
    <row r="17" spans="1:10" x14ac:dyDescent="0.2">
      <c r="A17" s="233">
        <f>A16+1</f>
        <v>8</v>
      </c>
      <c r="B17" s="248" t="s">
        <v>445</v>
      </c>
      <c r="C17" s="236" t="s">
        <v>446</v>
      </c>
      <c r="D17" s="250" t="s">
        <v>219</v>
      </c>
      <c r="E17" s="251">
        <v>7.0000000000000007E-2</v>
      </c>
      <c r="F17" s="261">
        <v>0</v>
      </c>
      <c r="G17" s="252">
        <f>E17*F17</f>
        <v>0</v>
      </c>
      <c r="H17" s="253"/>
      <c r="I17" s="253"/>
      <c r="J17" s="253"/>
    </row>
    <row r="18" spans="1:10" s="253" customFormat="1" x14ac:dyDescent="0.2">
      <c r="A18" s="237"/>
      <c r="B18" s="238" t="s">
        <v>440</v>
      </c>
      <c r="C18" s="239" t="str">
        <f>CONCATENATE(B14," ",C14)</f>
        <v>767 Konstrukce zámečnické</v>
      </c>
      <c r="D18" s="240"/>
      <c r="E18" s="241"/>
      <c r="F18" s="241"/>
      <c r="G18" s="242">
        <f>SUM(G14:G17)</f>
        <v>0</v>
      </c>
      <c r="H18" s="204"/>
      <c r="I18" s="204"/>
      <c r="J18" s="204"/>
    </row>
    <row r="19" spans="1:10" x14ac:dyDescent="0.2">
      <c r="A19" s="221" t="s">
        <v>343</v>
      </c>
      <c r="B19" s="243" t="s">
        <v>447</v>
      </c>
      <c r="C19" s="244" t="s">
        <v>448</v>
      </c>
      <c r="D19" s="245"/>
      <c r="E19" s="246"/>
      <c r="F19" s="246"/>
      <c r="G19" s="226"/>
    </row>
    <row r="20" spans="1:10" x14ac:dyDescent="0.2">
      <c r="A20" s="233">
        <f>1+A17</f>
        <v>9</v>
      </c>
      <c r="B20" s="248" t="s">
        <v>449</v>
      </c>
      <c r="C20" s="254" t="s">
        <v>450</v>
      </c>
      <c r="D20" s="250" t="s">
        <v>222</v>
      </c>
      <c r="E20" s="251">
        <v>28</v>
      </c>
      <c r="F20" s="261">
        <v>0</v>
      </c>
      <c r="G20" s="255">
        <f>E20*F20</f>
        <v>0</v>
      </c>
      <c r="H20" s="253"/>
      <c r="I20" s="253"/>
      <c r="J20" s="253"/>
    </row>
    <row r="21" spans="1:10" x14ac:dyDescent="0.2">
      <c r="A21" s="233">
        <f>A20+1</f>
        <v>10</v>
      </c>
      <c r="B21" s="248" t="s">
        <v>451</v>
      </c>
      <c r="C21" s="254" t="s">
        <v>452</v>
      </c>
      <c r="D21" s="250" t="s">
        <v>223</v>
      </c>
      <c r="E21" s="251">
        <v>5</v>
      </c>
      <c r="F21" s="261">
        <v>0</v>
      </c>
      <c r="G21" s="255">
        <f>E21*F21</f>
        <v>0</v>
      </c>
      <c r="H21" s="253"/>
      <c r="I21" s="253"/>
      <c r="J21" s="253"/>
    </row>
    <row r="22" spans="1:10" x14ac:dyDescent="0.2">
      <c r="A22" s="233">
        <f>A21+1</f>
        <v>11</v>
      </c>
      <c r="B22" s="248" t="s">
        <v>453</v>
      </c>
      <c r="C22" s="254" t="s">
        <v>454</v>
      </c>
      <c r="D22" s="250" t="s">
        <v>223</v>
      </c>
      <c r="E22" s="251">
        <v>5</v>
      </c>
      <c r="F22" s="261">
        <v>0</v>
      </c>
      <c r="G22" s="255">
        <f>E22*F22</f>
        <v>0</v>
      </c>
      <c r="H22" s="253"/>
      <c r="I22" s="253"/>
      <c r="J22" s="253"/>
    </row>
    <row r="23" spans="1:10" s="253" customFormat="1" ht="13.5" thickBot="1" x14ac:dyDescent="0.25">
      <c r="A23" s="262"/>
      <c r="B23" s="263" t="s">
        <v>440</v>
      </c>
      <c r="C23" s="264" t="str">
        <f>CONCATENATE(B19," ",C19)</f>
        <v>783 Nátěry</v>
      </c>
      <c r="D23" s="265"/>
      <c r="E23" s="266"/>
      <c r="F23" s="266"/>
      <c r="G23" s="267">
        <f>SUM(G19:G22)</f>
        <v>0</v>
      </c>
    </row>
    <row r="24" spans="1:10" ht="13.5" thickBot="1" x14ac:dyDescent="0.25">
      <c r="A24" s="268"/>
      <c r="B24" s="269" t="s">
        <v>231</v>
      </c>
      <c r="C24" s="269"/>
      <c r="D24" s="270"/>
      <c r="E24" s="270"/>
      <c r="F24" s="270"/>
      <c r="G24" s="271">
        <f>G23+G18+G13</f>
        <v>0</v>
      </c>
    </row>
    <row r="25" spans="1:10" x14ac:dyDescent="0.2">
      <c r="E25" s="204"/>
    </row>
    <row r="26" spans="1:10" x14ac:dyDescent="0.2">
      <c r="E26" s="204"/>
    </row>
    <row r="27" spans="1:10" x14ac:dyDescent="0.2">
      <c r="E27" s="204"/>
    </row>
    <row r="28" spans="1:10" x14ac:dyDescent="0.2">
      <c r="E28" s="204"/>
    </row>
    <row r="29" spans="1:10" x14ac:dyDescent="0.2">
      <c r="E29" s="204"/>
    </row>
    <row r="30" spans="1:10" x14ac:dyDescent="0.2">
      <c r="E30" s="204"/>
    </row>
    <row r="31" spans="1:10" x14ac:dyDescent="0.2">
      <c r="E31" s="204"/>
    </row>
    <row r="32" spans="1:10" x14ac:dyDescent="0.2">
      <c r="E32" s="204"/>
    </row>
    <row r="33" spans="5:5" x14ac:dyDescent="0.2">
      <c r="E33" s="204"/>
    </row>
    <row r="34" spans="5:5" x14ac:dyDescent="0.2">
      <c r="E34" s="204"/>
    </row>
    <row r="35" spans="5:5" x14ac:dyDescent="0.2">
      <c r="E35" s="204"/>
    </row>
    <row r="36" spans="5:5" x14ac:dyDescent="0.2">
      <c r="E36" s="204"/>
    </row>
    <row r="37" spans="5:5" x14ac:dyDescent="0.2">
      <c r="E37" s="204"/>
    </row>
    <row r="38" spans="5:5" x14ac:dyDescent="0.2">
      <c r="E38" s="204"/>
    </row>
    <row r="39" spans="5:5" x14ac:dyDescent="0.2">
      <c r="E39" s="204"/>
    </row>
    <row r="40" spans="5:5" x14ac:dyDescent="0.2">
      <c r="E40" s="204"/>
    </row>
    <row r="41" spans="5:5" x14ac:dyDescent="0.2">
      <c r="E41" s="204"/>
    </row>
    <row r="42" spans="5:5" x14ac:dyDescent="0.2">
      <c r="E42" s="204"/>
    </row>
    <row r="43" spans="5:5" x14ac:dyDescent="0.2">
      <c r="E43" s="204"/>
    </row>
    <row r="44" spans="5:5" x14ac:dyDescent="0.2">
      <c r="E44" s="204"/>
    </row>
    <row r="45" spans="5:5" x14ac:dyDescent="0.2">
      <c r="E45" s="204"/>
    </row>
    <row r="46" spans="5:5" x14ac:dyDescent="0.2">
      <c r="E46" s="204"/>
    </row>
    <row r="47" spans="5:5" x14ac:dyDescent="0.2">
      <c r="E47" s="204"/>
    </row>
    <row r="48" spans="5:5" x14ac:dyDescent="0.2">
      <c r="E48" s="204"/>
    </row>
    <row r="49" spans="5:5" x14ac:dyDescent="0.2">
      <c r="E49" s="204"/>
    </row>
    <row r="50" spans="5:5" x14ac:dyDescent="0.2">
      <c r="E50" s="204"/>
    </row>
    <row r="51" spans="5:5" x14ac:dyDescent="0.2">
      <c r="E51" s="204"/>
    </row>
    <row r="52" spans="5:5" x14ac:dyDescent="0.2">
      <c r="E52" s="204"/>
    </row>
    <row r="53" spans="5:5" x14ac:dyDescent="0.2">
      <c r="E53" s="204"/>
    </row>
    <row r="54" spans="5:5" x14ac:dyDescent="0.2">
      <c r="E54" s="204"/>
    </row>
    <row r="55" spans="5:5" x14ac:dyDescent="0.2">
      <c r="E55" s="204"/>
    </row>
    <row r="56" spans="5:5" x14ac:dyDescent="0.2">
      <c r="E56" s="204"/>
    </row>
    <row r="57" spans="5:5" x14ac:dyDescent="0.2">
      <c r="E57" s="204"/>
    </row>
    <row r="58" spans="5:5" x14ac:dyDescent="0.2">
      <c r="E58" s="204"/>
    </row>
    <row r="59" spans="5:5" x14ac:dyDescent="0.2">
      <c r="E59" s="204"/>
    </row>
    <row r="60" spans="5:5" x14ac:dyDescent="0.2">
      <c r="E60" s="204"/>
    </row>
    <row r="61" spans="5:5" x14ac:dyDescent="0.2">
      <c r="E61" s="204"/>
    </row>
    <row r="62" spans="5:5" x14ac:dyDescent="0.2">
      <c r="E62" s="204"/>
    </row>
    <row r="63" spans="5:5" x14ac:dyDescent="0.2">
      <c r="E63" s="204"/>
    </row>
    <row r="64" spans="5:5" x14ac:dyDescent="0.2">
      <c r="E64" s="204"/>
    </row>
    <row r="65" spans="5:5" x14ac:dyDescent="0.2">
      <c r="E65" s="204"/>
    </row>
    <row r="66" spans="5:5" x14ac:dyDescent="0.2">
      <c r="E66" s="204"/>
    </row>
    <row r="67" spans="5:5" x14ac:dyDescent="0.2">
      <c r="E67" s="204"/>
    </row>
    <row r="68" spans="5:5" x14ac:dyDescent="0.2">
      <c r="E68" s="204"/>
    </row>
    <row r="69" spans="5:5" x14ac:dyDescent="0.2">
      <c r="E69" s="204"/>
    </row>
    <row r="70" spans="5:5" x14ac:dyDescent="0.2">
      <c r="E70" s="204"/>
    </row>
    <row r="71" spans="5:5" x14ac:dyDescent="0.2">
      <c r="E71" s="204"/>
    </row>
    <row r="72" spans="5:5" x14ac:dyDescent="0.2">
      <c r="E72" s="204"/>
    </row>
    <row r="73" spans="5:5" x14ac:dyDescent="0.2">
      <c r="E73" s="204"/>
    </row>
    <row r="74" spans="5:5" x14ac:dyDescent="0.2">
      <c r="E74" s="204"/>
    </row>
    <row r="75" spans="5:5" x14ac:dyDescent="0.2">
      <c r="E75" s="204"/>
    </row>
    <row r="76" spans="5:5" x14ac:dyDescent="0.2">
      <c r="E76" s="204"/>
    </row>
    <row r="77" spans="5:5" x14ac:dyDescent="0.2">
      <c r="E77" s="204"/>
    </row>
    <row r="78" spans="5:5" x14ac:dyDescent="0.2">
      <c r="E78" s="204"/>
    </row>
    <row r="79" spans="5:5" x14ac:dyDescent="0.2">
      <c r="E79" s="204"/>
    </row>
    <row r="80" spans="5:5" x14ac:dyDescent="0.2">
      <c r="E80" s="204"/>
    </row>
    <row r="81" spans="1:7" x14ac:dyDescent="0.2">
      <c r="E81" s="204"/>
    </row>
    <row r="82" spans="1:7" x14ac:dyDescent="0.2">
      <c r="A82" s="256"/>
      <c r="B82" s="256"/>
      <c r="F82" s="257"/>
      <c r="G82" s="258"/>
    </row>
    <row r="83" spans="1:7" x14ac:dyDescent="0.2">
      <c r="C83" s="257"/>
      <c r="D83" s="257"/>
      <c r="E83" s="259"/>
    </row>
    <row r="84" spans="1:7" x14ac:dyDescent="0.2">
      <c r="A84" s="256"/>
      <c r="B84" s="256"/>
    </row>
  </sheetData>
  <sheetProtection algorithmName="SHA-512" hashValue="8bFu1rbIBYjd2XI2fWoRyw4sxcaf7WuAhGwPBtuXFNtovbzO6GHWAAvIBqyC0FgG8X9FhsQvtJbj9Pzg9u41sw==" saltValue="shLnIDAvUL2pEGhWBtD6TA==" spinCount="100000" sheet="1" objects="1" scenarios="1"/>
  <mergeCells count="3">
    <mergeCell ref="A1:G1"/>
    <mergeCell ref="A3:B3"/>
    <mergeCell ref="A4:B4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6F365-267F-435F-8D83-7E628B96C5C4}">
  <dimension ref="A1:P115"/>
  <sheetViews>
    <sheetView workbookViewId="0">
      <selection activeCell="F9" sqref="F9"/>
    </sheetView>
  </sheetViews>
  <sheetFormatPr defaultRowHeight="12.75" x14ac:dyDescent="0.2"/>
  <cols>
    <col min="1" max="1" width="5.28515625" style="148" customWidth="1"/>
    <col min="2" max="2" width="6.85546875" style="148" customWidth="1"/>
    <col min="3" max="3" width="48.28515625" style="285" customWidth="1"/>
    <col min="4" max="4" width="7.7109375" style="273" customWidth="1"/>
    <col min="5" max="5" width="5" style="274" customWidth="1"/>
    <col min="6" max="7" width="16.140625" style="275" customWidth="1"/>
    <col min="8" max="8" width="14.7109375" style="286" customWidth="1"/>
    <col min="9" max="9" width="9.42578125" style="148" customWidth="1"/>
    <col min="10" max="256" width="9.140625" style="148"/>
    <col min="257" max="257" width="5.28515625" style="148" customWidth="1"/>
    <col min="258" max="258" width="12.7109375" style="148" customWidth="1"/>
    <col min="259" max="259" width="48.28515625" style="148" customWidth="1"/>
    <col min="260" max="260" width="7.7109375" style="148" customWidth="1"/>
    <col min="261" max="261" width="5" style="148" customWidth="1"/>
    <col min="262" max="262" width="9.85546875" style="148" customWidth="1"/>
    <col min="263" max="263" width="16.140625" style="148" customWidth="1"/>
    <col min="264" max="264" width="14.7109375" style="148" customWidth="1"/>
    <col min="265" max="265" width="9.42578125" style="148" customWidth="1"/>
    <col min="266" max="512" width="9.140625" style="148"/>
    <col min="513" max="513" width="5.28515625" style="148" customWidth="1"/>
    <col min="514" max="514" width="12.7109375" style="148" customWidth="1"/>
    <col min="515" max="515" width="48.28515625" style="148" customWidth="1"/>
    <col min="516" max="516" width="7.7109375" style="148" customWidth="1"/>
    <col min="517" max="517" width="5" style="148" customWidth="1"/>
    <col min="518" max="518" width="9.85546875" style="148" customWidth="1"/>
    <col min="519" max="519" width="16.140625" style="148" customWidth="1"/>
    <col min="520" max="520" width="14.7109375" style="148" customWidth="1"/>
    <col min="521" max="521" width="9.42578125" style="148" customWidth="1"/>
    <col min="522" max="768" width="9.140625" style="148"/>
    <col min="769" max="769" width="5.28515625" style="148" customWidth="1"/>
    <col min="770" max="770" width="12.7109375" style="148" customWidth="1"/>
    <col min="771" max="771" width="48.28515625" style="148" customWidth="1"/>
    <col min="772" max="772" width="7.7109375" style="148" customWidth="1"/>
    <col min="773" max="773" width="5" style="148" customWidth="1"/>
    <col min="774" max="774" width="9.85546875" style="148" customWidth="1"/>
    <col min="775" max="775" width="16.140625" style="148" customWidth="1"/>
    <col min="776" max="776" width="14.7109375" style="148" customWidth="1"/>
    <col min="777" max="777" width="9.42578125" style="148" customWidth="1"/>
    <col min="778" max="1024" width="9.140625" style="148"/>
    <col min="1025" max="1025" width="5.28515625" style="148" customWidth="1"/>
    <col min="1026" max="1026" width="12.7109375" style="148" customWidth="1"/>
    <col min="1027" max="1027" width="48.28515625" style="148" customWidth="1"/>
    <col min="1028" max="1028" width="7.7109375" style="148" customWidth="1"/>
    <col min="1029" max="1029" width="5" style="148" customWidth="1"/>
    <col min="1030" max="1030" width="9.85546875" style="148" customWidth="1"/>
    <col min="1031" max="1031" width="16.140625" style="148" customWidth="1"/>
    <col min="1032" max="1032" width="14.7109375" style="148" customWidth="1"/>
    <col min="1033" max="1033" width="9.42578125" style="148" customWidth="1"/>
    <col min="1034" max="1280" width="9.140625" style="148"/>
    <col min="1281" max="1281" width="5.28515625" style="148" customWidth="1"/>
    <col min="1282" max="1282" width="12.7109375" style="148" customWidth="1"/>
    <col min="1283" max="1283" width="48.28515625" style="148" customWidth="1"/>
    <col min="1284" max="1284" width="7.7109375" style="148" customWidth="1"/>
    <col min="1285" max="1285" width="5" style="148" customWidth="1"/>
    <col min="1286" max="1286" width="9.85546875" style="148" customWidth="1"/>
    <col min="1287" max="1287" width="16.140625" style="148" customWidth="1"/>
    <col min="1288" max="1288" width="14.7109375" style="148" customWidth="1"/>
    <col min="1289" max="1289" width="9.42578125" style="148" customWidth="1"/>
    <col min="1290" max="1536" width="9.140625" style="148"/>
    <col min="1537" max="1537" width="5.28515625" style="148" customWidth="1"/>
    <col min="1538" max="1538" width="12.7109375" style="148" customWidth="1"/>
    <col min="1539" max="1539" width="48.28515625" style="148" customWidth="1"/>
    <col min="1540" max="1540" width="7.7109375" style="148" customWidth="1"/>
    <col min="1541" max="1541" width="5" style="148" customWidth="1"/>
    <col min="1542" max="1542" width="9.85546875" style="148" customWidth="1"/>
    <col min="1543" max="1543" width="16.140625" style="148" customWidth="1"/>
    <col min="1544" max="1544" width="14.7109375" style="148" customWidth="1"/>
    <col min="1545" max="1545" width="9.42578125" style="148" customWidth="1"/>
    <col min="1546" max="1792" width="9.140625" style="148"/>
    <col min="1793" max="1793" width="5.28515625" style="148" customWidth="1"/>
    <col min="1794" max="1794" width="12.7109375" style="148" customWidth="1"/>
    <col min="1795" max="1795" width="48.28515625" style="148" customWidth="1"/>
    <col min="1796" max="1796" width="7.7109375" style="148" customWidth="1"/>
    <col min="1797" max="1797" width="5" style="148" customWidth="1"/>
    <col min="1798" max="1798" width="9.85546875" style="148" customWidth="1"/>
    <col min="1799" max="1799" width="16.140625" style="148" customWidth="1"/>
    <col min="1800" max="1800" width="14.7109375" style="148" customWidth="1"/>
    <col min="1801" max="1801" width="9.42578125" style="148" customWidth="1"/>
    <col min="1802" max="2048" width="9.140625" style="148"/>
    <col min="2049" max="2049" width="5.28515625" style="148" customWidth="1"/>
    <col min="2050" max="2050" width="12.7109375" style="148" customWidth="1"/>
    <col min="2051" max="2051" width="48.28515625" style="148" customWidth="1"/>
    <col min="2052" max="2052" width="7.7109375" style="148" customWidth="1"/>
    <col min="2053" max="2053" width="5" style="148" customWidth="1"/>
    <col min="2054" max="2054" width="9.85546875" style="148" customWidth="1"/>
    <col min="2055" max="2055" width="16.140625" style="148" customWidth="1"/>
    <col min="2056" max="2056" width="14.7109375" style="148" customWidth="1"/>
    <col min="2057" max="2057" width="9.42578125" style="148" customWidth="1"/>
    <col min="2058" max="2304" width="9.140625" style="148"/>
    <col min="2305" max="2305" width="5.28515625" style="148" customWidth="1"/>
    <col min="2306" max="2306" width="12.7109375" style="148" customWidth="1"/>
    <col min="2307" max="2307" width="48.28515625" style="148" customWidth="1"/>
    <col min="2308" max="2308" width="7.7109375" style="148" customWidth="1"/>
    <col min="2309" max="2309" width="5" style="148" customWidth="1"/>
    <col min="2310" max="2310" width="9.85546875" style="148" customWidth="1"/>
    <col min="2311" max="2311" width="16.140625" style="148" customWidth="1"/>
    <col min="2312" max="2312" width="14.7109375" style="148" customWidth="1"/>
    <col min="2313" max="2313" width="9.42578125" style="148" customWidth="1"/>
    <col min="2314" max="2560" width="9.140625" style="148"/>
    <col min="2561" max="2561" width="5.28515625" style="148" customWidth="1"/>
    <col min="2562" max="2562" width="12.7109375" style="148" customWidth="1"/>
    <col min="2563" max="2563" width="48.28515625" style="148" customWidth="1"/>
    <col min="2564" max="2564" width="7.7109375" style="148" customWidth="1"/>
    <col min="2565" max="2565" width="5" style="148" customWidth="1"/>
    <col min="2566" max="2566" width="9.85546875" style="148" customWidth="1"/>
    <col min="2567" max="2567" width="16.140625" style="148" customWidth="1"/>
    <col min="2568" max="2568" width="14.7109375" style="148" customWidth="1"/>
    <col min="2569" max="2569" width="9.42578125" style="148" customWidth="1"/>
    <col min="2570" max="2816" width="9.140625" style="148"/>
    <col min="2817" max="2817" width="5.28515625" style="148" customWidth="1"/>
    <col min="2818" max="2818" width="12.7109375" style="148" customWidth="1"/>
    <col min="2819" max="2819" width="48.28515625" style="148" customWidth="1"/>
    <col min="2820" max="2820" width="7.7109375" style="148" customWidth="1"/>
    <col min="2821" max="2821" width="5" style="148" customWidth="1"/>
    <col min="2822" max="2822" width="9.85546875" style="148" customWidth="1"/>
    <col min="2823" max="2823" width="16.140625" style="148" customWidth="1"/>
    <col min="2824" max="2824" width="14.7109375" style="148" customWidth="1"/>
    <col min="2825" max="2825" width="9.42578125" style="148" customWidth="1"/>
    <col min="2826" max="3072" width="9.140625" style="148"/>
    <col min="3073" max="3073" width="5.28515625" style="148" customWidth="1"/>
    <col min="3074" max="3074" width="12.7109375" style="148" customWidth="1"/>
    <col min="3075" max="3075" width="48.28515625" style="148" customWidth="1"/>
    <col min="3076" max="3076" width="7.7109375" style="148" customWidth="1"/>
    <col min="3077" max="3077" width="5" style="148" customWidth="1"/>
    <col min="3078" max="3078" width="9.85546875" style="148" customWidth="1"/>
    <col min="3079" max="3079" width="16.140625" style="148" customWidth="1"/>
    <col min="3080" max="3080" width="14.7109375" style="148" customWidth="1"/>
    <col min="3081" max="3081" width="9.42578125" style="148" customWidth="1"/>
    <col min="3082" max="3328" width="9.140625" style="148"/>
    <col min="3329" max="3329" width="5.28515625" style="148" customWidth="1"/>
    <col min="3330" max="3330" width="12.7109375" style="148" customWidth="1"/>
    <col min="3331" max="3331" width="48.28515625" style="148" customWidth="1"/>
    <col min="3332" max="3332" width="7.7109375" style="148" customWidth="1"/>
    <col min="3333" max="3333" width="5" style="148" customWidth="1"/>
    <col min="3334" max="3334" width="9.85546875" style="148" customWidth="1"/>
    <col min="3335" max="3335" width="16.140625" style="148" customWidth="1"/>
    <col min="3336" max="3336" width="14.7109375" style="148" customWidth="1"/>
    <col min="3337" max="3337" width="9.42578125" style="148" customWidth="1"/>
    <col min="3338" max="3584" width="9.140625" style="148"/>
    <col min="3585" max="3585" width="5.28515625" style="148" customWidth="1"/>
    <col min="3586" max="3586" width="12.7109375" style="148" customWidth="1"/>
    <col min="3587" max="3587" width="48.28515625" style="148" customWidth="1"/>
    <col min="3588" max="3588" width="7.7109375" style="148" customWidth="1"/>
    <col min="3589" max="3589" width="5" style="148" customWidth="1"/>
    <col min="3590" max="3590" width="9.85546875" style="148" customWidth="1"/>
    <col min="3591" max="3591" width="16.140625" style="148" customWidth="1"/>
    <col min="3592" max="3592" width="14.7109375" style="148" customWidth="1"/>
    <col min="3593" max="3593" width="9.42578125" style="148" customWidth="1"/>
    <col min="3594" max="3840" width="9.140625" style="148"/>
    <col min="3841" max="3841" width="5.28515625" style="148" customWidth="1"/>
    <col min="3842" max="3842" width="12.7109375" style="148" customWidth="1"/>
    <col min="3843" max="3843" width="48.28515625" style="148" customWidth="1"/>
    <col min="3844" max="3844" width="7.7109375" style="148" customWidth="1"/>
    <col min="3845" max="3845" width="5" style="148" customWidth="1"/>
    <col min="3846" max="3846" width="9.85546875" style="148" customWidth="1"/>
    <col min="3847" max="3847" width="16.140625" style="148" customWidth="1"/>
    <col min="3848" max="3848" width="14.7109375" style="148" customWidth="1"/>
    <col min="3849" max="3849" width="9.42578125" style="148" customWidth="1"/>
    <col min="3850" max="4096" width="9.140625" style="148"/>
    <col min="4097" max="4097" width="5.28515625" style="148" customWidth="1"/>
    <col min="4098" max="4098" width="12.7109375" style="148" customWidth="1"/>
    <col min="4099" max="4099" width="48.28515625" style="148" customWidth="1"/>
    <col min="4100" max="4100" width="7.7109375" style="148" customWidth="1"/>
    <col min="4101" max="4101" width="5" style="148" customWidth="1"/>
    <col min="4102" max="4102" width="9.85546875" style="148" customWidth="1"/>
    <col min="4103" max="4103" width="16.140625" style="148" customWidth="1"/>
    <col min="4104" max="4104" width="14.7109375" style="148" customWidth="1"/>
    <col min="4105" max="4105" width="9.42578125" style="148" customWidth="1"/>
    <col min="4106" max="4352" width="9.140625" style="148"/>
    <col min="4353" max="4353" width="5.28515625" style="148" customWidth="1"/>
    <col min="4354" max="4354" width="12.7109375" style="148" customWidth="1"/>
    <col min="4355" max="4355" width="48.28515625" style="148" customWidth="1"/>
    <col min="4356" max="4356" width="7.7109375" style="148" customWidth="1"/>
    <col min="4357" max="4357" width="5" style="148" customWidth="1"/>
    <col min="4358" max="4358" width="9.85546875" style="148" customWidth="1"/>
    <col min="4359" max="4359" width="16.140625" style="148" customWidth="1"/>
    <col min="4360" max="4360" width="14.7109375" style="148" customWidth="1"/>
    <col min="4361" max="4361" width="9.42578125" style="148" customWidth="1"/>
    <col min="4362" max="4608" width="9.140625" style="148"/>
    <col min="4609" max="4609" width="5.28515625" style="148" customWidth="1"/>
    <col min="4610" max="4610" width="12.7109375" style="148" customWidth="1"/>
    <col min="4611" max="4611" width="48.28515625" style="148" customWidth="1"/>
    <col min="4612" max="4612" width="7.7109375" style="148" customWidth="1"/>
    <col min="4613" max="4613" width="5" style="148" customWidth="1"/>
    <col min="4614" max="4614" width="9.85546875" style="148" customWidth="1"/>
    <col min="4615" max="4615" width="16.140625" style="148" customWidth="1"/>
    <col min="4616" max="4616" width="14.7109375" style="148" customWidth="1"/>
    <col min="4617" max="4617" width="9.42578125" style="148" customWidth="1"/>
    <col min="4618" max="4864" width="9.140625" style="148"/>
    <col min="4865" max="4865" width="5.28515625" style="148" customWidth="1"/>
    <col min="4866" max="4866" width="12.7109375" style="148" customWidth="1"/>
    <col min="4867" max="4867" width="48.28515625" style="148" customWidth="1"/>
    <col min="4868" max="4868" width="7.7109375" style="148" customWidth="1"/>
    <col min="4869" max="4869" width="5" style="148" customWidth="1"/>
    <col min="4870" max="4870" width="9.85546875" style="148" customWidth="1"/>
    <col min="4871" max="4871" width="16.140625" style="148" customWidth="1"/>
    <col min="4872" max="4872" width="14.7109375" style="148" customWidth="1"/>
    <col min="4873" max="4873" width="9.42578125" style="148" customWidth="1"/>
    <col min="4874" max="5120" width="9.140625" style="148"/>
    <col min="5121" max="5121" width="5.28515625" style="148" customWidth="1"/>
    <col min="5122" max="5122" width="12.7109375" style="148" customWidth="1"/>
    <col min="5123" max="5123" width="48.28515625" style="148" customWidth="1"/>
    <col min="5124" max="5124" width="7.7109375" style="148" customWidth="1"/>
    <col min="5125" max="5125" width="5" style="148" customWidth="1"/>
    <col min="5126" max="5126" width="9.85546875" style="148" customWidth="1"/>
    <col min="5127" max="5127" width="16.140625" style="148" customWidth="1"/>
    <col min="5128" max="5128" width="14.7109375" style="148" customWidth="1"/>
    <col min="5129" max="5129" width="9.42578125" style="148" customWidth="1"/>
    <col min="5130" max="5376" width="9.140625" style="148"/>
    <col min="5377" max="5377" width="5.28515625" style="148" customWidth="1"/>
    <col min="5378" max="5378" width="12.7109375" style="148" customWidth="1"/>
    <col min="5379" max="5379" width="48.28515625" style="148" customWidth="1"/>
    <col min="5380" max="5380" width="7.7109375" style="148" customWidth="1"/>
    <col min="5381" max="5381" width="5" style="148" customWidth="1"/>
    <col min="5382" max="5382" width="9.85546875" style="148" customWidth="1"/>
    <col min="5383" max="5383" width="16.140625" style="148" customWidth="1"/>
    <col min="5384" max="5384" width="14.7109375" style="148" customWidth="1"/>
    <col min="5385" max="5385" width="9.42578125" style="148" customWidth="1"/>
    <col min="5386" max="5632" width="9.140625" style="148"/>
    <col min="5633" max="5633" width="5.28515625" style="148" customWidth="1"/>
    <col min="5634" max="5634" width="12.7109375" style="148" customWidth="1"/>
    <col min="5635" max="5635" width="48.28515625" style="148" customWidth="1"/>
    <col min="5636" max="5636" width="7.7109375" style="148" customWidth="1"/>
    <col min="5637" max="5637" width="5" style="148" customWidth="1"/>
    <col min="5638" max="5638" width="9.85546875" style="148" customWidth="1"/>
    <col min="5639" max="5639" width="16.140625" style="148" customWidth="1"/>
    <col min="5640" max="5640" width="14.7109375" style="148" customWidth="1"/>
    <col min="5641" max="5641" width="9.42578125" style="148" customWidth="1"/>
    <col min="5642" max="5888" width="9.140625" style="148"/>
    <col min="5889" max="5889" width="5.28515625" style="148" customWidth="1"/>
    <col min="5890" max="5890" width="12.7109375" style="148" customWidth="1"/>
    <col min="5891" max="5891" width="48.28515625" style="148" customWidth="1"/>
    <col min="5892" max="5892" width="7.7109375" style="148" customWidth="1"/>
    <col min="5893" max="5893" width="5" style="148" customWidth="1"/>
    <col min="5894" max="5894" width="9.85546875" style="148" customWidth="1"/>
    <col min="5895" max="5895" width="16.140625" style="148" customWidth="1"/>
    <col min="5896" max="5896" width="14.7109375" style="148" customWidth="1"/>
    <col min="5897" max="5897" width="9.42578125" style="148" customWidth="1"/>
    <col min="5898" max="6144" width="9.140625" style="148"/>
    <col min="6145" max="6145" width="5.28515625" style="148" customWidth="1"/>
    <col min="6146" max="6146" width="12.7109375" style="148" customWidth="1"/>
    <col min="6147" max="6147" width="48.28515625" style="148" customWidth="1"/>
    <col min="6148" max="6148" width="7.7109375" style="148" customWidth="1"/>
    <col min="6149" max="6149" width="5" style="148" customWidth="1"/>
    <col min="6150" max="6150" width="9.85546875" style="148" customWidth="1"/>
    <col min="6151" max="6151" width="16.140625" style="148" customWidth="1"/>
    <col min="6152" max="6152" width="14.7109375" style="148" customWidth="1"/>
    <col min="6153" max="6153" width="9.42578125" style="148" customWidth="1"/>
    <col min="6154" max="6400" width="9.140625" style="148"/>
    <col min="6401" max="6401" width="5.28515625" style="148" customWidth="1"/>
    <col min="6402" max="6402" width="12.7109375" style="148" customWidth="1"/>
    <col min="6403" max="6403" width="48.28515625" style="148" customWidth="1"/>
    <col min="6404" max="6404" width="7.7109375" style="148" customWidth="1"/>
    <col min="6405" max="6405" width="5" style="148" customWidth="1"/>
    <col min="6406" max="6406" width="9.85546875" style="148" customWidth="1"/>
    <col min="6407" max="6407" width="16.140625" style="148" customWidth="1"/>
    <col min="6408" max="6408" width="14.7109375" style="148" customWidth="1"/>
    <col min="6409" max="6409" width="9.42578125" style="148" customWidth="1"/>
    <col min="6410" max="6656" width="9.140625" style="148"/>
    <col min="6657" max="6657" width="5.28515625" style="148" customWidth="1"/>
    <col min="6658" max="6658" width="12.7109375" style="148" customWidth="1"/>
    <col min="6659" max="6659" width="48.28515625" style="148" customWidth="1"/>
    <col min="6660" max="6660" width="7.7109375" style="148" customWidth="1"/>
    <col min="6661" max="6661" width="5" style="148" customWidth="1"/>
    <col min="6662" max="6662" width="9.85546875" style="148" customWidth="1"/>
    <col min="6663" max="6663" width="16.140625" style="148" customWidth="1"/>
    <col min="6664" max="6664" width="14.7109375" style="148" customWidth="1"/>
    <col min="6665" max="6665" width="9.42578125" style="148" customWidth="1"/>
    <col min="6666" max="6912" width="9.140625" style="148"/>
    <col min="6913" max="6913" width="5.28515625" style="148" customWidth="1"/>
    <col min="6914" max="6914" width="12.7109375" style="148" customWidth="1"/>
    <col min="6915" max="6915" width="48.28515625" style="148" customWidth="1"/>
    <col min="6916" max="6916" width="7.7109375" style="148" customWidth="1"/>
    <col min="6917" max="6917" width="5" style="148" customWidth="1"/>
    <col min="6918" max="6918" width="9.85546875" style="148" customWidth="1"/>
    <col min="6919" max="6919" width="16.140625" style="148" customWidth="1"/>
    <col min="6920" max="6920" width="14.7109375" style="148" customWidth="1"/>
    <col min="6921" max="6921" width="9.42578125" style="148" customWidth="1"/>
    <col min="6922" max="7168" width="9.140625" style="148"/>
    <col min="7169" max="7169" width="5.28515625" style="148" customWidth="1"/>
    <col min="7170" max="7170" width="12.7109375" style="148" customWidth="1"/>
    <col min="7171" max="7171" width="48.28515625" style="148" customWidth="1"/>
    <col min="7172" max="7172" width="7.7109375" style="148" customWidth="1"/>
    <col min="7173" max="7173" width="5" style="148" customWidth="1"/>
    <col min="7174" max="7174" width="9.85546875" style="148" customWidth="1"/>
    <col min="7175" max="7175" width="16.140625" style="148" customWidth="1"/>
    <col min="7176" max="7176" width="14.7109375" style="148" customWidth="1"/>
    <col min="7177" max="7177" width="9.42578125" style="148" customWidth="1"/>
    <col min="7178" max="7424" width="9.140625" style="148"/>
    <col min="7425" max="7425" width="5.28515625" style="148" customWidth="1"/>
    <col min="7426" max="7426" width="12.7109375" style="148" customWidth="1"/>
    <col min="7427" max="7427" width="48.28515625" style="148" customWidth="1"/>
    <col min="7428" max="7428" width="7.7109375" style="148" customWidth="1"/>
    <col min="7429" max="7429" width="5" style="148" customWidth="1"/>
    <col min="7430" max="7430" width="9.85546875" style="148" customWidth="1"/>
    <col min="7431" max="7431" width="16.140625" style="148" customWidth="1"/>
    <col min="7432" max="7432" width="14.7109375" style="148" customWidth="1"/>
    <col min="7433" max="7433" width="9.42578125" style="148" customWidth="1"/>
    <col min="7434" max="7680" width="9.140625" style="148"/>
    <col min="7681" max="7681" width="5.28515625" style="148" customWidth="1"/>
    <col min="7682" max="7682" width="12.7109375" style="148" customWidth="1"/>
    <col min="7683" max="7683" width="48.28515625" style="148" customWidth="1"/>
    <col min="7684" max="7684" width="7.7109375" style="148" customWidth="1"/>
    <col min="7685" max="7685" width="5" style="148" customWidth="1"/>
    <col min="7686" max="7686" width="9.85546875" style="148" customWidth="1"/>
    <col min="7687" max="7687" width="16.140625" style="148" customWidth="1"/>
    <col min="7688" max="7688" width="14.7109375" style="148" customWidth="1"/>
    <col min="7689" max="7689" width="9.42578125" style="148" customWidth="1"/>
    <col min="7690" max="7936" width="9.140625" style="148"/>
    <col min="7937" max="7937" width="5.28515625" style="148" customWidth="1"/>
    <col min="7938" max="7938" width="12.7109375" style="148" customWidth="1"/>
    <col min="7939" max="7939" width="48.28515625" style="148" customWidth="1"/>
    <col min="7940" max="7940" width="7.7109375" style="148" customWidth="1"/>
    <col min="7941" max="7941" width="5" style="148" customWidth="1"/>
    <col min="7942" max="7942" width="9.85546875" style="148" customWidth="1"/>
    <col min="7943" max="7943" width="16.140625" style="148" customWidth="1"/>
    <col min="7944" max="7944" width="14.7109375" style="148" customWidth="1"/>
    <col min="7945" max="7945" width="9.42578125" style="148" customWidth="1"/>
    <col min="7946" max="8192" width="9.140625" style="148"/>
    <col min="8193" max="8193" width="5.28515625" style="148" customWidth="1"/>
    <col min="8194" max="8194" width="12.7109375" style="148" customWidth="1"/>
    <col min="8195" max="8195" width="48.28515625" style="148" customWidth="1"/>
    <col min="8196" max="8196" width="7.7109375" style="148" customWidth="1"/>
    <col min="8197" max="8197" width="5" style="148" customWidth="1"/>
    <col min="8198" max="8198" width="9.85546875" style="148" customWidth="1"/>
    <col min="8199" max="8199" width="16.140625" style="148" customWidth="1"/>
    <col min="8200" max="8200" width="14.7109375" style="148" customWidth="1"/>
    <col min="8201" max="8201" width="9.42578125" style="148" customWidth="1"/>
    <col min="8202" max="8448" width="9.140625" style="148"/>
    <col min="8449" max="8449" width="5.28515625" style="148" customWidth="1"/>
    <col min="8450" max="8450" width="12.7109375" style="148" customWidth="1"/>
    <col min="8451" max="8451" width="48.28515625" style="148" customWidth="1"/>
    <col min="8452" max="8452" width="7.7109375" style="148" customWidth="1"/>
    <col min="8453" max="8453" width="5" style="148" customWidth="1"/>
    <col min="8454" max="8454" width="9.85546875" style="148" customWidth="1"/>
    <col min="8455" max="8455" width="16.140625" style="148" customWidth="1"/>
    <col min="8456" max="8456" width="14.7109375" style="148" customWidth="1"/>
    <col min="8457" max="8457" width="9.42578125" style="148" customWidth="1"/>
    <col min="8458" max="8704" width="9.140625" style="148"/>
    <col min="8705" max="8705" width="5.28515625" style="148" customWidth="1"/>
    <col min="8706" max="8706" width="12.7109375" style="148" customWidth="1"/>
    <col min="8707" max="8707" width="48.28515625" style="148" customWidth="1"/>
    <col min="8708" max="8708" width="7.7109375" style="148" customWidth="1"/>
    <col min="8709" max="8709" width="5" style="148" customWidth="1"/>
    <col min="8710" max="8710" width="9.85546875" style="148" customWidth="1"/>
    <col min="8711" max="8711" width="16.140625" style="148" customWidth="1"/>
    <col min="8712" max="8712" width="14.7109375" style="148" customWidth="1"/>
    <col min="8713" max="8713" width="9.42578125" style="148" customWidth="1"/>
    <col min="8714" max="8960" width="9.140625" style="148"/>
    <col min="8961" max="8961" width="5.28515625" style="148" customWidth="1"/>
    <col min="8962" max="8962" width="12.7109375" style="148" customWidth="1"/>
    <col min="8963" max="8963" width="48.28515625" style="148" customWidth="1"/>
    <col min="8964" max="8964" width="7.7109375" style="148" customWidth="1"/>
    <col min="8965" max="8965" width="5" style="148" customWidth="1"/>
    <col min="8966" max="8966" width="9.85546875" style="148" customWidth="1"/>
    <col min="8967" max="8967" width="16.140625" style="148" customWidth="1"/>
    <col min="8968" max="8968" width="14.7109375" style="148" customWidth="1"/>
    <col min="8969" max="8969" width="9.42578125" style="148" customWidth="1"/>
    <col min="8970" max="9216" width="9.140625" style="148"/>
    <col min="9217" max="9217" width="5.28515625" style="148" customWidth="1"/>
    <col min="9218" max="9218" width="12.7109375" style="148" customWidth="1"/>
    <col min="9219" max="9219" width="48.28515625" style="148" customWidth="1"/>
    <col min="9220" max="9220" width="7.7109375" style="148" customWidth="1"/>
    <col min="9221" max="9221" width="5" style="148" customWidth="1"/>
    <col min="9222" max="9222" width="9.85546875" style="148" customWidth="1"/>
    <col min="9223" max="9223" width="16.140625" style="148" customWidth="1"/>
    <col min="9224" max="9224" width="14.7109375" style="148" customWidth="1"/>
    <col min="9225" max="9225" width="9.42578125" style="148" customWidth="1"/>
    <col min="9226" max="9472" width="9.140625" style="148"/>
    <col min="9473" max="9473" width="5.28515625" style="148" customWidth="1"/>
    <col min="9474" max="9474" width="12.7109375" style="148" customWidth="1"/>
    <col min="9475" max="9475" width="48.28515625" style="148" customWidth="1"/>
    <col min="9476" max="9476" width="7.7109375" style="148" customWidth="1"/>
    <col min="9477" max="9477" width="5" style="148" customWidth="1"/>
    <col min="9478" max="9478" width="9.85546875" style="148" customWidth="1"/>
    <col min="9479" max="9479" width="16.140625" style="148" customWidth="1"/>
    <col min="9480" max="9480" width="14.7109375" style="148" customWidth="1"/>
    <col min="9481" max="9481" width="9.42578125" style="148" customWidth="1"/>
    <col min="9482" max="9728" width="9.140625" style="148"/>
    <col min="9729" max="9729" width="5.28515625" style="148" customWidth="1"/>
    <col min="9730" max="9730" width="12.7109375" style="148" customWidth="1"/>
    <col min="9731" max="9731" width="48.28515625" style="148" customWidth="1"/>
    <col min="9732" max="9732" width="7.7109375" style="148" customWidth="1"/>
    <col min="9733" max="9733" width="5" style="148" customWidth="1"/>
    <col min="9734" max="9734" width="9.85546875" style="148" customWidth="1"/>
    <col min="9735" max="9735" width="16.140625" style="148" customWidth="1"/>
    <col min="9736" max="9736" width="14.7109375" style="148" customWidth="1"/>
    <col min="9737" max="9737" width="9.42578125" style="148" customWidth="1"/>
    <col min="9738" max="9984" width="9.140625" style="148"/>
    <col min="9985" max="9985" width="5.28515625" style="148" customWidth="1"/>
    <col min="9986" max="9986" width="12.7109375" style="148" customWidth="1"/>
    <col min="9987" max="9987" width="48.28515625" style="148" customWidth="1"/>
    <col min="9988" max="9988" width="7.7109375" style="148" customWidth="1"/>
    <col min="9989" max="9989" width="5" style="148" customWidth="1"/>
    <col min="9990" max="9990" width="9.85546875" style="148" customWidth="1"/>
    <col min="9991" max="9991" width="16.140625" style="148" customWidth="1"/>
    <col min="9992" max="9992" width="14.7109375" style="148" customWidth="1"/>
    <col min="9993" max="9993" width="9.42578125" style="148" customWidth="1"/>
    <col min="9994" max="10240" width="9.140625" style="148"/>
    <col min="10241" max="10241" width="5.28515625" style="148" customWidth="1"/>
    <col min="10242" max="10242" width="12.7109375" style="148" customWidth="1"/>
    <col min="10243" max="10243" width="48.28515625" style="148" customWidth="1"/>
    <col min="10244" max="10244" width="7.7109375" style="148" customWidth="1"/>
    <col min="10245" max="10245" width="5" style="148" customWidth="1"/>
    <col min="10246" max="10246" width="9.85546875" style="148" customWidth="1"/>
    <col min="10247" max="10247" width="16.140625" style="148" customWidth="1"/>
    <col min="10248" max="10248" width="14.7109375" style="148" customWidth="1"/>
    <col min="10249" max="10249" width="9.42578125" style="148" customWidth="1"/>
    <col min="10250" max="10496" width="9.140625" style="148"/>
    <col min="10497" max="10497" width="5.28515625" style="148" customWidth="1"/>
    <col min="10498" max="10498" width="12.7109375" style="148" customWidth="1"/>
    <col min="10499" max="10499" width="48.28515625" style="148" customWidth="1"/>
    <col min="10500" max="10500" width="7.7109375" style="148" customWidth="1"/>
    <col min="10501" max="10501" width="5" style="148" customWidth="1"/>
    <col min="10502" max="10502" width="9.85546875" style="148" customWidth="1"/>
    <col min="10503" max="10503" width="16.140625" style="148" customWidth="1"/>
    <col min="10504" max="10504" width="14.7109375" style="148" customWidth="1"/>
    <col min="10505" max="10505" width="9.42578125" style="148" customWidth="1"/>
    <col min="10506" max="10752" width="9.140625" style="148"/>
    <col min="10753" max="10753" width="5.28515625" style="148" customWidth="1"/>
    <col min="10754" max="10754" width="12.7109375" style="148" customWidth="1"/>
    <col min="10755" max="10755" width="48.28515625" style="148" customWidth="1"/>
    <col min="10756" max="10756" width="7.7109375" style="148" customWidth="1"/>
    <col min="10757" max="10757" width="5" style="148" customWidth="1"/>
    <col min="10758" max="10758" width="9.85546875" style="148" customWidth="1"/>
    <col min="10759" max="10759" width="16.140625" style="148" customWidth="1"/>
    <col min="10760" max="10760" width="14.7109375" style="148" customWidth="1"/>
    <col min="10761" max="10761" width="9.42578125" style="148" customWidth="1"/>
    <col min="10762" max="11008" width="9.140625" style="148"/>
    <col min="11009" max="11009" width="5.28515625" style="148" customWidth="1"/>
    <col min="11010" max="11010" width="12.7109375" style="148" customWidth="1"/>
    <col min="11011" max="11011" width="48.28515625" style="148" customWidth="1"/>
    <col min="11012" max="11012" width="7.7109375" style="148" customWidth="1"/>
    <col min="11013" max="11013" width="5" style="148" customWidth="1"/>
    <col min="11014" max="11014" width="9.85546875" style="148" customWidth="1"/>
    <col min="11015" max="11015" width="16.140625" style="148" customWidth="1"/>
    <col min="11016" max="11016" width="14.7109375" style="148" customWidth="1"/>
    <col min="11017" max="11017" width="9.42578125" style="148" customWidth="1"/>
    <col min="11018" max="11264" width="9.140625" style="148"/>
    <col min="11265" max="11265" width="5.28515625" style="148" customWidth="1"/>
    <col min="11266" max="11266" width="12.7109375" style="148" customWidth="1"/>
    <col min="11267" max="11267" width="48.28515625" style="148" customWidth="1"/>
    <col min="11268" max="11268" width="7.7109375" style="148" customWidth="1"/>
    <col min="11269" max="11269" width="5" style="148" customWidth="1"/>
    <col min="11270" max="11270" width="9.85546875" style="148" customWidth="1"/>
    <col min="11271" max="11271" width="16.140625" style="148" customWidth="1"/>
    <col min="11272" max="11272" width="14.7109375" style="148" customWidth="1"/>
    <col min="11273" max="11273" width="9.42578125" style="148" customWidth="1"/>
    <col min="11274" max="11520" width="9.140625" style="148"/>
    <col min="11521" max="11521" width="5.28515625" style="148" customWidth="1"/>
    <col min="11522" max="11522" width="12.7109375" style="148" customWidth="1"/>
    <col min="11523" max="11523" width="48.28515625" style="148" customWidth="1"/>
    <col min="11524" max="11524" width="7.7109375" style="148" customWidth="1"/>
    <col min="11525" max="11525" width="5" style="148" customWidth="1"/>
    <col min="11526" max="11526" width="9.85546875" style="148" customWidth="1"/>
    <col min="11527" max="11527" width="16.140625" style="148" customWidth="1"/>
    <col min="11528" max="11528" width="14.7109375" style="148" customWidth="1"/>
    <col min="11529" max="11529" width="9.42578125" style="148" customWidth="1"/>
    <col min="11530" max="11776" width="9.140625" style="148"/>
    <col min="11777" max="11777" width="5.28515625" style="148" customWidth="1"/>
    <col min="11778" max="11778" width="12.7109375" style="148" customWidth="1"/>
    <col min="11779" max="11779" width="48.28515625" style="148" customWidth="1"/>
    <col min="11780" max="11780" width="7.7109375" style="148" customWidth="1"/>
    <col min="11781" max="11781" width="5" style="148" customWidth="1"/>
    <col min="11782" max="11782" width="9.85546875" style="148" customWidth="1"/>
    <col min="11783" max="11783" width="16.140625" style="148" customWidth="1"/>
    <col min="11784" max="11784" width="14.7109375" style="148" customWidth="1"/>
    <col min="11785" max="11785" width="9.42578125" style="148" customWidth="1"/>
    <col min="11786" max="12032" width="9.140625" style="148"/>
    <col min="12033" max="12033" width="5.28515625" style="148" customWidth="1"/>
    <col min="12034" max="12034" width="12.7109375" style="148" customWidth="1"/>
    <col min="12035" max="12035" width="48.28515625" style="148" customWidth="1"/>
    <col min="12036" max="12036" width="7.7109375" style="148" customWidth="1"/>
    <col min="12037" max="12037" width="5" style="148" customWidth="1"/>
    <col min="12038" max="12038" width="9.85546875" style="148" customWidth="1"/>
    <col min="12039" max="12039" width="16.140625" style="148" customWidth="1"/>
    <col min="12040" max="12040" width="14.7109375" style="148" customWidth="1"/>
    <col min="12041" max="12041" width="9.42578125" style="148" customWidth="1"/>
    <col min="12042" max="12288" width="9.140625" style="148"/>
    <col min="12289" max="12289" width="5.28515625" style="148" customWidth="1"/>
    <col min="12290" max="12290" width="12.7109375" style="148" customWidth="1"/>
    <col min="12291" max="12291" width="48.28515625" style="148" customWidth="1"/>
    <col min="12292" max="12292" width="7.7109375" style="148" customWidth="1"/>
    <col min="12293" max="12293" width="5" style="148" customWidth="1"/>
    <col min="12294" max="12294" width="9.85546875" style="148" customWidth="1"/>
    <col min="12295" max="12295" width="16.140625" style="148" customWidth="1"/>
    <col min="12296" max="12296" width="14.7109375" style="148" customWidth="1"/>
    <col min="12297" max="12297" width="9.42578125" style="148" customWidth="1"/>
    <col min="12298" max="12544" width="9.140625" style="148"/>
    <col min="12545" max="12545" width="5.28515625" style="148" customWidth="1"/>
    <col min="12546" max="12546" width="12.7109375" style="148" customWidth="1"/>
    <col min="12547" max="12547" width="48.28515625" style="148" customWidth="1"/>
    <col min="12548" max="12548" width="7.7109375" style="148" customWidth="1"/>
    <col min="12549" max="12549" width="5" style="148" customWidth="1"/>
    <col min="12550" max="12550" width="9.85546875" style="148" customWidth="1"/>
    <col min="12551" max="12551" width="16.140625" style="148" customWidth="1"/>
    <col min="12552" max="12552" width="14.7109375" style="148" customWidth="1"/>
    <col min="12553" max="12553" width="9.42578125" style="148" customWidth="1"/>
    <col min="12554" max="12800" width="9.140625" style="148"/>
    <col min="12801" max="12801" width="5.28515625" style="148" customWidth="1"/>
    <col min="12802" max="12802" width="12.7109375" style="148" customWidth="1"/>
    <col min="12803" max="12803" width="48.28515625" style="148" customWidth="1"/>
    <col min="12804" max="12804" width="7.7109375" style="148" customWidth="1"/>
    <col min="12805" max="12805" width="5" style="148" customWidth="1"/>
    <col min="12806" max="12806" width="9.85546875" style="148" customWidth="1"/>
    <col min="12807" max="12807" width="16.140625" style="148" customWidth="1"/>
    <col min="12808" max="12808" width="14.7109375" style="148" customWidth="1"/>
    <col min="12809" max="12809" width="9.42578125" style="148" customWidth="1"/>
    <col min="12810" max="13056" width="9.140625" style="148"/>
    <col min="13057" max="13057" width="5.28515625" style="148" customWidth="1"/>
    <col min="13058" max="13058" width="12.7109375" style="148" customWidth="1"/>
    <col min="13059" max="13059" width="48.28515625" style="148" customWidth="1"/>
    <col min="13060" max="13060" width="7.7109375" style="148" customWidth="1"/>
    <col min="13061" max="13061" width="5" style="148" customWidth="1"/>
    <col min="13062" max="13062" width="9.85546875" style="148" customWidth="1"/>
    <col min="13063" max="13063" width="16.140625" style="148" customWidth="1"/>
    <col min="13064" max="13064" width="14.7109375" style="148" customWidth="1"/>
    <col min="13065" max="13065" width="9.42578125" style="148" customWidth="1"/>
    <col min="13066" max="13312" width="9.140625" style="148"/>
    <col min="13313" max="13313" width="5.28515625" style="148" customWidth="1"/>
    <col min="13314" max="13314" width="12.7109375" style="148" customWidth="1"/>
    <col min="13315" max="13315" width="48.28515625" style="148" customWidth="1"/>
    <col min="13316" max="13316" width="7.7109375" style="148" customWidth="1"/>
    <col min="13317" max="13317" width="5" style="148" customWidth="1"/>
    <col min="13318" max="13318" width="9.85546875" style="148" customWidth="1"/>
    <col min="13319" max="13319" width="16.140625" style="148" customWidth="1"/>
    <col min="13320" max="13320" width="14.7109375" style="148" customWidth="1"/>
    <col min="13321" max="13321" width="9.42578125" style="148" customWidth="1"/>
    <col min="13322" max="13568" width="9.140625" style="148"/>
    <col min="13569" max="13569" width="5.28515625" style="148" customWidth="1"/>
    <col min="13570" max="13570" width="12.7109375" style="148" customWidth="1"/>
    <col min="13571" max="13571" width="48.28515625" style="148" customWidth="1"/>
    <col min="13572" max="13572" width="7.7109375" style="148" customWidth="1"/>
    <col min="13573" max="13573" width="5" style="148" customWidth="1"/>
    <col min="13574" max="13574" width="9.85546875" style="148" customWidth="1"/>
    <col min="13575" max="13575" width="16.140625" style="148" customWidth="1"/>
    <col min="13576" max="13576" width="14.7109375" style="148" customWidth="1"/>
    <col min="13577" max="13577" width="9.42578125" style="148" customWidth="1"/>
    <col min="13578" max="13824" width="9.140625" style="148"/>
    <col min="13825" max="13825" width="5.28515625" style="148" customWidth="1"/>
    <col min="13826" max="13826" width="12.7109375" style="148" customWidth="1"/>
    <col min="13827" max="13827" width="48.28515625" style="148" customWidth="1"/>
    <col min="13828" max="13828" width="7.7109375" style="148" customWidth="1"/>
    <col min="13829" max="13829" width="5" style="148" customWidth="1"/>
    <col min="13830" max="13830" width="9.85546875" style="148" customWidth="1"/>
    <col min="13831" max="13831" width="16.140625" style="148" customWidth="1"/>
    <col min="13832" max="13832" width="14.7109375" style="148" customWidth="1"/>
    <col min="13833" max="13833" width="9.42578125" style="148" customWidth="1"/>
    <col min="13834" max="14080" width="9.140625" style="148"/>
    <col min="14081" max="14081" width="5.28515625" style="148" customWidth="1"/>
    <col min="14082" max="14082" width="12.7109375" style="148" customWidth="1"/>
    <col min="14083" max="14083" width="48.28515625" style="148" customWidth="1"/>
    <col min="14084" max="14084" width="7.7109375" style="148" customWidth="1"/>
    <col min="14085" max="14085" width="5" style="148" customWidth="1"/>
    <col min="14086" max="14086" width="9.85546875" style="148" customWidth="1"/>
    <col min="14087" max="14087" width="16.140625" style="148" customWidth="1"/>
    <col min="14088" max="14088" width="14.7109375" style="148" customWidth="1"/>
    <col min="14089" max="14089" width="9.42578125" style="148" customWidth="1"/>
    <col min="14090" max="14336" width="9.140625" style="148"/>
    <col min="14337" max="14337" width="5.28515625" style="148" customWidth="1"/>
    <col min="14338" max="14338" width="12.7109375" style="148" customWidth="1"/>
    <col min="14339" max="14339" width="48.28515625" style="148" customWidth="1"/>
    <col min="14340" max="14340" width="7.7109375" style="148" customWidth="1"/>
    <col min="14341" max="14341" width="5" style="148" customWidth="1"/>
    <col min="14342" max="14342" width="9.85546875" style="148" customWidth="1"/>
    <col min="14343" max="14343" width="16.140625" style="148" customWidth="1"/>
    <col min="14344" max="14344" width="14.7109375" style="148" customWidth="1"/>
    <col min="14345" max="14345" width="9.42578125" style="148" customWidth="1"/>
    <col min="14346" max="14592" width="9.140625" style="148"/>
    <col min="14593" max="14593" width="5.28515625" style="148" customWidth="1"/>
    <col min="14594" max="14594" width="12.7109375" style="148" customWidth="1"/>
    <col min="14595" max="14595" width="48.28515625" style="148" customWidth="1"/>
    <col min="14596" max="14596" width="7.7109375" style="148" customWidth="1"/>
    <col min="14597" max="14597" width="5" style="148" customWidth="1"/>
    <col min="14598" max="14598" width="9.85546875" style="148" customWidth="1"/>
    <col min="14599" max="14599" width="16.140625" style="148" customWidth="1"/>
    <col min="14600" max="14600" width="14.7109375" style="148" customWidth="1"/>
    <col min="14601" max="14601" width="9.42578125" style="148" customWidth="1"/>
    <col min="14602" max="14848" width="9.140625" style="148"/>
    <col min="14849" max="14849" width="5.28515625" style="148" customWidth="1"/>
    <col min="14850" max="14850" width="12.7109375" style="148" customWidth="1"/>
    <col min="14851" max="14851" width="48.28515625" style="148" customWidth="1"/>
    <col min="14852" max="14852" width="7.7109375" style="148" customWidth="1"/>
    <col min="14853" max="14853" width="5" style="148" customWidth="1"/>
    <col min="14854" max="14854" width="9.85546875" style="148" customWidth="1"/>
    <col min="14855" max="14855" width="16.140625" style="148" customWidth="1"/>
    <col min="14856" max="14856" width="14.7109375" style="148" customWidth="1"/>
    <col min="14857" max="14857" width="9.42578125" style="148" customWidth="1"/>
    <col min="14858" max="15104" width="9.140625" style="148"/>
    <col min="15105" max="15105" width="5.28515625" style="148" customWidth="1"/>
    <col min="15106" max="15106" width="12.7109375" style="148" customWidth="1"/>
    <col min="15107" max="15107" width="48.28515625" style="148" customWidth="1"/>
    <col min="15108" max="15108" width="7.7109375" style="148" customWidth="1"/>
    <col min="15109" max="15109" width="5" style="148" customWidth="1"/>
    <col min="15110" max="15110" width="9.85546875" style="148" customWidth="1"/>
    <col min="15111" max="15111" width="16.140625" style="148" customWidth="1"/>
    <col min="15112" max="15112" width="14.7109375" style="148" customWidth="1"/>
    <col min="15113" max="15113" width="9.42578125" style="148" customWidth="1"/>
    <col min="15114" max="15360" width="9.140625" style="148"/>
    <col min="15361" max="15361" width="5.28515625" style="148" customWidth="1"/>
    <col min="15362" max="15362" width="12.7109375" style="148" customWidth="1"/>
    <col min="15363" max="15363" width="48.28515625" style="148" customWidth="1"/>
    <col min="15364" max="15364" width="7.7109375" style="148" customWidth="1"/>
    <col min="15365" max="15365" width="5" style="148" customWidth="1"/>
    <col min="15366" max="15366" width="9.85546875" style="148" customWidth="1"/>
    <col min="15367" max="15367" width="16.140625" style="148" customWidth="1"/>
    <col min="15368" max="15368" width="14.7109375" style="148" customWidth="1"/>
    <col min="15369" max="15369" width="9.42578125" style="148" customWidth="1"/>
    <col min="15370" max="15616" width="9.140625" style="148"/>
    <col min="15617" max="15617" width="5.28515625" style="148" customWidth="1"/>
    <col min="15618" max="15618" width="12.7109375" style="148" customWidth="1"/>
    <col min="15619" max="15619" width="48.28515625" style="148" customWidth="1"/>
    <col min="15620" max="15620" width="7.7109375" style="148" customWidth="1"/>
    <col min="15621" max="15621" width="5" style="148" customWidth="1"/>
    <col min="15622" max="15622" width="9.85546875" style="148" customWidth="1"/>
    <col min="15623" max="15623" width="16.140625" style="148" customWidth="1"/>
    <col min="15624" max="15624" width="14.7109375" style="148" customWidth="1"/>
    <col min="15625" max="15625" width="9.42578125" style="148" customWidth="1"/>
    <col min="15626" max="15872" width="9.140625" style="148"/>
    <col min="15873" max="15873" width="5.28515625" style="148" customWidth="1"/>
    <col min="15874" max="15874" width="12.7109375" style="148" customWidth="1"/>
    <col min="15875" max="15875" width="48.28515625" style="148" customWidth="1"/>
    <col min="15876" max="15876" width="7.7109375" style="148" customWidth="1"/>
    <col min="15877" max="15877" width="5" style="148" customWidth="1"/>
    <col min="15878" max="15878" width="9.85546875" style="148" customWidth="1"/>
    <col min="15879" max="15879" width="16.140625" style="148" customWidth="1"/>
    <col min="15880" max="15880" width="14.7109375" style="148" customWidth="1"/>
    <col min="15881" max="15881" width="9.42578125" style="148" customWidth="1"/>
    <col min="15882" max="16128" width="9.140625" style="148"/>
    <col min="16129" max="16129" width="5.28515625" style="148" customWidth="1"/>
    <col min="16130" max="16130" width="12.7109375" style="148" customWidth="1"/>
    <col min="16131" max="16131" width="48.28515625" style="148" customWidth="1"/>
    <col min="16132" max="16132" width="7.7109375" style="148" customWidth="1"/>
    <col min="16133" max="16133" width="5" style="148" customWidth="1"/>
    <col min="16134" max="16134" width="9.85546875" style="148" customWidth="1"/>
    <col min="16135" max="16135" width="16.140625" style="148" customWidth="1"/>
    <col min="16136" max="16136" width="14.7109375" style="148" customWidth="1"/>
    <col min="16137" max="16137" width="9.42578125" style="148" customWidth="1"/>
    <col min="16138" max="16384" width="9.140625" style="148"/>
  </cols>
  <sheetData>
    <row r="1" spans="1:7" ht="15.2" customHeight="1" x14ac:dyDescent="0.2">
      <c r="A1" s="272" t="s">
        <v>499</v>
      </c>
      <c r="C1" s="148"/>
    </row>
    <row r="2" spans="1:7" ht="15.2" customHeight="1" x14ac:dyDescent="0.2">
      <c r="A2" s="362" t="s">
        <v>461</v>
      </c>
      <c r="B2" s="362"/>
      <c r="C2" s="362"/>
    </row>
    <row r="3" spans="1:7" ht="15.2" customHeight="1" x14ac:dyDescent="0.2">
      <c r="A3" s="272"/>
      <c r="B3" s="276"/>
      <c r="C3" s="277"/>
    </row>
    <row r="4" spans="1:7" ht="25.15" customHeight="1" x14ac:dyDescent="0.35">
      <c r="A4" s="363" t="s">
        <v>462</v>
      </c>
      <c r="B4" s="363"/>
      <c r="C4" s="363"/>
      <c r="D4" s="363"/>
      <c r="E4" s="363"/>
      <c r="F4" s="363"/>
      <c r="G4" s="363"/>
    </row>
    <row r="5" spans="1:7" ht="17.45" customHeight="1" x14ac:dyDescent="0.25">
      <c r="A5" s="273"/>
      <c r="B5" s="273"/>
      <c r="C5" s="279"/>
    </row>
    <row r="6" spans="1:7" ht="16.7" customHeight="1" x14ac:dyDescent="0.2">
      <c r="A6" s="291" t="s">
        <v>463</v>
      </c>
      <c r="B6" s="291"/>
      <c r="C6" s="292" t="s">
        <v>464</v>
      </c>
      <c r="D6" s="293" t="s">
        <v>282</v>
      </c>
      <c r="E6" s="293" t="s">
        <v>465</v>
      </c>
      <c r="F6" s="294" t="s">
        <v>466</v>
      </c>
      <c r="G6" s="294" t="s">
        <v>231</v>
      </c>
    </row>
    <row r="7" spans="1:7" ht="15.2" customHeight="1" x14ac:dyDescent="0.2">
      <c r="A7" s="291"/>
      <c r="B7" s="291"/>
      <c r="C7" s="292"/>
      <c r="D7" s="291"/>
      <c r="E7" s="293"/>
      <c r="F7" s="294"/>
      <c r="G7" s="294"/>
    </row>
    <row r="8" spans="1:7" ht="16.7" customHeight="1" x14ac:dyDescent="0.2">
      <c r="A8" s="287"/>
      <c r="B8" s="287"/>
      <c r="C8" s="288" t="s">
        <v>467</v>
      </c>
      <c r="D8" s="287"/>
      <c r="E8" s="289"/>
      <c r="F8" s="290"/>
      <c r="G8" s="300">
        <f>SUM(G9:G16)</f>
        <v>0</v>
      </c>
    </row>
    <row r="9" spans="1:7" ht="16.7" customHeight="1" x14ac:dyDescent="0.2">
      <c r="A9" s="291">
        <v>101</v>
      </c>
      <c r="B9" s="291"/>
      <c r="C9" s="292" t="s">
        <v>468</v>
      </c>
      <c r="D9" s="291">
        <v>135</v>
      </c>
      <c r="E9" s="293" t="s">
        <v>222</v>
      </c>
      <c r="F9" s="299">
        <v>0</v>
      </c>
      <c r="G9" s="297">
        <f>D9*F9</f>
        <v>0</v>
      </c>
    </row>
    <row r="10" spans="1:7" ht="16.7" customHeight="1" x14ac:dyDescent="0.2">
      <c r="A10" s="291">
        <f t="shared" ref="A10:A16" si="0">A9+1</f>
        <v>102</v>
      </c>
      <c r="B10" s="291"/>
      <c r="C10" s="292" t="s">
        <v>469</v>
      </c>
      <c r="D10" s="291">
        <v>6</v>
      </c>
      <c r="E10" s="293" t="s">
        <v>288</v>
      </c>
      <c r="F10" s="299">
        <v>0</v>
      </c>
      <c r="G10" s="297">
        <f t="shared" ref="G10:G16" si="1">D10*F10</f>
        <v>0</v>
      </c>
    </row>
    <row r="11" spans="1:7" ht="28.7" customHeight="1" x14ac:dyDescent="0.2">
      <c r="A11" s="291">
        <f t="shared" si="0"/>
        <v>103</v>
      </c>
      <c r="B11" s="291"/>
      <c r="C11" s="292" t="s">
        <v>470</v>
      </c>
      <c r="D11" s="291">
        <v>45</v>
      </c>
      <c r="E11" s="293" t="s">
        <v>222</v>
      </c>
      <c r="F11" s="299">
        <v>0</v>
      </c>
      <c r="G11" s="297">
        <f t="shared" si="1"/>
        <v>0</v>
      </c>
    </row>
    <row r="12" spans="1:7" ht="16.7" customHeight="1" x14ac:dyDescent="0.2">
      <c r="A12" s="291">
        <f t="shared" si="0"/>
        <v>104</v>
      </c>
      <c r="B12" s="291"/>
      <c r="C12" s="292" t="s">
        <v>471</v>
      </c>
      <c r="D12" s="291">
        <v>45</v>
      </c>
      <c r="E12" s="293" t="s">
        <v>222</v>
      </c>
      <c r="F12" s="299">
        <v>0</v>
      </c>
      <c r="G12" s="297">
        <f t="shared" si="1"/>
        <v>0</v>
      </c>
    </row>
    <row r="13" spans="1:7" ht="16.7" customHeight="1" x14ac:dyDescent="0.2">
      <c r="A13" s="291">
        <f t="shared" si="0"/>
        <v>105</v>
      </c>
      <c r="B13" s="295"/>
      <c r="C13" s="292" t="s">
        <v>472</v>
      </c>
      <c r="D13" s="291">
        <v>4</v>
      </c>
      <c r="E13" s="293" t="s">
        <v>473</v>
      </c>
      <c r="F13" s="299">
        <v>0</v>
      </c>
      <c r="G13" s="297">
        <f t="shared" si="1"/>
        <v>0</v>
      </c>
    </row>
    <row r="14" spans="1:7" ht="16.7" customHeight="1" x14ac:dyDescent="0.2">
      <c r="A14" s="291">
        <f t="shared" si="0"/>
        <v>106</v>
      </c>
      <c r="B14" s="291"/>
      <c r="C14" s="296" t="s">
        <v>474</v>
      </c>
      <c r="D14" s="291">
        <v>1</v>
      </c>
      <c r="E14" s="293" t="s">
        <v>225</v>
      </c>
      <c r="F14" s="299">
        <v>0</v>
      </c>
      <c r="G14" s="297">
        <f t="shared" si="1"/>
        <v>0</v>
      </c>
    </row>
    <row r="15" spans="1:7" ht="16.7" customHeight="1" x14ac:dyDescent="0.2">
      <c r="A15" s="291">
        <f t="shared" si="0"/>
        <v>107</v>
      </c>
      <c r="B15" s="291"/>
      <c r="C15" s="296" t="s">
        <v>475</v>
      </c>
      <c r="D15" s="291">
        <v>2</v>
      </c>
      <c r="E15" s="293" t="s">
        <v>288</v>
      </c>
      <c r="F15" s="299">
        <v>0</v>
      </c>
      <c r="G15" s="297">
        <f t="shared" si="1"/>
        <v>0</v>
      </c>
    </row>
    <row r="16" spans="1:7" ht="16.7" customHeight="1" x14ac:dyDescent="0.2">
      <c r="A16" s="291">
        <f t="shared" si="0"/>
        <v>108</v>
      </c>
      <c r="B16" s="291"/>
      <c r="C16" s="296" t="s">
        <v>476</v>
      </c>
      <c r="D16" s="291">
        <v>2</v>
      </c>
      <c r="E16" s="293" t="s">
        <v>288</v>
      </c>
      <c r="F16" s="299">
        <v>0</v>
      </c>
      <c r="G16" s="297">
        <f t="shared" si="1"/>
        <v>0</v>
      </c>
    </row>
    <row r="17" spans="1:16" ht="16.7" customHeight="1" x14ac:dyDescent="0.2">
      <c r="A17" s="287"/>
      <c r="B17" s="287"/>
      <c r="C17" s="288" t="s">
        <v>477</v>
      </c>
      <c r="D17" s="287"/>
      <c r="E17" s="289"/>
      <c r="F17" s="298"/>
      <c r="G17" s="300">
        <f>SUM(G18:G22)</f>
        <v>0</v>
      </c>
    </row>
    <row r="18" spans="1:16" ht="16.7" customHeight="1" x14ac:dyDescent="0.2">
      <c r="A18" s="291">
        <f>A16+1</f>
        <v>109</v>
      </c>
      <c r="B18" s="291"/>
      <c r="C18" s="292" t="s">
        <v>478</v>
      </c>
      <c r="D18" s="291">
        <v>25</v>
      </c>
      <c r="E18" s="293" t="s">
        <v>222</v>
      </c>
      <c r="F18" s="299">
        <v>0</v>
      </c>
      <c r="G18" s="297">
        <f t="shared" ref="G18:G22" si="2">D18*F18</f>
        <v>0</v>
      </c>
    </row>
    <row r="19" spans="1:16" ht="16.7" customHeight="1" x14ac:dyDescent="0.2">
      <c r="A19" s="291">
        <f t="shared" ref="A19:A22" si="3">A18+1</f>
        <v>110</v>
      </c>
      <c r="B19" s="291"/>
      <c r="C19" s="292" t="s">
        <v>472</v>
      </c>
      <c r="D19" s="291">
        <v>2</v>
      </c>
      <c r="E19" s="293" t="s">
        <v>473</v>
      </c>
      <c r="F19" s="299">
        <v>0</v>
      </c>
      <c r="G19" s="297">
        <f t="shared" si="2"/>
        <v>0</v>
      </c>
    </row>
    <row r="20" spans="1:16" ht="16.7" customHeight="1" x14ac:dyDescent="0.2">
      <c r="A20" s="291">
        <f t="shared" si="3"/>
        <v>111</v>
      </c>
      <c r="B20" s="291"/>
      <c r="C20" s="296" t="s">
        <v>474</v>
      </c>
      <c r="D20" s="291">
        <v>1</v>
      </c>
      <c r="E20" s="293" t="s">
        <v>225</v>
      </c>
      <c r="F20" s="299">
        <v>0</v>
      </c>
      <c r="G20" s="297">
        <f t="shared" si="2"/>
        <v>0</v>
      </c>
      <c r="N20" s="283"/>
    </row>
    <row r="21" spans="1:16" ht="16.7" customHeight="1" x14ac:dyDescent="0.2">
      <c r="A21" s="291">
        <f t="shared" si="3"/>
        <v>112</v>
      </c>
      <c r="B21" s="291"/>
      <c r="C21" s="292" t="s">
        <v>479</v>
      </c>
      <c r="D21" s="291">
        <v>2</v>
      </c>
      <c r="E21" s="293" t="s">
        <v>288</v>
      </c>
      <c r="F21" s="299">
        <v>0</v>
      </c>
      <c r="G21" s="297">
        <f t="shared" si="2"/>
        <v>0</v>
      </c>
    </row>
    <row r="22" spans="1:16" ht="16.7" customHeight="1" x14ac:dyDescent="0.2">
      <c r="A22" s="291">
        <f t="shared" si="3"/>
        <v>113</v>
      </c>
      <c r="B22" s="291"/>
      <c r="C22" s="292" t="s">
        <v>480</v>
      </c>
      <c r="D22" s="291">
        <v>2</v>
      </c>
      <c r="E22" s="293" t="s">
        <v>288</v>
      </c>
      <c r="F22" s="299">
        <v>0</v>
      </c>
      <c r="G22" s="297">
        <f t="shared" si="2"/>
        <v>0</v>
      </c>
    </row>
    <row r="23" spans="1:16" ht="16.7" customHeight="1" x14ac:dyDescent="0.2">
      <c r="A23" s="287"/>
      <c r="B23" s="287"/>
      <c r="C23" s="288" t="s">
        <v>481</v>
      </c>
      <c r="D23" s="287"/>
      <c r="E23" s="289"/>
      <c r="F23" s="298"/>
      <c r="G23" s="300">
        <f>SUM(G24:G28)</f>
        <v>0</v>
      </c>
    </row>
    <row r="24" spans="1:16" ht="28.7" customHeight="1" x14ac:dyDescent="0.2">
      <c r="A24" s="291">
        <f>A22+1</f>
        <v>114</v>
      </c>
      <c r="B24" s="291"/>
      <c r="C24" s="292" t="s">
        <v>482</v>
      </c>
      <c r="D24" s="291">
        <v>50</v>
      </c>
      <c r="E24" s="293" t="s">
        <v>222</v>
      </c>
      <c r="F24" s="299">
        <v>0</v>
      </c>
      <c r="G24" s="297">
        <f t="shared" ref="G24:G28" si="4">D24*F24</f>
        <v>0</v>
      </c>
      <c r="P24" s="283"/>
    </row>
    <row r="25" spans="1:16" ht="28.7" customHeight="1" x14ac:dyDescent="0.2">
      <c r="A25" s="291">
        <f t="shared" ref="A25:A28" si="5">A24+1</f>
        <v>115</v>
      </c>
      <c r="B25" s="291"/>
      <c r="C25" s="292" t="s">
        <v>483</v>
      </c>
      <c r="D25" s="291">
        <v>50</v>
      </c>
      <c r="E25" s="293" t="s">
        <v>222</v>
      </c>
      <c r="F25" s="299">
        <v>0</v>
      </c>
      <c r="G25" s="297">
        <f t="shared" si="4"/>
        <v>0</v>
      </c>
    </row>
    <row r="26" spans="1:16" ht="16.7" customHeight="1" x14ac:dyDescent="0.2">
      <c r="A26" s="291">
        <f t="shared" si="5"/>
        <v>116</v>
      </c>
      <c r="B26" s="291"/>
      <c r="C26" s="292" t="s">
        <v>484</v>
      </c>
      <c r="D26" s="291">
        <v>50</v>
      </c>
      <c r="E26" s="293" t="s">
        <v>222</v>
      </c>
      <c r="F26" s="299">
        <v>0</v>
      </c>
      <c r="G26" s="297">
        <f t="shared" si="4"/>
        <v>0</v>
      </c>
    </row>
    <row r="27" spans="1:16" ht="16.7" customHeight="1" x14ac:dyDescent="0.2">
      <c r="A27" s="291">
        <f t="shared" si="5"/>
        <v>117</v>
      </c>
      <c r="B27" s="295"/>
      <c r="C27" s="292" t="s">
        <v>472</v>
      </c>
      <c r="D27" s="291">
        <v>4</v>
      </c>
      <c r="E27" s="293" t="s">
        <v>473</v>
      </c>
      <c r="F27" s="299">
        <v>0</v>
      </c>
      <c r="G27" s="297">
        <f t="shared" si="4"/>
        <v>0</v>
      </c>
    </row>
    <row r="28" spans="1:16" ht="16.7" customHeight="1" x14ac:dyDescent="0.2">
      <c r="A28" s="291">
        <f t="shared" si="5"/>
        <v>118</v>
      </c>
      <c r="B28" s="291"/>
      <c r="C28" s="296" t="s">
        <v>474</v>
      </c>
      <c r="D28" s="291">
        <v>1</v>
      </c>
      <c r="E28" s="293" t="s">
        <v>225</v>
      </c>
      <c r="F28" s="299">
        <v>0</v>
      </c>
      <c r="G28" s="297">
        <f t="shared" si="4"/>
        <v>0</v>
      </c>
    </row>
    <row r="29" spans="1:16" ht="16.7" customHeight="1" x14ac:dyDescent="0.2">
      <c r="A29" s="287"/>
      <c r="B29" s="287"/>
      <c r="C29" s="288" t="s">
        <v>485</v>
      </c>
      <c r="D29" s="287"/>
      <c r="E29" s="289"/>
      <c r="F29" s="298"/>
      <c r="G29" s="300">
        <f>SUM(G30:G35)</f>
        <v>0</v>
      </c>
    </row>
    <row r="30" spans="1:16" ht="16.7" customHeight="1" x14ac:dyDescent="0.2">
      <c r="A30" s="291">
        <f>A28+1</f>
        <v>119</v>
      </c>
      <c r="B30" s="291"/>
      <c r="C30" s="292" t="s">
        <v>468</v>
      </c>
      <c r="D30" s="291">
        <v>150</v>
      </c>
      <c r="E30" s="293" t="s">
        <v>222</v>
      </c>
      <c r="F30" s="299">
        <v>0</v>
      </c>
      <c r="G30" s="297">
        <f t="shared" ref="G30:G35" si="6">D30*F30</f>
        <v>0</v>
      </c>
    </row>
    <row r="31" spans="1:16" ht="16.7" customHeight="1" x14ac:dyDescent="0.2">
      <c r="A31" s="291">
        <f t="shared" ref="A31:A35" si="7">A30+1</f>
        <v>120</v>
      </c>
      <c r="B31" s="291"/>
      <c r="C31" s="292" t="s">
        <v>469</v>
      </c>
      <c r="D31" s="291">
        <v>6</v>
      </c>
      <c r="E31" s="293" t="s">
        <v>288</v>
      </c>
      <c r="F31" s="299">
        <v>0</v>
      </c>
      <c r="G31" s="297">
        <f t="shared" si="6"/>
        <v>0</v>
      </c>
    </row>
    <row r="32" spans="1:16" ht="28.7" customHeight="1" x14ac:dyDescent="0.2">
      <c r="A32" s="291">
        <f t="shared" si="7"/>
        <v>121</v>
      </c>
      <c r="B32" s="291"/>
      <c r="C32" s="292" t="s">
        <v>470</v>
      </c>
      <c r="D32" s="291">
        <v>50</v>
      </c>
      <c r="E32" s="293" t="s">
        <v>222</v>
      </c>
      <c r="F32" s="299">
        <v>0</v>
      </c>
      <c r="G32" s="297">
        <f t="shared" si="6"/>
        <v>0</v>
      </c>
    </row>
    <row r="33" spans="1:7" ht="16.7" customHeight="1" x14ac:dyDescent="0.2">
      <c r="A33" s="291">
        <f t="shared" si="7"/>
        <v>122</v>
      </c>
      <c r="B33" s="291"/>
      <c r="C33" s="292" t="s">
        <v>471</v>
      </c>
      <c r="D33" s="291">
        <v>50</v>
      </c>
      <c r="E33" s="293" t="s">
        <v>222</v>
      </c>
      <c r="F33" s="299">
        <v>0</v>
      </c>
      <c r="G33" s="297">
        <f t="shared" si="6"/>
        <v>0</v>
      </c>
    </row>
    <row r="34" spans="1:7" ht="16.7" customHeight="1" x14ac:dyDescent="0.2">
      <c r="A34" s="291">
        <f t="shared" si="7"/>
        <v>123</v>
      </c>
      <c r="B34" s="295"/>
      <c r="C34" s="292" t="s">
        <v>472</v>
      </c>
      <c r="D34" s="291">
        <v>4</v>
      </c>
      <c r="E34" s="293" t="s">
        <v>473</v>
      </c>
      <c r="F34" s="299">
        <v>0</v>
      </c>
      <c r="G34" s="297">
        <f t="shared" si="6"/>
        <v>0</v>
      </c>
    </row>
    <row r="35" spans="1:7" ht="16.7" customHeight="1" x14ac:dyDescent="0.2">
      <c r="A35" s="291">
        <f t="shared" si="7"/>
        <v>124</v>
      </c>
      <c r="B35" s="291"/>
      <c r="C35" s="296" t="s">
        <v>474</v>
      </c>
      <c r="D35" s="291">
        <v>1</v>
      </c>
      <c r="E35" s="293" t="s">
        <v>225</v>
      </c>
      <c r="F35" s="299">
        <v>0</v>
      </c>
      <c r="G35" s="297">
        <f t="shared" si="6"/>
        <v>0</v>
      </c>
    </row>
    <row r="36" spans="1:7" ht="16.7" customHeight="1" x14ac:dyDescent="0.2">
      <c r="A36" s="287"/>
      <c r="B36" s="287"/>
      <c r="C36" s="288" t="s">
        <v>486</v>
      </c>
      <c r="D36" s="287"/>
      <c r="E36" s="289"/>
      <c r="F36" s="298"/>
      <c r="G36" s="300">
        <f>SUM(G37:G42)</f>
        <v>0</v>
      </c>
    </row>
    <row r="37" spans="1:7" ht="16.7" customHeight="1" x14ac:dyDescent="0.2">
      <c r="A37" s="291">
        <f>A35+1</f>
        <v>125</v>
      </c>
      <c r="B37" s="291"/>
      <c r="C37" s="292" t="s">
        <v>487</v>
      </c>
      <c r="D37" s="291">
        <v>500</v>
      </c>
      <c r="E37" s="293" t="s">
        <v>488</v>
      </c>
      <c r="F37" s="299">
        <v>0</v>
      </c>
      <c r="G37" s="297">
        <f t="shared" ref="G37:G42" si="8">D37*F37</f>
        <v>0</v>
      </c>
    </row>
    <row r="38" spans="1:7" ht="28.7" customHeight="1" x14ac:dyDescent="0.2">
      <c r="A38" s="291">
        <f t="shared" ref="A38:A42" si="9">A37+1</f>
        <v>126</v>
      </c>
      <c r="B38" s="291"/>
      <c r="C38" s="292" t="s">
        <v>489</v>
      </c>
      <c r="D38" s="291">
        <v>50</v>
      </c>
      <c r="E38" s="293" t="s">
        <v>222</v>
      </c>
      <c r="F38" s="299">
        <v>0</v>
      </c>
      <c r="G38" s="297">
        <f t="shared" si="8"/>
        <v>0</v>
      </c>
    </row>
    <row r="39" spans="1:7" ht="16.7" customHeight="1" x14ac:dyDescent="0.2">
      <c r="A39" s="291">
        <f t="shared" si="9"/>
        <v>127</v>
      </c>
      <c r="B39" s="291"/>
      <c r="C39" s="292" t="s">
        <v>490</v>
      </c>
      <c r="D39" s="291">
        <v>50</v>
      </c>
      <c r="E39" s="293" t="s">
        <v>222</v>
      </c>
      <c r="F39" s="299">
        <v>0</v>
      </c>
      <c r="G39" s="297">
        <f t="shared" si="8"/>
        <v>0</v>
      </c>
    </row>
    <row r="40" spans="1:7" ht="16.7" customHeight="1" x14ac:dyDescent="0.2">
      <c r="A40" s="291">
        <f t="shared" si="9"/>
        <v>128</v>
      </c>
      <c r="B40" s="291"/>
      <c r="C40" s="292" t="s">
        <v>491</v>
      </c>
      <c r="D40" s="291">
        <v>500</v>
      </c>
      <c r="E40" s="293" t="s">
        <v>492</v>
      </c>
      <c r="F40" s="299">
        <v>0</v>
      </c>
      <c r="G40" s="297">
        <f t="shared" si="8"/>
        <v>0</v>
      </c>
    </row>
    <row r="41" spans="1:7" ht="16.7" customHeight="1" x14ac:dyDescent="0.2">
      <c r="A41" s="291">
        <f t="shared" si="9"/>
        <v>129</v>
      </c>
      <c r="B41" s="291"/>
      <c r="C41" s="292" t="s">
        <v>472</v>
      </c>
      <c r="D41" s="291">
        <v>4</v>
      </c>
      <c r="E41" s="293" t="s">
        <v>473</v>
      </c>
      <c r="F41" s="299">
        <v>0</v>
      </c>
      <c r="G41" s="297">
        <f t="shared" si="8"/>
        <v>0</v>
      </c>
    </row>
    <row r="42" spans="1:7" ht="16.7" customHeight="1" x14ac:dyDescent="0.2">
      <c r="A42" s="291">
        <f t="shared" si="9"/>
        <v>130</v>
      </c>
      <c r="B42" s="291"/>
      <c r="C42" s="296" t="s">
        <v>474</v>
      </c>
      <c r="D42" s="291">
        <v>1</v>
      </c>
      <c r="E42" s="293" t="s">
        <v>225</v>
      </c>
      <c r="F42" s="299">
        <v>0</v>
      </c>
      <c r="G42" s="297">
        <f t="shared" si="8"/>
        <v>0</v>
      </c>
    </row>
    <row r="43" spans="1:7" ht="16.7" customHeight="1" x14ac:dyDescent="0.2">
      <c r="A43" s="287"/>
      <c r="B43" s="287"/>
      <c r="C43" s="288" t="s">
        <v>493</v>
      </c>
      <c r="D43" s="287"/>
      <c r="E43" s="289"/>
      <c r="F43" s="298"/>
      <c r="G43" s="300">
        <f>SUM(G44:G48)</f>
        <v>0</v>
      </c>
    </row>
    <row r="44" spans="1:7" ht="16.7" customHeight="1" x14ac:dyDescent="0.2">
      <c r="A44" s="291">
        <f>A42+1</f>
        <v>131</v>
      </c>
      <c r="B44" s="291"/>
      <c r="C44" s="292" t="s">
        <v>487</v>
      </c>
      <c r="D44" s="291">
        <v>750</v>
      </c>
      <c r="E44" s="293" t="s">
        <v>488</v>
      </c>
      <c r="F44" s="299">
        <v>0</v>
      </c>
      <c r="G44" s="297">
        <f t="shared" ref="G44:G48" si="10">D44*F44</f>
        <v>0</v>
      </c>
    </row>
    <row r="45" spans="1:7" ht="28.7" customHeight="1" x14ac:dyDescent="0.2">
      <c r="A45" s="291">
        <f t="shared" ref="A45:A48" si="11">A44+1</f>
        <v>132</v>
      </c>
      <c r="B45" s="291"/>
      <c r="C45" s="292" t="s">
        <v>494</v>
      </c>
      <c r="D45" s="291">
        <v>50</v>
      </c>
      <c r="E45" s="293" t="s">
        <v>222</v>
      </c>
      <c r="F45" s="299">
        <v>0</v>
      </c>
      <c r="G45" s="297">
        <f t="shared" si="10"/>
        <v>0</v>
      </c>
    </row>
    <row r="46" spans="1:7" ht="16.7" customHeight="1" x14ac:dyDescent="0.2">
      <c r="A46" s="291">
        <f t="shared" si="11"/>
        <v>133</v>
      </c>
      <c r="B46" s="291"/>
      <c r="C46" s="292" t="s">
        <v>495</v>
      </c>
      <c r="D46" s="291">
        <v>15</v>
      </c>
      <c r="E46" s="293" t="s">
        <v>288</v>
      </c>
      <c r="F46" s="299">
        <v>0</v>
      </c>
      <c r="G46" s="297">
        <f t="shared" si="10"/>
        <v>0</v>
      </c>
    </row>
    <row r="47" spans="1:7" ht="16.7" customHeight="1" x14ac:dyDescent="0.2">
      <c r="A47" s="291">
        <f t="shared" si="11"/>
        <v>134</v>
      </c>
      <c r="B47" s="291"/>
      <c r="C47" s="292" t="s">
        <v>472</v>
      </c>
      <c r="D47" s="291">
        <v>4</v>
      </c>
      <c r="E47" s="293" t="s">
        <v>473</v>
      </c>
      <c r="F47" s="299">
        <v>0</v>
      </c>
      <c r="G47" s="297">
        <f t="shared" si="10"/>
        <v>0</v>
      </c>
    </row>
    <row r="48" spans="1:7" ht="16.7" customHeight="1" x14ac:dyDescent="0.2">
      <c r="A48" s="291">
        <f t="shared" si="11"/>
        <v>135</v>
      </c>
      <c r="B48" s="291"/>
      <c r="C48" s="296" t="s">
        <v>474</v>
      </c>
      <c r="D48" s="291">
        <v>1</v>
      </c>
      <c r="E48" s="293" t="s">
        <v>225</v>
      </c>
      <c r="F48" s="299">
        <v>0</v>
      </c>
      <c r="G48" s="297">
        <f t="shared" si="10"/>
        <v>0</v>
      </c>
    </row>
    <row r="49" spans="1:7" ht="16.7" customHeight="1" x14ac:dyDescent="0.2">
      <c r="A49" s="287"/>
      <c r="B49" s="287"/>
      <c r="C49" s="288" t="s">
        <v>496</v>
      </c>
      <c r="D49" s="287"/>
      <c r="E49" s="289"/>
      <c r="F49" s="298"/>
      <c r="G49" s="300">
        <f>SUM(G50:G54)</f>
        <v>0</v>
      </c>
    </row>
    <row r="50" spans="1:7" ht="28.7" customHeight="1" x14ac:dyDescent="0.2">
      <c r="A50" s="291">
        <f>A48+1</f>
        <v>136</v>
      </c>
      <c r="B50" s="291"/>
      <c r="C50" s="292" t="s">
        <v>482</v>
      </c>
      <c r="D50" s="291">
        <v>60</v>
      </c>
      <c r="E50" s="293" t="s">
        <v>222</v>
      </c>
      <c r="F50" s="299">
        <v>0</v>
      </c>
      <c r="G50" s="297">
        <f t="shared" ref="G50:G54" si="12">D50*F50</f>
        <v>0</v>
      </c>
    </row>
    <row r="51" spans="1:7" ht="28.7" customHeight="1" x14ac:dyDescent="0.2">
      <c r="A51" s="291">
        <f t="shared" ref="A51:A61" si="13">A50+1</f>
        <v>137</v>
      </c>
      <c r="B51" s="291"/>
      <c r="C51" s="292" t="s">
        <v>483</v>
      </c>
      <c r="D51" s="291">
        <v>60</v>
      </c>
      <c r="E51" s="293" t="s">
        <v>222</v>
      </c>
      <c r="F51" s="299">
        <v>0</v>
      </c>
      <c r="G51" s="297">
        <f t="shared" si="12"/>
        <v>0</v>
      </c>
    </row>
    <row r="52" spans="1:7" ht="16.7" customHeight="1" x14ac:dyDescent="0.2">
      <c r="A52" s="291">
        <f t="shared" si="13"/>
        <v>138</v>
      </c>
      <c r="B52" s="291"/>
      <c r="C52" s="292" t="s">
        <v>484</v>
      </c>
      <c r="D52" s="291">
        <v>60</v>
      </c>
      <c r="E52" s="293" t="s">
        <v>222</v>
      </c>
      <c r="F52" s="299">
        <v>0</v>
      </c>
      <c r="G52" s="297">
        <f t="shared" si="12"/>
        <v>0</v>
      </c>
    </row>
    <row r="53" spans="1:7" ht="16.7" customHeight="1" x14ac:dyDescent="0.2">
      <c r="A53" s="291">
        <f t="shared" si="13"/>
        <v>139</v>
      </c>
      <c r="B53" s="295"/>
      <c r="C53" s="292" t="s">
        <v>472</v>
      </c>
      <c r="D53" s="291">
        <v>4</v>
      </c>
      <c r="E53" s="293" t="s">
        <v>473</v>
      </c>
      <c r="F53" s="299">
        <v>0</v>
      </c>
      <c r="G53" s="297">
        <f t="shared" si="12"/>
        <v>0</v>
      </c>
    </row>
    <row r="54" spans="1:7" ht="16.7" customHeight="1" x14ac:dyDescent="0.2">
      <c r="A54" s="291">
        <f t="shared" si="13"/>
        <v>140</v>
      </c>
      <c r="B54" s="291"/>
      <c r="C54" s="296" t="s">
        <v>474</v>
      </c>
      <c r="D54" s="291">
        <v>1</v>
      </c>
      <c r="E54" s="293" t="s">
        <v>225</v>
      </c>
      <c r="F54" s="299">
        <v>0</v>
      </c>
      <c r="G54" s="297">
        <f t="shared" si="12"/>
        <v>0</v>
      </c>
    </row>
    <row r="55" spans="1:7" ht="16.7" customHeight="1" x14ac:dyDescent="0.2">
      <c r="A55" s="287"/>
      <c r="B55" s="287"/>
      <c r="C55" s="288" t="s">
        <v>497</v>
      </c>
      <c r="D55" s="287"/>
      <c r="E55" s="289"/>
      <c r="F55" s="298"/>
      <c r="G55" s="300">
        <f>SUM(G56:G61)</f>
        <v>0</v>
      </c>
    </row>
    <row r="56" spans="1:7" ht="16.7" customHeight="1" x14ac:dyDescent="0.2">
      <c r="A56" s="291">
        <f>A54+1</f>
        <v>141</v>
      </c>
      <c r="B56" s="291"/>
      <c r="C56" s="292" t="s">
        <v>468</v>
      </c>
      <c r="D56" s="291">
        <v>180</v>
      </c>
      <c r="E56" s="293" t="s">
        <v>222</v>
      </c>
      <c r="F56" s="299">
        <v>0</v>
      </c>
      <c r="G56" s="297">
        <f t="shared" ref="G56:G61" si="14">D56*F56</f>
        <v>0</v>
      </c>
    </row>
    <row r="57" spans="1:7" ht="16.7" customHeight="1" x14ac:dyDescent="0.2">
      <c r="A57" s="291">
        <f t="shared" si="13"/>
        <v>142</v>
      </c>
      <c r="B57" s="291"/>
      <c r="C57" s="292" t="s">
        <v>469</v>
      </c>
      <c r="D57" s="291">
        <v>6</v>
      </c>
      <c r="E57" s="293" t="s">
        <v>288</v>
      </c>
      <c r="F57" s="299">
        <v>0</v>
      </c>
      <c r="G57" s="297">
        <f t="shared" si="14"/>
        <v>0</v>
      </c>
    </row>
    <row r="58" spans="1:7" ht="28.7" customHeight="1" x14ac:dyDescent="0.2">
      <c r="A58" s="291">
        <f t="shared" si="13"/>
        <v>143</v>
      </c>
      <c r="B58" s="291"/>
      <c r="C58" s="292" t="s">
        <v>470</v>
      </c>
      <c r="D58" s="291">
        <v>60</v>
      </c>
      <c r="E58" s="293" t="s">
        <v>222</v>
      </c>
      <c r="F58" s="299">
        <v>0</v>
      </c>
      <c r="G58" s="297">
        <f t="shared" si="14"/>
        <v>0</v>
      </c>
    </row>
    <row r="59" spans="1:7" ht="16.7" customHeight="1" x14ac:dyDescent="0.2">
      <c r="A59" s="291">
        <f t="shared" si="13"/>
        <v>144</v>
      </c>
      <c r="B59" s="291"/>
      <c r="C59" s="292" t="s">
        <v>471</v>
      </c>
      <c r="D59" s="291">
        <v>60</v>
      </c>
      <c r="E59" s="293" t="s">
        <v>222</v>
      </c>
      <c r="F59" s="299">
        <v>0</v>
      </c>
      <c r="G59" s="297">
        <f t="shared" si="14"/>
        <v>0</v>
      </c>
    </row>
    <row r="60" spans="1:7" ht="16.7" customHeight="1" x14ac:dyDescent="0.2">
      <c r="A60" s="291">
        <f t="shared" si="13"/>
        <v>145</v>
      </c>
      <c r="B60" s="295"/>
      <c r="C60" s="292" t="s">
        <v>472</v>
      </c>
      <c r="D60" s="291">
        <v>4</v>
      </c>
      <c r="E60" s="293" t="s">
        <v>473</v>
      </c>
      <c r="F60" s="299">
        <v>0</v>
      </c>
      <c r="G60" s="297">
        <f t="shared" si="14"/>
        <v>0</v>
      </c>
    </row>
    <row r="61" spans="1:7" ht="16.7" customHeight="1" x14ac:dyDescent="0.2">
      <c r="A61" s="291">
        <f t="shared" si="13"/>
        <v>146</v>
      </c>
      <c r="B61" s="291"/>
      <c r="C61" s="296" t="s">
        <v>474</v>
      </c>
      <c r="D61" s="291">
        <v>1</v>
      </c>
      <c r="E61" s="293" t="s">
        <v>225</v>
      </c>
      <c r="F61" s="299">
        <v>0</v>
      </c>
      <c r="G61" s="297">
        <f t="shared" si="14"/>
        <v>0</v>
      </c>
    </row>
    <row r="62" spans="1:7" ht="16.7" customHeight="1" x14ac:dyDescent="0.2">
      <c r="A62" s="287"/>
      <c r="B62" s="287"/>
      <c r="C62" s="288" t="s">
        <v>498</v>
      </c>
      <c r="D62" s="287"/>
      <c r="E62" s="289"/>
      <c r="F62" s="298"/>
      <c r="G62" s="300">
        <f>SUM(G63:G68)</f>
        <v>0</v>
      </c>
    </row>
    <row r="63" spans="1:7" ht="16.7" customHeight="1" x14ac:dyDescent="0.2">
      <c r="A63" s="291">
        <f>A61+1</f>
        <v>147</v>
      </c>
      <c r="B63" s="291"/>
      <c r="C63" s="292" t="s">
        <v>487</v>
      </c>
      <c r="D63" s="291">
        <v>600</v>
      </c>
      <c r="E63" s="293" t="s">
        <v>488</v>
      </c>
      <c r="F63" s="299">
        <v>0</v>
      </c>
      <c r="G63" s="297">
        <f t="shared" ref="G63:G68" si="15">D63*F63</f>
        <v>0</v>
      </c>
    </row>
    <row r="64" spans="1:7" ht="28.7" customHeight="1" x14ac:dyDescent="0.2">
      <c r="A64" s="291">
        <f t="shared" ref="A64:A68" si="16">A63+1</f>
        <v>148</v>
      </c>
      <c r="B64" s="291"/>
      <c r="C64" s="292" t="s">
        <v>489</v>
      </c>
      <c r="D64" s="291">
        <v>60</v>
      </c>
      <c r="E64" s="293" t="s">
        <v>222</v>
      </c>
      <c r="F64" s="299">
        <v>0</v>
      </c>
      <c r="G64" s="297">
        <f t="shared" si="15"/>
        <v>0</v>
      </c>
    </row>
    <row r="65" spans="1:7" ht="16.7" customHeight="1" x14ac:dyDescent="0.2">
      <c r="A65" s="291">
        <f t="shared" si="16"/>
        <v>149</v>
      </c>
      <c r="B65" s="291"/>
      <c r="C65" s="292" t="s">
        <v>490</v>
      </c>
      <c r="D65" s="291">
        <v>60</v>
      </c>
      <c r="E65" s="293" t="s">
        <v>222</v>
      </c>
      <c r="F65" s="299">
        <v>0</v>
      </c>
      <c r="G65" s="297">
        <f t="shared" si="15"/>
        <v>0</v>
      </c>
    </row>
    <row r="66" spans="1:7" ht="16.7" customHeight="1" x14ac:dyDescent="0.2">
      <c r="A66" s="291">
        <f t="shared" si="16"/>
        <v>150</v>
      </c>
      <c r="B66" s="291"/>
      <c r="C66" s="292" t="s">
        <v>491</v>
      </c>
      <c r="D66" s="291">
        <v>500</v>
      </c>
      <c r="E66" s="293" t="s">
        <v>492</v>
      </c>
      <c r="F66" s="299">
        <v>0</v>
      </c>
      <c r="G66" s="297">
        <f t="shared" si="15"/>
        <v>0</v>
      </c>
    </row>
    <row r="67" spans="1:7" ht="16.7" customHeight="1" x14ac:dyDescent="0.2">
      <c r="A67" s="291">
        <f t="shared" si="16"/>
        <v>151</v>
      </c>
      <c r="B67" s="291"/>
      <c r="C67" s="292" t="s">
        <v>472</v>
      </c>
      <c r="D67" s="291">
        <v>4</v>
      </c>
      <c r="E67" s="293" t="s">
        <v>473</v>
      </c>
      <c r="F67" s="299">
        <v>0</v>
      </c>
      <c r="G67" s="297">
        <f t="shared" si="15"/>
        <v>0</v>
      </c>
    </row>
    <row r="68" spans="1:7" ht="16.7" customHeight="1" x14ac:dyDescent="0.2">
      <c r="A68" s="291">
        <f t="shared" si="16"/>
        <v>152</v>
      </c>
      <c r="B68" s="291"/>
      <c r="C68" s="296" t="s">
        <v>474</v>
      </c>
      <c r="D68" s="291">
        <v>1</v>
      </c>
      <c r="E68" s="293" t="s">
        <v>225</v>
      </c>
      <c r="F68" s="299">
        <v>0</v>
      </c>
      <c r="G68" s="297">
        <f t="shared" si="15"/>
        <v>0</v>
      </c>
    </row>
    <row r="69" spans="1:7" ht="16.7" customHeight="1" x14ac:dyDescent="0.2">
      <c r="A69" s="301"/>
      <c r="B69" s="302"/>
      <c r="C69" s="364" t="s">
        <v>231</v>
      </c>
      <c r="D69" s="364"/>
      <c r="E69" s="364"/>
      <c r="F69" s="364"/>
      <c r="G69" s="303">
        <f>G8+G17+G23+G29+G36+G43+G49+G55+G62</f>
        <v>0</v>
      </c>
    </row>
    <row r="70" spans="1:7" ht="15.2" customHeight="1" x14ac:dyDescent="0.2">
      <c r="A70" s="272"/>
      <c r="B70" s="276"/>
      <c r="C70" s="280"/>
    </row>
    <row r="71" spans="1:7" ht="15.2" customHeight="1" x14ac:dyDescent="0.2"/>
    <row r="72" spans="1:7" ht="15.2" customHeight="1" x14ac:dyDescent="0.2"/>
    <row r="73" spans="1:7" ht="15.2" customHeight="1" x14ac:dyDescent="0.2">
      <c r="A73" s="272"/>
      <c r="C73" s="148"/>
    </row>
    <row r="74" spans="1:7" ht="15.2" customHeight="1" x14ac:dyDescent="0.2">
      <c r="A74" s="362"/>
      <c r="B74" s="362"/>
      <c r="C74" s="362"/>
    </row>
    <row r="75" spans="1:7" ht="15.2" customHeight="1" x14ac:dyDescent="0.2">
      <c r="A75" s="362"/>
      <c r="B75" s="362"/>
      <c r="C75" s="362"/>
    </row>
    <row r="76" spans="1:7" ht="15.2" customHeight="1" x14ac:dyDescent="0.2">
      <c r="A76" s="272"/>
      <c r="B76" s="276"/>
      <c r="C76" s="277"/>
    </row>
    <row r="77" spans="1:7" ht="25.15" customHeight="1" x14ac:dyDescent="0.35">
      <c r="A77" s="272"/>
      <c r="B77" s="276"/>
      <c r="C77" s="278"/>
    </row>
    <row r="78" spans="1:7" ht="17.45" customHeight="1" x14ac:dyDescent="0.25">
      <c r="A78" s="273"/>
      <c r="B78" s="273"/>
      <c r="C78" s="279"/>
    </row>
    <row r="79" spans="1:7" ht="16.7" customHeight="1" x14ac:dyDescent="0.2">
      <c r="A79" s="273"/>
      <c r="B79" s="273"/>
      <c r="C79" s="280"/>
      <c r="D79" s="274"/>
    </row>
    <row r="80" spans="1:7" ht="15.2" customHeight="1" x14ac:dyDescent="0.2">
      <c r="A80" s="273"/>
      <c r="B80" s="273"/>
      <c r="C80" s="280"/>
    </row>
    <row r="81" spans="1:7" ht="16.7" customHeight="1" x14ac:dyDescent="0.2">
      <c r="A81" s="273"/>
      <c r="B81" s="273"/>
      <c r="C81" s="281"/>
    </row>
    <row r="82" spans="1:7" ht="16.7" customHeight="1" x14ac:dyDescent="0.2">
      <c r="A82" s="273"/>
      <c r="C82" s="280"/>
    </row>
    <row r="83" spans="1:7" ht="28.7" customHeight="1" x14ac:dyDescent="0.2">
      <c r="A83" s="273"/>
      <c r="C83" s="280"/>
    </row>
    <row r="84" spans="1:7" ht="17.45" customHeight="1" x14ac:dyDescent="0.2">
      <c r="A84" s="273"/>
    </row>
    <row r="85" spans="1:7" ht="16.7" customHeight="1" x14ac:dyDescent="0.2">
      <c r="A85" s="273"/>
      <c r="C85" s="282"/>
    </row>
    <row r="86" spans="1:7" ht="15.2" customHeight="1" x14ac:dyDescent="0.2">
      <c r="A86" s="273"/>
      <c r="B86" s="273"/>
      <c r="C86" s="282"/>
    </row>
    <row r="87" spans="1:7" ht="15.2" customHeight="1" x14ac:dyDescent="0.2">
      <c r="A87" s="272"/>
      <c r="B87" s="276"/>
      <c r="C87" s="280"/>
    </row>
    <row r="88" spans="1:7" ht="15.2" customHeight="1" x14ac:dyDescent="0.2">
      <c r="A88" s="272"/>
      <c r="B88" s="276"/>
      <c r="C88" s="280"/>
      <c r="G88" s="284"/>
    </row>
    <row r="89" spans="1:7" ht="15.2" customHeight="1" x14ac:dyDescent="0.2"/>
    <row r="90" spans="1:7" ht="15.2" customHeight="1" x14ac:dyDescent="0.2"/>
    <row r="91" spans="1:7" ht="15.2" customHeight="1" x14ac:dyDescent="0.2"/>
    <row r="92" spans="1:7" ht="15.2" customHeight="1" x14ac:dyDescent="0.2"/>
    <row r="93" spans="1:7" ht="15.2" customHeight="1" x14ac:dyDescent="0.2"/>
    <row r="94" spans="1:7" ht="15.2" customHeight="1" x14ac:dyDescent="0.2"/>
    <row r="95" spans="1:7" ht="15.2" customHeight="1" x14ac:dyDescent="0.2"/>
    <row r="96" spans="1:7" ht="15.2" customHeight="1" x14ac:dyDescent="0.2"/>
    <row r="97" ht="15.2" customHeight="1" x14ac:dyDescent="0.2"/>
    <row r="98" ht="15.2" customHeight="1" x14ac:dyDescent="0.2"/>
    <row r="99" ht="15.2" customHeight="1" x14ac:dyDescent="0.2"/>
    <row r="100" ht="15.2" customHeight="1" x14ac:dyDescent="0.2"/>
    <row r="101" ht="15.2" customHeight="1" x14ac:dyDescent="0.2"/>
    <row r="102" ht="15.2" customHeight="1" x14ac:dyDescent="0.2"/>
    <row r="103" ht="15.2" customHeight="1" x14ac:dyDescent="0.2"/>
    <row r="104" ht="15.2" customHeight="1" x14ac:dyDescent="0.2"/>
    <row r="105" ht="15.2" customHeight="1" x14ac:dyDescent="0.2"/>
    <row r="106" ht="15.2" customHeight="1" x14ac:dyDescent="0.2"/>
    <row r="107" ht="15.2" customHeight="1" x14ac:dyDescent="0.2"/>
    <row r="108" ht="15.2" customHeight="1" x14ac:dyDescent="0.2"/>
    <row r="109" ht="15.2" customHeight="1" x14ac:dyDescent="0.2"/>
    <row r="110" ht="15.2" customHeight="1" x14ac:dyDescent="0.2"/>
    <row r="111" ht="15.2" customHeight="1" x14ac:dyDescent="0.2"/>
    <row r="112" ht="15.2" customHeight="1" x14ac:dyDescent="0.2"/>
    <row r="113" ht="15.2" customHeight="1" x14ac:dyDescent="0.2"/>
    <row r="114" ht="15.2" customHeight="1" x14ac:dyDescent="0.2"/>
    <row r="115" ht="15.2" customHeight="1" x14ac:dyDescent="0.2"/>
  </sheetData>
  <sheetProtection algorithmName="SHA-512" hashValue="FKMwvebC29RrBAtWKsvoTcoZSqBkFCpVvAWobdfe5bgKdHRkadCSqk93bzvuvzYyp3wvO5QGWhE1azqsPq5zSw==" saltValue="wvK9NdyqyJshTlJEQBnh2A==" spinCount="100000" sheet="1" objects="1" scenarios="1"/>
  <mergeCells count="5">
    <mergeCell ref="A2:C2"/>
    <mergeCell ref="A74:C74"/>
    <mergeCell ref="A75:C75"/>
    <mergeCell ref="A4:G4"/>
    <mergeCell ref="C69:F69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3FC52-5E90-4C20-B91F-C4A37EF64B16}">
  <dimension ref="A1:F8"/>
  <sheetViews>
    <sheetView workbookViewId="0">
      <selection activeCell="E5" sqref="E5"/>
    </sheetView>
  </sheetViews>
  <sheetFormatPr defaultColWidth="11.5703125" defaultRowHeight="12.75" x14ac:dyDescent="0.2"/>
  <cols>
    <col min="1" max="1" width="5.85546875" style="87" customWidth="1"/>
    <col min="2" max="2" width="37.85546875" style="87" customWidth="1"/>
    <col min="3" max="3" width="9.5703125" style="87" customWidth="1"/>
    <col min="4" max="4" width="12.42578125" style="87" customWidth="1"/>
    <col min="5" max="5" width="19.140625" style="87" customWidth="1"/>
    <col min="6" max="6" width="18" style="87" customWidth="1"/>
    <col min="7" max="16384" width="11.5703125" style="87"/>
  </cols>
  <sheetData>
    <row r="1" spans="1:6" ht="29.25" customHeight="1" x14ac:dyDescent="0.2">
      <c r="A1" s="365" t="s">
        <v>265</v>
      </c>
      <c r="B1" s="366"/>
      <c r="C1" s="366"/>
      <c r="D1" s="366"/>
      <c r="E1" s="366"/>
      <c r="F1" s="367"/>
    </row>
    <row r="2" spans="1:6" ht="13.5" customHeight="1" x14ac:dyDescent="0.2">
      <c r="A2" s="368" t="s">
        <v>274</v>
      </c>
      <c r="B2" s="315"/>
      <c r="C2" s="315"/>
      <c r="D2" s="315"/>
      <c r="E2" s="315"/>
      <c r="F2" s="369"/>
    </row>
    <row r="3" spans="1:6" ht="12.75" customHeight="1" x14ac:dyDescent="0.2">
      <c r="A3" s="370"/>
      <c r="B3" s="371"/>
      <c r="C3" s="371"/>
      <c r="D3" s="371"/>
      <c r="E3" s="371"/>
      <c r="F3" s="372"/>
    </row>
    <row r="4" spans="1:6" ht="30" x14ac:dyDescent="0.2">
      <c r="A4" s="108" t="s">
        <v>275</v>
      </c>
      <c r="B4" s="101"/>
      <c r="C4" s="88" t="s">
        <v>218</v>
      </c>
      <c r="D4" s="88" t="s">
        <v>226</v>
      </c>
      <c r="E4" s="102" t="s">
        <v>276</v>
      </c>
      <c r="F4" s="109" t="s">
        <v>277</v>
      </c>
    </row>
    <row r="5" spans="1:6" ht="15" x14ac:dyDescent="0.2">
      <c r="A5" s="108">
        <v>1</v>
      </c>
      <c r="B5" s="89" t="s">
        <v>263</v>
      </c>
      <c r="C5" s="103" t="s">
        <v>225</v>
      </c>
      <c r="D5" s="104">
        <v>1</v>
      </c>
      <c r="E5" s="105">
        <v>0</v>
      </c>
      <c r="F5" s="110">
        <f>D5*E5</f>
        <v>0</v>
      </c>
    </row>
    <row r="6" spans="1:6" ht="15" x14ac:dyDescent="0.2">
      <c r="A6" s="108">
        <v>2</v>
      </c>
      <c r="B6" s="89" t="s">
        <v>278</v>
      </c>
      <c r="C6" s="103" t="s">
        <v>225</v>
      </c>
      <c r="D6" s="104">
        <v>1</v>
      </c>
      <c r="E6" s="105">
        <v>0</v>
      </c>
      <c r="F6" s="110">
        <f>D6*E6</f>
        <v>0</v>
      </c>
    </row>
    <row r="7" spans="1:6" ht="15.75" thickBot="1" x14ac:dyDescent="0.25">
      <c r="A7" s="111">
        <v>3</v>
      </c>
      <c r="B7" s="93" t="s">
        <v>279</v>
      </c>
      <c r="C7" s="106" t="s">
        <v>225</v>
      </c>
      <c r="D7" s="104">
        <v>1</v>
      </c>
      <c r="E7" s="107">
        <v>0</v>
      </c>
      <c r="F7" s="112">
        <f>D7*E7</f>
        <v>0</v>
      </c>
    </row>
    <row r="8" spans="1:6" ht="16.5" thickBot="1" x14ac:dyDescent="0.25">
      <c r="A8" s="113"/>
      <c r="B8" s="373" t="s">
        <v>280</v>
      </c>
      <c r="C8" s="374"/>
      <c r="D8" s="374"/>
      <c r="E8" s="375"/>
      <c r="F8" s="114">
        <f>SUM(F5:F7)</f>
        <v>0</v>
      </c>
    </row>
  </sheetData>
  <sheetProtection algorithmName="SHA-512" hashValue="TigIi/n/kgpchI519Y84YJK26HLbFrxzXJje3EmYKxG+V7ZoL4XSS0KBr+at4Tv+fgX3hytk788RuzG51XPEWw==" saltValue="CVs68NPbcg0qEo9qprdHCA==" spinCount="100000" sheet="1" objects="1" scenarios="1"/>
  <mergeCells count="3">
    <mergeCell ref="A1:F1"/>
    <mergeCell ref="A2:F3"/>
    <mergeCell ref="B8:E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Rekapitulace</vt:lpstr>
      <vt:lpstr>D.1.2_Stavební rozpočet</vt:lpstr>
      <vt:lpstr>D.1.4a_Rozpočet Elektro</vt:lpstr>
      <vt:lpstr>D.1.4b Rozpočet ZTI</vt:lpstr>
      <vt:lpstr>D.1.4c Rozpočet ÚT</vt:lpstr>
      <vt:lpstr>D.1.4d Rozpočet SLP</vt:lpstr>
      <vt:lpstr>VORN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kralovap</dc:creator>
  <cp:lastModifiedBy>42072</cp:lastModifiedBy>
  <cp:lastPrinted>2021-02-11T13:00:46Z</cp:lastPrinted>
  <dcterms:created xsi:type="dcterms:W3CDTF">2021-02-10T14:14:04Z</dcterms:created>
  <dcterms:modified xsi:type="dcterms:W3CDTF">2021-03-05T10:41:00Z</dcterms:modified>
</cp:coreProperties>
</file>