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Gróf\2021\01-FSS - Přepažení učeben\2 - OVZ\ZD - Projekt\21 - Rozpocty k nacenění\"/>
    </mc:Choice>
  </mc:AlternateContent>
  <bookViews>
    <workbookView xWindow="-120" yWindow="-120" windowWidth="29040" windowHeight="15840" firstSheet="1" activeTab="1"/>
  </bookViews>
  <sheets>
    <sheet name="Pokyny pro vyplnění" sheetId="11" state="hidden" r:id="rId1"/>
    <sheet name="SOUHRN" sheetId="13" r:id="rId2"/>
    <sheet name="Stavba" sheetId="1" r:id="rId3"/>
    <sheet name="VzorPolozky" sheetId="10" state="hidden" r:id="rId4"/>
    <sheet name="Rozpočet Pol" sheetId="12" r:id="rId5"/>
    <sheet name="10-1" sheetId="19" r:id="rId6"/>
    <sheet name="10-2" sheetId="14" r:id="rId7"/>
    <sheet name="10-3" sheetId="15" r:id="rId8"/>
    <sheet name="12-1" sheetId="16" r:id="rId9"/>
    <sheet name="12-2" sheetId="17" r:id="rId10"/>
  </sheets>
  <externalReferences>
    <externalReference r:id="rId11"/>
    <externalReference r:id="rId12"/>
    <externalReference r:id="rId13"/>
  </externalReferences>
  <definedNames>
    <definedName name="CelkemDPHVypocet" localSheetId="2">Stavba!$H$40</definedName>
    <definedName name="CenaCelkem">Stavba!$G$29</definedName>
    <definedName name="CenaCelkemBezDPH">Stavba!$G$28</definedName>
    <definedName name="CenaCelkemVypocet" localSheetId="2">Stavba!$I$40</definedName>
    <definedName name="cisloobjektu">Stavba!$C$3</definedName>
    <definedName name="CisloRozpoctu">'[1]Krycí list'!$C$2</definedName>
    <definedName name="CisloStavby" localSheetId="2">Stavba!$C$2</definedName>
    <definedName name="cislostavby">'[1]Krycí list'!$A$7</definedName>
    <definedName name="CisloStavebnihoRozpoctu">Stavba!$D$4</definedName>
    <definedName name="dadresa">Stavba!$D$12:$G$12</definedName>
    <definedName name="DIČ" localSheetId="2">Stavba!$I$12</definedName>
    <definedName name="dmisto">Stavba!$D$13:$G$13</definedName>
    <definedName name="Dodavka" localSheetId="6">'10-2'!$G$12</definedName>
    <definedName name="DPHSni">Stavba!$G$24</definedName>
    <definedName name="DPHZakl">Stavba!$G$26</definedName>
    <definedName name="dpsc" localSheetId="2">Stavba!$C$13</definedName>
    <definedName name="HSV">'10-2'!$E$12</definedName>
    <definedName name="HZS" localSheetId="5">[2]Rekapitulace!$I$12</definedName>
    <definedName name="IČO" localSheetId="2">Stavba!$I$11</definedName>
    <definedName name="Mena">Stavba!$J$29</definedName>
    <definedName name="MistoStavby">Stavba!$D$4</definedName>
    <definedName name="Mont" localSheetId="6">'10-2'!$H$12</definedName>
    <definedName name="nazevobjektu">Stavba!$D$3</definedName>
    <definedName name="NazevRozpoctu">'[1]Krycí list'!$D$2</definedName>
    <definedName name="NazevStavby" localSheetId="2">Stavba!$D$2</definedName>
    <definedName name="nazevstavby">'[1]Krycí list'!$C$7</definedName>
    <definedName name="NazevStavebnihoRozpoctu">Stavba!$E$4</definedName>
    <definedName name="oadresa">Stavba!$D$6</definedName>
    <definedName name="Objednatel" localSheetId="2">Stavba!$D$5</definedName>
    <definedName name="Objekt" localSheetId="2">Stavba!$B$38</definedName>
    <definedName name="_xlnm.Print_Area" localSheetId="4">'Rozpočet Pol'!$A$1:$V$138</definedName>
    <definedName name="_xlnm.Print_Area" localSheetId="2">Stavba!$A$1:$J$61</definedName>
    <definedName name="odic" localSheetId="2">Stavba!$I$6</definedName>
    <definedName name="oico" localSheetId="2">Stavba!$I$5</definedName>
    <definedName name="omisto" localSheetId="2">Stavba!$D$7</definedName>
    <definedName name="onazev" localSheetId="2">Stavba!$D$6</definedName>
    <definedName name="opsc" localSheetId="2">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PSV">'10-2'!$F$12</definedName>
    <definedName name="SazbaDPH1" localSheetId="2">Stavba!$E$23</definedName>
    <definedName name="SazbaDPH1">'[1]Krycí list'!$C$30</definedName>
    <definedName name="SazbaDPH2" localSheetId="2">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2" hidden="1">Stavba!$A:$A</definedName>
    <definedName name="Z_B7E7C763_C459_487D_8ABA_5CFDDFBD5A84_.wvu.PrintArea" localSheetId="2" hidden="1">Stavba!$B$1:$J$36</definedName>
    <definedName name="ZakladDPHSni">Stavba!$G$23</definedName>
    <definedName name="ZakladDPHSniVypocet" localSheetId="2">Stavba!$F$40</definedName>
    <definedName name="ZakladDPHZakl">Stavba!$G$25</definedName>
    <definedName name="ZakladDPHZaklVypocet" localSheetId="2">Stavba!$G$40</definedName>
    <definedName name="Zaokrouhleni">Stavba!$G$27</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E25" i="13" l="1"/>
  <c r="AC138" i="12" l="1"/>
  <c r="U132" i="12"/>
  <c r="U131" i="12" s="1"/>
  <c r="Q132" i="12"/>
  <c r="O132" i="12"/>
  <c r="O131" i="12" s="1"/>
  <c r="M132" i="12"/>
  <c r="K132" i="12"/>
  <c r="K131" i="12" s="1"/>
  <c r="I132" i="12"/>
  <c r="G132" i="12"/>
  <c r="G131" i="12" s="1"/>
  <c r="I60" i="1" s="1"/>
  <c r="Q131" i="12"/>
  <c r="M131" i="12"/>
  <c r="I131" i="12"/>
  <c r="U130" i="12"/>
  <c r="Q130" i="12"/>
  <c r="O130" i="12"/>
  <c r="K130" i="12"/>
  <c r="I130" i="12"/>
  <c r="G130" i="12"/>
  <c r="M130" i="12" s="1"/>
  <c r="U128" i="12"/>
  <c r="Q128" i="12"/>
  <c r="O128" i="12"/>
  <c r="K128" i="12"/>
  <c r="I128" i="12"/>
  <c r="G128" i="12"/>
  <c r="M128" i="12" s="1"/>
  <c r="U125" i="12"/>
  <c r="Q125" i="12"/>
  <c r="O125" i="12"/>
  <c r="K125" i="12"/>
  <c r="I125" i="12"/>
  <c r="G125" i="12"/>
  <c r="M125" i="12" s="1"/>
  <c r="U120" i="12"/>
  <c r="Q120" i="12"/>
  <c r="O120" i="12"/>
  <c r="M120" i="12"/>
  <c r="K120" i="12"/>
  <c r="I120" i="12"/>
  <c r="G120" i="12"/>
  <c r="U119" i="12"/>
  <c r="Q119" i="12"/>
  <c r="O119" i="12"/>
  <c r="M119" i="12"/>
  <c r="K119" i="12"/>
  <c r="I119" i="12"/>
  <c r="G119" i="12"/>
  <c r="U118" i="12"/>
  <c r="Q118" i="12"/>
  <c r="Q112" i="12" s="1"/>
  <c r="O118" i="12"/>
  <c r="M118" i="12"/>
  <c r="K118" i="12"/>
  <c r="I118" i="12"/>
  <c r="G118" i="12"/>
  <c r="U113" i="12"/>
  <c r="U112" i="12" s="1"/>
  <c r="Q113" i="12"/>
  <c r="O113" i="12"/>
  <c r="O112" i="12" s="1"/>
  <c r="K113" i="12"/>
  <c r="K112" i="12" s="1"/>
  <c r="I113" i="12"/>
  <c r="G113" i="12"/>
  <c r="G112" i="12" s="1"/>
  <c r="I59" i="1" s="1"/>
  <c r="I112" i="12"/>
  <c r="U111" i="12"/>
  <c r="Q111" i="12"/>
  <c r="O111" i="12"/>
  <c r="K111" i="12"/>
  <c r="K109" i="12" s="1"/>
  <c r="I111" i="12"/>
  <c r="G111" i="12"/>
  <c r="G109" i="12" s="1"/>
  <c r="I58" i="1" s="1"/>
  <c r="U110" i="12"/>
  <c r="U109" i="12" s="1"/>
  <c r="Q110" i="12"/>
  <c r="Q109" i="12" s="1"/>
  <c r="O110" i="12"/>
  <c r="M110" i="12"/>
  <c r="K110" i="12"/>
  <c r="I110" i="12"/>
  <c r="I109" i="12" s="1"/>
  <c r="G110" i="12"/>
  <c r="O109" i="12"/>
  <c r="U108" i="12"/>
  <c r="Q108" i="12"/>
  <c r="O108" i="12"/>
  <c r="M108" i="12"/>
  <c r="K108" i="12"/>
  <c r="I108" i="12"/>
  <c r="G108" i="12"/>
  <c r="U105" i="12"/>
  <c r="Q105" i="12"/>
  <c r="O105" i="12"/>
  <c r="K105" i="12"/>
  <c r="I105" i="12"/>
  <c r="G105" i="12"/>
  <c r="M105" i="12" s="1"/>
  <c r="U104" i="12"/>
  <c r="Q104" i="12"/>
  <c r="O104" i="12"/>
  <c r="K104" i="12"/>
  <c r="I104" i="12"/>
  <c r="G104" i="12"/>
  <c r="M104" i="12" s="1"/>
  <c r="U103" i="12"/>
  <c r="Q103" i="12"/>
  <c r="O103" i="12"/>
  <c r="K103" i="12"/>
  <c r="I103" i="12"/>
  <c r="G103" i="12"/>
  <c r="M103" i="12" s="1"/>
  <c r="U102" i="12"/>
  <c r="Q102" i="12"/>
  <c r="O102" i="12"/>
  <c r="M102" i="12"/>
  <c r="K102" i="12"/>
  <c r="I102" i="12"/>
  <c r="G102" i="12"/>
  <c r="U100" i="12"/>
  <c r="Q100" i="12"/>
  <c r="O100" i="12"/>
  <c r="O96" i="12" s="1"/>
  <c r="M100" i="12"/>
  <c r="K100" i="12"/>
  <c r="K96" i="12" s="1"/>
  <c r="I100" i="12"/>
  <c r="G100" i="12"/>
  <c r="U97" i="12"/>
  <c r="Q97" i="12"/>
  <c r="Q96" i="12" s="1"/>
  <c r="O97" i="12"/>
  <c r="M97" i="12"/>
  <c r="M96" i="12" s="1"/>
  <c r="K97" i="12"/>
  <c r="I97" i="12"/>
  <c r="I96" i="12" s="1"/>
  <c r="G97" i="12"/>
  <c r="U96" i="12"/>
  <c r="G96" i="12"/>
  <c r="I57" i="1" s="1"/>
  <c r="U93" i="12"/>
  <c r="Q93" i="12"/>
  <c r="Q92" i="12" s="1"/>
  <c r="O93" i="12"/>
  <c r="K93" i="12"/>
  <c r="I93" i="12"/>
  <c r="I92" i="12" s="1"/>
  <c r="G93" i="12"/>
  <c r="M93" i="12" s="1"/>
  <c r="M92" i="12" s="1"/>
  <c r="U92" i="12"/>
  <c r="O92" i="12"/>
  <c r="K92" i="12"/>
  <c r="G92" i="12"/>
  <c r="U90" i="12"/>
  <c r="Q90" i="12"/>
  <c r="O90" i="12"/>
  <c r="M90" i="12"/>
  <c r="M84" i="12" s="1"/>
  <c r="K90" i="12"/>
  <c r="I90" i="12"/>
  <c r="I84" i="12" s="1"/>
  <c r="G90" i="12"/>
  <c r="U85" i="12"/>
  <c r="U84" i="12" s="1"/>
  <c r="Q85" i="12"/>
  <c r="O85" i="12"/>
  <c r="O84" i="12" s="1"/>
  <c r="M85" i="12"/>
  <c r="K85" i="12"/>
  <c r="K84" i="12" s="1"/>
  <c r="I85" i="12"/>
  <c r="G85" i="12"/>
  <c r="G84" i="12" s="1"/>
  <c r="I55" i="1" s="1"/>
  <c r="Q84" i="12"/>
  <c r="U80" i="12"/>
  <c r="U77" i="12" s="1"/>
  <c r="Q80" i="12"/>
  <c r="O80" i="12"/>
  <c r="O77" i="12" s="1"/>
  <c r="K80" i="12"/>
  <c r="I80" i="12"/>
  <c r="G80" i="12"/>
  <c r="G77" i="12" s="1"/>
  <c r="I54" i="1" s="1"/>
  <c r="U78" i="12"/>
  <c r="Q78" i="12"/>
  <c r="Q77" i="12" s="1"/>
  <c r="O78" i="12"/>
  <c r="K78" i="12"/>
  <c r="I78" i="12"/>
  <c r="I77" i="12" s="1"/>
  <c r="G78" i="12"/>
  <c r="M78" i="12" s="1"/>
  <c r="K77" i="12"/>
  <c r="U74" i="12"/>
  <c r="Q74" i="12"/>
  <c r="Q73" i="12" s="1"/>
  <c r="O74" i="12"/>
  <c r="M74" i="12"/>
  <c r="M73" i="12" s="1"/>
  <c r="K74" i="12"/>
  <c r="I74" i="12"/>
  <c r="I73" i="12" s="1"/>
  <c r="G74" i="12"/>
  <c r="U73" i="12"/>
  <c r="O73" i="12"/>
  <c r="K73" i="12"/>
  <c r="G73" i="12"/>
  <c r="U71" i="12"/>
  <c r="Q71" i="12"/>
  <c r="Q70" i="12" s="1"/>
  <c r="O71" i="12"/>
  <c r="M71" i="12"/>
  <c r="M70" i="12" s="1"/>
  <c r="K71" i="12"/>
  <c r="I71" i="12"/>
  <c r="I70" i="12" s="1"/>
  <c r="G71" i="12"/>
  <c r="U70" i="12"/>
  <c r="O70" i="12"/>
  <c r="K70" i="12"/>
  <c r="G70" i="12"/>
  <c r="I52" i="1" s="1"/>
  <c r="U67" i="12"/>
  <c r="Q67" i="12"/>
  <c r="Q66" i="12" s="1"/>
  <c r="O67" i="12"/>
  <c r="K67" i="12"/>
  <c r="I67" i="12"/>
  <c r="I66" i="12" s="1"/>
  <c r="G67" i="12"/>
  <c r="M67" i="12" s="1"/>
  <c r="M66" i="12" s="1"/>
  <c r="U66" i="12"/>
  <c r="O66" i="12"/>
  <c r="K66" i="12"/>
  <c r="G66" i="12"/>
  <c r="I51" i="1" s="1"/>
  <c r="U59" i="12"/>
  <c r="Q59" i="12"/>
  <c r="Q58" i="12" s="1"/>
  <c r="O59" i="12"/>
  <c r="M59" i="12"/>
  <c r="M58" i="12" s="1"/>
  <c r="K59" i="12"/>
  <c r="I59" i="12"/>
  <c r="I58" i="12" s="1"/>
  <c r="G59" i="12"/>
  <c r="U58" i="12"/>
  <c r="O58" i="12"/>
  <c r="K58" i="12"/>
  <c r="G58" i="12"/>
  <c r="U57" i="12"/>
  <c r="Q57" i="12"/>
  <c r="O57" i="12"/>
  <c r="M57" i="12"/>
  <c r="K57" i="12"/>
  <c r="I57" i="12"/>
  <c r="G57" i="12"/>
  <c r="U53" i="12"/>
  <c r="U46" i="12" s="1"/>
  <c r="Q53" i="12"/>
  <c r="O53" i="12"/>
  <c r="O46" i="12" s="1"/>
  <c r="K53" i="12"/>
  <c r="I53" i="12"/>
  <c r="G53" i="12"/>
  <c r="G46" i="12" s="1"/>
  <c r="I49" i="1" s="1"/>
  <c r="U47" i="12"/>
  <c r="Q47" i="12"/>
  <c r="Q46" i="12" s="1"/>
  <c r="O47" i="12"/>
  <c r="K47" i="12"/>
  <c r="I47" i="12"/>
  <c r="I46" i="12" s="1"/>
  <c r="G47" i="12"/>
  <c r="M47" i="12" s="1"/>
  <c r="K46" i="12"/>
  <c r="U45" i="12"/>
  <c r="Q45" i="12"/>
  <c r="Q44" i="12" s="1"/>
  <c r="O45" i="12"/>
  <c r="M45" i="12"/>
  <c r="M44" i="12" s="1"/>
  <c r="K45" i="12"/>
  <c r="I45" i="12"/>
  <c r="I44" i="12" s="1"/>
  <c r="G45" i="12"/>
  <c r="U44" i="12"/>
  <c r="O44" i="12"/>
  <c r="K44" i="12"/>
  <c r="G44" i="12"/>
  <c r="U9" i="12"/>
  <c r="Q9" i="12"/>
  <c r="Q8" i="12" s="1"/>
  <c r="O9" i="12"/>
  <c r="M9" i="12"/>
  <c r="M8" i="12" s="1"/>
  <c r="K9" i="12"/>
  <c r="I9" i="12"/>
  <c r="I8" i="12" s="1"/>
  <c r="G9" i="12"/>
  <c r="AD138" i="12" s="1"/>
  <c r="G39" i="1" s="1"/>
  <c r="U8" i="12"/>
  <c r="O8" i="12"/>
  <c r="K8" i="12"/>
  <c r="G8" i="12"/>
  <c r="I56" i="1"/>
  <c r="I50" i="1"/>
  <c r="I48" i="1"/>
  <c r="G27" i="1"/>
  <c r="I20" i="1"/>
  <c r="I19" i="1"/>
  <c r="I18" i="1"/>
  <c r="F39" i="1"/>
  <c r="I53" i="1"/>
  <c r="G138" i="12" l="1"/>
  <c r="I17" i="1"/>
  <c r="M111" i="12"/>
  <c r="M109" i="12" s="1"/>
  <c r="H39" i="1"/>
  <c r="I39" i="1" s="1"/>
  <c r="I40" i="1" s="1"/>
  <c r="M53" i="12"/>
  <c r="M46" i="12" s="1"/>
  <c r="M80" i="12"/>
  <c r="M77" i="12" s="1"/>
  <c r="M113" i="12"/>
  <c r="M112" i="12" s="1"/>
  <c r="I47" i="1"/>
  <c r="I16" i="1" s="1"/>
  <c r="H40" i="1"/>
  <c r="G26" i="1" s="1"/>
  <c r="F31" i="19"/>
  <c r="C20" i="19"/>
  <c r="C16" i="19"/>
  <c r="G22" i="14"/>
  <c r="I22" i="14" s="1"/>
  <c r="I21" i="14"/>
  <c r="F12" i="14"/>
  <c r="C17" i="19" s="1"/>
  <c r="E45" i="15"/>
  <c r="E44" i="15"/>
  <c r="E42" i="15"/>
  <c r="E41" i="15"/>
  <c r="E38" i="15"/>
  <c r="E37" i="15"/>
  <c r="E32" i="15"/>
  <c r="E31" i="15"/>
  <c r="E23" i="15"/>
  <c r="E22" i="15"/>
  <c r="E21" i="15"/>
  <c r="G18" i="14" s="1"/>
  <c r="I18" i="14" s="1"/>
  <c r="E16" i="15"/>
  <c r="E15" i="15"/>
  <c r="G19" i="14" s="1"/>
  <c r="I19" i="14" s="1"/>
  <c r="E25" i="15" l="1"/>
  <c r="G9" i="14" s="1"/>
  <c r="E47" i="15"/>
  <c r="H9" i="14" s="1"/>
  <c r="C15" i="19" l="1"/>
  <c r="H12" i="14"/>
  <c r="G20" i="14" s="1"/>
  <c r="I20" i="14" s="1"/>
  <c r="G12" i="14"/>
  <c r="C14" i="19" s="1"/>
  <c r="C18" i="19" s="1"/>
  <c r="C21" i="19" s="1"/>
  <c r="G17" i="14"/>
  <c r="I17" i="14" s="1"/>
  <c r="D16" i="16"/>
  <c r="C11" i="16"/>
  <c r="D13" i="16" s="1"/>
  <c r="C8" i="16"/>
  <c r="D10" i="16" s="1"/>
  <c r="A3" i="16"/>
  <c r="A1" i="16"/>
  <c r="D49" i="17"/>
  <c r="H47" i="17"/>
  <c r="H46" i="17"/>
  <c r="H45" i="17"/>
  <c r="H44" i="17"/>
  <c r="H43" i="17"/>
  <c r="H42" i="17"/>
  <c r="D39" i="17"/>
  <c r="H37" i="17"/>
  <c r="H36" i="17"/>
  <c r="H35" i="17"/>
  <c r="H34" i="17"/>
  <c r="F29" i="17"/>
  <c r="H29" i="17" s="1"/>
  <c r="F27" i="17"/>
  <c r="H27" i="17" s="1"/>
  <c r="F25" i="17"/>
  <c r="H25" i="17" s="1"/>
  <c r="H22" i="17"/>
  <c r="H19" i="17"/>
  <c r="F10" i="17"/>
  <c r="H10" i="17" s="1"/>
  <c r="H9" i="17"/>
  <c r="H23" i="14" l="1"/>
  <c r="G22" i="19" s="1"/>
  <c r="G21" i="19" s="1"/>
  <c r="F31" i="17"/>
  <c r="H31" i="17" s="1"/>
  <c r="H39" i="17" s="1"/>
  <c r="H10" i="16" s="1"/>
  <c r="H49" i="17"/>
  <c r="H13" i="16" s="1"/>
  <c r="H16" i="16" l="1"/>
  <c r="H18" i="16"/>
  <c r="E13" i="13"/>
  <c r="C22" i="19"/>
  <c r="F32" i="19" s="1"/>
  <c r="F33" i="19" s="1"/>
  <c r="F34" i="19" s="1"/>
  <c r="I61" i="1"/>
  <c r="F40" i="1"/>
  <c r="G23" i="1" s="1"/>
  <c r="G40" i="1"/>
  <c r="G25" i="1" s="1"/>
  <c r="J39" i="1"/>
  <c r="J40" i="1" s="1"/>
  <c r="I21" i="1"/>
  <c r="E11" i="13" s="1"/>
  <c r="J28" i="1"/>
  <c r="J26" i="1"/>
  <c r="G38" i="1"/>
  <c r="F38" i="1"/>
  <c r="H32" i="1"/>
  <c r="J23" i="1"/>
  <c r="J24" i="1"/>
  <c r="J25" i="1"/>
  <c r="J27" i="1"/>
  <c r="E24" i="1"/>
  <c r="E26" i="1"/>
  <c r="E12" i="13" l="1"/>
  <c r="E15" i="13"/>
  <c r="C21" i="13" s="1"/>
  <c r="E21" i="13" s="1"/>
  <c r="G24" i="1"/>
  <c r="G29" i="1" s="1"/>
  <c r="C20" i="13" l="1"/>
  <c r="E20" i="13" s="1"/>
  <c r="C19" i="13"/>
  <c r="E19" i="13" s="1"/>
  <c r="E27" i="13" l="1"/>
  <c r="E31" i="13" s="1"/>
  <c r="E32" i="13" s="1"/>
  <c r="E33" i="13" s="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<sst xmlns="http://schemas.openxmlformats.org/spreadsheetml/2006/main" count="813" uniqueCount="452">
  <si>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</si>
  <si>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</si>
  <si>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</si>
  <si>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</si>
  <si>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</si>
  <si>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</si>
  <si>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</si>
  <si>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</si>
  <si>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</si>
  <si>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</si>
  <si>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</si>
  <si>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</si>
  <si>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</si>
  <si>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</si>
  <si>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</si>
  <si>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</si>
  <si>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</si>
  <si>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</si>
  <si>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Projektant:</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</si>
  <si>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</si>
  <si>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</si>
  <si>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</si>
  <si>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</si>
  <si>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</si>
  <si>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</si>
  <si>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</si>
  <si>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</si>
  <si>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</si>
  <si>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</si>
  <si>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</si>
  <si>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</si>
  <si>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</si>
  <si>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</si>
  <si>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</si>
  <si>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</si>
  <si>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</si>
  <si>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</si>
  <si>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</si>
  <si>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</si>
  <si>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</si>
  <si>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</si>
  <si>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Brno, Joštova 10</t>
  </si>
  <si>
    <t>Rozpočet:</t>
  </si>
  <si>
    <t>Misto</t>
  </si>
  <si>
    <t>FSS-předělení místností - 4NP-m.č.455</t>
  </si>
  <si>
    <t>Masarykova univerzita</t>
  </si>
  <si>
    <t>Žerotínovo náměstí 617/9</t>
  </si>
  <si>
    <t>Brno-Brno-město</t>
  </si>
  <si>
    <t>60200</t>
  </si>
  <si>
    <t>00216224</t>
  </si>
  <si>
    <t>CZ00216224</t>
  </si>
  <si>
    <t>Rozpočet</t>
  </si>
  <si>
    <t>Celkem za stavbu</t>
  </si>
  <si>
    <t>CZK</t>
  </si>
  <si>
    <t>Rekapitulace dílů</t>
  </si>
  <si>
    <t>Typ dílu</t>
  </si>
  <si>
    <t>0</t>
  </si>
  <si>
    <t>Poznámky</t>
  </si>
  <si>
    <t>11</t>
  </si>
  <si>
    <t>Přípravné a přidružené práce</t>
  </si>
  <si>
    <t>399</t>
  </si>
  <si>
    <t>Sádrokartony</t>
  </si>
  <si>
    <t>61</t>
  </si>
  <si>
    <t>Upravy povrchů vnitřní</t>
  </si>
  <si>
    <t>63</t>
  </si>
  <si>
    <t>Podlahy a podlahové konstrukce</t>
  </si>
  <si>
    <t>90</t>
  </si>
  <si>
    <t>Přípočty</t>
  </si>
  <si>
    <t>94</t>
  </si>
  <si>
    <t>Lešení a stavební výtahy</t>
  </si>
  <si>
    <t>95</t>
  </si>
  <si>
    <t>Dokončovací kce na pozem.stav.</t>
  </si>
  <si>
    <t>96</t>
  </si>
  <si>
    <t>Bourání konstrukcí</t>
  </si>
  <si>
    <t>99</t>
  </si>
  <si>
    <t>Staveništní přesun hmot</t>
  </si>
  <si>
    <t>D96</t>
  </si>
  <si>
    <t>Přesuny suti a vybouraných hmot</t>
  </si>
  <si>
    <t>766</t>
  </si>
  <si>
    <t>Konstrukce truhlářské (vč.přesunu hmot)</t>
  </si>
  <si>
    <t>776</t>
  </si>
  <si>
    <t>Podlahy povlakové</t>
  </si>
  <si>
    <t>784</t>
  </si>
  <si>
    <t>Malby</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</si>
  <si>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</si>
  <si>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</si>
  <si>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</si>
  <si>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</si>
  <si>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</si>
  <si>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</si>
  <si>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</si>
  <si>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</si>
  <si>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</si>
  <si>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</si>
  <si>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</si>
  <si>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</si>
  <si>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</si>
  <si>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</si>
  <si>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</si>
  <si>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</si>
  <si>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</si>
  <si>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</si>
  <si>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</si>
  <si>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</si>
  <si>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</si>
  <si>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</si>
  <si>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</si>
  <si>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</si>
  <si>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</si>
  <si>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</si>
  <si>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</si>
  <si>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</si>
  <si>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</si>
  <si>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t>
  </si>
  <si>
    <t>POL1_0</t>
  </si>
  <si>
    <t>Platí pro celou stavbu:</t>
  </si>
  <si>
    <t>VV</t>
  </si>
  <si>
    <t>a) veškeré položky na přípomoce,dopravu,montáž:</t>
  </si>
  <si>
    <t>zpevněné montážní plochy atd.zahrnout do:</t>
  </si>
  <si>
    <t>jednotkových cen:</t>
  </si>
  <si>
    <t>b) v rozsahu prací zhotovitele jsou rovněž jakékoliv:</t>
  </si>
  <si>
    <t>prvky,zařízení,práce a pomocné materiály:</t>
  </si>
  <si>
    <t>neuvedené v tomto soupisu výkonů, které jsou ale:</t>
  </si>
  <si>
    <t>nezbytně nutné k dokončení a provozování díla.:</t>
  </si>
  <si>
    <t>c) součástí dodávky jsou i náklady na geodetická:</t>
  </si>
  <si>
    <t>měření, jako například vytyčení konstrukcí, kontrolní:</t>
  </si>
  <si>
    <t>měření, zaměření skutečného stavu apod.:</t>
  </si>
  <si>
    <t>d) součástí dodávky jsou i náklady na případná:</t>
  </si>
  <si>
    <t>opatření související s ochranou stávajících sítí:</t>
  </si>
  <si>
    <t>komunikací či staveb.:</t>
  </si>
  <si>
    <t>e) součástí jednotkových cen jsou i vícenáklady:</t>
  </si>
  <si>
    <t>související s výstavbou v zimním období, průběžný:</t>
  </si>
  <si>
    <t>úklid staveniště a přilehlých komunikací, likvidací:</t>
  </si>
  <si>
    <t>odpadů, dočasná dopravní omezení apod.:</t>
  </si>
  <si>
    <t>f) nedílnou součástí výkazu výměr ( slepého:</t>
  </si>
  <si>
    <t>rozpočtu ) je projektová dokumentace.:</t>
  </si>
  <si>
    <t>Zpracovatel nabídky je povinen prověřit specifikace:</t>
  </si>
  <si>
    <t>a výměry uvedené ve výkazu výměr.:</t>
  </si>
  <si>
    <t>g) v případě zjištěných rozdílů má na tyto rozdíly:</t>
  </si>
  <si>
    <t>upozornit písemně prostřednictvím žádosti o:</t>
  </si>
  <si>
    <t>dodatečné informace.:</t>
  </si>
  <si>
    <t>h) součástí dodávky je kompletní dokladová část:</t>
  </si>
  <si>
    <t>díla nutná k získání kolaudačního souhlasu stavby.:</t>
  </si>
  <si>
    <t>i) veškeré práce budou fakturovány na základě:</t>
  </si>
  <si>
    <t>skutečně provedených prací dle odsouhlasených:</t>
  </si>
  <si>
    <t>zápisů ve stavebním deníku.:</t>
  </si>
  <si>
    <t>případné vícepráce ( méněpráce ) budou účtovány:</t>
  </si>
  <si>
    <t>v cenách kmenového rozpočtu.:</t>
  </si>
  <si>
    <t>j) výkaz výměr je sestaven dle dokumentace:</t>
  </si>
  <si>
    <t>ve stupni DVD datovanou 2021-02-15:</t>
  </si>
  <si>
    <t>11-01.R</t>
  </si>
  <si>
    <t>Zakrývání povrchů a protiprachová ochrana, po dobu výstavby</t>
  </si>
  <si>
    <t>sada</t>
  </si>
  <si>
    <t>342013321RT1</t>
  </si>
  <si>
    <t>Příčka SDK tl.150 mm,ocel.kce,2x oplášť.,RB 12,5mm, izolace tloušťky 80 mm, EI 60</t>
  </si>
  <si>
    <t>m2</t>
  </si>
  <si>
    <t>na ocelovou jednoduchou kci.CW 100:</t>
  </si>
  <si>
    <t>2x opláštění, minerální izolace tl.80 mm:</t>
  </si>
  <si>
    <t>komplet. kce. dle popisu STANDARDY:</t>
  </si>
  <si>
    <t/>
  </si>
  <si>
    <t>5,84*3,95</t>
  </si>
  <si>
    <t>342013221RT1</t>
  </si>
  <si>
    <t>Příčka SDK tl.125 mm,ocel.kce,2x oplášť.,RB 12,5mm, izolace tloušťky 80 mm, EI 60</t>
  </si>
  <si>
    <t>doplnění příčky do chodby:</t>
  </si>
  <si>
    <t>1,9*2,03-(1*2,03+0,55*2,03)</t>
  </si>
  <si>
    <t>Mezisoučet</t>
  </si>
  <si>
    <t>342090132R00</t>
  </si>
  <si>
    <t>Otvor v SDK, pro dveře 1kř do 25 kg, CW 100,2xopl., výztuhy</t>
  </si>
  <si>
    <t>kus</t>
  </si>
  <si>
    <t>612451431R00</t>
  </si>
  <si>
    <t>Oprava vápenocem omítek stěn štukových do 50 %</t>
  </si>
  <si>
    <t>oprava omítek v ploše (rýhy, drážky, praskliny apod.):</t>
  </si>
  <si>
    <t>kalkulovaná výška po nosnou kci.podhledu:</t>
  </si>
  <si>
    <t>obvod x výška - otvory a zazdívky:</t>
  </si>
  <si>
    <t>6,33*3,95-2*1,78*2,9</t>
  </si>
  <si>
    <t>632477123R00</t>
  </si>
  <si>
    <t>Doplnění rýh v podlahách po vybour.konstrukcích, polymercement.maltou,tl.do10 mm+penetrace</t>
  </si>
  <si>
    <t>podpraží nového dveř.otvoru:</t>
  </si>
  <si>
    <t>1,9*0,13</t>
  </si>
  <si>
    <t>900      R01</t>
  </si>
  <si>
    <t>HZS, stavební dělník v tarifní třídě 4</t>
  </si>
  <si>
    <t>h</t>
  </si>
  <si>
    <t>nezměřitelné stavební práce:1*8</t>
  </si>
  <si>
    <t>941955003R00</t>
  </si>
  <si>
    <t>Lešení lehké pomocné, výška podlahy do 2,5 m</t>
  </si>
  <si>
    <t>kalkulováno na 1/2 plochy:</t>
  </si>
  <si>
    <t>36*1/2</t>
  </si>
  <si>
    <t>952901111R00</t>
  </si>
  <si>
    <t>Vyčištění budov o výšce podlaží do 4 m</t>
  </si>
  <si>
    <t>17,81+18,24</t>
  </si>
  <si>
    <t>95-01.R</t>
  </si>
  <si>
    <t>Přípomoce profesím, prostupy, drážky, chráničky, zapravení</t>
  </si>
  <si>
    <t>vč. přípomocí v přilehlých prostorech dotčených stavbou:</t>
  </si>
  <si>
    <t>(např rozebrání části podhledů, zapravení apod.):</t>
  </si>
  <si>
    <t>sada:1</t>
  </si>
  <si>
    <t>776511820RT1</t>
  </si>
  <si>
    <t>Odstranění PVC a koberců lepených s podložkou, z ploch nad 20 m2</t>
  </si>
  <si>
    <t>výměra odečtena kreslícím programem:</t>
  </si>
  <si>
    <t>viz.výkr.č.005:</t>
  </si>
  <si>
    <t>37</t>
  </si>
  <si>
    <t>962200051RAB</t>
  </si>
  <si>
    <t>Bourání příček sádrokartonových</t>
  </si>
  <si>
    <t>POL2_0</t>
  </si>
  <si>
    <t>1,9*2,03</t>
  </si>
  <si>
    <t>9992811.RRR</t>
  </si>
  <si>
    <t>Přesun hmot pro opravy a údržbu do 4NP, vertikální doprava stáv. výtahem, nadměr nošením!!</t>
  </si>
  <si>
    <t>t</t>
  </si>
  <si>
    <t>generováno rozpočtářským programem:</t>
  </si>
  <si>
    <t>1,62</t>
  </si>
  <si>
    <t>979082111R00</t>
  </si>
  <si>
    <t>Vnitrostaveništní doprava suti do 10 m</t>
  </si>
  <si>
    <t>0,42</t>
  </si>
  <si>
    <t>979082121R00</t>
  </si>
  <si>
    <t>Příplatek k vnitrost. dopravě suti za dalších 5 m</t>
  </si>
  <si>
    <t>4*0,42</t>
  </si>
  <si>
    <t>979011211RTS</t>
  </si>
  <si>
    <t>Svislá doprava suti a vybour. hmot za 4.NP, vertikální doprava stáv. výtahem, nadměr nošením!!</t>
  </si>
  <si>
    <t>979088212R00</t>
  </si>
  <si>
    <t>Nakládání suti na dopr.prostředky</t>
  </si>
  <si>
    <t>979081111R00</t>
  </si>
  <si>
    <t>Odvoz suti a vybour. hmot na skládku do 1 km</t>
  </si>
  <si>
    <t>979081121R00</t>
  </si>
  <si>
    <t>Příplatek k odvozu za každý další 1 km</t>
  </si>
  <si>
    <t>předpoklad odvozu na nejbližší oficiální skládku:</t>
  </si>
  <si>
    <t>5*0,42</t>
  </si>
  <si>
    <t>979990110R00</t>
  </si>
  <si>
    <t>Poplatek za skládku suti - sádrokartonové desky</t>
  </si>
  <si>
    <t>T03/P</t>
  </si>
  <si>
    <t>D+M dveře do místnosti, kpl.výrobek dle výpisu.č. S 001 - STANDARDY</t>
  </si>
  <si>
    <t>ks</t>
  </si>
  <si>
    <t>T04</t>
  </si>
  <si>
    <t>D+M okno do místnosti, kpl.výrobek dle výpisu.č. S 001 - STANDARDY</t>
  </si>
  <si>
    <t>776101101R00</t>
  </si>
  <si>
    <t>Vysávání podlah prům.vysavačem pod povlak.podlahy</t>
  </si>
  <si>
    <t>776101115R00</t>
  </si>
  <si>
    <t>Vyrovnání podkladů samonivelační hmotou</t>
  </si>
  <si>
    <t>776572220R00</t>
  </si>
  <si>
    <t>Položení volné podlah ze čtverců textilních zátěž.</t>
  </si>
  <si>
    <t>776431010R00</t>
  </si>
  <si>
    <t>Montáž podlahových soklíků z koberc. pásů na lištu</t>
  </si>
  <si>
    <t>m</t>
  </si>
  <si>
    <t>viz.výkr.č.004:</t>
  </si>
  <si>
    <t>18,2+18,4-(2*1)</t>
  </si>
  <si>
    <t>697411802.RR</t>
  </si>
  <si>
    <t>Koberec smyčkový čtverec 50 x 50 cm, kpl.výrobek dle výpisu.č. S 001 - STANDARDY</t>
  </si>
  <si>
    <t>POL3_0</t>
  </si>
  <si>
    <t>ztratné kalkulované 5%:</t>
  </si>
  <si>
    <t>1,05*(98,634+0,1*37,2)</t>
  </si>
  <si>
    <t>776981113RU1</t>
  </si>
  <si>
    <t>Lišta hliníková přechodová,různá výška povl.podlah</t>
  </si>
  <si>
    <t>2*1</t>
  </si>
  <si>
    <t>998776201R00</t>
  </si>
  <si>
    <t>Přesun hmot pro podlahy povlakové, výšky do 6 m</t>
  </si>
  <si>
    <t>784450075RA0</t>
  </si>
  <si>
    <t xml:space="preserve">Malba disperzní, penetrace 1x, malba bílá 2x </t>
  </si>
  <si>
    <t>strop:17,25+17,68</t>
  </si>
  <si>
    <t>plocha:25,25*3,95</t>
  </si>
  <si>
    <t>odpočet otvorů:-2*(1,78*2,9)</t>
  </si>
  <si>
    <t>-2*2,03*(1+0,55)</t>
  </si>
  <si>
    <t>END</t>
  </si>
  <si>
    <t>Soustava</t>
  </si>
  <si>
    <t>vlastní</t>
  </si>
  <si>
    <t>RTS 2021/I</t>
  </si>
  <si>
    <t>Rekapitulace investičních nákladů:</t>
  </si>
  <si>
    <t>Investor</t>
  </si>
  <si>
    <t>Masarykova univerzita, Žerotínovo nám. 617/9, Brno 625 00</t>
  </si>
  <si>
    <t>Akce</t>
  </si>
  <si>
    <t>FSS - MUNI PŘEDĚLENÍ POSLUCHÁREN</t>
  </si>
  <si>
    <t>Stupeň</t>
  </si>
  <si>
    <t>Dokumentace pro výběr zhotovitele</t>
  </si>
  <si>
    <t>Cena</t>
  </si>
  <si>
    <t>Kč bez DPH</t>
  </si>
  <si>
    <t>OBJEKT</t>
  </si>
  <si>
    <t>01</t>
  </si>
  <si>
    <t>ARCHITEKTONICKO-STAVEBNÍ ŘEŠENÍ A PBŘS</t>
  </si>
  <si>
    <t>10</t>
  </si>
  <si>
    <t>ELEKTROINSTALACE</t>
  </si>
  <si>
    <t>12</t>
  </si>
  <si>
    <t>SLABOPROUDÉ ROZVODY</t>
  </si>
  <si>
    <t>STAVEBNÍ OBJEKTY - CELKEM</t>
  </si>
  <si>
    <t>VON</t>
  </si>
  <si>
    <t>VEDLEJŠÍ A OSTATNÍ NÁKLADY</t>
  </si>
  <si>
    <t>Pol.</t>
  </si>
  <si>
    <t>Základna</t>
  </si>
  <si>
    <t>VN 01</t>
  </si>
  <si>
    <t>ZAŘÍZENÍ STAVENIŠTĚ</t>
  </si>
  <si>
    <t>VN 02</t>
  </si>
  <si>
    <t>MIMOSTAVENIŠTNÍ DOPRAVA</t>
  </si>
  <si>
    <t>VN 03</t>
  </si>
  <si>
    <t>KOMPLETAČNÍ ČINNOST ZHOTOVITELE</t>
  </si>
  <si>
    <t>VEDLEJŠÍ A OSTATNÍ NÁKLADY - CELKEM</t>
  </si>
  <si>
    <t>Stavební objekt, inženýrské objekty, provozní soubory a VON celkem:</t>
  </si>
  <si>
    <t>CELKEM ZA AKCI ( bez DPH )</t>
  </si>
  <si>
    <t>DPH 21%</t>
  </si>
  <si>
    <t>CELKEM ZA AKCI ( vč. DPH )</t>
  </si>
  <si>
    <t>Vypracoval</t>
  </si>
  <si>
    <t>Přepažení pracovny 4NP m.č.455</t>
  </si>
  <si>
    <t>FSS, m.č.4.55</t>
  </si>
  <si>
    <t>KONTROLNÍ ROZPOČET</t>
  </si>
  <si>
    <t>12 SLABOPROUDÉ ROZVODY</t>
  </si>
  <si>
    <t>Typ</t>
  </si>
  <si>
    <t>Technická specifikace - STANDARD</t>
  </si>
  <si>
    <t>cena
celkem (Kč)</t>
  </si>
  <si>
    <t>Díl.</t>
  </si>
  <si>
    <t>Universální kabelážní systém (UKS)</t>
  </si>
  <si>
    <r>
      <t xml:space="preserve">Strukturovaná kabeláž jako celek musí splňovat záruky a certifikace od dodavatele, systém musí být cerifikován jako kompaktní celek od jednoho výrobce. Veškeré zařízení uvedené ve výkazu výměr musí být kompletní, včetně příslušenství tak, aby byl celek po montáži plně funkční. Design zásuvek ekvivalent TANGO.
</t>
    </r>
    <r>
      <rPr>
        <b/>
        <i/>
        <sz val="10"/>
        <rFont val="Calibri"/>
        <family val="2"/>
        <charset val="238"/>
        <scheme val="minor"/>
      </rPr>
      <t>Aktivní prvky, WiFi AP, UPS a zařízení AVT předmětem samostatné dodávky investora (součástí projektu interiérového vybavení).</t>
    </r>
  </si>
  <si>
    <t>Zásuvky:</t>
  </si>
  <si>
    <t>Datová dvojzásuvka 2x RJ45 - zapuštěná</t>
  </si>
  <si>
    <t>Datová zásuvka UTP 2xRJ45 Cat.6 pod omítku, komplet (maska nosná, přístroj, kryt,instal.krabice).</t>
  </si>
  <si>
    <t>Keystone</t>
  </si>
  <si>
    <t>Keystone - certifikovatelný s kabeláží</t>
  </si>
  <si>
    <t>Keystony a kabely systémové od jednoho výrobce - certifikovaný systém.</t>
  </si>
  <si>
    <t>Rozváděč</t>
  </si>
  <si>
    <t>Součástí m.č.2.09</t>
  </si>
  <si>
    <t>Aktivní prvky součástí dodávky investora.</t>
  </si>
  <si>
    <t>Elektroinstalační materiál</t>
  </si>
  <si>
    <t>Instalační nestíněný kabel UTP - typ Cat 6, 250MHz  4p min.  AWG23, LSOH</t>
  </si>
  <si>
    <t>Úložné konstrukce</t>
  </si>
  <si>
    <t>Ohebná trubka pr. 25mm</t>
  </si>
  <si>
    <t>Ohebná trubka PVC, vnější  pr. 25 mm</t>
  </si>
  <si>
    <t>Montážní a instalační práce</t>
  </si>
  <si>
    <t>Montáž kompletní zásuvky cat6 dvojité 2xRJ45</t>
  </si>
  <si>
    <t>Kompletní práce spojené s montáží kompletní zásuvky cat6 UTP dvojité 2xRJ45</t>
  </si>
  <si>
    <t>Položení a upevnění sdělovacích kabelů do žlabů a trubek</t>
  </si>
  <si>
    <t>Odvíjení kabelů z kabelového bubnu, naměření délky, odříznutí a úpravu konců kabelu;ukládání kabeláže do kabelových tras;přeměření izolačního stavu a kontinuity žil kabelu. Montáž, zakončení, zapojení, svorkování. Montáže provedené tak, aby byla funkčnost zaručena (certifikované hmoždinky, příchytky, žlaby a podobně)</t>
  </si>
  <si>
    <t>Montáž chrániček pod strop, do SDK a podlahy do pr.25mm</t>
  </si>
  <si>
    <t>Kompletní práce spojené s montáží chrániček</t>
  </si>
  <si>
    <t>Měření metalických datových segmentů</t>
  </si>
  <si>
    <t>Kompletace, revize a zkoušky</t>
  </si>
  <si>
    <t>Kompletace systému</t>
  </si>
  <si>
    <t>Položka zahrnuje veškeré náklady na přípravu vzorkování, náklady spojené s odsouhlasením nabízeného systému uživatelem, doložení atestů a certifikátů a veškeré další práce nutné k zajištění plné funkčnosti systému a řádného předání objednateli</t>
  </si>
  <si>
    <t>hod</t>
  </si>
  <si>
    <t>Zkušební provoz</t>
  </si>
  <si>
    <t xml:space="preserve">Položka zahrnuje náklady na přítomnost technika během zkušebního provozu systému, včetně odstraňování závad a nedodělků, které zkušební provoz prokáže </t>
  </si>
  <si>
    <t>Výchozí revize</t>
  </si>
  <si>
    <t>Položka zahrnuje provedení výchozí revize systému revizním technikem dle ČSN 33 2000-6-61;</t>
  </si>
  <si>
    <t>Dokumentace skutečného provedení</t>
  </si>
  <si>
    <t>Položka zahrnuje veškeré práce spojené s vytvořením dokumentace skutečného provedení.</t>
  </si>
  <si>
    <t>kpl</t>
  </si>
  <si>
    <t>Celkem za</t>
  </si>
  <si>
    <t>Ostatní</t>
  </si>
  <si>
    <t>Koordinace prací s ostatními profesemi</t>
  </si>
  <si>
    <t>koordinace prací s ostatními profesemi</t>
  </si>
  <si>
    <t>Ostatní příslušenství</t>
  </si>
  <si>
    <t>Montážní materiál - izol.pásky, bužírky, kabel.štítky, stah.pásky, sádra, zahrnuje i požární ucpávky.</t>
  </si>
  <si>
    <t>Demontáže</t>
  </si>
  <si>
    <t>demontáže stáv. SLP zařízení</t>
  </si>
  <si>
    <t>Značení trasy vedení</t>
  </si>
  <si>
    <t>značení trasy vedení</t>
  </si>
  <si>
    <t>Přesuny hmot</t>
  </si>
  <si>
    <t>přesuny hmot</t>
  </si>
  <si>
    <t>Dopravní náklady</t>
  </si>
  <si>
    <t>Položka zahrnuje veškeré náklady  spojené s dopravou materiálu na zakázku.</t>
  </si>
  <si>
    <t>REKAPITULACE</t>
  </si>
  <si>
    <t>Obj.č.</t>
  </si>
  <si>
    <t>Název části</t>
  </si>
  <si>
    <t>Celkem v Kč bez DPH</t>
  </si>
  <si>
    <t>Celkem v Kč vč. DPH 21%</t>
  </si>
  <si>
    <t>Fakulta sociální studií</t>
  </si>
  <si>
    <t>SO 101 - Předělení místností</t>
  </si>
  <si>
    <t>IO - Elektroinstalace</t>
  </si>
  <si>
    <t>DVD</t>
  </si>
  <si>
    <t>Kancelář 4.55</t>
  </si>
  <si>
    <t>Popis položky</t>
  </si>
  <si>
    <t>Množství</t>
  </si>
  <si>
    <t>Jedn.</t>
  </si>
  <si>
    <t>Dodávky</t>
  </si>
  <si>
    <t>Instalační materiál</t>
  </si>
  <si>
    <t>Spínač  domovní zapuštěný, řaz. 1</t>
  </si>
  <si>
    <t>Zásuvka domovní zapuštěná</t>
  </si>
  <si>
    <t>Kabely</t>
  </si>
  <si>
    <t>Kabel CYKY 2x1,5</t>
  </si>
  <si>
    <t xml:space="preserve">Kabel CYKY 3x1,5 </t>
  </si>
  <si>
    <t xml:space="preserve">Kabel CYKY 3x2,5 </t>
  </si>
  <si>
    <t>Dodávka celkem</t>
  </si>
  <si>
    <t>210110041</t>
  </si>
  <si>
    <t>210111011</t>
  </si>
  <si>
    <t>Kabel CYKY 3x1,5</t>
  </si>
  <si>
    <t>210810045</t>
  </si>
  <si>
    <t>Kabel CYKY 3x2,5</t>
  </si>
  <si>
    <t>210810046</t>
  </si>
  <si>
    <t>předběžná obhlídka</t>
  </si>
  <si>
    <t>nezměřitelné montážní práce</t>
  </si>
  <si>
    <t>výchozí revize</t>
  </si>
  <si>
    <t>koordinační činnost</t>
  </si>
  <si>
    <t>Elektromontáže celkem</t>
  </si>
  <si>
    <t>Stavba :</t>
  </si>
  <si>
    <t>Fakulta sociálních studií</t>
  </si>
  <si>
    <t>Objekt :</t>
  </si>
  <si>
    <t>SO 101 - Předělení místností   IO - Elektroinstalace m.č.455</t>
  </si>
  <si>
    <t>REKAPITULACE  STAVEBNÍCH  DÍLŮ</t>
  </si>
  <si>
    <t>Stavební díl</t>
  </si>
  <si>
    <t>HZS</t>
  </si>
  <si>
    <t>M21</t>
  </si>
  <si>
    <t>Elektromontáže</t>
  </si>
  <si>
    <t>CELKEM  OBJEKT</t>
  </si>
  <si>
    <t>VEDLEJŠÍ ROZPOČTOVÉ  NÁKLADY</t>
  </si>
  <si>
    <t>Název VRN</t>
  </si>
  <si>
    <t>Kč</t>
  </si>
  <si>
    <t>Přeprava</t>
  </si>
  <si>
    <t>Prořez délkového materiálu</t>
  </si>
  <si>
    <t>Podružný materiál</t>
  </si>
  <si>
    <t>Podíl přidružených nákladů</t>
  </si>
  <si>
    <t>CELKEM VRN</t>
  </si>
  <si>
    <t>KRYCÍ LIST ROZPOČTU</t>
  </si>
  <si>
    <t>Název objektu :</t>
  </si>
  <si>
    <t>JKSO :</t>
  </si>
  <si>
    <t>Název stavby :</t>
  </si>
  <si>
    <t>SKP :</t>
  </si>
  <si>
    <t>Projektant :</t>
  </si>
  <si>
    <t>AiD team a.s.</t>
  </si>
  <si>
    <t>Počet měrných jednotek :</t>
  </si>
  <si>
    <t>Objednatel :</t>
  </si>
  <si>
    <t>Náklady na MJ :</t>
  </si>
  <si>
    <t>Počet listů :</t>
  </si>
  <si>
    <t>Zakázkové číslo :</t>
  </si>
  <si>
    <t>Zpracovatel projektu :</t>
  </si>
  <si>
    <t>Subtech s.r.o.</t>
  </si>
  <si>
    <t>Zhotovitel :</t>
  </si>
  <si>
    <t>ROZPOČTOVÉ NÁKLADY</t>
  </si>
  <si>
    <t>Rozpočtové náklady II. a III. hlavy</t>
  </si>
  <si>
    <t>Vedlejší rozpočtové náklady</t>
  </si>
  <si>
    <t>Z</t>
  </si>
  <si>
    <t>Montáž celkem</t>
  </si>
  <si>
    <t>R</t>
  </si>
  <si>
    <t>HSV celkem</t>
  </si>
  <si>
    <t>N</t>
  </si>
  <si>
    <t>PSV celkem</t>
  </si>
  <si>
    <t>ZRN celkem</t>
  </si>
  <si>
    <t>RN II.a III.hlavy</t>
  </si>
  <si>
    <t>Ostatní VRN</t>
  </si>
  <si>
    <t>ZRN+VRN+HZS</t>
  </si>
  <si>
    <t>VRN celkem</t>
  </si>
  <si>
    <t>Jméno :</t>
  </si>
  <si>
    <t>Datum :</t>
  </si>
  <si>
    <t>Podpis:</t>
  </si>
  <si>
    <t>Podpis :</t>
  </si>
  <si>
    <t>Základ pro DPH</t>
  </si>
  <si>
    <t>%  činí :</t>
  </si>
  <si>
    <t>CENA ZA OBJEKT CELKEM</t>
  </si>
  <si>
    <t>ON 01</t>
  </si>
  <si>
    <t>STAVEBNÍ PASPORT</t>
  </si>
  <si>
    <t>ON 02</t>
  </si>
  <si>
    <t>TECHNOLOGICKÝ PASPORT</t>
  </si>
  <si>
    <t>ON 03</t>
  </si>
  <si>
    <t>DOKUMENTACE SKUTEČNÉHO PROVEDENÍ (kompletní profese)</t>
  </si>
  <si>
    <t>Instalační přístroje nutno vzorkovat</t>
  </si>
  <si>
    <t>CELKEM</t>
  </si>
  <si>
    <t>SUM</t>
  </si>
  <si>
    <t>POZNÁMKY UCHAZEČE</t>
  </si>
  <si>
    <t>POPUZIV</t>
  </si>
  <si>
    <t>Zhotovitel: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</si>
</sst>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0000"/>
    <numFmt numFmtId="165" formatCode="0.0%"/>
    <numFmt numFmtId="166" formatCode="#,##0\ &quot;Kč&quot;"/>
    <numFmt numFmtId="167" formatCode="#,##0.0\ _K_č"/>
    <numFmt numFmtId="168" formatCode="dd/mm/yy"/>
    <numFmt numFmtId="169" formatCode="0.0"/>
    <numFmt numFmtId="170" formatCode="0.00_)"/>
    <numFmt numFmtId="171" formatCode="dd/\ mmm/"/>
    <numFmt numFmtId="172" formatCode="#,##0&quot; Kč&quot;"/>
  </numFmts>
  <fonts count="7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rgb="FFDF7000"/>
      <name val="Arial CE"/>
      <charset val="238"/>
    </font>
    <font>
      <sz val="16"/>
      <color indexed="8"/>
      <name val="Arial"/>
      <family val="2"/>
      <charset val="238"/>
    </font>
    <font>
      <sz val="14"/>
      <color indexed="8"/>
      <name val="Arial"/>
      <family val="2"/>
      <charset val="238"/>
    </font>
    <font>
      <b/>
      <sz val="14"/>
      <color rgb="FFFF0000"/>
      <name val="Arial"/>
      <family val="2"/>
      <charset val="238"/>
    </font>
    <font>
      <b/>
      <sz val="16"/>
      <color indexed="8"/>
      <name val="Arial"/>
      <family val="2"/>
      <charset val="238"/>
    </font>
    <font>
      <b/>
      <sz val="18"/>
      <color indexed="8"/>
      <name val="Arial"/>
      <family val="2"/>
      <charset val="238"/>
    </font>
    <font>
      <sz val="10"/>
      <name val="Arial"/>
      <family val="2"/>
      <charset val="238"/>
    </font>
    <font>
      <sz val="10"/>
      <color rgb="FFFF9900"/>
      <name val="Arial"/>
      <family val="2"/>
      <charset val="238"/>
    </font>
    <font>
      <b/>
      <sz val="10"/>
      <color indexed="8"/>
      <name val="Arial"/>
      <family val="2"/>
      <charset val="238"/>
    </font>
    <font>
      <b/>
      <sz val="14"/>
      <name val="Arial"/>
      <family val="2"/>
      <charset val="238"/>
    </font>
    <font>
      <b/>
      <sz val="11"/>
      <name val="Arial"/>
      <family val="2"/>
      <charset val="238"/>
    </font>
    <font>
      <b/>
      <sz val="10"/>
      <name val="Arial"/>
      <family val="2"/>
      <charset val="238"/>
    </font>
    <font>
      <sz val="10"/>
      <color rgb="FF000000"/>
      <name val="Arial"/>
      <family val="2"/>
      <charset val="238"/>
    </font>
    <font>
      <b/>
      <sz val="14"/>
      <color indexed="8"/>
      <name val="Arial"/>
      <family val="2"/>
      <charset val="238"/>
    </font>
    <font>
      <sz val="10"/>
      <color indexed="8"/>
      <name val="Arial"/>
      <family val="2"/>
      <charset val="238"/>
    </font>
    <font>
      <b/>
      <sz val="12"/>
      <color indexed="8"/>
      <name val="Arial"/>
      <family val="2"/>
      <charset val="238"/>
    </font>
    <font>
      <b/>
      <sz val="12"/>
      <name val="Arial"/>
      <family val="2"/>
      <charset val="238"/>
    </font>
    <font>
      <b/>
      <sz val="12"/>
      <color rgb="FFFF0000"/>
      <name val="Arial"/>
      <family val="2"/>
      <charset val="238"/>
    </font>
    <font>
      <u/>
      <sz val="11"/>
      <color theme="10"/>
      <name val="Calibri"/>
      <family val="2"/>
      <charset val="238"/>
      <scheme val="minor"/>
    </font>
    <font>
      <sz val="10"/>
      <name val="Arial CE"/>
      <charset val="238"/>
    </font>
    <font>
      <sz val="10"/>
      <name val="Arial CE"/>
    </font>
    <font>
      <b/>
      <sz val="14"/>
      <color theme="0"/>
      <name val="Calibri"/>
      <family val="2"/>
      <charset val="238"/>
    </font>
    <font>
      <b/>
      <u/>
      <sz val="8"/>
      <color theme="0"/>
      <name val="Calibri"/>
      <family val="2"/>
      <charset val="238"/>
    </font>
    <font>
      <b/>
      <sz val="20"/>
      <color theme="0"/>
      <name val="Calibri"/>
      <family val="2"/>
      <charset val="238"/>
    </font>
    <font>
      <sz val="8"/>
      <name val="Calibri"/>
      <family val="2"/>
      <charset val="238"/>
    </font>
    <font>
      <sz val="12"/>
      <name val="Calibri"/>
      <family val="2"/>
      <charset val="238"/>
    </font>
    <font>
      <b/>
      <u/>
      <sz val="12"/>
      <color theme="0"/>
      <name val="Calibri"/>
      <family val="2"/>
      <charset val="238"/>
    </font>
    <font>
      <sz val="12"/>
      <color theme="0"/>
      <name val="Calibri"/>
      <family val="2"/>
      <charset val="238"/>
    </font>
    <font>
      <b/>
      <sz val="14"/>
      <color rgb="FFFF0000"/>
      <name val="Calibri"/>
      <family val="2"/>
      <charset val="238"/>
    </font>
    <font>
      <b/>
      <sz val="8"/>
      <name val="Calibri"/>
      <family val="2"/>
      <charset val="238"/>
    </font>
    <font>
      <u/>
      <sz val="8"/>
      <name val="Calibri"/>
      <family val="2"/>
      <charset val="238"/>
    </font>
    <font>
      <sz val="10"/>
      <name val="Calibri"/>
      <family val="2"/>
      <charset val="238"/>
    </font>
    <font>
      <b/>
      <sz val="10"/>
      <name val="Calibri"/>
      <family val="2"/>
      <charset val="238"/>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i/>
      <sz val="10"/>
      <name val="Calibri"/>
      <family val="2"/>
      <charset val="238"/>
    </font>
    <font>
      <b/>
      <sz val="8"/>
      <color indexed="10"/>
      <name val="Calibri"/>
      <family val="2"/>
      <charset val="238"/>
    </font>
    <font>
      <i/>
      <sz val="8"/>
      <name val="Calibri"/>
      <family val="2"/>
      <charset val="238"/>
    </font>
    <font>
      <sz val="8"/>
      <color indexed="8"/>
      <name val="Calibri"/>
      <family val="2"/>
      <charset val="238"/>
    </font>
    <font>
      <b/>
      <sz val="16"/>
      <name val="Calibri"/>
      <family val="2"/>
      <charset val="238"/>
    </font>
    <font>
      <b/>
      <sz val="12"/>
      <name val="Calibri"/>
      <family val="2"/>
      <charset val="238"/>
    </font>
    <font>
      <sz val="10"/>
      <color theme="1"/>
      <name val="Times New Roman"/>
      <family val="1"/>
      <charset val="238"/>
    </font>
    <font>
      <sz val="10"/>
      <name val="Courier"/>
      <family val="1"/>
      <charset val="238"/>
    </font>
    <font>
      <sz val="10"/>
      <name val="Times New Roman"/>
      <family val="1"/>
      <charset val="238"/>
    </font>
    <font>
      <b/>
      <sz val="12"/>
      <color theme="1"/>
      <name val="Times New Roman"/>
      <family val="1"/>
      <charset val="238"/>
    </font>
    <font>
      <sz val="8"/>
      <name val="Times New Roman"/>
      <family val="1"/>
      <charset val="238"/>
    </font>
    <font>
      <b/>
      <sz val="10"/>
      <name val="Times New Roman"/>
      <family val="1"/>
      <charset val="238"/>
    </font>
    <font>
      <sz val="10"/>
      <color indexed="8"/>
      <name val="Times New Roman"/>
      <family val="1"/>
      <charset val="238"/>
    </font>
    <font>
      <b/>
      <sz val="9"/>
      <name val="Arial CE"/>
      <family val="2"/>
      <charset val="238"/>
    </font>
    <font>
      <b/>
      <i/>
      <sz val="12"/>
      <name val="Arial CE"/>
      <family val="2"/>
      <charset val="238"/>
    </font>
  </fonts>
  <fills count="15">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rgb="FFFFC000"/>
        <bgColor indexed="64"/>
      </patternFill>
    </fill>
    <fill>
      <patternFill patternType="solid">
        <fgColor rgb="FF002776"/>
        <bgColor indexed="64"/>
      </patternFill>
    </fill>
    <fill>
      <patternFill patternType="solid">
        <fgColor rgb="FFA5ACAF"/>
        <bgColor indexed="64"/>
      </patternFill>
    </fill>
    <fill>
      <patternFill patternType="solid">
        <fgColor indexed="2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9CCFF"/>
        <bgColor indexed="64"/>
      </patternFill>
    </fill>
  </fills>
  <borders count="13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auto="1"/>
      </top>
      <bottom style="thin">
        <color indexed="64"/>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medium">
        <color auto="1"/>
      </left>
      <right/>
      <top/>
      <bottom style="double">
        <color auto="1"/>
      </bottom>
      <diagonal/>
    </border>
    <border>
      <left/>
      <right/>
      <top/>
      <bottom style="double">
        <color auto="1"/>
      </bottom>
      <diagonal/>
    </border>
    <border>
      <left/>
      <right style="medium">
        <color auto="1"/>
      </right>
      <top/>
      <bottom style="double">
        <color auto="1"/>
      </bottom>
      <diagonal/>
    </border>
    <border>
      <left style="medium">
        <color auto="1"/>
      </left>
      <right style="thin">
        <color auto="1"/>
      </right>
      <top style="double">
        <color auto="1"/>
      </top>
      <bottom/>
      <diagonal/>
    </border>
    <border>
      <left/>
      <right/>
      <top style="double">
        <color auto="1"/>
      </top>
      <bottom/>
      <diagonal/>
    </border>
    <border>
      <left style="medium">
        <color auto="1"/>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auto="1"/>
      </left>
      <right style="medium">
        <color auto="1"/>
      </right>
      <top/>
      <bottom/>
      <diagonal/>
    </border>
    <border>
      <left style="medium">
        <color indexed="64"/>
      </left>
      <right style="medium">
        <color indexed="64"/>
      </right>
      <top/>
      <bottom style="thin">
        <color auto="1"/>
      </bottom>
      <diagonal/>
    </border>
    <border>
      <left style="medium">
        <color auto="1"/>
      </left>
      <right style="thin">
        <color indexed="64"/>
      </right>
      <top/>
      <bottom style="thin">
        <color indexed="64"/>
      </bottom>
      <diagonal/>
    </border>
    <border>
      <left style="medium">
        <color indexed="64"/>
      </left>
      <right style="thin">
        <color indexed="64"/>
      </right>
      <top style="thin">
        <color indexed="64"/>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auto="1"/>
      </right>
      <top/>
      <bottom style="medium">
        <color auto="1"/>
      </bottom>
      <diagonal/>
    </border>
    <border>
      <left/>
      <right style="medium">
        <color auto="1"/>
      </right>
      <top style="double">
        <color auto="1"/>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medium">
        <color indexed="64"/>
      </top>
      <bottom/>
      <diagonal/>
    </border>
    <border>
      <left/>
      <right style="medium">
        <color indexed="64"/>
      </right>
      <top style="medium">
        <color indexed="64"/>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bottom/>
      <diagonal/>
    </border>
    <border>
      <left/>
      <right style="medium">
        <color indexed="8"/>
      </right>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thin">
        <color indexed="8"/>
      </right>
      <top/>
      <bottom/>
      <diagonal/>
    </border>
    <border>
      <left style="thin">
        <color indexed="8"/>
      </left>
      <right style="thin">
        <color indexed="8"/>
      </right>
      <top style="thin">
        <color indexed="8"/>
      </top>
      <bottom/>
      <diagonal/>
    </border>
    <border>
      <left/>
      <right style="medium">
        <color indexed="8"/>
      </right>
      <top style="medium">
        <color indexed="64"/>
      </top>
      <bottom style="medium">
        <color indexed="64"/>
      </bottom>
      <diagonal/>
    </border>
    <border>
      <left style="medium">
        <color indexed="8"/>
      </left>
      <right/>
      <top style="medium">
        <color indexed="64"/>
      </top>
      <bottom style="medium">
        <color indexed="64"/>
      </bottom>
      <diagonal/>
    </border>
    <border>
      <left style="medium">
        <color indexed="8"/>
      </left>
      <right/>
      <top style="medium">
        <color indexed="8"/>
      </top>
      <bottom/>
      <diagonal/>
    </border>
    <border>
      <left/>
      <right style="thin">
        <color indexed="8"/>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8"/>
      </left>
      <right/>
      <top style="thin">
        <color indexed="8"/>
      </top>
      <bottom/>
      <diagonal/>
    </border>
    <border>
      <left/>
      <right style="medium">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style="medium">
        <color indexed="8"/>
      </right>
      <top/>
      <bottom style="thin">
        <color indexed="8"/>
      </bottom>
      <diagonal/>
    </border>
    <border>
      <left style="medium">
        <color indexed="8"/>
      </left>
      <right style="medium">
        <color indexed="8"/>
      </right>
      <top style="thin">
        <color indexed="8"/>
      </top>
      <bottom/>
      <diagonal/>
    </border>
    <border>
      <left/>
      <right/>
      <top/>
      <bottom style="thin">
        <color indexed="8"/>
      </bottom>
      <diagonal/>
    </border>
    <border>
      <left style="medium">
        <color indexed="8"/>
      </left>
      <right/>
      <top/>
      <bottom style="thin">
        <color indexed="8"/>
      </bottom>
      <diagonal/>
    </border>
    <border>
      <left style="thin">
        <color indexed="8"/>
      </left>
      <right style="medium">
        <color indexed="8"/>
      </right>
      <top style="thin">
        <color indexed="8"/>
      </top>
      <bottom style="medium">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top style="medium">
        <color indexed="8"/>
      </top>
      <bottom/>
      <diagonal/>
    </border>
    <border>
      <left style="thin">
        <color indexed="8"/>
      </left>
      <right/>
      <top style="thin">
        <color indexed="8"/>
      </top>
      <bottom style="medium">
        <color indexed="8"/>
      </bottom>
      <diagonal/>
    </border>
    <border>
      <left/>
      <right style="medium">
        <color indexed="8"/>
      </right>
      <top/>
      <bottom style="medium">
        <color indexed="8"/>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auto="1"/>
      </right>
      <top style="thin">
        <color indexed="64"/>
      </top>
      <bottom style="thin">
        <color auto="1"/>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s>
  <cellStyleXfs count="9">
    <xf numFmtId="0" fontId="0" fillId="0" borderId="0"/>
    <xf numFmtId="0" fontId="1" fillId="0" borderId="0"/>
    <xf numFmtId="0" fontId="24" fillId="0" borderId="0"/>
    <xf numFmtId="0" fontId="36" fillId="0" borderId="0" applyNumberFormat="0" applyFill="0" applyBorder="0" applyAlignment="0" applyProtection="0"/>
    <xf numFmtId="0" fontId="38" fillId="0" borderId="0"/>
    <xf numFmtId="0" fontId="24" fillId="0" borderId="0"/>
    <xf numFmtId="0" fontId="24" fillId="0" borderId="0"/>
    <xf numFmtId="0" fontId="62" fillId="0" borderId="0"/>
    <xf numFmtId="0" fontId="1" fillId="0" borderId="0"/>
  </cellStyleXfs>
  <cellXfs count="688">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0" fillId="0" borderId="0" xfId="0" applyNumberFormat="1"/>
    <xf numFmtId="4" fontId="0" fillId="0" borderId="0" xfId="0" applyNumberFormat="1"/>
    <xf numFmtId="4" fontId="0" fillId="0" borderId="0" xfId="0" applyNumberFormat="1" applyAlignment="1"/>
    <xf numFmtId="3" fontId="0" fillId="0" borderId="26" xfId="0" applyNumberFormat="1" applyBorder="1"/>
    <xf numFmtId="3" fontId="0" fillId="4" borderId="30" xfId="0" applyNumberFormat="1" applyFill="1" applyBorder="1" applyAlignment="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3" borderId="3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0" fontId="15"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8" xfId="0" applyNumberFormat="1" applyFont="1" applyBorder="1" applyAlignment="1">
      <alignment horizontal="center" vertical="center"/>
    </xf>
    <xf numFmtId="4" fontId="7" fillId="0" borderId="38" xfId="0" applyNumberFormat="1" applyFont="1" applyBorder="1" applyAlignment="1">
      <alignment vertical="center"/>
    </xf>
    <xf numFmtId="4" fontId="7" fillId="4" borderId="38" xfId="0" applyNumberFormat="1" applyFont="1" applyFill="1" applyBorder="1" applyAlignment="1">
      <alignment horizontal="center"/>
    </xf>
    <xf numFmtId="4" fontId="7" fillId="4" borderId="38" xfId="0" applyNumberFormat="1" applyFont="1" applyFill="1" applyBorder="1" applyAlignment="1"/>
    <xf numFmtId="49" fontId="0" fillId="0" borderId="1" xfId="0" applyNumberFormat="1" applyBorder="1"/>
    <xf numFmtId="49" fontId="0" fillId="0" borderId="14" xfId="0" applyNumberFormat="1" applyBorder="1" applyAlignment="1">
      <alignment horizontal="left" vertical="center" indent="1"/>
    </xf>
    <xf numFmtId="0" fontId="16" fillId="0" borderId="0" xfId="0" applyFont="1"/>
    <xf numFmtId="0" fontId="16" fillId="0" borderId="26" xfId="0" applyFont="1" applyBorder="1" applyAlignment="1">
      <alignment vertical="top"/>
    </xf>
    <xf numFmtId="0" fontId="0" fillId="3" borderId="10" xfId="0" applyFill="1" applyBorder="1" applyAlignment="1">
      <alignment vertical="top"/>
    </xf>
    <xf numFmtId="0" fontId="16" fillId="0" borderId="34" xfId="0" applyFont="1" applyBorder="1" applyAlignment="1">
      <alignment vertical="top" shrinkToFit="1"/>
    </xf>
    <xf numFmtId="0" fontId="16" fillId="0" borderId="33" xfId="0" applyFont="1" applyBorder="1" applyAlignment="1">
      <alignment vertical="top" shrinkToFit="1"/>
    </xf>
    <xf numFmtId="0" fontId="16" fillId="0" borderId="26" xfId="0" applyFont="1" applyBorder="1" applyAlignment="1">
      <alignment vertical="top" shrinkToFit="1"/>
    </xf>
    <xf numFmtId="0" fontId="0" fillId="3" borderId="37" xfId="0" applyFill="1" applyBorder="1" applyAlignment="1">
      <alignment vertical="top" shrinkToFit="1"/>
    </xf>
    <xf numFmtId="0" fontId="0" fillId="3" borderId="38" xfId="0" applyFill="1" applyBorder="1" applyAlignment="1">
      <alignment vertical="top" shrinkToFit="1"/>
    </xf>
    <xf numFmtId="0" fontId="0" fillId="3" borderId="10" xfId="0" applyFill="1" applyBorder="1" applyAlignment="1">
      <alignment vertical="top" shrinkToFit="1"/>
    </xf>
    <xf numFmtId="164" fontId="16" fillId="0" borderId="33" xfId="0" applyNumberFormat="1" applyFont="1" applyBorder="1" applyAlignment="1">
      <alignment vertical="top" shrinkToFit="1"/>
    </xf>
    <xf numFmtId="164" fontId="17" fillId="0" borderId="33" xfId="0" applyNumberFormat="1" applyFont="1" applyBorder="1" applyAlignment="1">
      <alignment vertical="top" wrapText="1" shrinkToFit="1"/>
    </xf>
    <xf numFmtId="164" fontId="0" fillId="3" borderId="38" xfId="0" applyNumberFormat="1" applyFill="1" applyBorder="1" applyAlignment="1">
      <alignment vertical="top" shrinkToFit="1"/>
    </xf>
    <xf numFmtId="164" fontId="18" fillId="0" borderId="33" xfId="0" applyNumberFormat="1" applyFont="1" applyBorder="1" applyAlignment="1">
      <alignment vertical="top" wrapText="1" shrinkToFit="1"/>
    </xf>
    <xf numFmtId="4" fontId="16" fillId="0" borderId="33" xfId="0" applyNumberFormat="1" applyFont="1" applyBorder="1" applyAlignment="1">
      <alignment vertical="top" shrinkToFit="1"/>
    </xf>
    <xf numFmtId="4" fontId="0" fillId="3" borderId="38" xfId="0" applyNumberFormat="1" applyFill="1" applyBorder="1" applyAlignment="1">
      <alignment vertical="top" shrinkToFit="1"/>
    </xf>
    <xf numFmtId="0" fontId="16" fillId="0" borderId="10" xfId="0" applyFont="1" applyBorder="1" applyAlignment="1">
      <alignment vertical="top"/>
    </xf>
    <xf numFmtId="164" fontId="17" fillId="0" borderId="38" xfId="0" applyNumberFormat="1" applyFont="1" applyBorder="1" applyAlignment="1">
      <alignment vertical="top" wrapText="1" shrinkToFit="1"/>
    </xf>
    <xf numFmtId="4" fontId="16" fillId="0" borderId="38" xfId="0" applyNumberFormat="1" applyFont="1" applyBorder="1" applyAlignment="1">
      <alignment vertical="top" shrinkToFit="1"/>
    </xf>
    <xf numFmtId="0" fontId="16" fillId="0" borderId="38" xfId="0" applyFont="1" applyBorder="1" applyAlignment="1">
      <alignment vertical="top" shrinkToFit="1"/>
    </xf>
    <xf numFmtId="0" fontId="16" fillId="0" borderId="10" xfId="0" applyFont="1" applyBorder="1" applyAlignment="1">
      <alignment vertical="top" shrinkToFit="1"/>
    </xf>
    <xf numFmtId="49" fontId="0" fillId="0" borderId="0" xfId="0" applyNumberFormat="1" applyAlignment="1">
      <alignment horizontal="left" vertical="top" wrapText="1"/>
    </xf>
    <xf numFmtId="49" fontId="0" fillId="0" borderId="0" xfId="0" applyNumberFormat="1" applyAlignment="1">
      <alignment horizontal="left" wrapText="1"/>
    </xf>
    <xf numFmtId="0" fontId="20" fillId="0" borderId="1" xfId="0" applyFont="1" applyBorder="1" applyAlignment="1"/>
    <xf numFmtId="0" fontId="20" fillId="0" borderId="0" xfId="0" applyFont="1" applyBorder="1" applyAlignment="1"/>
    <xf numFmtId="0" fontId="20" fillId="0" borderId="0" xfId="0" applyFont="1" applyBorder="1"/>
    <xf numFmtId="0" fontId="20" fillId="0" borderId="0" xfId="0" applyFont="1" applyBorder="1" applyAlignment="1">
      <alignment horizontal="center" vertical="center"/>
    </xf>
    <xf numFmtId="3" fontId="21" fillId="0" borderId="2" xfId="0" applyNumberFormat="1" applyFont="1" applyBorder="1" applyAlignment="1">
      <alignment horizontal="center" vertical="center"/>
    </xf>
    <xf numFmtId="0" fontId="23" fillId="0" borderId="2" xfId="0" applyFont="1" applyBorder="1" applyAlignment="1">
      <alignment vertical="center"/>
    </xf>
    <xf numFmtId="0" fontId="20" fillId="0" borderId="1" xfId="0" applyFont="1" applyBorder="1"/>
    <xf numFmtId="0" fontId="20" fillId="0" borderId="2" xfId="0" applyFont="1" applyBorder="1" applyAlignment="1">
      <alignment vertical="center"/>
    </xf>
    <xf numFmtId="0" fontId="0" fillId="0" borderId="43" xfId="0" applyFont="1" applyBorder="1"/>
    <xf numFmtId="0" fontId="0" fillId="0" borderId="44" xfId="0" applyFont="1" applyBorder="1"/>
    <xf numFmtId="0" fontId="0" fillId="0" borderId="45" xfId="0" applyFont="1" applyBorder="1"/>
    <xf numFmtId="0" fontId="0" fillId="0" borderId="46" xfId="0" applyFont="1" applyBorder="1"/>
    <xf numFmtId="0" fontId="24" fillId="0" borderId="47" xfId="0" applyFont="1" applyFill="1" applyBorder="1"/>
    <xf numFmtId="0" fontId="24" fillId="0" borderId="2" xfId="0" applyFont="1" applyBorder="1" applyAlignment="1">
      <alignment horizontal="center" vertical="center"/>
    </xf>
    <xf numFmtId="0" fontId="0" fillId="0" borderId="48" xfId="0" applyFont="1" applyBorder="1" applyAlignment="1">
      <alignment horizontal="left" vertical="center"/>
    </xf>
    <xf numFmtId="0" fontId="24" fillId="0" borderId="0" xfId="0" applyFont="1" applyFill="1" applyBorder="1" applyAlignment="1">
      <alignment horizontal="left" vertical="center"/>
    </xf>
    <xf numFmtId="0" fontId="25" fillId="5" borderId="11" xfId="0" applyFont="1" applyFill="1" applyBorder="1" applyAlignment="1">
      <alignment horizontal="left" vertical="center"/>
    </xf>
    <xf numFmtId="0" fontId="25" fillId="5" borderId="7" xfId="0" applyFont="1" applyFill="1" applyBorder="1" applyAlignment="1">
      <alignment horizontal="left" vertical="center"/>
    </xf>
    <xf numFmtId="3" fontId="25" fillId="5" borderId="13" xfId="0" applyNumberFormat="1" applyFont="1" applyFill="1" applyBorder="1" applyAlignment="1">
      <alignment horizontal="right" vertical="center" indent="4"/>
    </xf>
    <xf numFmtId="0" fontId="0" fillId="0" borderId="0" xfId="0" applyFill="1" applyAlignment="1">
      <alignment horizontal="left" vertical="center"/>
    </xf>
    <xf numFmtId="0" fontId="0" fillId="0" borderId="0" xfId="0" applyAlignment="1">
      <alignment horizontal="left" vertical="center"/>
    </xf>
    <xf numFmtId="0" fontId="26" fillId="0" borderId="11" xfId="0" applyFont="1" applyBorder="1" applyAlignment="1">
      <alignment horizontal="left" vertical="center"/>
    </xf>
    <xf numFmtId="0" fontId="27" fillId="0" borderId="7" xfId="0" applyFont="1" applyFill="1" applyBorder="1" applyAlignment="1">
      <alignment horizontal="left" vertical="center"/>
    </xf>
    <xf numFmtId="0" fontId="28" fillId="6" borderId="49" xfId="0" applyFont="1" applyFill="1" applyBorder="1" applyAlignment="1">
      <alignment horizontal="left" vertical="center"/>
    </xf>
    <xf numFmtId="0" fontId="28" fillId="6" borderId="11" xfId="0" applyFont="1" applyFill="1" applyBorder="1" applyAlignment="1">
      <alignment horizontal="left" vertical="center"/>
    </xf>
    <xf numFmtId="0" fontId="26" fillId="0" borderId="20" xfId="0" applyFont="1" applyBorder="1" applyAlignment="1">
      <alignment horizontal="center" vertical="center" textRotation="90"/>
    </xf>
    <xf numFmtId="0" fontId="29" fillId="0" borderId="50" xfId="0" applyFont="1" applyFill="1" applyBorder="1" applyAlignment="1">
      <alignment horizontal="center" vertical="center" textRotation="90" wrapText="1"/>
    </xf>
    <xf numFmtId="49" fontId="30" fillId="0" borderId="51" xfId="0" applyNumberFormat="1" applyFont="1" applyFill="1" applyBorder="1" applyAlignment="1">
      <alignment horizontal="left" vertical="center"/>
    </xf>
    <xf numFmtId="0" fontId="24" fillId="0" borderId="52" xfId="0" applyFont="1" applyFill="1" applyBorder="1" applyAlignment="1">
      <alignment horizontal="left" vertical="center"/>
    </xf>
    <xf numFmtId="4" fontId="24" fillId="0" borderId="53" xfId="0" applyNumberFormat="1" applyFont="1" applyFill="1" applyBorder="1" applyAlignment="1">
      <alignment horizontal="right" vertical="center" indent="4"/>
    </xf>
    <xf numFmtId="0" fontId="0" fillId="0" borderId="0" xfId="0" applyFill="1"/>
    <xf numFmtId="0" fontId="26" fillId="0" borderId="1" xfId="0" applyFont="1" applyBorder="1" applyAlignment="1">
      <alignment horizontal="center" vertical="center" textRotation="90"/>
    </xf>
    <xf numFmtId="0" fontId="29" fillId="0" borderId="54" xfId="0" applyFont="1" applyFill="1" applyBorder="1" applyAlignment="1">
      <alignment horizontal="center" vertical="center" textRotation="90" wrapText="1"/>
    </xf>
    <xf numFmtId="49" fontId="30" fillId="0" borderId="37" xfId="0" applyNumberFormat="1" applyFont="1" applyFill="1" applyBorder="1" applyAlignment="1">
      <alignment horizontal="left" vertical="center"/>
    </xf>
    <xf numFmtId="0" fontId="24" fillId="0" borderId="41" xfId="0" applyFont="1" applyFill="1" applyBorder="1" applyAlignment="1">
      <alignment horizontal="left" vertical="center"/>
    </xf>
    <xf numFmtId="4" fontId="24" fillId="0" borderId="55" xfId="0" applyNumberFormat="1" applyFont="1" applyFill="1" applyBorder="1" applyAlignment="1">
      <alignment horizontal="right" vertical="center" indent="4"/>
    </xf>
    <xf numFmtId="0" fontId="29" fillId="0" borderId="7" xfId="0" applyFont="1" applyFill="1" applyBorder="1" applyAlignment="1">
      <alignment horizontal="center" vertical="center" textRotation="90"/>
    </xf>
    <xf numFmtId="0" fontId="0" fillId="0" borderId="7" xfId="0" applyFont="1" applyBorder="1" applyAlignment="1">
      <alignment horizontal="left" vertical="center"/>
    </xf>
    <xf numFmtId="3" fontId="29" fillId="0" borderId="13" xfId="0" applyNumberFormat="1" applyFont="1" applyFill="1" applyBorder="1" applyAlignment="1">
      <alignment horizontal="right" vertical="center" indent="4"/>
    </xf>
    <xf numFmtId="0" fontId="26" fillId="7" borderId="11" xfId="0" applyFont="1" applyFill="1" applyBorder="1" applyAlignment="1">
      <alignment horizontal="left" vertical="center"/>
    </xf>
    <xf numFmtId="0" fontId="29" fillId="7" borderId="7" xfId="0" applyFont="1" applyFill="1" applyBorder="1" applyAlignment="1">
      <alignment horizontal="center" vertical="center" textRotation="90"/>
    </xf>
    <xf numFmtId="0" fontId="0" fillId="7" borderId="7" xfId="0" applyFont="1" applyFill="1" applyBorder="1" applyAlignment="1">
      <alignment horizontal="left" vertical="center"/>
    </xf>
    <xf numFmtId="0" fontId="31" fillId="7" borderId="7" xfId="0" applyFont="1" applyFill="1" applyBorder="1" applyAlignment="1">
      <alignment horizontal="left" vertical="center"/>
    </xf>
    <xf numFmtId="4" fontId="27" fillId="7" borderId="13" xfId="0" applyNumberFormat="1" applyFont="1" applyFill="1" applyBorder="1" applyAlignment="1">
      <alignment horizontal="right" vertical="center" indent="4"/>
    </xf>
    <xf numFmtId="0" fontId="0" fillId="0" borderId="0" xfId="0" applyFont="1" applyBorder="1"/>
    <xf numFmtId="0" fontId="28" fillId="6" borderId="7" xfId="0" applyFont="1" applyFill="1" applyBorder="1" applyAlignment="1">
      <alignment horizontal="left" vertical="center"/>
    </xf>
    <xf numFmtId="0" fontId="28" fillId="6" borderId="49" xfId="0" applyFont="1" applyFill="1" applyBorder="1" applyAlignment="1">
      <alignment horizontal="center" vertical="center"/>
    </xf>
    <xf numFmtId="0" fontId="26" fillId="0" borderId="49" xfId="0" applyFont="1" applyBorder="1" applyAlignment="1">
      <alignment horizontal="left" vertical="center"/>
    </xf>
    <xf numFmtId="0" fontId="29" fillId="0" borderId="11" xfId="0" applyFont="1" applyFill="1" applyBorder="1" applyAlignment="1">
      <alignment horizontal="center" vertical="center"/>
    </xf>
    <xf numFmtId="0" fontId="29" fillId="0" borderId="49" xfId="0" applyFont="1" applyFill="1" applyBorder="1" applyAlignment="1">
      <alignment horizontal="left" vertical="center"/>
    </xf>
    <xf numFmtId="3" fontId="29" fillId="0" borderId="49" xfId="0" applyNumberFormat="1" applyFont="1" applyFill="1" applyBorder="1" applyAlignment="1">
      <alignment horizontal="right" vertical="center" indent="4"/>
    </xf>
    <xf numFmtId="0" fontId="32" fillId="0" borderId="56" xfId="0" applyFont="1" applyBorder="1" applyAlignment="1">
      <alignment horizontal="left" vertical="center"/>
    </xf>
    <xf numFmtId="165" fontId="24" fillId="0" borderId="38" xfId="0" applyNumberFormat="1" applyFont="1" applyFill="1" applyBorder="1" applyAlignment="1">
      <alignment horizontal="center" vertical="center"/>
    </xf>
    <xf numFmtId="3" fontId="24" fillId="0" borderId="38" xfId="0" applyNumberFormat="1" applyFont="1" applyFill="1" applyBorder="1" applyAlignment="1">
      <alignment horizontal="left" vertical="center"/>
    </xf>
    <xf numFmtId="0" fontId="24" fillId="0" borderId="8" xfId="0" applyFont="1" applyFill="1" applyBorder="1" applyAlignment="1">
      <alignment horizontal="left" vertical="center"/>
    </xf>
    <xf numFmtId="0" fontId="32" fillId="0" borderId="57" xfId="0" applyFont="1" applyBorder="1" applyAlignment="1">
      <alignment horizontal="left" vertical="center"/>
    </xf>
    <xf numFmtId="165" fontId="24" fillId="0" borderId="39" xfId="0" applyNumberFormat="1" applyFont="1" applyFill="1" applyBorder="1" applyAlignment="1">
      <alignment horizontal="center" vertical="center"/>
    </xf>
    <xf numFmtId="3" fontId="24" fillId="0" borderId="39" xfId="0" applyNumberFormat="1" applyFont="1" applyFill="1" applyBorder="1" applyAlignment="1">
      <alignment horizontal="left" vertical="center"/>
    </xf>
    <xf numFmtId="0" fontId="24" fillId="0" borderId="16" xfId="0" applyFont="1" applyFill="1" applyBorder="1" applyAlignment="1">
      <alignment horizontal="left" vertical="center"/>
    </xf>
    <xf numFmtId="4" fontId="24" fillId="0" borderId="58" xfId="0" applyNumberFormat="1" applyFont="1" applyFill="1" applyBorder="1" applyAlignment="1">
      <alignment horizontal="right" vertical="center" indent="4"/>
    </xf>
    <xf numFmtId="0" fontId="26" fillId="7" borderId="3" xfId="0" applyFont="1" applyFill="1" applyBorder="1" applyAlignment="1">
      <alignment horizontal="left" vertical="center"/>
    </xf>
    <xf numFmtId="0" fontId="29" fillId="7" borderId="4" xfId="0" applyFont="1" applyFill="1" applyBorder="1" applyAlignment="1">
      <alignment horizontal="center" vertical="center" textRotation="90"/>
    </xf>
    <xf numFmtId="0" fontId="0" fillId="7" borderId="4" xfId="0" applyFont="1" applyFill="1" applyBorder="1" applyAlignment="1">
      <alignment horizontal="left" vertical="center"/>
    </xf>
    <xf numFmtId="0" fontId="31" fillId="7" borderId="4" xfId="0" applyFont="1" applyFill="1" applyBorder="1" applyAlignment="1">
      <alignment horizontal="left" vertical="center"/>
    </xf>
    <xf numFmtId="4" fontId="27" fillId="7" borderId="5" xfId="0" applyNumberFormat="1" applyFont="1" applyFill="1" applyBorder="1" applyAlignment="1">
      <alignment horizontal="right" vertical="center" indent="4"/>
    </xf>
    <xf numFmtId="0" fontId="33" fillId="0" borderId="11" xfId="0" applyFont="1" applyFill="1" applyBorder="1" applyAlignment="1">
      <alignment vertical="center"/>
    </xf>
    <xf numFmtId="0" fontId="33" fillId="0" borderId="4" xfId="0" applyFont="1" applyFill="1" applyBorder="1" applyAlignment="1">
      <alignment vertical="center"/>
    </xf>
    <xf numFmtId="0" fontId="33" fillId="0" borderId="62" xfId="0" applyFont="1" applyFill="1" applyBorder="1" applyAlignment="1">
      <alignment vertical="center"/>
    </xf>
    <xf numFmtId="166" fontId="34" fillId="8" borderId="5" xfId="0" applyNumberFormat="1" applyFont="1" applyFill="1" applyBorder="1" applyAlignment="1">
      <alignment horizontal="right" vertical="center" indent="4"/>
    </xf>
    <xf numFmtId="0" fontId="0" fillId="0" borderId="63" xfId="0" applyFont="1" applyBorder="1"/>
    <xf numFmtId="4" fontId="24" fillId="0" borderId="0" xfId="2" applyNumberFormat="1" applyFill="1" applyBorder="1"/>
    <xf numFmtId="3" fontId="5" fillId="0" borderId="0" xfId="2" applyNumberFormat="1" applyFont="1" applyFill="1" applyBorder="1" applyAlignment="1">
      <alignment horizontal="right"/>
    </xf>
    <xf numFmtId="0" fontId="0" fillId="5" borderId="11" xfId="0" applyFont="1" applyFill="1" applyBorder="1" applyAlignment="1">
      <alignment horizontal="left" vertical="center"/>
    </xf>
    <xf numFmtId="0" fontId="0" fillId="5" borderId="7" xfId="0" applyFont="1" applyFill="1" applyBorder="1" applyAlignment="1">
      <alignment horizontal="left" vertical="center"/>
    </xf>
    <xf numFmtId="3" fontId="24" fillId="5" borderId="13" xfId="0" applyNumberFormat="1" applyFont="1" applyFill="1" applyBorder="1" applyAlignment="1">
      <alignment horizontal="right" vertical="center" indent="4"/>
    </xf>
    <xf numFmtId="0" fontId="0" fillId="0" borderId="0" xfId="0" applyFont="1"/>
    <xf numFmtId="0" fontId="33" fillId="0" borderId="7" xfId="0" applyFont="1" applyFill="1" applyBorder="1" applyAlignment="1">
      <alignment vertical="center"/>
    </xf>
    <xf numFmtId="166" fontId="34" fillId="6" borderId="49" xfId="0" applyNumberFormat="1" applyFont="1" applyFill="1" applyBorder="1" applyAlignment="1">
      <alignment horizontal="right" vertical="center" indent="4"/>
    </xf>
    <xf numFmtId="166" fontId="35" fillId="6" borderId="49" xfId="0" applyNumberFormat="1" applyFont="1" applyFill="1" applyBorder="1" applyAlignment="1">
      <alignment horizontal="right" vertical="center" indent="4"/>
    </xf>
    <xf numFmtId="0" fontId="0" fillId="0" borderId="0" xfId="0" applyFont="1" applyFill="1"/>
    <xf numFmtId="0" fontId="36" fillId="0" borderId="0" xfId="3"/>
    <xf numFmtId="0" fontId="39" fillId="9" borderId="0" xfId="4" applyFont="1" applyFill="1" applyAlignment="1">
      <alignment horizontal="left" vertical="center"/>
    </xf>
    <xf numFmtId="0" fontId="40" fillId="9" borderId="0" xfId="4" applyFont="1" applyFill="1" applyAlignment="1">
      <alignment horizontal="left" vertical="center"/>
    </xf>
    <xf numFmtId="0" fontId="40" fillId="9" borderId="0" xfId="4" applyFont="1" applyFill="1" applyAlignment="1">
      <alignment horizontal="left"/>
    </xf>
    <xf numFmtId="0" fontId="40" fillId="9" borderId="0" xfId="4" applyFont="1" applyFill="1" applyAlignment="1">
      <alignment vertical="center"/>
    </xf>
    <xf numFmtId="0" fontId="40" fillId="9" borderId="0" xfId="4" applyFont="1" applyFill="1" applyAlignment="1"/>
    <xf numFmtId="0" fontId="41" fillId="9" borderId="0" xfId="4" applyFont="1" applyFill="1" applyAlignment="1">
      <alignment horizontal="right" vertical="center"/>
    </xf>
    <xf numFmtId="0" fontId="42" fillId="0" borderId="0" xfId="0" applyFont="1" applyAlignment="1">
      <alignment vertical="center"/>
    </xf>
    <xf numFmtId="0" fontId="43" fillId="10" borderId="0" xfId="4" applyFont="1" applyFill="1" applyAlignment="1"/>
    <xf numFmtId="0" fontId="44" fillId="10" borderId="0" xfId="4" applyFont="1" applyFill="1" applyAlignment="1">
      <alignment horizontal="left" vertical="center"/>
    </xf>
    <xf numFmtId="0" fontId="44" fillId="10" borderId="0" xfId="4" applyFont="1" applyFill="1" applyAlignment="1">
      <alignment horizontal="left"/>
    </xf>
    <xf numFmtId="0" fontId="44" fillId="10" borderId="0" xfId="4" applyFont="1" applyFill="1" applyAlignment="1"/>
    <xf numFmtId="0" fontId="45" fillId="10" borderId="0" xfId="4" applyFont="1" applyFill="1" applyAlignment="1">
      <alignment horizontal="right"/>
    </xf>
    <xf numFmtId="0" fontId="46" fillId="0" borderId="0" xfId="4" applyFont="1" applyAlignment="1">
      <alignment horizontal="left" indent="1"/>
    </xf>
    <xf numFmtId="0" fontId="47" fillId="0" borderId="0" xfId="0" applyFont="1" applyAlignment="1">
      <alignment horizontal="left" vertical="center"/>
    </xf>
    <xf numFmtId="0" fontId="42" fillId="0" borderId="0" xfId="0" applyFont="1" applyAlignment="1">
      <alignment horizontal="left" vertical="center"/>
    </xf>
    <xf numFmtId="0" fontId="48" fillId="0" borderId="0" xfId="4" applyFont="1" applyAlignment="1">
      <alignment horizontal="center" vertical="center"/>
    </xf>
    <xf numFmtId="0" fontId="48" fillId="0" borderId="0" xfId="4" applyFont="1" applyAlignment="1">
      <alignment horizontal="center"/>
    </xf>
    <xf numFmtId="0" fontId="48" fillId="0" borderId="0" xfId="4" applyFont="1" applyAlignment="1">
      <alignment horizontal="right" vertical="center"/>
    </xf>
    <xf numFmtId="0" fontId="47" fillId="0" borderId="0" xfId="0" applyFont="1" applyAlignment="1">
      <alignment vertical="center"/>
    </xf>
    <xf numFmtId="49" fontId="49" fillId="11" borderId="39" xfId="4" applyNumberFormat="1" applyFont="1" applyFill="1" applyBorder="1" applyAlignment="1">
      <alignment vertical="center"/>
    </xf>
    <xf numFmtId="0" fontId="50" fillId="11" borderId="42" xfId="4" applyFont="1" applyFill="1" applyBorder="1" applyAlignment="1">
      <alignment horizontal="left" vertical="center"/>
    </xf>
    <xf numFmtId="0" fontId="49" fillId="11" borderId="42" xfId="4" applyFont="1" applyFill="1" applyBorder="1" applyAlignment="1">
      <alignment horizontal="center" vertical="center"/>
    </xf>
    <xf numFmtId="0" fontId="49" fillId="11" borderId="42" xfId="4" applyNumberFormat="1" applyFont="1" applyFill="1" applyBorder="1" applyAlignment="1">
      <alignment horizontal="center" vertical="center"/>
    </xf>
    <xf numFmtId="0" fontId="49" fillId="11" borderId="42" xfId="4" applyFont="1" applyFill="1" applyBorder="1" applyAlignment="1">
      <alignment horizontal="center" vertical="center" wrapText="1"/>
    </xf>
    <xf numFmtId="0" fontId="49" fillId="11" borderId="39" xfId="4" applyFont="1" applyFill="1" applyBorder="1" applyAlignment="1">
      <alignment horizontal="center" vertical="center" wrapText="1"/>
    </xf>
    <xf numFmtId="49" fontId="50" fillId="0" borderId="64" xfId="4" applyNumberFormat="1" applyFont="1" applyFill="1" applyBorder="1"/>
    <xf numFmtId="0" fontId="50" fillId="0" borderId="64" xfId="4" applyFont="1" applyFill="1" applyBorder="1" applyAlignment="1">
      <alignment horizontal="left" vertical="center"/>
    </xf>
    <xf numFmtId="0" fontId="51" fillId="0" borderId="65" xfId="5" applyFont="1" applyBorder="1" applyAlignment="1">
      <alignment vertical="center" wrapText="1"/>
    </xf>
    <xf numFmtId="0" fontId="52" fillId="0" borderId="65" xfId="6" applyFont="1" applyFill="1" applyBorder="1" applyAlignment="1">
      <alignment vertical="center" wrapText="1"/>
    </xf>
    <xf numFmtId="0" fontId="52" fillId="0" borderId="65" xfId="0" applyFont="1" applyFill="1" applyBorder="1" applyAlignment="1">
      <alignment horizontal="center" vertical="center"/>
    </xf>
    <xf numFmtId="2" fontId="49" fillId="0" borderId="64" xfId="4" applyNumberFormat="1" applyFont="1" applyFill="1" applyBorder="1" applyAlignment="1">
      <alignment horizontal="center" vertical="center"/>
    </xf>
    <xf numFmtId="167" fontId="49" fillId="0" borderId="64" xfId="4" applyNumberFormat="1" applyFont="1" applyFill="1" applyBorder="1" applyAlignment="1">
      <alignment horizontal="center" vertical="center" wrapText="1"/>
    </xf>
    <xf numFmtId="0" fontId="53" fillId="0" borderId="65" xfId="6" applyFont="1" applyFill="1" applyBorder="1" applyAlignment="1">
      <alignment vertical="center" wrapText="1"/>
    </xf>
    <xf numFmtId="49" fontId="49" fillId="0" borderId="64" xfId="4" applyNumberFormat="1" applyFont="1" applyFill="1" applyBorder="1"/>
    <xf numFmtId="0" fontId="52" fillId="0" borderId="65" xfId="5" applyFont="1" applyBorder="1" applyAlignment="1">
      <alignment vertical="center" wrapText="1"/>
    </xf>
    <xf numFmtId="0" fontId="51" fillId="0" borderId="64" xfId="0" applyFont="1" applyFill="1" applyBorder="1" applyAlignment="1">
      <alignment horizontal="left" vertical="center"/>
    </xf>
    <xf numFmtId="0" fontId="52" fillId="0" borderId="64" xfId="5" applyFont="1" applyFill="1" applyBorder="1" applyAlignment="1">
      <alignment vertical="center" wrapText="1"/>
    </xf>
    <xf numFmtId="0" fontId="52" fillId="0" borderId="64" xfId="0" applyFont="1" applyFill="1" applyBorder="1" applyAlignment="1">
      <alignment horizontal="center" vertical="center"/>
    </xf>
    <xf numFmtId="0" fontId="52" fillId="0" borderId="65" xfId="5" applyFont="1" applyFill="1" applyBorder="1" applyAlignment="1">
      <alignment vertical="center" wrapText="1"/>
    </xf>
    <xf numFmtId="0" fontId="51" fillId="0" borderId="64" xfId="0" applyFont="1" applyFill="1" applyBorder="1" applyAlignment="1">
      <alignment vertical="center"/>
    </xf>
    <xf numFmtId="0" fontId="52" fillId="0" borderId="64" xfId="0" applyFont="1" applyFill="1" applyBorder="1" applyAlignment="1">
      <alignment horizontal="left" vertical="center" wrapText="1"/>
    </xf>
    <xf numFmtId="49" fontId="52" fillId="0" borderId="64" xfId="0" applyNumberFormat="1" applyFont="1" applyFill="1" applyBorder="1" applyAlignment="1">
      <alignment horizontal="center" vertical="center"/>
    </xf>
    <xf numFmtId="0" fontId="52" fillId="0" borderId="64" xfId="0" applyFont="1" applyFill="1" applyBorder="1" applyAlignment="1">
      <alignment horizontal="left" vertical="center"/>
    </xf>
    <xf numFmtId="0" fontId="52" fillId="0" borderId="64" xfId="6" applyFont="1" applyFill="1" applyBorder="1" applyAlignment="1">
      <alignment horizontal="left" vertical="center"/>
    </xf>
    <xf numFmtId="0" fontId="51" fillId="0" borderId="64" xfId="0" applyFont="1" applyFill="1" applyBorder="1" applyAlignment="1">
      <alignment vertical="center" wrapText="1"/>
    </xf>
    <xf numFmtId="0" fontId="52" fillId="0" borderId="64" xfId="6" applyFont="1" applyFill="1" applyBorder="1" applyAlignment="1">
      <alignment horizontal="left" vertical="center" wrapText="1"/>
    </xf>
    <xf numFmtId="0" fontId="52" fillId="0" borderId="64" xfId="0" applyFont="1" applyFill="1" applyBorder="1" applyAlignment="1">
      <alignment vertical="center" wrapText="1"/>
    </xf>
    <xf numFmtId="0" fontId="52" fillId="0" borderId="65" xfId="0" applyFont="1" applyFill="1" applyBorder="1" applyAlignment="1">
      <alignment vertical="center" wrapText="1"/>
    </xf>
    <xf numFmtId="0" fontId="52" fillId="0" borderId="65" xfId="6" applyFont="1" applyFill="1" applyBorder="1" applyAlignment="1">
      <alignment horizontal="left" vertical="center"/>
    </xf>
    <xf numFmtId="0" fontId="52" fillId="0" borderId="64" xfId="6" applyFont="1" applyFill="1" applyBorder="1" applyAlignment="1">
      <alignment vertical="center" wrapText="1"/>
    </xf>
    <xf numFmtId="0" fontId="52" fillId="0" borderId="64" xfId="6" applyFont="1" applyFill="1" applyBorder="1" applyAlignment="1">
      <alignment vertical="center"/>
    </xf>
    <xf numFmtId="0" fontId="52" fillId="0" borderId="65" xfId="5" applyFont="1" applyBorder="1" applyAlignment="1">
      <alignment vertical="top" wrapText="1"/>
    </xf>
    <xf numFmtId="49" fontId="49" fillId="0" borderId="65" xfId="4" applyNumberFormat="1" applyFont="1" applyFill="1" applyBorder="1"/>
    <xf numFmtId="0" fontId="50" fillId="0" borderId="65" xfId="4" applyFont="1" applyFill="1" applyBorder="1" applyAlignment="1">
      <alignment horizontal="left" vertical="center"/>
    </xf>
    <xf numFmtId="2" fontId="49" fillId="0" borderId="65" xfId="4" applyNumberFormat="1" applyFont="1" applyFill="1" applyBorder="1" applyAlignment="1">
      <alignment horizontal="center" vertical="center"/>
    </xf>
    <xf numFmtId="167" fontId="49" fillId="0" borderId="65" xfId="4" applyNumberFormat="1" applyFont="1" applyFill="1" applyBorder="1" applyAlignment="1">
      <alignment horizontal="center" vertical="center" wrapText="1"/>
    </xf>
    <xf numFmtId="49" fontId="49" fillId="12" borderId="39" xfId="4" applyNumberFormat="1" applyFont="1" applyFill="1" applyBorder="1"/>
    <xf numFmtId="0" fontId="50" fillId="12" borderId="39" xfId="4" applyFont="1" applyFill="1" applyBorder="1" applyAlignment="1">
      <alignment horizontal="left" vertical="center"/>
    </xf>
    <xf numFmtId="0" fontId="49" fillId="12" borderId="39" xfId="4" applyFont="1" applyFill="1" applyBorder="1" applyAlignment="1">
      <alignment horizontal="left"/>
    </xf>
    <xf numFmtId="0" fontId="49" fillId="12" borderId="39" xfId="4" applyFont="1" applyFill="1" applyBorder="1" applyAlignment="1">
      <alignment horizontal="center"/>
    </xf>
    <xf numFmtId="2" fontId="49" fillId="12" borderId="39" xfId="4" applyNumberFormat="1" applyFont="1" applyFill="1" applyBorder="1" applyAlignment="1">
      <alignment horizontal="center" vertical="center"/>
    </xf>
    <xf numFmtId="167" fontId="49" fillId="12" borderId="39" xfId="4" applyNumberFormat="1" applyFont="1" applyFill="1" applyBorder="1" applyAlignment="1">
      <alignment horizontal="center" vertical="center" wrapText="1"/>
    </xf>
    <xf numFmtId="167" fontId="50" fillId="12" borderId="39" xfId="4" applyNumberFormat="1" applyFont="1" applyFill="1" applyBorder="1" applyAlignment="1">
      <alignment horizontal="center" vertical="center" wrapText="1"/>
    </xf>
    <xf numFmtId="49" fontId="50" fillId="0" borderId="66" xfId="4" applyNumberFormat="1" applyFont="1" applyFill="1" applyBorder="1"/>
    <xf numFmtId="0" fontId="50" fillId="0" borderId="66" xfId="4" applyFont="1" applyFill="1" applyBorder="1" applyAlignment="1">
      <alignment horizontal="left" vertical="center"/>
    </xf>
    <xf numFmtId="0" fontId="50" fillId="0" borderId="67" xfId="4" applyFont="1" applyFill="1" applyBorder="1" applyAlignment="1">
      <alignment horizontal="left"/>
    </xf>
    <xf numFmtId="0" fontId="49" fillId="0" borderId="67" xfId="4" applyFont="1" applyFill="1" applyBorder="1" applyAlignment="1">
      <alignment horizontal="center"/>
    </xf>
    <xf numFmtId="2" fontId="49" fillId="0" borderId="67" xfId="4" applyNumberFormat="1" applyFont="1" applyFill="1" applyBorder="1" applyAlignment="1">
      <alignment horizontal="center" vertical="center"/>
    </xf>
    <xf numFmtId="167" fontId="49" fillId="0" borderId="67" xfId="4" applyNumberFormat="1" applyFont="1" applyFill="1" applyBorder="1" applyAlignment="1">
      <alignment horizontal="center" vertical="center" wrapText="1"/>
    </xf>
    <xf numFmtId="0" fontId="42" fillId="0" borderId="0" xfId="0" applyFont="1" applyFill="1" applyBorder="1" applyAlignment="1">
      <alignment vertical="center"/>
    </xf>
    <xf numFmtId="49" fontId="50" fillId="0" borderId="67" xfId="4" applyNumberFormat="1" applyFont="1" applyFill="1" applyBorder="1"/>
    <xf numFmtId="0" fontId="50" fillId="0" borderId="67" xfId="4" applyFont="1" applyFill="1" applyBorder="1" applyAlignment="1">
      <alignment horizontal="left" vertical="center"/>
    </xf>
    <xf numFmtId="0" fontId="55" fillId="0" borderId="67" xfId="4" applyFont="1" applyFill="1" applyBorder="1" applyAlignment="1">
      <alignment horizontal="left"/>
    </xf>
    <xf numFmtId="0" fontId="49" fillId="0" borderId="64" xfId="4" applyFont="1" applyFill="1" applyBorder="1" applyAlignment="1">
      <alignment horizontal="left"/>
    </xf>
    <xf numFmtId="0" fontId="49" fillId="0" borderId="64" xfId="4" applyFont="1" applyFill="1" applyBorder="1" applyAlignment="1">
      <alignment horizontal="center"/>
    </xf>
    <xf numFmtId="0" fontId="49" fillId="0" borderId="64" xfId="0" applyFont="1" applyBorder="1" applyAlignment="1">
      <alignment vertical="center" wrapText="1"/>
    </xf>
    <xf numFmtId="0" fontId="49" fillId="0" borderId="64" xfId="5" applyFont="1" applyBorder="1" applyAlignment="1">
      <alignment vertical="center" wrapText="1"/>
    </xf>
    <xf numFmtId="0" fontId="49" fillId="0" borderId="64" xfId="0" applyFont="1" applyBorder="1" applyAlignment="1">
      <alignment horizontal="center" vertical="center"/>
    </xf>
    <xf numFmtId="2" fontId="49" fillId="0" borderId="64" xfId="4" applyNumberFormat="1" applyFont="1" applyBorder="1" applyAlignment="1">
      <alignment horizontal="center" vertical="center"/>
    </xf>
    <xf numFmtId="167" fontId="49" fillId="0" borderId="64" xfId="4" applyNumberFormat="1" applyFont="1" applyBorder="1" applyAlignment="1">
      <alignment horizontal="center" vertical="center" wrapText="1"/>
    </xf>
    <xf numFmtId="0" fontId="49" fillId="0" borderId="64" xfId="4" applyFont="1" applyFill="1" applyBorder="1" applyAlignment="1">
      <alignment horizontal="center" vertical="center"/>
    </xf>
    <xf numFmtId="0" fontId="47" fillId="0" borderId="0" xfId="0" applyNumberFormat="1" applyFont="1" applyAlignment="1">
      <alignment vertical="center"/>
    </xf>
    <xf numFmtId="0" fontId="42" fillId="0" borderId="0" xfId="0" applyFont="1" applyAlignment="1">
      <alignment horizontal="center"/>
    </xf>
    <xf numFmtId="4" fontId="42" fillId="0" borderId="0" xfId="0" applyNumberFormat="1" applyFont="1" applyAlignment="1">
      <alignment vertical="center"/>
    </xf>
    <xf numFmtId="49" fontId="47" fillId="0" borderId="0" xfId="0" applyNumberFormat="1" applyFont="1" applyFill="1" applyAlignment="1">
      <alignment horizontal="left" vertical="center" wrapText="1"/>
    </xf>
    <xf numFmtId="49" fontId="42" fillId="0" borderId="0" xfId="0" applyNumberFormat="1" applyFont="1" applyFill="1" applyAlignment="1">
      <alignment horizontal="center"/>
    </xf>
    <xf numFmtId="49" fontId="47" fillId="0" borderId="0" xfId="0" applyNumberFormat="1" applyFont="1" applyAlignment="1">
      <alignment horizontal="center"/>
    </xf>
    <xf numFmtId="0" fontId="42" fillId="0" borderId="0" xfId="0" applyFont="1" applyAlignment="1">
      <alignment vertical="center" wrapText="1"/>
    </xf>
    <xf numFmtId="0" fontId="42" fillId="0" borderId="0" xfId="0" applyFont="1" applyAlignment="1" applyProtection="1">
      <alignment horizontal="center"/>
      <protection locked="0"/>
    </xf>
    <xf numFmtId="0" fontId="42" fillId="0" borderId="0" xfId="0" applyNumberFormat="1" applyFont="1" applyAlignment="1">
      <alignment vertical="center"/>
    </xf>
    <xf numFmtId="0" fontId="47" fillId="0" borderId="0" xfId="0" applyFont="1" applyAlignment="1">
      <alignment horizontal="center"/>
    </xf>
    <xf numFmtId="0" fontId="56" fillId="0" borderId="0" xfId="0" applyFont="1" applyAlignment="1">
      <alignment horizontal="left" vertical="center"/>
    </xf>
    <xf numFmtId="0" fontId="42" fillId="0" borderId="0" xfId="0" applyNumberFormat="1" applyFont="1" applyAlignment="1">
      <alignment horizontal="center"/>
    </xf>
    <xf numFmtId="0" fontId="56" fillId="0" borderId="0" xfId="0" applyFont="1" applyAlignment="1">
      <alignment horizontal="center"/>
    </xf>
    <xf numFmtId="0" fontId="47" fillId="0" borderId="0" xfId="0" applyFont="1" applyFill="1" applyAlignment="1">
      <alignment horizontal="left" vertical="center"/>
    </xf>
    <xf numFmtId="0" fontId="42" fillId="0" borderId="0" xfId="0" applyFont="1" applyFill="1" applyAlignment="1">
      <alignment horizontal="left" vertical="center"/>
    </xf>
    <xf numFmtId="49" fontId="42" fillId="0" borderId="0" xfId="0" applyNumberFormat="1" applyFont="1" applyAlignment="1">
      <alignment horizontal="left" vertical="center" wrapText="1"/>
    </xf>
    <xf numFmtId="49" fontId="42" fillId="0" borderId="0" xfId="0" applyNumberFormat="1" applyFont="1" applyAlignment="1">
      <alignment horizontal="center"/>
    </xf>
    <xf numFmtId="0" fontId="47" fillId="0" borderId="0" xfId="0" applyNumberFormat="1" applyFont="1" applyAlignment="1">
      <alignment horizontal="left" vertical="center"/>
    </xf>
    <xf numFmtId="0" fontId="42" fillId="0" borderId="0" xfId="0" applyNumberFormat="1" applyFont="1" applyAlignment="1">
      <alignment horizontal="left" vertical="center"/>
    </xf>
    <xf numFmtId="0" fontId="42" fillId="0" borderId="0" xfId="0" applyFont="1" applyFill="1" applyBorder="1" applyAlignment="1">
      <alignment horizontal="center"/>
    </xf>
    <xf numFmtId="0" fontId="57" fillId="0" borderId="0" xfId="0" applyFont="1" applyFill="1" applyBorder="1" applyAlignment="1">
      <alignment horizontal="left" vertical="center"/>
    </xf>
    <xf numFmtId="0" fontId="57" fillId="0" borderId="0" xfId="0" applyFont="1" applyFill="1" applyBorder="1" applyAlignment="1">
      <alignment horizontal="center"/>
    </xf>
    <xf numFmtId="0" fontId="42" fillId="0" borderId="0" xfId="0" applyFont="1" applyFill="1" applyBorder="1" applyAlignment="1">
      <alignment vertical="center" wrapText="1"/>
    </xf>
    <xf numFmtId="0" fontId="57" fillId="0" borderId="0" xfId="0" applyFont="1" applyFill="1" applyBorder="1" applyAlignment="1">
      <alignment horizontal="left" vertical="center" wrapText="1"/>
    </xf>
    <xf numFmtId="49" fontId="42" fillId="0" borderId="0" xfId="0" applyNumberFormat="1" applyFont="1" applyFill="1" applyBorder="1" applyAlignment="1">
      <alignment horizontal="left" vertical="center"/>
    </xf>
    <xf numFmtId="49" fontId="42" fillId="0" borderId="0" xfId="0" applyNumberFormat="1" applyFont="1" applyFill="1" applyBorder="1" applyAlignment="1">
      <alignment horizontal="center"/>
    </xf>
    <xf numFmtId="49" fontId="58" fillId="0" borderId="0" xfId="0" applyNumberFormat="1" applyFont="1" applyFill="1" applyBorder="1" applyAlignment="1">
      <alignment horizontal="center"/>
    </xf>
    <xf numFmtId="0" fontId="42" fillId="0" borderId="0" xfId="0" applyFont="1" applyBorder="1" applyAlignment="1">
      <alignment vertical="center"/>
    </xf>
    <xf numFmtId="0" fontId="59" fillId="0" borderId="0" xfId="0" applyFont="1" applyAlignment="1">
      <alignment vertical="center"/>
    </xf>
    <xf numFmtId="0" fontId="49" fillId="11" borderId="42" xfId="4" applyFont="1" applyFill="1" applyBorder="1" applyAlignment="1">
      <alignment horizontal="left" vertical="center"/>
    </xf>
    <xf numFmtId="0" fontId="50" fillId="0" borderId="66" xfId="4" applyFont="1" applyFill="1" applyBorder="1" applyAlignment="1">
      <alignment horizontal="left"/>
    </xf>
    <xf numFmtId="0" fontId="49" fillId="0" borderId="64" xfId="6" applyFont="1" applyFill="1" applyBorder="1" applyAlignment="1">
      <alignment horizontal="left" vertical="center" wrapText="1"/>
    </xf>
    <xf numFmtId="0" fontId="49" fillId="0" borderId="66" xfId="4" applyFont="1" applyFill="1" applyBorder="1" applyAlignment="1">
      <alignment horizontal="center"/>
    </xf>
    <xf numFmtId="0" fontId="49" fillId="0" borderId="66" xfId="4" applyNumberFormat="1" applyFont="1" applyFill="1" applyBorder="1" applyAlignment="1">
      <alignment horizontal="center"/>
    </xf>
    <xf numFmtId="0" fontId="49" fillId="0" borderId="66" xfId="4" applyFont="1" applyFill="1" applyBorder="1" applyAlignment="1">
      <alignment horizontal="center" wrapText="1"/>
    </xf>
    <xf numFmtId="0" fontId="42" fillId="0" borderId="0" xfId="0" applyFont="1" applyFill="1" applyAlignment="1">
      <alignment vertical="center"/>
    </xf>
    <xf numFmtId="0" fontId="49" fillId="0" borderId="65" xfId="4" applyFont="1" applyFill="1" applyBorder="1" applyAlignment="1">
      <alignment horizontal="left"/>
    </xf>
    <xf numFmtId="0" fontId="49" fillId="0" borderId="65" xfId="4" applyFont="1" applyFill="1" applyBorder="1" applyAlignment="1">
      <alignment horizontal="center"/>
    </xf>
    <xf numFmtId="0" fontId="50" fillId="12" borderId="39" xfId="4" applyFont="1" applyFill="1" applyBorder="1" applyAlignment="1">
      <alignment horizontal="left"/>
    </xf>
    <xf numFmtId="0" fontId="50" fillId="0" borderId="0" xfId="0" applyNumberFormat="1" applyFont="1" applyAlignment="1">
      <alignment vertical="center"/>
    </xf>
    <xf numFmtId="0" fontId="50" fillId="0" borderId="0" xfId="0" applyFont="1" applyAlignment="1">
      <alignment horizontal="center"/>
    </xf>
    <xf numFmtId="4" fontId="49" fillId="0" borderId="0" xfId="0" applyNumberFormat="1" applyFont="1" applyAlignment="1"/>
    <xf numFmtId="0" fontId="49" fillId="0" borderId="0" xfId="0" applyFont="1" applyAlignment="1">
      <alignment horizontal="center"/>
    </xf>
    <xf numFmtId="4" fontId="50" fillId="0" borderId="0" xfId="0" applyNumberFormat="1" applyFont="1" applyAlignment="1"/>
    <xf numFmtId="49" fontId="43" fillId="12" borderId="39" xfId="4" applyNumberFormat="1" applyFont="1" applyFill="1" applyBorder="1"/>
    <xf numFmtId="0" fontId="60" fillId="12" borderId="39" xfId="4" applyFont="1" applyFill="1" applyBorder="1" applyAlignment="1">
      <alignment horizontal="left"/>
    </xf>
    <xf numFmtId="0" fontId="43" fillId="12" borderId="39" xfId="4" applyFont="1" applyFill="1" applyBorder="1" applyAlignment="1">
      <alignment horizontal="left"/>
    </xf>
    <xf numFmtId="0" fontId="60" fillId="12" borderId="39" xfId="4" applyFont="1" applyFill="1" applyBorder="1" applyAlignment="1">
      <alignment horizontal="left" vertical="center"/>
    </xf>
    <xf numFmtId="0" fontId="43" fillId="12" borderId="39" xfId="4" applyFont="1" applyFill="1" applyBorder="1" applyAlignment="1">
      <alignment horizontal="center"/>
    </xf>
    <xf numFmtId="2" fontId="43" fillId="12" borderId="39" xfId="4" applyNumberFormat="1" applyFont="1" applyFill="1" applyBorder="1" applyAlignment="1">
      <alignment horizontal="center" vertical="center"/>
    </xf>
    <xf numFmtId="167" fontId="43" fillId="12" borderId="39" xfId="4" applyNumberFormat="1" applyFont="1" applyFill="1" applyBorder="1" applyAlignment="1">
      <alignment horizontal="center" vertical="center" wrapText="1"/>
    </xf>
    <xf numFmtId="167" fontId="60" fillId="12" borderId="39" xfId="4" applyNumberFormat="1" applyFont="1" applyFill="1" applyBorder="1" applyAlignment="1">
      <alignment horizontal="center" vertical="center" wrapText="1"/>
    </xf>
    <xf numFmtId="0" fontId="61" fillId="0" borderId="0" xfId="0" applyFont="1"/>
    <xf numFmtId="0" fontId="63" fillId="0" borderId="0" xfId="7" applyFont="1" applyFill="1"/>
    <xf numFmtId="4" fontId="63" fillId="0" borderId="0" xfId="7" applyNumberFormat="1" applyFont="1" applyFill="1" applyAlignment="1">
      <alignment horizontal="right"/>
    </xf>
    <xf numFmtId="0" fontId="63" fillId="0" borderId="0" xfId="7" applyFont="1" applyFill="1" applyAlignment="1">
      <alignment horizontal="right"/>
    </xf>
    <xf numFmtId="0" fontId="63" fillId="0" borderId="0" xfId="0" applyFont="1" applyBorder="1" applyAlignment="1">
      <alignment vertical="center"/>
    </xf>
    <xf numFmtId="0" fontId="64" fillId="0" borderId="0" xfId="0" applyFont="1"/>
    <xf numFmtId="0" fontId="65" fillId="0" borderId="0" xfId="7" applyFont="1" applyFill="1" applyAlignment="1" applyProtection="1">
      <alignment horizontal="left"/>
    </xf>
    <xf numFmtId="0" fontId="65" fillId="0" borderId="0" xfId="7" applyFont="1" applyFill="1" applyAlignment="1" applyProtection="1">
      <alignment horizontal="right"/>
    </xf>
    <xf numFmtId="4" fontId="65" fillId="0" borderId="0" xfId="7" applyNumberFormat="1" applyFont="1" applyFill="1" applyAlignment="1" applyProtection="1">
      <alignment horizontal="right"/>
    </xf>
    <xf numFmtId="0" fontId="65" fillId="0" borderId="0" xfId="7" applyFont="1" applyFill="1"/>
    <xf numFmtId="0" fontId="66" fillId="0" borderId="0" xfId="7" applyFont="1" applyFill="1"/>
    <xf numFmtId="9" fontId="63" fillId="0" borderId="0" xfId="7" applyNumberFormat="1" applyFont="1" applyFill="1"/>
    <xf numFmtId="0" fontId="63" fillId="0" borderId="0" xfId="0" applyFont="1" applyAlignment="1" applyProtection="1">
      <alignment horizontal="left"/>
    </xf>
    <xf numFmtId="0" fontId="67" fillId="0" borderId="0" xfId="0" applyFont="1"/>
    <xf numFmtId="4" fontId="63" fillId="0" borderId="0" xfId="0" applyNumberFormat="1" applyFont="1" applyAlignment="1">
      <alignment horizontal="right"/>
    </xf>
    <xf numFmtId="2" fontId="63" fillId="0" borderId="0" xfId="0" applyNumberFormat="1" applyFont="1" applyAlignment="1" applyProtection="1">
      <alignment horizontal="right"/>
    </xf>
    <xf numFmtId="168" fontId="63" fillId="0" borderId="0" xfId="0" applyNumberFormat="1" applyFont="1" applyAlignment="1" applyProtection="1">
      <alignment horizontal="right"/>
    </xf>
    <xf numFmtId="168" fontId="63" fillId="0" borderId="0" xfId="0" applyNumberFormat="1" applyFont="1" applyAlignment="1" applyProtection="1">
      <alignment horizontal="left"/>
    </xf>
    <xf numFmtId="0" fontId="63" fillId="0" borderId="0" xfId="0" applyFont="1"/>
    <xf numFmtId="0" fontId="63" fillId="0" borderId="0" xfId="0" applyFont="1" applyAlignment="1">
      <alignment horizontal="right"/>
    </xf>
    <xf numFmtId="0" fontId="63" fillId="13" borderId="0" xfId="0" applyFont="1" applyFill="1" applyAlignment="1" applyProtection="1">
      <alignment horizontal="left"/>
    </xf>
    <xf numFmtId="0" fontId="67" fillId="13" borderId="0" xfId="0" applyFont="1" applyFill="1"/>
    <xf numFmtId="2" fontId="63" fillId="13" borderId="0" xfId="0" applyNumberFormat="1" applyFont="1" applyFill="1" applyAlignment="1">
      <alignment horizontal="right"/>
    </xf>
    <xf numFmtId="2" fontId="63" fillId="13" borderId="0" xfId="0" applyNumberFormat="1" applyFont="1" applyFill="1" applyBorder="1" applyAlignment="1">
      <alignment horizontal="right"/>
    </xf>
    <xf numFmtId="0" fontId="63" fillId="13" borderId="0" xfId="0" applyFont="1" applyFill="1" applyAlignment="1" applyProtection="1">
      <alignment horizontal="right"/>
    </xf>
    <xf numFmtId="168" fontId="63" fillId="13" borderId="0" xfId="0" applyNumberFormat="1" applyFont="1" applyFill="1" applyAlignment="1" applyProtection="1">
      <alignment horizontal="right"/>
    </xf>
    <xf numFmtId="0" fontId="63" fillId="13" borderId="0" xfId="0" applyFont="1" applyFill="1"/>
    <xf numFmtId="0" fontId="63" fillId="0" borderId="0" xfId="0" applyFont="1" applyFill="1" applyAlignment="1" applyProtection="1">
      <alignment horizontal="left"/>
    </xf>
    <xf numFmtId="0" fontId="67" fillId="0" borderId="0" xfId="0" applyFont="1" applyFill="1"/>
    <xf numFmtId="2" fontId="63" fillId="0" borderId="0" xfId="0" applyNumberFormat="1" applyFont="1" applyFill="1" applyAlignment="1">
      <alignment horizontal="right"/>
    </xf>
    <xf numFmtId="2" fontId="63" fillId="0" borderId="0" xfId="0" applyNumberFormat="1" applyFont="1" applyFill="1" applyBorder="1" applyAlignment="1">
      <alignment horizontal="right"/>
    </xf>
    <xf numFmtId="0" fontId="63" fillId="0" borderId="0" xfId="0" applyFont="1" applyFill="1" applyAlignment="1" applyProtection="1">
      <alignment horizontal="right"/>
    </xf>
    <xf numFmtId="168" fontId="63" fillId="0" borderId="0" xfId="0" applyNumberFormat="1" applyFont="1" applyFill="1" applyAlignment="1" applyProtection="1">
      <alignment horizontal="right"/>
    </xf>
    <xf numFmtId="0" fontId="63" fillId="0" borderId="0" xfId="0" applyFont="1" applyFill="1"/>
    <xf numFmtId="0" fontId="66" fillId="0" borderId="0" xfId="0" applyFont="1" applyFill="1" applyAlignment="1" applyProtection="1">
      <alignment horizontal="left"/>
    </xf>
    <xf numFmtId="0" fontId="63" fillId="0" borderId="0" xfId="0" applyFont="1" applyAlignment="1" applyProtection="1">
      <alignment horizontal="right"/>
    </xf>
    <xf numFmtId="0" fontId="63" fillId="0" borderId="0" xfId="7" applyFont="1" applyFill="1" applyAlignment="1" applyProtection="1">
      <alignment horizontal="left"/>
    </xf>
    <xf numFmtId="0" fontId="67" fillId="0" borderId="0" xfId="7" applyFont="1" applyFill="1"/>
    <xf numFmtId="0" fontId="66" fillId="0" borderId="0" xfId="7" applyFont="1" applyFill="1" applyAlignment="1" applyProtection="1">
      <alignment horizontal="left"/>
    </xf>
    <xf numFmtId="0" fontId="66" fillId="0" borderId="0" xfId="0" applyFont="1" applyAlignment="1" applyProtection="1">
      <alignment horizontal="left"/>
    </xf>
    <xf numFmtId="168" fontId="63" fillId="0" borderId="0" xfId="0" applyNumberFormat="1" applyFont="1" applyAlignment="1">
      <alignment horizontal="right"/>
    </xf>
    <xf numFmtId="4" fontId="63" fillId="0" borderId="0" xfId="0" applyNumberFormat="1" applyFont="1" applyAlignment="1" applyProtection="1">
      <alignment horizontal="left"/>
    </xf>
    <xf numFmtId="0" fontId="63" fillId="0" borderId="0" xfId="0" applyFont="1" applyProtection="1"/>
    <xf numFmtId="169" fontId="63" fillId="0" borderId="0" xfId="0" applyNumberFormat="1" applyFont="1"/>
    <xf numFmtId="170" fontId="63" fillId="0" borderId="0" xfId="0" applyNumberFormat="1" applyFont="1" applyProtection="1"/>
    <xf numFmtId="0" fontId="63" fillId="0" borderId="0" xfId="7" applyFont="1"/>
    <xf numFmtId="0" fontId="67" fillId="0" borderId="0" xfId="7" applyFont="1"/>
    <xf numFmtId="4" fontId="63" fillId="0" borderId="0" xfId="7" applyNumberFormat="1" applyFont="1" applyAlignment="1">
      <alignment horizontal="right"/>
    </xf>
    <xf numFmtId="0" fontId="37" fillId="0" borderId="20" xfId="8" applyFont="1" applyFill="1" applyBorder="1"/>
    <xf numFmtId="0" fontId="37" fillId="0" borderId="68" xfId="8" applyFont="1" applyFill="1" applyBorder="1"/>
    <xf numFmtId="0" fontId="8" fillId="0" borderId="68" xfId="4" applyFont="1" applyFill="1" applyBorder="1"/>
    <xf numFmtId="0" fontId="38" fillId="0" borderId="68" xfId="4" applyFill="1" applyBorder="1"/>
    <xf numFmtId="0" fontId="38" fillId="0" borderId="68" xfId="4" applyFill="1" applyBorder="1" applyAlignment="1">
      <alignment horizontal="right"/>
    </xf>
    <xf numFmtId="0" fontId="0" fillId="0" borderId="68" xfId="4" applyFont="1" applyFill="1" applyBorder="1"/>
    <xf numFmtId="0" fontId="1" fillId="0" borderId="68" xfId="8" applyFill="1" applyBorder="1" applyAlignment="1">
      <alignment horizontal="left"/>
    </xf>
    <xf numFmtId="0" fontId="1" fillId="0" borderId="69" xfId="8" applyFill="1" applyBorder="1"/>
    <xf numFmtId="0" fontId="1" fillId="0" borderId="0" xfId="8" applyFill="1"/>
    <xf numFmtId="0" fontId="37" fillId="0" borderId="3" xfId="8" applyFont="1" applyFill="1" applyBorder="1"/>
    <xf numFmtId="0" fontId="37" fillId="0" borderId="4" xfId="8" applyFont="1" applyFill="1" applyBorder="1"/>
    <xf numFmtId="0" fontId="8" fillId="0" borderId="4" xfId="4" applyFont="1" applyFill="1" applyBorder="1"/>
    <xf numFmtId="0" fontId="38" fillId="0" borderId="4" xfId="4" applyFill="1" applyBorder="1"/>
    <xf numFmtId="0" fontId="38" fillId="0" borderId="4" xfId="4" applyFill="1" applyBorder="1" applyAlignment="1">
      <alignment horizontal="right"/>
    </xf>
    <xf numFmtId="49" fontId="5" fillId="0" borderId="70" xfId="8" applyNumberFormat="1" applyFont="1" applyFill="1" applyBorder="1"/>
    <xf numFmtId="0" fontId="5" fillId="0" borderId="71" xfId="8" applyFont="1" applyFill="1" applyBorder="1"/>
    <xf numFmtId="0" fontId="5" fillId="0" borderId="72" xfId="8" applyFont="1" applyFill="1" applyBorder="1"/>
    <xf numFmtId="0" fontId="5" fillId="0" borderId="73" xfId="8" applyFont="1" applyFill="1" applyBorder="1"/>
    <xf numFmtId="0" fontId="5" fillId="0" borderId="74" xfId="8" applyFont="1" applyFill="1" applyBorder="1"/>
    <xf numFmtId="0" fontId="5" fillId="0" borderId="75" xfId="8" applyFont="1" applyFill="1" applyBorder="1"/>
    <xf numFmtId="49" fontId="5" fillId="0" borderId="76" xfId="8" applyNumberFormat="1" applyFont="1" applyFill="1" applyBorder="1"/>
    <xf numFmtId="0" fontId="5" fillId="0" borderId="0" xfId="8" applyFont="1" applyFill="1"/>
    <xf numFmtId="0" fontId="5" fillId="0" borderId="77" xfId="8" applyFont="1" applyFill="1" applyBorder="1"/>
    <xf numFmtId="0" fontId="5" fillId="0" borderId="78" xfId="8" applyFont="1" applyFill="1" applyBorder="1"/>
    <xf numFmtId="0" fontId="5" fillId="0" borderId="79" xfId="8" applyFont="1" applyFill="1" applyBorder="1"/>
    <xf numFmtId="0" fontId="5" fillId="0" borderId="80" xfId="8" applyFont="1" applyFill="1" applyBorder="1"/>
    <xf numFmtId="49" fontId="37" fillId="0" borderId="76" xfId="8" applyNumberFormat="1" applyFont="1" applyFill="1" applyBorder="1"/>
    <xf numFmtId="0" fontId="37" fillId="0" borderId="0" xfId="8" applyFont="1" applyFill="1"/>
    <xf numFmtId="4" fontId="37" fillId="0" borderId="79" xfId="8" applyNumberFormat="1" applyFont="1" applyFill="1" applyBorder="1"/>
    <xf numFmtId="49" fontId="3" fillId="0" borderId="76" xfId="8" applyNumberFormat="1" applyFont="1" applyFill="1" applyBorder="1"/>
    <xf numFmtId="0" fontId="3" fillId="0" borderId="0" xfId="8" applyFont="1" applyFill="1"/>
    <xf numFmtId="3" fontId="1" fillId="0" borderId="77" xfId="8" applyNumberFormat="1" applyFill="1" applyBorder="1"/>
    <xf numFmtId="3" fontId="1" fillId="0" borderId="78" xfId="8" applyNumberFormat="1" applyFill="1" applyBorder="1"/>
    <xf numFmtId="3" fontId="1" fillId="0" borderId="79" xfId="8" applyNumberFormat="1" applyFill="1" applyBorder="1"/>
    <xf numFmtId="3" fontId="1" fillId="0" borderId="80" xfId="8" applyNumberFormat="1" applyFill="1" applyBorder="1"/>
    <xf numFmtId="0" fontId="5" fillId="0" borderId="70" xfId="8" applyFont="1" applyFill="1" applyBorder="1"/>
    <xf numFmtId="3" fontId="5" fillId="0" borderId="72" xfId="8" applyNumberFormat="1" applyFont="1" applyFill="1" applyBorder="1"/>
    <xf numFmtId="3" fontId="5" fillId="0" borderId="73" xfId="8" applyNumberFormat="1" applyFont="1" applyFill="1" applyBorder="1"/>
    <xf numFmtId="3" fontId="5" fillId="0" borderId="74" xfId="8" applyNumberFormat="1" applyFont="1" applyFill="1" applyBorder="1"/>
    <xf numFmtId="3" fontId="5" fillId="0" borderId="75" xfId="8" applyNumberFormat="1" applyFont="1" applyFill="1" applyBorder="1"/>
    <xf numFmtId="3" fontId="1" fillId="0" borderId="0" xfId="8" applyNumberFormat="1" applyFill="1"/>
    <xf numFmtId="0" fontId="5" fillId="0" borderId="81" xfId="8" applyFont="1" applyFill="1" applyBorder="1"/>
    <xf numFmtId="0" fontId="5" fillId="0" borderId="82" xfId="8" applyFont="1" applyFill="1" applyBorder="1"/>
    <xf numFmtId="0" fontId="1" fillId="0" borderId="83" xfId="8" applyFill="1" applyBorder="1"/>
    <xf numFmtId="0" fontId="5" fillId="0" borderId="84" xfId="8" applyFont="1" applyFill="1" applyBorder="1" applyAlignment="1">
      <alignment horizontal="right"/>
    </xf>
    <xf numFmtId="0" fontId="5" fillId="0" borderId="82" xfId="8" applyFont="1" applyFill="1" applyBorder="1" applyAlignment="1">
      <alignment horizontal="right"/>
    </xf>
    <xf numFmtId="0" fontId="5" fillId="0" borderId="85" xfId="8" applyFont="1" applyFill="1" applyBorder="1" applyAlignment="1">
      <alignment horizontal="center"/>
    </xf>
    <xf numFmtId="4" fontId="68" fillId="0" borderId="82" xfId="8" applyNumberFormat="1" applyFont="1" applyFill="1" applyBorder="1" applyAlignment="1">
      <alignment horizontal="right"/>
    </xf>
    <xf numFmtId="4" fontId="68" fillId="0" borderId="83" xfId="8" applyNumberFormat="1" applyFont="1" applyFill="1" applyBorder="1" applyAlignment="1">
      <alignment horizontal="right"/>
    </xf>
    <xf numFmtId="0" fontId="24" fillId="0" borderId="9" xfId="8" applyFont="1" applyFill="1" applyBorder="1"/>
    <xf numFmtId="0" fontId="24" fillId="0" borderId="6" xfId="8" applyFont="1" applyFill="1" applyBorder="1"/>
    <xf numFmtId="0" fontId="24" fillId="0" borderId="8" xfId="8" applyFont="1" applyFill="1" applyBorder="1"/>
    <xf numFmtId="3" fontId="24" fillId="0" borderId="56" xfId="8" applyNumberFormat="1" applyFont="1" applyFill="1" applyBorder="1" applyAlignment="1">
      <alignment horizontal="right"/>
    </xf>
    <xf numFmtId="169" fontId="24" fillId="0" borderId="39" xfId="8" applyNumberFormat="1" applyFont="1" applyFill="1" applyBorder="1" applyAlignment="1">
      <alignment horizontal="right"/>
    </xf>
    <xf numFmtId="3" fontId="24" fillId="0" borderId="37" xfId="8" applyNumberFormat="1" applyFont="1" applyFill="1" applyBorder="1" applyAlignment="1">
      <alignment horizontal="right"/>
    </xf>
    <xf numFmtId="4" fontId="24" fillId="0" borderId="6" xfId="8" applyNumberFormat="1" applyFont="1" applyFill="1" applyBorder="1" applyAlignment="1">
      <alignment horizontal="right"/>
    </xf>
    <xf numFmtId="3" fontId="24" fillId="0" borderId="8" xfId="8" applyNumberFormat="1" applyFont="1" applyFill="1" applyBorder="1" applyAlignment="1">
      <alignment horizontal="right"/>
    </xf>
    <xf numFmtId="0" fontId="1" fillId="0" borderId="76" xfId="8" applyFill="1" applyBorder="1"/>
    <xf numFmtId="0" fontId="1" fillId="0" borderId="77" xfId="8" applyFill="1" applyBorder="1"/>
    <xf numFmtId="3" fontId="1" fillId="0" borderId="86" xfId="8" applyNumberFormat="1" applyFill="1" applyBorder="1" applyAlignment="1">
      <alignment horizontal="right"/>
    </xf>
    <xf numFmtId="169" fontId="1" fillId="0" borderId="87" xfId="8" applyNumberFormat="1" applyFill="1" applyBorder="1" applyAlignment="1">
      <alignment horizontal="right"/>
    </xf>
    <xf numFmtId="3" fontId="1" fillId="0" borderId="78" xfId="8" applyNumberFormat="1" applyFill="1" applyBorder="1" applyAlignment="1">
      <alignment horizontal="right"/>
    </xf>
    <xf numFmtId="4" fontId="1" fillId="0" borderId="0" xfId="8" applyNumberFormat="1" applyFill="1" applyAlignment="1">
      <alignment horizontal="right"/>
    </xf>
    <xf numFmtId="3" fontId="1" fillId="0" borderId="77" xfId="8" applyNumberFormat="1" applyFill="1" applyBorder="1" applyAlignment="1">
      <alignment horizontal="right"/>
    </xf>
    <xf numFmtId="0" fontId="1" fillId="0" borderId="11" xfId="8" applyFill="1" applyBorder="1"/>
    <xf numFmtId="0" fontId="5" fillId="0" borderId="7" xfId="8" applyFont="1" applyFill="1" applyBorder="1"/>
    <xf numFmtId="0" fontId="1" fillId="0" borderId="7" xfId="8" applyFill="1" applyBorder="1"/>
    <xf numFmtId="4" fontId="1" fillId="0" borderId="88" xfId="8" applyNumberFormat="1" applyFill="1" applyBorder="1"/>
    <xf numFmtId="4" fontId="1" fillId="0" borderId="89" xfId="8" applyNumberFormat="1" applyFill="1" applyBorder="1"/>
    <xf numFmtId="4" fontId="1" fillId="0" borderId="7" xfId="8" applyNumberFormat="1" applyFill="1" applyBorder="1"/>
    <xf numFmtId="0" fontId="1" fillId="0" borderId="90" xfId="8" applyFill="1" applyBorder="1"/>
    <xf numFmtId="0" fontId="1" fillId="0" borderId="91" xfId="8" applyFill="1" applyBorder="1"/>
    <xf numFmtId="0" fontId="1" fillId="0" borderId="92" xfId="8" applyFill="1" applyBorder="1"/>
    <xf numFmtId="0" fontId="1" fillId="0" borderId="93" xfId="8" applyFill="1" applyBorder="1"/>
    <xf numFmtId="49" fontId="69" fillId="0" borderId="76" xfId="8" applyNumberFormat="1" applyFont="1" applyFill="1" applyBorder="1"/>
    <xf numFmtId="49" fontId="1" fillId="0" borderId="78" xfId="8" applyNumberFormat="1" applyFill="1" applyBorder="1"/>
    <xf numFmtId="0" fontId="8" fillId="0" borderId="0" xfId="8" applyFont="1" applyFill="1"/>
    <xf numFmtId="0" fontId="1" fillId="0" borderId="94" xfId="8" applyFill="1" applyBorder="1"/>
    <xf numFmtId="0" fontId="1" fillId="0" borderId="95" xfId="8" applyFill="1" applyBorder="1"/>
    <xf numFmtId="0" fontId="1" fillId="0" borderId="96" xfId="8" applyFill="1" applyBorder="1"/>
    <xf numFmtId="0" fontId="1" fillId="0" borderId="97" xfId="8" applyFill="1" applyBorder="1"/>
    <xf numFmtId="0" fontId="1" fillId="0" borderId="98" xfId="8" applyFill="1" applyBorder="1"/>
    <xf numFmtId="49" fontId="1" fillId="0" borderId="100" xfId="8" applyNumberFormat="1" applyFill="1" applyBorder="1" applyAlignment="1">
      <alignment horizontal="left"/>
    </xf>
    <xf numFmtId="3" fontId="1" fillId="0" borderId="98" xfId="8" applyNumberFormat="1" applyFill="1" applyBorder="1"/>
    <xf numFmtId="0" fontId="1" fillId="0" borderId="102" xfId="8" applyFill="1" applyBorder="1"/>
    <xf numFmtId="0" fontId="1" fillId="0" borderId="103" xfId="8" applyFill="1" applyBorder="1"/>
    <xf numFmtId="0" fontId="1" fillId="0" borderId="104" xfId="8" applyFill="1" applyBorder="1"/>
    <xf numFmtId="0" fontId="1" fillId="0" borderId="105" xfId="8" applyFill="1" applyBorder="1"/>
    <xf numFmtId="0" fontId="1" fillId="0" borderId="100" xfId="8" applyFill="1" applyBorder="1"/>
    <xf numFmtId="0" fontId="5" fillId="0" borderId="70" xfId="8" applyFont="1" applyFill="1" applyBorder="1" applyAlignment="1">
      <alignment horizontal="left"/>
    </xf>
    <xf numFmtId="0" fontId="1" fillId="0" borderId="71" xfId="8" applyFill="1" applyBorder="1" applyAlignment="1">
      <alignment horizontal="left"/>
    </xf>
    <xf numFmtId="0" fontId="1" fillId="0" borderId="72" xfId="8" applyFill="1" applyBorder="1" applyAlignment="1">
      <alignment horizontal="center"/>
    </xf>
    <xf numFmtId="0" fontId="1" fillId="0" borderId="86" xfId="8" applyFill="1" applyBorder="1"/>
    <xf numFmtId="0" fontId="1" fillId="0" borderId="108" xfId="8" applyFill="1" applyBorder="1"/>
    <xf numFmtId="3" fontId="1" fillId="0" borderId="106" xfId="8" applyNumberFormat="1" applyFill="1" applyBorder="1"/>
    <xf numFmtId="0" fontId="1" fillId="0" borderId="81" xfId="8" applyFill="1" applyBorder="1"/>
    <xf numFmtId="3" fontId="1" fillId="0" borderId="82" xfId="8" applyNumberFormat="1" applyFill="1" applyBorder="1"/>
    <xf numFmtId="0" fontId="1" fillId="0" borderId="85" xfId="8" applyFill="1" applyBorder="1"/>
    <xf numFmtId="171" fontId="1" fillId="0" borderId="86" xfId="8" applyNumberFormat="1" applyFill="1" applyBorder="1"/>
    <xf numFmtId="3" fontId="1" fillId="0" borderId="103" xfId="8" applyNumberFormat="1" applyFill="1" applyBorder="1"/>
    <xf numFmtId="0" fontId="1" fillId="0" borderId="101" xfId="8" applyFill="1" applyBorder="1"/>
    <xf numFmtId="0" fontId="1" fillId="0" borderId="109" xfId="8" applyFill="1" applyBorder="1"/>
    <xf numFmtId="3" fontId="1" fillId="0" borderId="110" xfId="8" applyNumberFormat="1" applyFill="1" applyBorder="1"/>
    <xf numFmtId="0" fontId="1" fillId="0" borderId="111" xfId="8" applyFill="1" applyBorder="1"/>
    <xf numFmtId="3" fontId="1" fillId="0" borderId="112" xfId="8" applyNumberFormat="1" applyFill="1" applyBorder="1"/>
    <xf numFmtId="0" fontId="1" fillId="0" borderId="113" xfId="8" applyFill="1" applyBorder="1"/>
    <xf numFmtId="0" fontId="1" fillId="0" borderId="114" xfId="8" applyFill="1" applyBorder="1"/>
    <xf numFmtId="0" fontId="3" fillId="0" borderId="96" xfId="8" applyFont="1" applyFill="1" applyBorder="1"/>
    <xf numFmtId="0" fontId="1" fillId="0" borderId="0" xfId="8" applyFill="1" applyAlignment="1">
      <alignment horizontal="right"/>
    </xf>
    <xf numFmtId="49" fontId="1" fillId="0" borderId="0" xfId="8" applyNumberFormat="1" applyFill="1"/>
    <xf numFmtId="168" fontId="1" fillId="0" borderId="0" xfId="8" applyNumberFormat="1" applyFill="1"/>
    <xf numFmtId="0" fontId="1" fillId="0" borderId="97" xfId="8" applyFill="1" applyBorder="1" applyAlignment="1">
      <alignment horizontal="right"/>
    </xf>
    <xf numFmtId="172" fontId="1" fillId="0" borderId="103" xfId="8" applyNumberFormat="1" applyFill="1" applyBorder="1"/>
    <xf numFmtId="172" fontId="1" fillId="0" borderId="0" xfId="8" applyNumberFormat="1" applyFill="1"/>
    <xf numFmtId="0" fontId="4" fillId="0" borderId="111" xfId="8" applyFont="1" applyFill="1" applyBorder="1"/>
    <xf numFmtId="0" fontId="4" fillId="0" borderId="112" xfId="8" applyFont="1" applyFill="1" applyBorder="1"/>
    <xf numFmtId="0" fontId="4" fillId="0" borderId="115" xfId="8" applyFont="1" applyFill="1" applyBorder="1"/>
    <xf numFmtId="172" fontId="4" fillId="0" borderId="112" xfId="8" applyNumberFormat="1" applyFont="1" applyFill="1" applyBorder="1"/>
    <xf numFmtId="0" fontId="4" fillId="0" borderId="116" xfId="8" applyFont="1" applyFill="1" applyBorder="1"/>
    <xf numFmtId="0" fontId="4" fillId="0" borderId="0" xfId="8" applyFont="1" applyFill="1"/>
    <xf numFmtId="0" fontId="32" fillId="0" borderId="117" xfId="0" applyFont="1" applyBorder="1" applyAlignment="1">
      <alignment horizontal="left" vertical="center"/>
    </xf>
    <xf numFmtId="165" fontId="24" fillId="0" borderId="40" xfId="0" applyNumberFormat="1" applyFont="1" applyFill="1" applyBorder="1" applyAlignment="1">
      <alignment horizontal="center" vertical="center"/>
    </xf>
    <xf numFmtId="3" fontId="24" fillId="0" borderId="40" xfId="0" applyNumberFormat="1" applyFont="1" applyFill="1" applyBorder="1" applyAlignment="1">
      <alignment horizontal="left" vertical="center"/>
    </xf>
    <xf numFmtId="0" fontId="24" fillId="0" borderId="19" xfId="0" applyFont="1" applyFill="1" applyBorder="1" applyAlignment="1">
      <alignment horizontal="left" vertical="center"/>
    </xf>
    <xf numFmtId="4" fontId="24" fillId="0" borderId="118" xfId="0" applyNumberFormat="1" applyFont="1" applyFill="1" applyBorder="1" applyAlignment="1">
      <alignment horizontal="right" vertical="center" indent="4"/>
    </xf>
    <xf numFmtId="0" fontId="32" fillId="0" borderId="119" xfId="0" applyFont="1" applyBorder="1" applyAlignment="1">
      <alignment horizontal="left" vertical="center"/>
    </xf>
    <xf numFmtId="165" fontId="24" fillId="0" borderId="120" xfId="0" applyNumberFormat="1" applyFont="1" applyFill="1" applyBorder="1" applyAlignment="1">
      <alignment horizontal="center" vertical="center"/>
    </xf>
    <xf numFmtId="3" fontId="24" fillId="0" borderId="120" xfId="0" applyNumberFormat="1" applyFont="1" applyFill="1" applyBorder="1" applyAlignment="1">
      <alignment horizontal="left" vertical="center"/>
    </xf>
    <xf numFmtId="0" fontId="0" fillId="0" borderId="59" xfId="0" applyBorder="1"/>
    <xf numFmtId="0" fontId="0" fillId="0" borderId="60" xfId="0" applyBorder="1"/>
    <xf numFmtId="0" fontId="0" fillId="0" borderId="117" xfId="0" applyFont="1" applyBorder="1"/>
    <xf numFmtId="0" fontId="0" fillId="0" borderId="122" xfId="0" applyFont="1" applyBorder="1"/>
    <xf numFmtId="0" fontId="0" fillId="0" borderId="123" xfId="0" applyFont="1" applyBorder="1"/>
    <xf numFmtId="0" fontId="0" fillId="0" borderId="121" xfId="0" applyBorder="1"/>
    <xf numFmtId="4" fontId="24" fillId="0" borderId="61" xfId="0" applyNumberFormat="1" applyFont="1" applyBorder="1" applyAlignment="1">
      <alignment horizontal="right" vertical="center" indent="4"/>
    </xf>
    <xf numFmtId="3" fontId="0" fillId="0" borderId="124" xfId="0" applyNumberFormat="1" applyBorder="1" applyAlignment="1">
      <alignment shrinkToFit="1"/>
    </xf>
    <xf numFmtId="3" fontId="0" fillId="4" borderId="38" xfId="0" applyNumberFormat="1" applyFill="1" applyBorder="1" applyAlignment="1">
      <alignment shrinkToFit="1"/>
    </xf>
    <xf numFmtId="0" fontId="0" fillId="0" borderId="124" xfId="0" applyBorder="1" applyAlignment="1">
      <alignment vertical="center"/>
    </xf>
    <xf numFmtId="49" fontId="0" fillId="0" borderId="127" xfId="0" applyNumberFormat="1" applyBorder="1" applyAlignment="1">
      <alignment vertical="center"/>
    </xf>
    <xf numFmtId="0" fontId="0" fillId="3" borderId="124" xfId="0" applyFill="1" applyBorder="1"/>
    <xf numFmtId="49" fontId="0" fillId="3" borderId="127" xfId="0" applyNumberFormat="1" applyFill="1" applyBorder="1"/>
    <xf numFmtId="0" fontId="0" fillId="3" borderId="127" xfId="0" applyFill="1" applyBorder="1"/>
    <xf numFmtId="0" fontId="0" fillId="3" borderId="128" xfId="0" applyFill="1" applyBorder="1"/>
    <xf numFmtId="0" fontId="0" fillId="3" borderId="122" xfId="0" applyFill="1" applyBorder="1"/>
    <xf numFmtId="49" fontId="0" fillId="3" borderId="122" xfId="0" applyNumberFormat="1" applyFill="1" applyBorder="1"/>
    <xf numFmtId="0" fontId="0" fillId="3" borderId="123" xfId="0" applyFill="1" applyBorder="1"/>
    <xf numFmtId="0" fontId="0" fillId="3" borderId="122" xfId="0" applyFill="1" applyBorder="1" applyAlignment="1">
      <alignment wrapText="1"/>
    </xf>
    <xf numFmtId="0" fontId="0" fillId="3" borderId="125" xfId="0" applyFill="1" applyBorder="1" applyAlignment="1">
      <alignment vertical="top"/>
    </xf>
    <xf numFmtId="49" fontId="0" fillId="3" borderId="125" xfId="0" applyNumberFormat="1" applyFill="1" applyBorder="1" applyAlignment="1">
      <alignment vertical="top"/>
    </xf>
    <xf numFmtId="49" fontId="0" fillId="3" borderId="124" xfId="0" applyNumberFormat="1" applyFill="1" applyBorder="1" applyAlignment="1">
      <alignment vertical="top"/>
    </xf>
    <xf numFmtId="0" fontId="0" fillId="3" borderId="128" xfId="0" applyFill="1" applyBorder="1" applyAlignment="1">
      <alignment vertical="top"/>
    </xf>
    <xf numFmtId="164" fontId="0" fillId="3" borderId="124" xfId="0" applyNumberFormat="1" applyFill="1" applyBorder="1" applyAlignment="1">
      <alignment vertical="top"/>
    </xf>
    <xf numFmtId="4" fontId="0" fillId="3" borderId="124" xfId="0" applyNumberFormat="1" applyFill="1" applyBorder="1" applyAlignment="1">
      <alignment vertical="top"/>
    </xf>
    <xf numFmtId="0" fontId="0" fillId="3" borderId="124" xfId="0" applyFill="1" applyBorder="1" applyAlignment="1">
      <alignment vertical="top"/>
    </xf>
    <xf numFmtId="0" fontId="16" fillId="0" borderId="33" xfId="0" applyFont="1" applyBorder="1" applyAlignment="1">
      <alignment horizontal="left" vertical="top" wrapText="1"/>
    </xf>
    <xf numFmtId="4" fontId="16" fillId="14" borderId="33" xfId="0" applyNumberFormat="1" applyFont="1" applyFill="1" applyBorder="1" applyAlignment="1" applyProtection="1">
      <alignment vertical="top" shrinkToFit="1"/>
      <protection locked="0"/>
    </xf>
    <xf numFmtId="0" fontId="17" fillId="0" borderId="33" xfId="0" quotePrefix="1" applyFont="1" applyBorder="1" applyAlignment="1">
      <alignment horizontal="left" vertical="top" wrapText="1"/>
    </xf>
    <xf numFmtId="0" fontId="17" fillId="0" borderId="34" xfId="0" applyFont="1" applyBorder="1" applyAlignment="1">
      <alignment vertical="top" wrapText="1" shrinkToFit="1"/>
    </xf>
    <xf numFmtId="0" fontId="0" fillId="3" borderId="38" xfId="0" applyFill="1" applyBorder="1" applyAlignment="1">
      <alignment horizontal="left" vertical="top" wrapText="1"/>
    </xf>
    <xf numFmtId="0" fontId="18" fillId="0" borderId="33" xfId="0" quotePrefix="1" applyFont="1" applyBorder="1" applyAlignment="1">
      <alignment horizontal="left" vertical="top" wrapText="1"/>
    </xf>
    <xf numFmtId="0" fontId="18" fillId="0" borderId="34" xfId="0" applyFont="1" applyBorder="1" applyAlignment="1">
      <alignment vertical="top" wrapText="1" shrinkToFit="1"/>
    </xf>
    <xf numFmtId="0" fontId="17" fillId="0" borderId="38" xfId="0" quotePrefix="1" applyFont="1" applyBorder="1" applyAlignment="1">
      <alignment horizontal="left" vertical="top" wrapText="1"/>
    </xf>
    <xf numFmtId="0" fontId="17" fillId="0" borderId="37" xfId="0" applyFont="1" applyBorder="1" applyAlignment="1">
      <alignment vertical="top" wrapText="1" shrinkToFit="1"/>
    </xf>
    <xf numFmtId="0" fontId="8" fillId="3" borderId="125" xfId="0" applyFont="1" applyFill="1" applyBorder="1" applyAlignment="1">
      <alignment vertical="top"/>
    </xf>
    <xf numFmtId="49" fontId="8" fillId="3" borderId="127" xfId="0" applyNumberFormat="1" applyFont="1" applyFill="1" applyBorder="1" applyAlignment="1">
      <alignment vertical="top"/>
    </xf>
    <xf numFmtId="49" fontId="8" fillId="3" borderId="127" xfId="0" applyNumberFormat="1" applyFont="1" applyFill="1" applyBorder="1" applyAlignment="1">
      <alignment horizontal="left" vertical="top" wrapText="1"/>
    </xf>
    <xf numFmtId="0" fontId="8" fillId="3" borderId="127" xfId="0" applyFont="1" applyFill="1" applyBorder="1" applyAlignment="1">
      <alignment vertical="top"/>
    </xf>
    <xf numFmtId="4" fontId="8" fillId="3" borderId="128" xfId="0" applyNumberFormat="1" applyFont="1" applyFill="1" applyBorder="1" applyAlignment="1">
      <alignment vertical="top"/>
    </xf>
    <xf numFmtId="0" fontId="0" fillId="0" borderId="131" xfId="0" applyBorder="1"/>
    <xf numFmtId="0" fontId="0" fillId="0" borderId="131" xfId="0" applyBorder="1" applyAlignment="1">
      <alignment horizontal="left" vertical="center" indent="1"/>
    </xf>
    <xf numFmtId="0" fontId="0" fillId="0" borderId="0" xfId="0" applyAlignment="1">
      <alignment horizontal="right" vertical="center"/>
    </xf>
    <xf numFmtId="49" fontId="8" fillId="14" borderId="0" xfId="0" applyNumberFormat="1" applyFont="1" applyFill="1" applyAlignment="1" applyProtection="1">
      <alignment horizontal="left" vertical="center"/>
      <protection locked="0"/>
    </xf>
    <xf numFmtId="0" fontId="0" fillId="0" borderId="2" xfId="0" applyBorder="1"/>
    <xf numFmtId="0" fontId="8" fillId="0" borderId="131" xfId="0" applyFont="1" applyBorder="1" applyAlignment="1">
      <alignment horizontal="left" vertical="center" indent="1"/>
    </xf>
    <xf numFmtId="0" fontId="8" fillId="0" borderId="0" xfId="0" applyFont="1" applyAlignment="1">
      <alignment vertical="center"/>
    </xf>
    <xf numFmtId="49" fontId="8" fillId="14" borderId="6" xfId="0" applyNumberFormat="1" applyFont="1" applyFill="1" applyBorder="1" applyAlignment="1" applyProtection="1">
      <alignment horizontal="right" vertical="center"/>
      <protection locked="0"/>
    </xf>
    <xf numFmtId="0" fontId="0" fillId="0" borderId="6" xfId="0" applyBorder="1" applyAlignment="1">
      <alignment horizontal="right" vertical="center"/>
    </xf>
    <xf numFmtId="0" fontId="0" fillId="0" borderId="8" xfId="0" applyBorder="1"/>
    <xf numFmtId="0" fontId="3" fillId="2" borderId="0" xfId="0" applyFont="1" applyFill="1" applyAlignment="1">
      <alignment horizontal="left" wrapText="1"/>
    </xf>
    <xf numFmtId="0" fontId="19" fillId="0" borderId="11" xfId="0" applyFont="1" applyBorder="1" applyAlignment="1">
      <alignment horizontal="center" vertical="center"/>
    </xf>
    <xf numFmtId="0" fontId="19" fillId="0" borderId="7" xfId="0" applyFont="1" applyBorder="1" applyAlignment="1">
      <alignment horizontal="center" vertical="center"/>
    </xf>
    <xf numFmtId="0" fontId="19" fillId="0" borderId="13" xfId="0" applyFont="1" applyBorder="1" applyAlignment="1">
      <alignment horizontal="center" vertical="center"/>
    </xf>
    <xf numFmtId="0" fontId="22" fillId="0" borderId="0" xfId="0" applyFont="1" applyFill="1" applyBorder="1" applyAlignment="1">
      <alignment horizontal="center" vertical="center" wrapText="1"/>
    </xf>
    <xf numFmtId="4" fontId="7" fillId="4" borderId="38" xfId="0" applyNumberFormat="1" applyFont="1" applyFill="1" applyBorder="1" applyAlignment="1"/>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4" fontId="7" fillId="0" borderId="38"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5"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25" xfId="0" applyNumberFormat="1" applyFont="1" applyBorder="1" applyAlignment="1">
      <alignment horizontal="right" vertical="center" indent="1"/>
    </xf>
    <xf numFmtId="4" fontId="13" fillId="0" borderId="126" xfId="0" applyNumberFormat="1" applyFont="1" applyBorder="1" applyAlignment="1">
      <alignment horizontal="right" vertical="center" indent="1"/>
    </xf>
    <xf numFmtId="1" fontId="0" fillId="0" borderId="6" xfId="0" applyNumberFormat="1" applyFont="1" applyBorder="1" applyAlignment="1">
      <alignment horizontal="right" indent="1"/>
    </xf>
    <xf numFmtId="49" fontId="8" fillId="14" borderId="129"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1" fillId="0" borderId="125" xfId="0" applyNumberFormat="1" applyFont="1" applyBorder="1" applyAlignment="1">
      <alignment horizontal="right" vertical="center"/>
    </xf>
    <xf numFmtId="4" fontId="11" fillId="0" borderId="127"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49" fontId="8" fillId="14" borderId="0" xfId="0" applyNumberFormat="1" applyFont="1" applyFill="1" applyAlignment="1" applyProtection="1">
      <alignment horizontal="left" vertical="center"/>
      <protection locked="0"/>
    </xf>
    <xf numFmtId="49" fontId="8" fillId="14" borderId="6" xfId="0" applyNumberFormat="1" applyFont="1" applyFill="1" applyBorder="1" applyAlignment="1" applyProtection="1">
      <alignment horizontal="left" vertical="center"/>
      <protection locked="0"/>
    </xf>
    <xf numFmtId="49" fontId="8" fillId="3" borderId="0"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8" fillId="3" borderId="2" xfId="0" applyFont="1" applyFill="1"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14" borderId="123" xfId="0" applyFill="1" applyBorder="1" applyAlignment="1" applyProtection="1">
      <alignment vertical="top" wrapText="1"/>
      <protection locked="0"/>
    </xf>
    <xf numFmtId="0" fontId="0" fillId="14" borderId="129" xfId="0" applyFill="1" applyBorder="1" applyAlignment="1" applyProtection="1">
      <alignment vertical="top" wrapText="1"/>
      <protection locked="0"/>
    </xf>
    <xf numFmtId="0" fontId="0" fillId="14" borderId="129" xfId="0" applyFill="1" applyBorder="1" applyAlignment="1" applyProtection="1">
      <alignment horizontal="left" vertical="top" wrapText="1"/>
      <protection locked="0"/>
    </xf>
    <xf numFmtId="0" fontId="0" fillId="14" borderId="130" xfId="0" applyFill="1" applyBorder="1" applyAlignment="1" applyProtection="1">
      <alignment vertical="top" wrapText="1"/>
      <protection locked="0"/>
    </xf>
    <xf numFmtId="0" fontId="0" fillId="14" borderId="26" xfId="0" applyFill="1" applyBorder="1" applyAlignment="1" applyProtection="1">
      <alignment vertical="top" wrapText="1"/>
      <protection locked="0"/>
    </xf>
    <xf numFmtId="0" fontId="0" fillId="14" borderId="0" xfId="0" applyFill="1" applyAlignment="1" applyProtection="1">
      <alignment vertical="top" wrapText="1"/>
      <protection locked="0"/>
    </xf>
    <xf numFmtId="0" fontId="0" fillId="14" borderId="0" xfId="0" applyFill="1" applyAlignment="1" applyProtection="1">
      <alignment horizontal="left" vertical="top" wrapText="1"/>
      <protection locked="0"/>
    </xf>
    <xf numFmtId="0" fontId="0" fillId="14" borderId="34" xfId="0" applyFill="1" applyBorder="1" applyAlignment="1" applyProtection="1">
      <alignment vertical="top" wrapText="1"/>
      <protection locked="0"/>
    </xf>
    <xf numFmtId="0" fontId="0" fillId="14" borderId="10" xfId="0" applyFill="1" applyBorder="1" applyAlignment="1" applyProtection="1">
      <alignment vertical="top" wrapText="1"/>
      <protection locked="0"/>
    </xf>
    <xf numFmtId="0" fontId="0" fillId="14" borderId="6" xfId="0" applyFill="1" applyBorder="1" applyAlignment="1" applyProtection="1">
      <alignment vertical="top" wrapText="1"/>
      <protection locked="0"/>
    </xf>
    <xf numFmtId="0" fontId="0" fillId="14" borderId="6" xfId="0" applyFill="1" applyBorder="1" applyAlignment="1" applyProtection="1">
      <alignment horizontal="left" vertical="top" wrapText="1"/>
      <protection locked="0"/>
    </xf>
    <xf numFmtId="0" fontId="0" fillId="14" borderId="37" xfId="0" applyFill="1" applyBorder="1" applyAlignment="1" applyProtection="1">
      <alignment vertical="top" wrapText="1"/>
      <protection locked="0"/>
    </xf>
    <xf numFmtId="0" fontId="6" fillId="0" borderId="0" xfId="0" applyFont="1" applyAlignment="1">
      <alignment horizontal="center"/>
    </xf>
    <xf numFmtId="49" fontId="0" fillId="0" borderId="127" xfId="0" applyNumberFormat="1" applyBorder="1" applyAlignment="1">
      <alignment vertical="center"/>
    </xf>
    <xf numFmtId="0" fontId="0" fillId="0" borderId="127" xfId="0" applyBorder="1" applyAlignment="1">
      <alignment vertical="center"/>
    </xf>
    <xf numFmtId="0" fontId="0" fillId="0" borderId="128" xfId="0" applyBorder="1" applyAlignment="1">
      <alignment vertical="center"/>
    </xf>
    <xf numFmtId="0" fontId="0" fillId="0" borderId="0" xfId="0" applyAlignment="1">
      <alignment vertical="top"/>
    </xf>
    <xf numFmtId="0" fontId="0" fillId="0" borderId="0" xfId="0" applyAlignment="1">
      <alignment horizontal="left" vertical="top" wrapText="1"/>
    </xf>
    <xf numFmtId="0" fontId="5" fillId="0" borderId="72" xfId="8" applyFont="1" applyFill="1" applyBorder="1" applyAlignment="1">
      <alignment horizontal="center"/>
    </xf>
    <xf numFmtId="0" fontId="2" fillId="0" borderId="0" xfId="8" applyFont="1" applyFill="1" applyAlignment="1">
      <alignment horizontal="center"/>
    </xf>
    <xf numFmtId="0" fontId="8" fillId="0" borderId="99" xfId="8" applyFont="1" applyFill="1" applyBorder="1" applyAlignment="1">
      <alignment vertical="center" wrapText="1"/>
    </xf>
    <xf numFmtId="0" fontId="68" fillId="0" borderId="101" xfId="8" applyFont="1" applyFill="1" applyBorder="1" applyAlignment="1">
      <alignment horizontal="left"/>
    </xf>
    <xf numFmtId="0" fontId="5" fillId="0" borderId="106" xfId="8" applyFont="1" applyFill="1" applyBorder="1" applyAlignment="1">
      <alignment horizontal="left"/>
    </xf>
    <xf numFmtId="0" fontId="2" fillId="0" borderId="107" xfId="8" applyFont="1" applyFill="1" applyBorder="1" applyAlignment="1">
      <alignment horizontal="center" vertical="center"/>
    </xf>
    <xf numFmtId="0" fontId="0" fillId="0" borderId="4" xfId="4" applyFont="1" applyFill="1" applyBorder="1" applyAlignment="1">
      <alignment horizontal="left"/>
    </xf>
    <xf numFmtId="0" fontId="0" fillId="0" borderId="5" xfId="4" applyFont="1" applyFill="1" applyBorder="1" applyAlignment="1">
      <alignment horizontal="left"/>
    </xf>
    <xf numFmtId="49" fontId="2" fillId="0" borderId="0" xfId="8" applyNumberFormat="1" applyFont="1" applyFill="1" applyAlignment="1">
      <alignment horizontal="center"/>
    </xf>
    <xf numFmtId="3" fontId="5" fillId="0" borderId="88" xfId="8" applyNumberFormat="1" applyFont="1" applyFill="1" applyBorder="1" applyAlignment="1">
      <alignment horizontal="right"/>
    </xf>
    <xf numFmtId="3" fontId="5" fillId="0" borderId="13" xfId="8" applyNumberFormat="1" applyFont="1" applyFill="1" applyBorder="1" applyAlignment="1">
      <alignment horizontal="right"/>
    </xf>
  </cellXfs>
  <cellStyles count="9">
    <cellStyle name="fnRegressQ" xfId="6"/>
    <cellStyle name="Hypertextový odkaz" xfId="3" builtinId="8"/>
    <cellStyle name="Normální" xfId="0" builtinId="0"/>
    <cellStyle name="Normální 100" xfId="7"/>
    <cellStyle name="normální 2" xfId="1"/>
    <cellStyle name="Normální 4" xfId="2"/>
    <cellStyle name="Normální 637" xfId="8"/>
    <cellStyle name="normální_POL.XLS" xfId="4"/>
    <cellStyle name="normální_Zadávací podklad pro profese"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Pr&#225;ce\20_164%20Nemocnice%20P&#237;sek\02_podklady\14%20Pokyny%20k%20vydani\D.1.01.4c-R%20Rozpocet%20Adame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FSS%20-%20Predeleni%20mistnosti\25%20-%20DVD\21%20-%20Rozpocty\Souhrnny%20rozpocet\SR%20455\FSS%20-%20DVD%20-%20101%20-%2012%20-%20R%20001%20-%2000_Rozpocet%204NP%20-%20M.C.4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ELE"/>
      <sheetName val="232"/>
      <sheetName val="209"/>
      <sheetName val="513"/>
      <sheetName val="455"/>
    </sheetNames>
    <sheetDataSet>
      <sheetData sheetId="0">
        <row r="7">
          <cell r="G7">
            <v>0</v>
          </cell>
        </row>
      </sheetData>
      <sheetData sheetId="1">
        <row r="12">
          <cell r="E12">
            <v>0</v>
          </cell>
          <cell r="I12">
            <v>0</v>
          </cell>
        </row>
      </sheetData>
      <sheetData sheetId="2"/>
      <sheetData sheetId="3" refreshError="1"/>
      <sheetData sheetId="4" refreshError="1"/>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POLOZKY"/>
    </sheetNames>
    <sheetDataSet>
      <sheetData sheetId="0"/>
      <sheetData sheetId="1">
        <row r="1">
          <cell r="A1" t="str">
            <v>FSS, m.č.4.55</v>
          </cell>
        </row>
        <row r="3">
          <cell r="A3" t="str">
            <v>12 SLABOPROUDÉ ROZVODY</v>
          </cell>
        </row>
        <row r="6">
          <cell r="C6" t="str">
            <v>Universální kabelážní systém (UKS)</v>
          </cell>
        </row>
        <row r="40">
          <cell r="C40" t="str">
            <v>Ostatní</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6" t="s">
        <v>36</v>
      </c>
    </row>
    <row r="2" spans="1:7" ht="57.75" customHeight="1" x14ac:dyDescent="0.2">
      <c r="A2" s="602" t="s">
        <v>37</v>
      </c>
      <c r="B2" s="602"/>
      <c r="C2" s="602"/>
      <c r="D2" s="602"/>
      <c r="E2" s="602"/>
      <c r="F2" s="602"/>
      <c r="G2" s="602"/>
    </row>
  </sheetData>
  <mergeCells count="1">
    <mergeCell ref="A2:G2"/>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AW280"/>
  <sheetViews>
    <sheetView topLeftCell="A27" workbookViewId="0">
      <selection activeCell="G48" sqref="G48"/>
    </sheetView>
  </sheetViews>
  <sheetFormatPr defaultColWidth="9.140625" defaultRowHeight="11.25" x14ac:dyDescent="0.2"/>
  <cols>
    <col min="1" max="1" width="5.7109375" style="249" customWidth="1"/>
    <col min="2" max="2" width="23" style="256" bestFit="1" customWidth="1"/>
    <col min="3" max="3" width="57.42578125" style="257" customWidth="1"/>
    <col min="4" max="4" width="80.140625" style="249" customWidth="1"/>
    <col min="5" max="5" width="5.42578125" style="325" customWidth="1"/>
    <col min="6" max="6" width="9" style="326" customWidth="1"/>
    <col min="7" max="7" width="10.42578125" style="326" customWidth="1"/>
    <col min="8" max="8" width="11.7109375" style="326" bestFit="1" customWidth="1"/>
    <col min="9" max="9" width="9.140625" style="249"/>
    <col min="10" max="10" width="9.140625" style="351"/>
    <col min="11" max="11" width="22.85546875" style="351" bestFit="1" customWidth="1"/>
    <col min="12" max="12" width="5" style="351" bestFit="1" customWidth="1"/>
    <col min="13" max="725" width="9.140625" style="351"/>
    <col min="726" max="16384" width="9.140625" style="249"/>
  </cols>
  <sheetData>
    <row r="1" spans="1:8" s="249" customFormat="1" ht="24.95" customHeight="1" x14ac:dyDescent="0.2">
      <c r="A1" s="243" t="s">
        <v>297</v>
      </c>
      <c r="B1" s="244"/>
      <c r="C1" s="245"/>
      <c r="D1" s="246"/>
      <c r="E1" s="247"/>
      <c r="F1" s="246"/>
      <c r="G1" s="246"/>
      <c r="H1" s="248" t="s">
        <v>298</v>
      </c>
    </row>
    <row r="2" spans="1:8" s="249" customFormat="1" ht="3" customHeight="1" x14ac:dyDescent="0.25">
      <c r="A2" s="250"/>
      <c r="B2" s="251"/>
      <c r="C2" s="252"/>
      <c r="D2" s="253"/>
      <c r="E2" s="253"/>
      <c r="F2" s="253"/>
      <c r="G2" s="253"/>
      <c r="H2" s="254"/>
    </row>
    <row r="3" spans="1:8" s="249" customFormat="1" ht="25.5" customHeight="1" x14ac:dyDescent="0.3">
      <c r="A3" s="255" t="s">
        <v>299</v>
      </c>
      <c r="B3" s="256"/>
      <c r="C3" s="257"/>
      <c r="D3" s="258"/>
      <c r="E3" s="259"/>
      <c r="F3" s="260"/>
      <c r="G3" s="260"/>
      <c r="H3" s="260"/>
    </row>
    <row r="4" spans="1:8" s="249" customFormat="1" ht="16.5" customHeight="1" x14ac:dyDescent="0.2">
      <c r="B4" s="261"/>
    </row>
    <row r="5" spans="1:8" s="249" customFormat="1" ht="31.5" customHeight="1" x14ac:dyDescent="0.2">
      <c r="A5" s="262" t="s">
        <v>93</v>
      </c>
      <c r="B5" s="263" t="s">
        <v>300</v>
      </c>
      <c r="C5" s="264" t="s">
        <v>95</v>
      </c>
      <c r="D5" s="264" t="s">
        <v>301</v>
      </c>
      <c r="E5" s="264" t="s">
        <v>96</v>
      </c>
      <c r="F5" s="265" t="s">
        <v>97</v>
      </c>
      <c r="G5" s="266" t="s">
        <v>98</v>
      </c>
      <c r="H5" s="267" t="s">
        <v>302</v>
      </c>
    </row>
    <row r="6" spans="1:8" s="249" customFormat="1" ht="12.75" x14ac:dyDescent="0.2">
      <c r="A6" s="268" t="s">
        <v>303</v>
      </c>
      <c r="B6" s="269">
        <v>1</v>
      </c>
      <c r="C6" s="270" t="s">
        <v>304</v>
      </c>
      <c r="D6" s="271"/>
      <c r="E6" s="272"/>
      <c r="F6" s="273"/>
      <c r="G6" s="274"/>
      <c r="H6" s="274"/>
    </row>
    <row r="7" spans="1:8" s="249" customFormat="1" ht="76.5" x14ac:dyDescent="0.2">
      <c r="A7" s="268"/>
      <c r="B7" s="269"/>
      <c r="C7" s="270"/>
      <c r="D7" s="275" t="s">
        <v>305</v>
      </c>
      <c r="E7" s="272"/>
      <c r="F7" s="273"/>
      <c r="G7" s="274"/>
      <c r="H7" s="274"/>
    </row>
    <row r="8" spans="1:8" s="249" customFormat="1" ht="12.75" customHeight="1" x14ac:dyDescent="0.2">
      <c r="A8" s="276"/>
      <c r="B8" s="269"/>
      <c r="C8" s="270" t="s">
        <v>306</v>
      </c>
      <c r="D8" s="271"/>
      <c r="E8" s="272"/>
      <c r="F8" s="273"/>
      <c r="G8" s="274"/>
      <c r="H8" s="274"/>
    </row>
    <row r="9" spans="1:8" s="249" customFormat="1" ht="12.75" customHeight="1" x14ac:dyDescent="0.2">
      <c r="A9" s="276"/>
      <c r="B9" s="269"/>
      <c r="C9" s="277" t="s">
        <v>307</v>
      </c>
      <c r="D9" s="277" t="s">
        <v>308</v>
      </c>
      <c r="E9" s="272" t="s">
        <v>229</v>
      </c>
      <c r="F9" s="273">
        <v>3</v>
      </c>
      <c r="G9" s="274">
        <v>0</v>
      </c>
      <c r="H9" s="274">
        <f t="shared" ref="H9:H10" si="0">F9*G9</f>
        <v>0</v>
      </c>
    </row>
    <row r="10" spans="1:8" s="249" customFormat="1" ht="12.75" customHeight="1" x14ac:dyDescent="0.2">
      <c r="A10" s="276"/>
      <c r="B10" s="269"/>
      <c r="C10" s="277" t="s">
        <v>309</v>
      </c>
      <c r="D10" s="277" t="s">
        <v>310</v>
      </c>
      <c r="E10" s="272" t="s">
        <v>229</v>
      </c>
      <c r="F10" s="273">
        <f>2*(2*F9)</f>
        <v>12</v>
      </c>
      <c r="G10" s="274">
        <v>0</v>
      </c>
      <c r="H10" s="274">
        <f t="shared" si="0"/>
        <v>0</v>
      </c>
    </row>
    <row r="11" spans="1:8" s="249" customFormat="1" ht="12.75" customHeight="1" x14ac:dyDescent="0.2">
      <c r="A11" s="276"/>
      <c r="B11" s="269"/>
      <c r="C11" s="277"/>
      <c r="D11" s="277"/>
      <c r="E11" s="272"/>
      <c r="F11" s="273"/>
      <c r="G11" s="274"/>
      <c r="H11" s="274"/>
    </row>
    <row r="12" spans="1:8" s="249" customFormat="1" ht="12.75" customHeight="1" x14ac:dyDescent="0.2">
      <c r="A12" s="276"/>
      <c r="B12" s="269"/>
      <c r="C12" s="277"/>
      <c r="D12" s="275" t="s">
        <v>311</v>
      </c>
      <c r="E12" s="272"/>
      <c r="F12" s="273"/>
      <c r="G12" s="274"/>
      <c r="H12" s="274"/>
    </row>
    <row r="13" spans="1:8" s="249" customFormat="1" ht="12.75" customHeight="1" x14ac:dyDescent="0.2">
      <c r="A13" s="276"/>
      <c r="B13" s="269"/>
      <c r="C13" s="278" t="s">
        <v>312</v>
      </c>
      <c r="D13" s="279"/>
      <c r="E13" s="280"/>
      <c r="F13" s="273"/>
      <c r="G13" s="274"/>
      <c r="H13" s="274"/>
    </row>
    <row r="14" spans="1:8" s="249" customFormat="1" ht="12.75" x14ac:dyDescent="0.2">
      <c r="A14" s="276"/>
      <c r="B14" s="269"/>
      <c r="C14" s="277" t="s">
        <v>313</v>
      </c>
      <c r="D14" s="277"/>
      <c r="E14" s="272"/>
      <c r="F14" s="273"/>
      <c r="G14" s="274"/>
      <c r="H14" s="274"/>
    </row>
    <row r="15" spans="1:8" s="249" customFormat="1" ht="12.75" x14ac:dyDescent="0.2">
      <c r="A15" s="276"/>
      <c r="B15" s="269"/>
      <c r="C15" s="277"/>
      <c r="D15" s="281"/>
      <c r="E15" s="272"/>
      <c r="F15" s="273"/>
      <c r="G15" s="274"/>
      <c r="H15" s="274"/>
    </row>
    <row r="16" spans="1:8" s="249" customFormat="1" ht="12.75" x14ac:dyDescent="0.2">
      <c r="A16" s="276"/>
      <c r="B16" s="269"/>
      <c r="C16" s="270" t="s">
        <v>314</v>
      </c>
      <c r="D16" s="271"/>
      <c r="E16" s="272"/>
      <c r="F16" s="273"/>
      <c r="G16" s="274"/>
      <c r="H16" s="274"/>
    </row>
    <row r="17" spans="1:8" s="249" customFormat="1" ht="12.75" customHeight="1" x14ac:dyDescent="0.2">
      <c r="A17" s="276"/>
      <c r="B17" s="269"/>
      <c r="C17" s="277"/>
      <c r="D17" s="279"/>
      <c r="E17" s="280"/>
      <c r="F17" s="273"/>
      <c r="G17" s="274"/>
      <c r="H17" s="274"/>
    </row>
    <row r="18" spans="1:8" s="249" customFormat="1" ht="12.75" customHeight="1" x14ac:dyDescent="0.2">
      <c r="A18" s="276"/>
      <c r="B18" s="269"/>
      <c r="C18" s="282" t="s">
        <v>315</v>
      </c>
      <c r="D18" s="279"/>
      <c r="E18" s="280"/>
      <c r="F18" s="273"/>
      <c r="G18" s="274"/>
      <c r="H18" s="274"/>
    </row>
    <row r="19" spans="1:8" s="249" customFormat="1" ht="25.5" x14ac:dyDescent="0.2">
      <c r="A19" s="276"/>
      <c r="B19" s="269"/>
      <c r="C19" s="283" t="s">
        <v>316</v>
      </c>
      <c r="D19" s="283" t="s">
        <v>316</v>
      </c>
      <c r="E19" s="284" t="s">
        <v>240</v>
      </c>
      <c r="F19" s="273">
        <v>485</v>
      </c>
      <c r="G19" s="274">
        <v>0</v>
      </c>
      <c r="H19" s="274">
        <f t="shared" ref="H19" si="1">F19*G19</f>
        <v>0</v>
      </c>
    </row>
    <row r="20" spans="1:8" s="249" customFormat="1" ht="12.75" customHeight="1" x14ac:dyDescent="0.2">
      <c r="A20" s="276"/>
      <c r="B20" s="269"/>
      <c r="C20" s="277"/>
      <c r="D20" s="277"/>
      <c r="E20" s="284"/>
      <c r="F20" s="273"/>
      <c r="G20" s="274"/>
      <c r="H20" s="274"/>
    </row>
    <row r="21" spans="1:8" s="249" customFormat="1" ht="12.75" customHeight="1" x14ac:dyDescent="0.2">
      <c r="A21" s="276"/>
      <c r="B21" s="269"/>
      <c r="C21" s="282" t="s">
        <v>317</v>
      </c>
      <c r="D21" s="279"/>
      <c r="E21" s="280"/>
      <c r="F21" s="273"/>
      <c r="G21" s="274"/>
      <c r="H21" s="274"/>
    </row>
    <row r="22" spans="1:8" s="249" customFormat="1" ht="12.75" x14ac:dyDescent="0.2">
      <c r="A22" s="276"/>
      <c r="B22" s="269"/>
      <c r="C22" s="285" t="s">
        <v>318</v>
      </c>
      <c r="D22" s="286" t="s">
        <v>319</v>
      </c>
      <c r="E22" s="280" t="s">
        <v>240</v>
      </c>
      <c r="F22" s="273">
        <v>60</v>
      </c>
      <c r="G22" s="274">
        <v>0</v>
      </c>
      <c r="H22" s="274">
        <f t="shared" ref="H22" si="2">F22*G22</f>
        <v>0</v>
      </c>
    </row>
    <row r="23" spans="1:8" s="249" customFormat="1" ht="12.75" x14ac:dyDescent="0.2">
      <c r="A23" s="276"/>
      <c r="B23" s="269"/>
      <c r="C23" s="285"/>
      <c r="D23" s="286"/>
      <c r="E23" s="280"/>
      <c r="F23" s="273"/>
      <c r="G23" s="274"/>
      <c r="H23" s="274"/>
    </row>
    <row r="24" spans="1:8" s="249" customFormat="1" ht="12.75" x14ac:dyDescent="0.2">
      <c r="A24" s="276"/>
      <c r="B24" s="269"/>
      <c r="C24" s="287" t="s">
        <v>320</v>
      </c>
      <c r="D24" s="286"/>
      <c r="E24" s="280"/>
      <c r="F24" s="273"/>
      <c r="G24" s="274"/>
      <c r="H24" s="274"/>
    </row>
    <row r="25" spans="1:8" s="249" customFormat="1" ht="12.75" x14ac:dyDescent="0.2">
      <c r="A25" s="276"/>
      <c r="B25" s="269"/>
      <c r="C25" s="283" t="s">
        <v>321</v>
      </c>
      <c r="D25" s="288" t="s">
        <v>322</v>
      </c>
      <c r="E25" s="284" t="s">
        <v>229</v>
      </c>
      <c r="F25" s="273">
        <f>F9</f>
        <v>3</v>
      </c>
      <c r="G25" s="274">
        <v>0</v>
      </c>
      <c r="H25" s="274">
        <f t="shared" ref="H25" si="3">F25*G25</f>
        <v>0</v>
      </c>
    </row>
    <row r="26" spans="1:8" s="249" customFormat="1" ht="12.75" x14ac:dyDescent="0.2">
      <c r="A26" s="276"/>
      <c r="B26" s="269"/>
      <c r="C26" s="285"/>
      <c r="D26" s="286"/>
      <c r="E26" s="280"/>
      <c r="F26" s="273"/>
      <c r="G26" s="274"/>
      <c r="H26" s="274"/>
    </row>
    <row r="27" spans="1:8" s="249" customFormat="1" ht="51" x14ac:dyDescent="0.2">
      <c r="A27" s="276"/>
      <c r="B27" s="269"/>
      <c r="C27" s="289" t="s">
        <v>323</v>
      </c>
      <c r="D27" s="288" t="s">
        <v>324</v>
      </c>
      <c r="E27" s="280" t="s">
        <v>240</v>
      </c>
      <c r="F27" s="273">
        <f>F19</f>
        <v>485</v>
      </c>
      <c r="G27" s="274">
        <v>0</v>
      </c>
      <c r="H27" s="274">
        <f>F27*G27</f>
        <v>0</v>
      </c>
    </row>
    <row r="28" spans="1:8" s="249" customFormat="1" ht="12.75" x14ac:dyDescent="0.2">
      <c r="A28" s="276"/>
      <c r="B28" s="269"/>
      <c r="C28" s="289"/>
      <c r="D28" s="279"/>
      <c r="E28" s="280"/>
      <c r="F28" s="273"/>
      <c r="G28" s="274"/>
      <c r="H28" s="274"/>
    </row>
    <row r="29" spans="1:8" s="249" customFormat="1" ht="12.75" x14ac:dyDescent="0.2">
      <c r="A29" s="276"/>
      <c r="B29" s="269"/>
      <c r="C29" s="289" t="s">
        <v>325</v>
      </c>
      <c r="D29" s="279" t="s">
        <v>326</v>
      </c>
      <c r="E29" s="280" t="s">
        <v>240</v>
      </c>
      <c r="F29" s="273">
        <f>F22</f>
        <v>60</v>
      </c>
      <c r="G29" s="274">
        <v>0</v>
      </c>
      <c r="H29" s="274">
        <f>F29*G29</f>
        <v>0</v>
      </c>
    </row>
    <row r="30" spans="1:8" s="249" customFormat="1" ht="12.75" x14ac:dyDescent="0.2">
      <c r="A30" s="276"/>
      <c r="B30" s="269"/>
      <c r="C30" s="290"/>
      <c r="D30" s="291"/>
      <c r="E30" s="280"/>
      <c r="F30" s="273"/>
      <c r="G30" s="274"/>
      <c r="H30" s="274"/>
    </row>
    <row r="31" spans="1:8" s="249" customFormat="1" ht="12.75" x14ac:dyDescent="0.2">
      <c r="A31" s="276"/>
      <c r="B31" s="269"/>
      <c r="C31" s="277" t="s">
        <v>327</v>
      </c>
      <c r="D31" s="277" t="s">
        <v>327</v>
      </c>
      <c r="E31" s="280" t="s">
        <v>229</v>
      </c>
      <c r="F31" s="273">
        <f>F10/2</f>
        <v>6</v>
      </c>
      <c r="G31" s="274">
        <v>0</v>
      </c>
      <c r="H31" s="274">
        <f>F31*G31</f>
        <v>0</v>
      </c>
    </row>
    <row r="32" spans="1:8" s="249" customFormat="1" ht="12.75" x14ac:dyDescent="0.2">
      <c r="A32" s="276"/>
      <c r="B32" s="269"/>
      <c r="C32" s="285"/>
      <c r="D32" s="279"/>
      <c r="E32" s="284"/>
      <c r="F32" s="273"/>
      <c r="G32" s="274"/>
      <c r="H32" s="274"/>
    </row>
    <row r="33" spans="1:8" s="249" customFormat="1" ht="12.75" x14ac:dyDescent="0.2">
      <c r="A33" s="276"/>
      <c r="B33" s="269"/>
      <c r="C33" s="278" t="s">
        <v>328</v>
      </c>
      <c r="D33" s="279"/>
      <c r="E33" s="284"/>
      <c r="F33" s="273"/>
      <c r="G33" s="274"/>
      <c r="H33" s="274"/>
    </row>
    <row r="34" spans="1:8" s="249" customFormat="1" ht="38.25" x14ac:dyDescent="0.2">
      <c r="A34" s="276"/>
      <c r="B34" s="269"/>
      <c r="C34" s="279" t="s">
        <v>329</v>
      </c>
      <c r="D34" s="292" t="s">
        <v>330</v>
      </c>
      <c r="E34" s="280" t="s">
        <v>331</v>
      </c>
      <c r="F34" s="273">
        <v>4</v>
      </c>
      <c r="G34" s="274">
        <v>0</v>
      </c>
      <c r="H34" s="274">
        <f t="shared" ref="H34:H37" si="4">F34*G34</f>
        <v>0</v>
      </c>
    </row>
    <row r="35" spans="1:8" s="249" customFormat="1" ht="25.5" x14ac:dyDescent="0.2">
      <c r="A35" s="276"/>
      <c r="B35" s="269"/>
      <c r="C35" s="279" t="s">
        <v>332</v>
      </c>
      <c r="D35" s="292" t="s">
        <v>333</v>
      </c>
      <c r="E35" s="280" t="s">
        <v>331</v>
      </c>
      <c r="F35" s="273">
        <v>4</v>
      </c>
      <c r="G35" s="274">
        <v>0</v>
      </c>
      <c r="H35" s="274">
        <f t="shared" si="4"/>
        <v>0</v>
      </c>
    </row>
    <row r="36" spans="1:8" s="249" customFormat="1" ht="12.75" x14ac:dyDescent="0.2">
      <c r="A36" s="276"/>
      <c r="B36" s="269"/>
      <c r="C36" s="279" t="s">
        <v>334</v>
      </c>
      <c r="D36" s="293" t="s">
        <v>335</v>
      </c>
      <c r="E36" s="280" t="s">
        <v>331</v>
      </c>
      <c r="F36" s="273">
        <v>4</v>
      </c>
      <c r="G36" s="274">
        <v>0</v>
      </c>
      <c r="H36" s="274">
        <f t="shared" si="4"/>
        <v>0</v>
      </c>
    </row>
    <row r="37" spans="1:8" s="249" customFormat="1" ht="12.75" x14ac:dyDescent="0.2">
      <c r="A37" s="276"/>
      <c r="B37" s="269"/>
      <c r="C37" s="294" t="s">
        <v>336</v>
      </c>
      <c r="D37" s="292" t="s">
        <v>337</v>
      </c>
      <c r="E37" s="280" t="s">
        <v>338</v>
      </c>
      <c r="F37" s="273">
        <v>1</v>
      </c>
      <c r="G37" s="274">
        <v>0</v>
      </c>
      <c r="H37" s="274">
        <f t="shared" si="4"/>
        <v>0</v>
      </c>
    </row>
    <row r="38" spans="1:8" s="249" customFormat="1" ht="12.75" customHeight="1" x14ac:dyDescent="0.2">
      <c r="A38" s="295"/>
      <c r="B38" s="296"/>
      <c r="C38" s="277"/>
      <c r="D38" s="271"/>
      <c r="E38" s="272"/>
      <c r="F38" s="297"/>
      <c r="G38" s="298"/>
      <c r="H38" s="298"/>
    </row>
    <row r="39" spans="1:8" s="249" customFormat="1" ht="12.75" customHeight="1" x14ac:dyDescent="0.2">
      <c r="A39" s="299"/>
      <c r="B39" s="300" t="s">
        <v>339</v>
      </c>
      <c r="C39" s="301"/>
      <c r="D39" s="300" t="str">
        <f>CONCATENATE(B6," ",C6)</f>
        <v>1 Universální kabelážní systém (UKS)</v>
      </c>
      <c r="E39" s="302"/>
      <c r="F39" s="303"/>
      <c r="G39" s="304"/>
      <c r="H39" s="305">
        <f>SUM(H7:H37)</f>
        <v>0</v>
      </c>
    </row>
    <row r="40" spans="1:8" s="312" customFormat="1" ht="12.75" x14ac:dyDescent="0.2">
      <c r="A40" s="306" t="s">
        <v>303</v>
      </c>
      <c r="B40" s="307">
        <v>4</v>
      </c>
      <c r="C40" s="308" t="s">
        <v>340</v>
      </c>
      <c r="D40" s="309"/>
      <c r="E40" s="309"/>
      <c r="F40" s="310"/>
      <c r="G40" s="311"/>
      <c r="H40" s="311"/>
    </row>
    <row r="41" spans="1:8" s="312" customFormat="1" ht="12.75" x14ac:dyDescent="0.2">
      <c r="A41" s="313"/>
      <c r="B41" s="314"/>
      <c r="C41" s="308"/>
      <c r="D41" s="315"/>
      <c r="E41" s="309"/>
      <c r="F41" s="310"/>
      <c r="G41" s="311"/>
      <c r="H41" s="311"/>
    </row>
    <row r="42" spans="1:8" s="312" customFormat="1" ht="12.75" x14ac:dyDescent="0.2">
      <c r="A42" s="276"/>
      <c r="B42" s="269"/>
      <c r="C42" s="316" t="s">
        <v>341</v>
      </c>
      <c r="D42" s="316" t="s">
        <v>342</v>
      </c>
      <c r="E42" s="317" t="s">
        <v>331</v>
      </c>
      <c r="F42" s="273">
        <v>2</v>
      </c>
      <c r="G42" s="274">
        <v>0</v>
      </c>
      <c r="H42" s="274">
        <f t="shared" ref="H42:H47" si="5">F42*G42</f>
        <v>0</v>
      </c>
    </row>
    <row r="43" spans="1:8" s="312" customFormat="1" ht="25.5" x14ac:dyDescent="0.2">
      <c r="A43" s="276"/>
      <c r="B43" s="269"/>
      <c r="C43" s="318" t="s">
        <v>343</v>
      </c>
      <c r="D43" s="319" t="s">
        <v>344</v>
      </c>
      <c r="E43" s="320" t="s">
        <v>338</v>
      </c>
      <c r="F43" s="321">
        <v>1</v>
      </c>
      <c r="G43" s="322">
        <v>0</v>
      </c>
      <c r="H43" s="322">
        <f t="shared" si="5"/>
        <v>0</v>
      </c>
    </row>
    <row r="44" spans="1:8" s="312" customFormat="1" ht="12.75" x14ac:dyDescent="0.2">
      <c r="A44" s="276"/>
      <c r="B44" s="269"/>
      <c r="C44" s="316" t="s">
        <v>345</v>
      </c>
      <c r="D44" s="316" t="s">
        <v>346</v>
      </c>
      <c r="E44" s="317" t="s">
        <v>331</v>
      </c>
      <c r="F44" s="273">
        <v>2</v>
      </c>
      <c r="G44" s="274">
        <v>0</v>
      </c>
      <c r="H44" s="274">
        <f t="shared" si="5"/>
        <v>0</v>
      </c>
    </row>
    <row r="45" spans="1:8" s="312" customFormat="1" ht="12.75" x14ac:dyDescent="0.2">
      <c r="A45" s="276"/>
      <c r="B45" s="269"/>
      <c r="C45" s="316" t="s">
        <v>347</v>
      </c>
      <c r="D45" s="316" t="s">
        <v>348</v>
      </c>
      <c r="E45" s="317" t="s">
        <v>331</v>
      </c>
      <c r="F45" s="273">
        <v>2</v>
      </c>
      <c r="G45" s="274">
        <v>0</v>
      </c>
      <c r="H45" s="274">
        <f t="shared" si="5"/>
        <v>0</v>
      </c>
    </row>
    <row r="46" spans="1:8" s="312" customFormat="1" ht="12.75" x14ac:dyDescent="0.2">
      <c r="A46" s="276"/>
      <c r="B46" s="269"/>
      <c r="C46" s="316" t="s">
        <v>349</v>
      </c>
      <c r="D46" s="316" t="s">
        <v>350</v>
      </c>
      <c r="E46" s="317" t="s">
        <v>331</v>
      </c>
      <c r="F46" s="273">
        <v>2</v>
      </c>
      <c r="G46" s="274">
        <v>0</v>
      </c>
      <c r="H46" s="274">
        <f t="shared" si="5"/>
        <v>0</v>
      </c>
    </row>
    <row r="47" spans="1:8" s="312" customFormat="1" ht="12.75" x14ac:dyDescent="0.2">
      <c r="A47" s="276"/>
      <c r="B47" s="269"/>
      <c r="C47" s="277" t="s">
        <v>351</v>
      </c>
      <c r="D47" s="271" t="s">
        <v>352</v>
      </c>
      <c r="E47" s="323" t="s">
        <v>338</v>
      </c>
      <c r="F47" s="273">
        <v>1</v>
      </c>
      <c r="G47" s="274">
        <v>0</v>
      </c>
      <c r="H47" s="274">
        <f t="shared" si="5"/>
        <v>0</v>
      </c>
    </row>
    <row r="48" spans="1:8" s="312" customFormat="1" ht="12.75" x14ac:dyDescent="0.2">
      <c r="A48" s="276"/>
      <c r="B48" s="269"/>
      <c r="C48" s="277"/>
      <c r="D48" s="271"/>
      <c r="E48" s="272"/>
      <c r="F48" s="273"/>
      <c r="G48" s="274"/>
      <c r="H48" s="274"/>
    </row>
    <row r="49" spans="1:8" s="249" customFormat="1" ht="12.75" x14ac:dyDescent="0.2">
      <c r="A49" s="299"/>
      <c r="B49" s="300" t="s">
        <v>339</v>
      </c>
      <c r="C49" s="301"/>
      <c r="D49" s="300" t="str">
        <f>CONCATENATE(B40," ",C40)</f>
        <v>4 Ostatní</v>
      </c>
      <c r="E49" s="302"/>
      <c r="F49" s="303"/>
      <c r="G49" s="304"/>
      <c r="H49" s="305">
        <f>SUM(H42:H48)</f>
        <v>0</v>
      </c>
    </row>
    <row r="50" spans="1:8" s="249" customFormat="1" x14ac:dyDescent="0.2">
      <c r="B50" s="256"/>
      <c r="C50" s="257"/>
      <c r="D50" s="324"/>
      <c r="E50" s="325"/>
      <c r="F50" s="326"/>
      <c r="G50" s="326"/>
      <c r="H50" s="326"/>
    </row>
    <row r="51" spans="1:8" s="249" customFormat="1" x14ac:dyDescent="0.2">
      <c r="B51" s="256"/>
      <c r="C51" s="257"/>
      <c r="D51" s="327"/>
      <c r="E51" s="328"/>
      <c r="F51" s="326"/>
      <c r="G51" s="326"/>
      <c r="H51" s="326"/>
    </row>
    <row r="52" spans="1:8" s="249" customFormat="1" x14ac:dyDescent="0.2">
      <c r="B52" s="256"/>
      <c r="C52" s="257"/>
      <c r="E52" s="329"/>
      <c r="F52" s="326"/>
      <c r="G52" s="326"/>
      <c r="H52" s="326"/>
    </row>
    <row r="53" spans="1:8" s="249" customFormat="1" x14ac:dyDescent="0.2">
      <c r="B53" s="256"/>
      <c r="C53" s="257"/>
      <c r="D53" s="330"/>
      <c r="E53" s="331"/>
      <c r="F53" s="326"/>
      <c r="G53" s="326"/>
      <c r="H53" s="326"/>
    </row>
    <row r="54" spans="1:8" s="249" customFormat="1" x14ac:dyDescent="0.2">
      <c r="B54" s="256"/>
      <c r="C54" s="257"/>
      <c r="D54" s="330"/>
      <c r="E54" s="331"/>
      <c r="F54" s="326"/>
      <c r="G54" s="326"/>
      <c r="H54" s="326"/>
    </row>
    <row r="55" spans="1:8" s="249" customFormat="1" x14ac:dyDescent="0.2">
      <c r="B55" s="256"/>
      <c r="C55" s="257"/>
      <c r="D55" s="330"/>
      <c r="E55" s="331"/>
      <c r="F55" s="326"/>
      <c r="G55" s="326"/>
      <c r="H55" s="326"/>
    </row>
    <row r="56" spans="1:8" s="249" customFormat="1" x14ac:dyDescent="0.2">
      <c r="B56" s="256"/>
      <c r="C56" s="257"/>
      <c r="D56" s="330"/>
      <c r="E56" s="331"/>
      <c r="F56" s="326"/>
      <c r="G56" s="326"/>
      <c r="H56" s="326"/>
    </row>
    <row r="57" spans="1:8" s="249" customFormat="1" x14ac:dyDescent="0.2">
      <c r="B57" s="256"/>
      <c r="C57" s="257"/>
      <c r="D57" s="330"/>
      <c r="E57" s="331"/>
      <c r="F57" s="326"/>
      <c r="G57" s="326"/>
      <c r="H57" s="326"/>
    </row>
    <row r="58" spans="1:8" s="249" customFormat="1" x14ac:dyDescent="0.2">
      <c r="B58" s="256"/>
      <c r="C58" s="257"/>
      <c r="D58" s="330"/>
      <c r="E58" s="331"/>
      <c r="F58" s="326"/>
      <c r="G58" s="326"/>
      <c r="H58" s="326"/>
    </row>
    <row r="59" spans="1:8" s="249" customFormat="1" x14ac:dyDescent="0.2">
      <c r="B59" s="256"/>
      <c r="C59" s="257"/>
      <c r="D59" s="330"/>
      <c r="E59" s="331"/>
      <c r="F59" s="326"/>
      <c r="G59" s="326"/>
      <c r="H59" s="326"/>
    </row>
    <row r="60" spans="1:8" s="249" customFormat="1" x14ac:dyDescent="0.2">
      <c r="B60" s="256"/>
      <c r="C60" s="257"/>
      <c r="D60" s="330"/>
      <c r="E60" s="331"/>
      <c r="F60" s="326"/>
      <c r="G60" s="326"/>
      <c r="H60" s="326"/>
    </row>
    <row r="61" spans="1:8" s="249" customFormat="1" x14ac:dyDescent="0.2">
      <c r="B61" s="256"/>
      <c r="C61" s="257"/>
      <c r="D61" s="330"/>
      <c r="E61" s="331"/>
      <c r="F61" s="326"/>
      <c r="G61" s="326"/>
      <c r="H61" s="326"/>
    </row>
    <row r="62" spans="1:8" s="249" customFormat="1" x14ac:dyDescent="0.2">
      <c r="B62" s="256"/>
      <c r="C62" s="257"/>
      <c r="D62" s="330"/>
      <c r="E62" s="331"/>
      <c r="F62" s="326"/>
      <c r="G62" s="326"/>
      <c r="H62" s="326"/>
    </row>
    <row r="63" spans="1:8" s="249" customFormat="1" x14ac:dyDescent="0.2">
      <c r="B63" s="256"/>
      <c r="C63" s="257"/>
      <c r="D63" s="330"/>
      <c r="E63" s="331"/>
      <c r="F63" s="326"/>
      <c r="G63" s="326"/>
      <c r="H63" s="326"/>
    </row>
    <row r="64" spans="1:8" s="249" customFormat="1" x14ac:dyDescent="0.2">
      <c r="B64" s="256"/>
      <c r="C64" s="257"/>
      <c r="D64" s="330"/>
      <c r="E64" s="331"/>
      <c r="F64" s="326"/>
      <c r="G64" s="326"/>
      <c r="H64" s="326"/>
    </row>
    <row r="65" spans="3:5" s="249" customFormat="1" x14ac:dyDescent="0.2">
      <c r="C65" s="257"/>
      <c r="D65" s="330"/>
      <c r="E65" s="331"/>
    </row>
    <row r="66" spans="3:5" s="249" customFormat="1" x14ac:dyDescent="0.2">
      <c r="C66" s="257"/>
      <c r="D66" s="330"/>
      <c r="E66" s="331"/>
    </row>
    <row r="67" spans="3:5" s="249" customFormat="1" x14ac:dyDescent="0.2">
      <c r="C67" s="257"/>
      <c r="D67" s="330"/>
      <c r="E67" s="331"/>
    </row>
    <row r="68" spans="3:5" s="249" customFormat="1" x14ac:dyDescent="0.2">
      <c r="C68" s="257"/>
      <c r="D68" s="330"/>
      <c r="E68" s="331"/>
    </row>
    <row r="69" spans="3:5" s="249" customFormat="1" x14ac:dyDescent="0.2">
      <c r="C69" s="257"/>
      <c r="D69" s="330"/>
      <c r="E69" s="331"/>
    </row>
    <row r="70" spans="3:5" s="249" customFormat="1" x14ac:dyDescent="0.2">
      <c r="C70" s="257"/>
      <c r="D70" s="330"/>
      <c r="E70" s="331"/>
    </row>
    <row r="71" spans="3:5" s="249" customFormat="1" x14ac:dyDescent="0.2">
      <c r="C71" s="257"/>
      <c r="D71" s="330"/>
      <c r="E71" s="331"/>
    </row>
    <row r="72" spans="3:5" s="249" customFormat="1" x14ac:dyDescent="0.2">
      <c r="C72" s="257"/>
      <c r="D72" s="330"/>
      <c r="E72" s="331"/>
    </row>
    <row r="73" spans="3:5" s="249" customFormat="1" x14ac:dyDescent="0.2">
      <c r="C73" s="257"/>
      <c r="D73" s="330"/>
      <c r="E73" s="331"/>
    </row>
    <row r="74" spans="3:5" s="249" customFormat="1" x14ac:dyDescent="0.2">
      <c r="C74" s="257"/>
      <c r="D74" s="330"/>
      <c r="E74" s="331"/>
    </row>
    <row r="75" spans="3:5" s="249" customFormat="1" x14ac:dyDescent="0.2">
      <c r="C75" s="257"/>
      <c r="D75" s="330"/>
      <c r="E75" s="331"/>
    </row>
    <row r="76" spans="3:5" s="249" customFormat="1" x14ac:dyDescent="0.2">
      <c r="C76" s="257"/>
      <c r="D76" s="330"/>
      <c r="E76" s="331"/>
    </row>
    <row r="77" spans="3:5" s="249" customFormat="1" x14ac:dyDescent="0.2">
      <c r="C77" s="257"/>
      <c r="D77" s="330"/>
      <c r="E77" s="331"/>
    </row>
    <row r="78" spans="3:5" s="249" customFormat="1" x14ac:dyDescent="0.2">
      <c r="C78" s="257"/>
      <c r="D78" s="330"/>
      <c r="E78" s="331"/>
    </row>
    <row r="79" spans="3:5" s="249" customFormat="1" x14ac:dyDescent="0.2">
      <c r="C79" s="256"/>
      <c r="D79" s="330"/>
      <c r="E79" s="331"/>
    </row>
    <row r="80" spans="3:5" s="249" customFormat="1" x14ac:dyDescent="0.2">
      <c r="C80" s="256"/>
      <c r="D80" s="330"/>
      <c r="E80" s="331"/>
    </row>
    <row r="81" spans="4:5" s="249" customFormat="1" x14ac:dyDescent="0.2">
      <c r="D81" s="330"/>
      <c r="E81" s="331"/>
    </row>
    <row r="82" spans="4:5" s="249" customFormat="1" x14ac:dyDescent="0.2">
      <c r="D82" s="330"/>
      <c r="E82" s="331"/>
    </row>
    <row r="83" spans="4:5" s="249" customFormat="1" x14ac:dyDescent="0.2">
      <c r="D83" s="330"/>
      <c r="E83" s="331"/>
    </row>
    <row r="84" spans="4:5" s="249" customFormat="1" x14ac:dyDescent="0.2">
      <c r="D84" s="330"/>
      <c r="E84" s="331"/>
    </row>
    <row r="85" spans="4:5" s="249" customFormat="1" x14ac:dyDescent="0.2">
      <c r="D85" s="330"/>
      <c r="E85" s="331"/>
    </row>
    <row r="86" spans="4:5" s="249" customFormat="1" x14ac:dyDescent="0.2">
      <c r="D86" s="330"/>
      <c r="E86" s="331"/>
    </row>
    <row r="87" spans="4:5" s="249" customFormat="1" x14ac:dyDescent="0.2">
      <c r="D87" s="330"/>
      <c r="E87" s="331"/>
    </row>
    <row r="88" spans="4:5" s="249" customFormat="1" x14ac:dyDescent="0.2">
      <c r="D88" s="330"/>
      <c r="E88" s="331"/>
    </row>
    <row r="89" spans="4:5" s="249" customFormat="1" x14ac:dyDescent="0.2">
      <c r="D89" s="330"/>
      <c r="E89" s="331"/>
    </row>
    <row r="90" spans="4:5" s="249" customFormat="1" x14ac:dyDescent="0.2">
      <c r="D90" s="330"/>
      <c r="E90" s="331"/>
    </row>
    <row r="91" spans="4:5" s="249" customFormat="1" x14ac:dyDescent="0.2">
      <c r="D91" s="330"/>
      <c r="E91" s="331"/>
    </row>
    <row r="92" spans="4:5" s="249" customFormat="1" x14ac:dyDescent="0.2">
      <c r="D92" s="330"/>
      <c r="E92" s="331"/>
    </row>
    <row r="93" spans="4:5" s="249" customFormat="1" x14ac:dyDescent="0.2">
      <c r="D93" s="330"/>
      <c r="E93" s="331"/>
    </row>
    <row r="94" spans="4:5" s="249" customFormat="1" x14ac:dyDescent="0.2">
      <c r="D94" s="332"/>
      <c r="E94" s="325"/>
    </row>
    <row r="95" spans="4:5" s="249" customFormat="1" x14ac:dyDescent="0.2">
      <c r="D95" s="324"/>
      <c r="E95" s="333"/>
    </row>
    <row r="96" spans="4:5" s="249" customFormat="1" x14ac:dyDescent="0.2">
      <c r="D96" s="324"/>
      <c r="E96" s="333"/>
    </row>
    <row r="97" spans="4:5" s="249" customFormat="1" x14ac:dyDescent="0.2">
      <c r="D97" s="330"/>
      <c r="E97" s="331"/>
    </row>
    <row r="98" spans="4:5" s="249" customFormat="1" x14ac:dyDescent="0.2">
      <c r="D98" s="330"/>
      <c r="E98" s="331"/>
    </row>
    <row r="99" spans="4:5" s="249" customFormat="1" x14ac:dyDescent="0.2">
      <c r="D99" s="330"/>
      <c r="E99" s="331"/>
    </row>
    <row r="100" spans="4:5" s="249" customFormat="1" x14ac:dyDescent="0.2">
      <c r="D100" s="330"/>
      <c r="E100" s="331"/>
    </row>
    <row r="101" spans="4:5" s="249" customFormat="1" x14ac:dyDescent="0.2">
      <c r="D101" s="330"/>
      <c r="E101" s="331"/>
    </row>
    <row r="102" spans="4:5" s="249" customFormat="1" x14ac:dyDescent="0.2">
      <c r="D102" s="330"/>
      <c r="E102" s="331"/>
    </row>
    <row r="103" spans="4:5" s="249" customFormat="1" x14ac:dyDescent="0.2">
      <c r="D103" s="330"/>
      <c r="E103" s="331"/>
    </row>
    <row r="104" spans="4:5" s="249" customFormat="1" x14ac:dyDescent="0.2">
      <c r="D104" s="330"/>
      <c r="E104" s="331"/>
    </row>
    <row r="105" spans="4:5" s="249" customFormat="1" x14ac:dyDescent="0.2">
      <c r="D105" s="330"/>
      <c r="E105" s="331"/>
    </row>
    <row r="106" spans="4:5" s="249" customFormat="1" x14ac:dyDescent="0.2">
      <c r="D106" s="330"/>
      <c r="E106" s="331"/>
    </row>
    <row r="107" spans="4:5" s="249" customFormat="1" x14ac:dyDescent="0.2">
      <c r="D107" s="330"/>
      <c r="E107" s="331"/>
    </row>
    <row r="108" spans="4:5" s="249" customFormat="1" x14ac:dyDescent="0.2">
      <c r="D108" s="330"/>
      <c r="E108" s="331"/>
    </row>
    <row r="109" spans="4:5" s="249" customFormat="1" x14ac:dyDescent="0.2">
      <c r="D109" s="330"/>
      <c r="E109" s="331"/>
    </row>
    <row r="110" spans="4:5" s="249" customFormat="1" x14ac:dyDescent="0.2">
      <c r="D110" s="330"/>
      <c r="E110" s="331"/>
    </row>
    <row r="111" spans="4:5" s="249" customFormat="1" x14ac:dyDescent="0.2">
      <c r="D111" s="330"/>
      <c r="E111" s="331"/>
    </row>
    <row r="112" spans="4:5" s="249" customFormat="1" x14ac:dyDescent="0.2">
      <c r="D112" s="330"/>
      <c r="E112" s="331"/>
    </row>
    <row r="113" spans="4:5" s="249" customFormat="1" x14ac:dyDescent="0.2">
      <c r="D113" s="330"/>
      <c r="E113" s="331"/>
    </row>
    <row r="114" spans="4:5" s="249" customFormat="1" x14ac:dyDescent="0.2">
      <c r="D114" s="330"/>
      <c r="E114" s="331"/>
    </row>
    <row r="115" spans="4:5" s="249" customFormat="1" x14ac:dyDescent="0.2">
      <c r="D115" s="330"/>
      <c r="E115" s="331"/>
    </row>
    <row r="116" spans="4:5" s="249" customFormat="1" x14ac:dyDescent="0.2">
      <c r="D116" s="330"/>
      <c r="E116" s="331"/>
    </row>
    <row r="117" spans="4:5" s="249" customFormat="1" x14ac:dyDescent="0.2">
      <c r="D117" s="330"/>
      <c r="E117" s="331"/>
    </row>
    <row r="118" spans="4:5" s="249" customFormat="1" x14ac:dyDescent="0.2">
      <c r="D118" s="330"/>
      <c r="E118" s="331"/>
    </row>
    <row r="119" spans="4:5" s="249" customFormat="1" x14ac:dyDescent="0.2">
      <c r="D119" s="330"/>
      <c r="E119" s="331"/>
    </row>
    <row r="120" spans="4:5" s="249" customFormat="1" x14ac:dyDescent="0.2">
      <c r="D120" s="330"/>
      <c r="E120" s="331"/>
    </row>
    <row r="121" spans="4:5" s="249" customFormat="1" x14ac:dyDescent="0.2">
      <c r="D121" s="330"/>
      <c r="E121" s="331"/>
    </row>
    <row r="122" spans="4:5" s="249" customFormat="1" x14ac:dyDescent="0.2">
      <c r="D122" s="330"/>
      <c r="E122" s="331"/>
    </row>
    <row r="123" spans="4:5" s="249" customFormat="1" x14ac:dyDescent="0.2">
      <c r="D123" s="330"/>
      <c r="E123" s="331"/>
    </row>
    <row r="124" spans="4:5" s="249" customFormat="1" x14ac:dyDescent="0.2">
      <c r="D124" s="330"/>
      <c r="E124" s="331"/>
    </row>
    <row r="125" spans="4:5" s="249" customFormat="1" x14ac:dyDescent="0.2">
      <c r="D125" s="330"/>
      <c r="E125" s="331"/>
    </row>
    <row r="126" spans="4:5" s="249" customFormat="1" x14ac:dyDescent="0.2">
      <c r="D126" s="330"/>
      <c r="E126" s="331"/>
    </row>
    <row r="127" spans="4:5" s="249" customFormat="1" x14ac:dyDescent="0.2">
      <c r="D127" s="330"/>
      <c r="E127" s="331"/>
    </row>
    <row r="128" spans="4:5" s="249" customFormat="1" x14ac:dyDescent="0.2">
      <c r="D128" s="330"/>
      <c r="E128" s="331"/>
    </row>
    <row r="129" spans="2:5" s="249" customFormat="1" x14ac:dyDescent="0.2">
      <c r="B129" s="334"/>
      <c r="C129" s="334"/>
      <c r="D129" s="330"/>
      <c r="E129" s="331"/>
    </row>
    <row r="130" spans="2:5" s="249" customFormat="1" x14ac:dyDescent="0.2">
      <c r="B130" s="256"/>
      <c r="C130" s="257"/>
      <c r="D130" s="330"/>
      <c r="E130" s="331"/>
    </row>
    <row r="131" spans="2:5" s="249" customFormat="1" x14ac:dyDescent="0.2">
      <c r="B131" s="256"/>
      <c r="C131" s="257"/>
      <c r="D131" s="330"/>
      <c r="E131" s="331"/>
    </row>
    <row r="132" spans="2:5" s="249" customFormat="1" x14ac:dyDescent="0.2">
      <c r="B132" s="256"/>
      <c r="C132" s="257"/>
      <c r="D132" s="330"/>
      <c r="E132" s="331"/>
    </row>
    <row r="133" spans="2:5" s="249" customFormat="1" x14ac:dyDescent="0.2">
      <c r="B133" s="256"/>
      <c r="C133" s="257"/>
      <c r="D133" s="330"/>
      <c r="E133" s="331"/>
    </row>
    <row r="134" spans="2:5" s="249" customFormat="1" x14ac:dyDescent="0.2">
      <c r="B134" s="256"/>
      <c r="C134" s="257"/>
      <c r="D134" s="330"/>
      <c r="E134" s="331"/>
    </row>
    <row r="135" spans="2:5" s="249" customFormat="1" x14ac:dyDescent="0.2">
      <c r="B135" s="256"/>
      <c r="C135" s="257"/>
      <c r="D135" s="330"/>
      <c r="E135" s="331"/>
    </row>
    <row r="136" spans="2:5" s="249" customFormat="1" x14ac:dyDescent="0.2">
      <c r="B136" s="256"/>
      <c r="C136" s="257"/>
      <c r="D136" s="330"/>
      <c r="E136" s="331"/>
    </row>
    <row r="137" spans="2:5" s="249" customFormat="1" x14ac:dyDescent="0.2">
      <c r="B137" s="256"/>
      <c r="C137" s="257"/>
      <c r="D137" s="330"/>
      <c r="E137" s="331"/>
    </row>
    <row r="138" spans="2:5" s="249" customFormat="1" x14ac:dyDescent="0.2">
      <c r="B138" s="256"/>
      <c r="C138" s="257"/>
      <c r="D138" s="330"/>
      <c r="E138" s="331"/>
    </row>
    <row r="139" spans="2:5" s="249" customFormat="1" x14ac:dyDescent="0.2">
      <c r="B139" s="256"/>
      <c r="C139" s="257"/>
      <c r="D139" s="330"/>
      <c r="E139" s="331"/>
    </row>
    <row r="140" spans="2:5" s="249" customFormat="1" x14ac:dyDescent="0.2">
      <c r="B140" s="256"/>
      <c r="C140" s="257"/>
      <c r="D140" s="330"/>
      <c r="E140" s="331"/>
    </row>
    <row r="141" spans="2:5" s="249" customFormat="1" x14ac:dyDescent="0.2">
      <c r="B141" s="256"/>
      <c r="C141" s="257"/>
      <c r="D141" s="330"/>
      <c r="E141" s="331"/>
    </row>
    <row r="142" spans="2:5" s="249" customFormat="1" x14ac:dyDescent="0.2">
      <c r="B142" s="256"/>
      <c r="C142" s="257"/>
      <c r="D142" s="330"/>
      <c r="E142" s="331"/>
    </row>
    <row r="143" spans="2:5" s="249" customFormat="1" x14ac:dyDescent="0.2">
      <c r="B143" s="256"/>
      <c r="C143" s="257"/>
      <c r="D143" s="330"/>
      <c r="E143" s="331"/>
    </row>
    <row r="144" spans="2:5" s="249" customFormat="1" x14ac:dyDescent="0.2">
      <c r="B144" s="256"/>
      <c r="C144" s="257"/>
      <c r="D144" s="332"/>
      <c r="E144" s="335"/>
    </row>
    <row r="145" spans="2:5" s="249" customFormat="1" x14ac:dyDescent="0.2">
      <c r="B145" s="256"/>
      <c r="C145" s="257"/>
      <c r="D145" s="332"/>
      <c r="E145" s="325"/>
    </row>
    <row r="146" spans="2:5" s="249" customFormat="1" x14ac:dyDescent="0.2">
      <c r="B146" s="256"/>
      <c r="C146" s="257"/>
      <c r="D146" s="324"/>
      <c r="E146" s="336"/>
    </row>
    <row r="147" spans="2:5" s="249" customFormat="1" x14ac:dyDescent="0.2">
      <c r="B147" s="256"/>
      <c r="C147" s="257"/>
      <c r="D147" s="330"/>
      <c r="E147" s="331"/>
    </row>
    <row r="148" spans="2:5" s="249" customFormat="1" x14ac:dyDescent="0.2">
      <c r="B148" s="256"/>
      <c r="C148" s="257"/>
      <c r="D148" s="330"/>
      <c r="E148" s="331"/>
    </row>
    <row r="149" spans="2:5" s="249" customFormat="1" x14ac:dyDescent="0.2">
      <c r="B149" s="256"/>
      <c r="C149" s="257"/>
      <c r="D149" s="330"/>
      <c r="E149" s="331"/>
    </row>
    <row r="150" spans="2:5" s="249" customFormat="1" x14ac:dyDescent="0.2">
      <c r="B150" s="337"/>
      <c r="C150" s="338"/>
      <c r="D150" s="330"/>
      <c r="E150" s="331"/>
    </row>
    <row r="151" spans="2:5" s="249" customFormat="1" x14ac:dyDescent="0.2">
      <c r="B151" s="256"/>
      <c r="C151" s="257"/>
      <c r="D151" s="330"/>
      <c r="E151" s="331"/>
    </row>
    <row r="152" spans="2:5" s="249" customFormat="1" x14ac:dyDescent="0.2">
      <c r="B152" s="256"/>
      <c r="C152" s="257"/>
      <c r="D152" s="330"/>
      <c r="E152" s="331"/>
    </row>
    <row r="153" spans="2:5" s="249" customFormat="1" x14ac:dyDescent="0.2">
      <c r="B153" s="256"/>
      <c r="C153" s="257"/>
      <c r="D153" s="330"/>
      <c r="E153" s="331"/>
    </row>
    <row r="154" spans="2:5" s="249" customFormat="1" x14ac:dyDescent="0.2">
      <c r="B154" s="256"/>
      <c r="C154" s="257"/>
      <c r="D154" s="330"/>
      <c r="E154" s="331"/>
    </row>
    <row r="155" spans="2:5" s="249" customFormat="1" x14ac:dyDescent="0.2">
      <c r="B155" s="256"/>
      <c r="C155" s="257"/>
      <c r="D155" s="330"/>
      <c r="E155" s="331"/>
    </row>
    <row r="156" spans="2:5" s="249" customFormat="1" x14ac:dyDescent="0.2">
      <c r="B156" s="256"/>
      <c r="C156" s="257"/>
      <c r="D156" s="330"/>
      <c r="E156" s="331"/>
    </row>
    <row r="157" spans="2:5" s="249" customFormat="1" x14ac:dyDescent="0.2">
      <c r="B157" s="256"/>
      <c r="C157" s="257"/>
      <c r="D157" s="330"/>
      <c r="E157" s="331"/>
    </row>
    <row r="158" spans="2:5" s="249" customFormat="1" x14ac:dyDescent="0.2">
      <c r="B158" s="256"/>
      <c r="C158" s="257"/>
      <c r="D158" s="330"/>
      <c r="E158" s="331"/>
    </row>
    <row r="159" spans="2:5" s="249" customFormat="1" x14ac:dyDescent="0.2">
      <c r="B159" s="256"/>
      <c r="C159" s="257"/>
      <c r="D159" s="330"/>
      <c r="E159" s="331"/>
    </row>
    <row r="160" spans="2:5" s="249" customFormat="1" x14ac:dyDescent="0.2">
      <c r="B160" s="256"/>
      <c r="C160" s="257"/>
      <c r="D160" s="330"/>
      <c r="E160" s="331"/>
    </row>
    <row r="161" spans="4:5" s="249" customFormat="1" x14ac:dyDescent="0.2">
      <c r="D161" s="330"/>
      <c r="E161" s="331"/>
    </row>
    <row r="162" spans="4:5" s="249" customFormat="1" x14ac:dyDescent="0.2">
      <c r="D162" s="330"/>
      <c r="E162" s="331"/>
    </row>
    <row r="163" spans="4:5" s="249" customFormat="1" x14ac:dyDescent="0.2">
      <c r="D163" s="330"/>
      <c r="E163" s="331"/>
    </row>
    <row r="164" spans="4:5" s="249" customFormat="1" x14ac:dyDescent="0.2">
      <c r="D164" s="332"/>
      <c r="E164" s="325"/>
    </row>
    <row r="165" spans="4:5" s="249" customFormat="1" x14ac:dyDescent="0.2">
      <c r="D165" s="339"/>
      <c r="E165" s="340"/>
    </row>
    <row r="166" spans="4:5" s="249" customFormat="1" x14ac:dyDescent="0.2">
      <c r="D166" s="327"/>
      <c r="E166" s="328"/>
    </row>
    <row r="167" spans="4:5" s="249" customFormat="1" x14ac:dyDescent="0.2">
      <c r="D167" s="330"/>
      <c r="E167" s="331"/>
    </row>
    <row r="168" spans="4:5" s="249" customFormat="1" x14ac:dyDescent="0.2">
      <c r="D168" s="330"/>
      <c r="E168" s="331"/>
    </row>
    <row r="169" spans="4:5" s="249" customFormat="1" x14ac:dyDescent="0.2">
      <c r="D169" s="330"/>
      <c r="E169" s="331"/>
    </row>
    <row r="170" spans="4:5" s="249" customFormat="1" x14ac:dyDescent="0.2">
      <c r="D170" s="330"/>
      <c r="E170" s="331"/>
    </row>
    <row r="171" spans="4:5" s="249" customFormat="1" x14ac:dyDescent="0.2">
      <c r="D171" s="330"/>
      <c r="E171" s="331"/>
    </row>
    <row r="172" spans="4:5" s="249" customFormat="1" x14ac:dyDescent="0.2">
      <c r="D172" s="330"/>
      <c r="E172" s="331"/>
    </row>
    <row r="173" spans="4:5" s="249" customFormat="1" x14ac:dyDescent="0.2">
      <c r="D173" s="330"/>
      <c r="E173" s="331"/>
    </row>
    <row r="174" spans="4:5" s="249" customFormat="1" x14ac:dyDescent="0.2">
      <c r="D174" s="330"/>
      <c r="E174" s="331"/>
    </row>
    <row r="175" spans="4:5" s="249" customFormat="1" x14ac:dyDescent="0.2">
      <c r="D175" s="330"/>
      <c r="E175" s="331"/>
    </row>
    <row r="176" spans="4:5" s="249" customFormat="1" x14ac:dyDescent="0.2">
      <c r="D176" s="330"/>
      <c r="E176" s="331"/>
    </row>
    <row r="177" spans="2:5" s="249" customFormat="1" x14ac:dyDescent="0.2">
      <c r="B177" s="337"/>
      <c r="C177" s="338"/>
      <c r="D177" s="330"/>
      <c r="E177" s="331"/>
    </row>
    <row r="178" spans="2:5" s="249" customFormat="1" x14ac:dyDescent="0.2">
      <c r="B178" s="256"/>
      <c r="C178" s="257"/>
      <c r="D178" s="330"/>
      <c r="E178" s="331"/>
    </row>
    <row r="179" spans="2:5" s="249" customFormat="1" x14ac:dyDescent="0.2">
      <c r="B179" s="256"/>
      <c r="C179" s="257"/>
      <c r="D179" s="330"/>
      <c r="E179" s="331"/>
    </row>
    <row r="180" spans="2:5" s="249" customFormat="1" x14ac:dyDescent="0.2">
      <c r="B180" s="256"/>
      <c r="C180" s="257"/>
      <c r="D180" s="330"/>
      <c r="E180" s="331"/>
    </row>
    <row r="181" spans="2:5" s="249" customFormat="1" x14ac:dyDescent="0.2">
      <c r="B181" s="256"/>
      <c r="C181" s="257"/>
      <c r="D181" s="330"/>
      <c r="E181" s="331"/>
    </row>
    <row r="182" spans="2:5" s="249" customFormat="1" x14ac:dyDescent="0.2">
      <c r="B182" s="337"/>
      <c r="C182" s="338"/>
      <c r="D182" s="330"/>
      <c r="E182" s="331"/>
    </row>
    <row r="183" spans="2:5" s="249" customFormat="1" x14ac:dyDescent="0.2">
      <c r="B183" s="256"/>
      <c r="C183" s="257"/>
      <c r="D183" s="330"/>
      <c r="E183" s="331"/>
    </row>
    <row r="184" spans="2:5" s="249" customFormat="1" x14ac:dyDescent="0.2">
      <c r="B184" s="256"/>
      <c r="C184" s="257"/>
      <c r="D184" s="330"/>
      <c r="E184" s="331"/>
    </row>
    <row r="185" spans="2:5" s="249" customFormat="1" x14ac:dyDescent="0.2">
      <c r="B185" s="256"/>
      <c r="C185" s="257"/>
      <c r="D185" s="330"/>
      <c r="E185" s="331"/>
    </row>
    <row r="186" spans="2:5" s="249" customFormat="1" x14ac:dyDescent="0.2">
      <c r="B186" s="256"/>
      <c r="C186" s="257"/>
      <c r="D186" s="330"/>
      <c r="E186" s="331"/>
    </row>
    <row r="187" spans="2:5" s="249" customFormat="1" x14ac:dyDescent="0.2">
      <c r="B187" s="256"/>
      <c r="C187" s="257"/>
      <c r="D187" s="330"/>
      <c r="E187" s="331"/>
    </row>
    <row r="188" spans="2:5" s="249" customFormat="1" x14ac:dyDescent="0.2">
      <c r="B188" s="256"/>
      <c r="C188" s="257"/>
      <c r="D188" s="330"/>
      <c r="E188" s="331"/>
    </row>
    <row r="189" spans="2:5" s="249" customFormat="1" x14ac:dyDescent="0.2">
      <c r="B189" s="337"/>
      <c r="C189" s="338"/>
      <c r="D189" s="330"/>
      <c r="E189" s="331"/>
    </row>
    <row r="190" spans="2:5" s="249" customFormat="1" x14ac:dyDescent="0.2">
      <c r="B190" s="256"/>
      <c r="C190" s="257"/>
      <c r="D190" s="339"/>
      <c r="E190" s="340"/>
    </row>
    <row r="191" spans="2:5" s="249" customFormat="1" x14ac:dyDescent="0.2">
      <c r="B191" s="256"/>
      <c r="C191" s="257"/>
      <c r="D191" s="339"/>
      <c r="E191" s="340"/>
    </row>
    <row r="192" spans="2:5" s="249" customFormat="1" x14ac:dyDescent="0.2">
      <c r="B192" s="256"/>
      <c r="C192" s="257"/>
      <c r="D192" s="327"/>
      <c r="E192" s="328"/>
    </row>
    <row r="193" spans="2:5" s="249" customFormat="1" x14ac:dyDescent="0.2">
      <c r="B193" s="256"/>
      <c r="C193" s="257"/>
      <c r="D193" s="330"/>
      <c r="E193" s="331"/>
    </row>
    <row r="194" spans="2:5" s="249" customFormat="1" x14ac:dyDescent="0.2">
      <c r="B194" s="256"/>
      <c r="C194" s="257"/>
      <c r="D194" s="330"/>
      <c r="E194" s="331"/>
    </row>
    <row r="195" spans="2:5" s="249" customFormat="1" x14ac:dyDescent="0.2">
      <c r="B195" s="256"/>
      <c r="C195" s="257"/>
      <c r="D195" s="339"/>
      <c r="E195" s="340"/>
    </row>
    <row r="196" spans="2:5" s="249" customFormat="1" x14ac:dyDescent="0.2">
      <c r="B196" s="256"/>
      <c r="C196" s="257"/>
      <c r="D196" s="339"/>
      <c r="E196" s="340"/>
    </row>
    <row r="197" spans="2:5" s="249" customFormat="1" x14ac:dyDescent="0.2">
      <c r="B197" s="256"/>
      <c r="C197" s="257"/>
      <c r="D197" s="327"/>
      <c r="E197" s="328"/>
    </row>
    <row r="198" spans="2:5" s="249" customFormat="1" x14ac:dyDescent="0.2">
      <c r="B198" s="256"/>
      <c r="C198" s="257"/>
      <c r="D198" s="330"/>
      <c r="E198" s="331"/>
    </row>
    <row r="199" spans="2:5" s="249" customFormat="1" x14ac:dyDescent="0.2">
      <c r="B199" s="256"/>
      <c r="C199" s="257"/>
      <c r="D199" s="330"/>
      <c r="E199" s="331"/>
    </row>
    <row r="200" spans="2:5" s="249" customFormat="1" x14ac:dyDescent="0.2">
      <c r="B200" s="256"/>
      <c r="C200" s="257"/>
      <c r="D200" s="330"/>
      <c r="E200" s="331"/>
    </row>
    <row r="201" spans="2:5" s="249" customFormat="1" x14ac:dyDescent="0.2">
      <c r="B201" s="341"/>
      <c r="C201" s="342"/>
      <c r="D201" s="330"/>
      <c r="E201" s="331"/>
    </row>
    <row r="202" spans="2:5" s="249" customFormat="1" x14ac:dyDescent="0.2">
      <c r="B202" s="256"/>
      <c r="C202" s="257"/>
      <c r="D202" s="330"/>
      <c r="E202" s="331"/>
    </row>
    <row r="203" spans="2:5" s="249" customFormat="1" x14ac:dyDescent="0.2">
      <c r="B203" s="256"/>
      <c r="C203" s="257"/>
      <c r="D203" s="339"/>
      <c r="E203" s="340"/>
    </row>
    <row r="204" spans="2:5" s="249" customFormat="1" x14ac:dyDescent="0.2">
      <c r="B204" s="256"/>
      <c r="C204" s="257"/>
      <c r="D204" s="327"/>
      <c r="E204" s="328"/>
    </row>
    <row r="205" spans="2:5" s="249" customFormat="1" x14ac:dyDescent="0.2">
      <c r="B205" s="256"/>
      <c r="C205" s="257"/>
      <c r="D205" s="330"/>
      <c r="E205" s="331"/>
    </row>
    <row r="206" spans="2:5" s="249" customFormat="1" x14ac:dyDescent="0.2">
      <c r="B206" s="256"/>
      <c r="C206" s="257"/>
      <c r="D206" s="330"/>
      <c r="E206" s="331"/>
    </row>
    <row r="207" spans="2:5" s="249" customFormat="1" x14ac:dyDescent="0.2">
      <c r="B207" s="256"/>
      <c r="C207" s="257"/>
      <c r="D207" s="330"/>
      <c r="E207" s="331"/>
    </row>
    <row r="208" spans="2:5" s="249" customFormat="1" x14ac:dyDescent="0.2">
      <c r="B208" s="256"/>
      <c r="C208" s="257"/>
      <c r="D208" s="330"/>
      <c r="E208" s="331"/>
    </row>
    <row r="209" spans="4:5" s="249" customFormat="1" x14ac:dyDescent="0.2">
      <c r="D209" s="330"/>
      <c r="E209" s="331"/>
    </row>
    <row r="210" spans="4:5" s="249" customFormat="1" x14ac:dyDescent="0.2">
      <c r="D210" s="330"/>
      <c r="E210" s="331"/>
    </row>
    <row r="211" spans="4:5" s="249" customFormat="1" x14ac:dyDescent="0.2">
      <c r="D211" s="330"/>
      <c r="E211" s="331"/>
    </row>
    <row r="212" spans="4:5" s="249" customFormat="1" x14ac:dyDescent="0.2">
      <c r="D212" s="312"/>
      <c r="E212" s="343"/>
    </row>
    <row r="213" spans="4:5" s="249" customFormat="1" x14ac:dyDescent="0.2">
      <c r="D213" s="344"/>
      <c r="E213" s="345"/>
    </row>
    <row r="214" spans="4:5" s="249" customFormat="1" x14ac:dyDescent="0.2">
      <c r="D214" s="312"/>
      <c r="E214" s="343"/>
    </row>
    <row r="215" spans="4:5" s="249" customFormat="1" x14ac:dyDescent="0.2">
      <c r="D215" s="312"/>
      <c r="E215" s="343"/>
    </row>
    <row r="216" spans="4:5" s="249" customFormat="1" x14ac:dyDescent="0.2">
      <c r="D216" s="344"/>
      <c r="E216" s="345"/>
    </row>
    <row r="217" spans="4:5" s="249" customFormat="1" x14ac:dyDescent="0.2">
      <c r="D217" s="346"/>
      <c r="E217" s="343"/>
    </row>
    <row r="218" spans="4:5" s="249" customFormat="1" x14ac:dyDescent="0.2">
      <c r="D218" s="346"/>
      <c r="E218" s="343"/>
    </row>
    <row r="219" spans="4:5" s="249" customFormat="1" x14ac:dyDescent="0.2">
      <c r="D219" s="312"/>
      <c r="E219" s="343"/>
    </row>
    <row r="220" spans="4:5" s="249" customFormat="1" x14ac:dyDescent="0.2">
      <c r="D220" s="347"/>
      <c r="E220" s="345"/>
    </row>
    <row r="221" spans="4:5" s="249" customFormat="1" x14ac:dyDescent="0.2">
      <c r="D221" s="346"/>
      <c r="E221" s="343"/>
    </row>
    <row r="222" spans="4:5" s="249" customFormat="1" x14ac:dyDescent="0.2">
      <c r="D222" s="346"/>
      <c r="E222" s="343"/>
    </row>
    <row r="223" spans="4:5" s="249" customFormat="1" x14ac:dyDescent="0.2">
      <c r="D223" s="346"/>
      <c r="E223" s="343"/>
    </row>
    <row r="224" spans="4:5" s="249" customFormat="1" x14ac:dyDescent="0.2">
      <c r="D224" s="347"/>
      <c r="E224" s="345"/>
    </row>
    <row r="225" spans="4:5" s="249" customFormat="1" x14ac:dyDescent="0.2">
      <c r="D225" s="346"/>
      <c r="E225" s="343"/>
    </row>
    <row r="226" spans="4:5" s="249" customFormat="1" x14ac:dyDescent="0.2">
      <c r="D226" s="346"/>
      <c r="E226" s="343"/>
    </row>
    <row r="227" spans="4:5" s="249" customFormat="1" x14ac:dyDescent="0.2">
      <c r="D227" s="344"/>
      <c r="E227" s="345"/>
    </row>
    <row r="228" spans="4:5" s="249" customFormat="1" x14ac:dyDescent="0.2">
      <c r="D228" s="312"/>
      <c r="E228" s="343"/>
    </row>
    <row r="229" spans="4:5" s="249" customFormat="1" x14ac:dyDescent="0.2">
      <c r="D229" s="312"/>
      <c r="E229" s="343"/>
    </row>
    <row r="230" spans="4:5" s="249" customFormat="1" x14ac:dyDescent="0.2">
      <c r="D230" s="347"/>
      <c r="E230" s="345"/>
    </row>
    <row r="231" spans="4:5" s="249" customFormat="1" x14ac:dyDescent="0.2">
      <c r="D231" s="346"/>
      <c r="E231" s="343"/>
    </row>
    <row r="232" spans="4:5" s="249" customFormat="1" x14ac:dyDescent="0.2">
      <c r="D232" s="346"/>
      <c r="E232" s="343"/>
    </row>
    <row r="233" spans="4:5" s="249" customFormat="1" x14ac:dyDescent="0.2">
      <c r="D233" s="347"/>
      <c r="E233" s="345"/>
    </row>
    <row r="234" spans="4:5" s="249" customFormat="1" x14ac:dyDescent="0.2">
      <c r="D234" s="346"/>
      <c r="E234" s="343"/>
    </row>
    <row r="235" spans="4:5" s="249" customFormat="1" x14ac:dyDescent="0.2">
      <c r="D235" s="346"/>
      <c r="E235" s="343"/>
    </row>
    <row r="236" spans="4:5" s="249" customFormat="1" x14ac:dyDescent="0.2">
      <c r="D236" s="346"/>
      <c r="E236" s="343"/>
    </row>
    <row r="237" spans="4:5" s="249" customFormat="1" x14ac:dyDescent="0.2">
      <c r="D237" s="346"/>
      <c r="E237" s="343"/>
    </row>
    <row r="238" spans="4:5" s="249" customFormat="1" x14ac:dyDescent="0.2">
      <c r="D238" s="344"/>
      <c r="E238" s="345"/>
    </row>
    <row r="239" spans="4:5" s="249" customFormat="1" x14ac:dyDescent="0.2">
      <c r="D239" s="312"/>
      <c r="E239" s="343"/>
    </row>
    <row r="240" spans="4:5" s="249" customFormat="1" x14ac:dyDescent="0.2">
      <c r="D240" s="312"/>
      <c r="E240" s="343"/>
    </row>
    <row r="241" spans="4:5" s="249" customFormat="1" x14ac:dyDescent="0.2">
      <c r="D241" s="312"/>
      <c r="E241" s="343"/>
    </row>
    <row r="242" spans="4:5" s="249" customFormat="1" x14ac:dyDescent="0.2">
      <c r="D242" s="344"/>
      <c r="E242" s="345"/>
    </row>
    <row r="243" spans="4:5" s="249" customFormat="1" x14ac:dyDescent="0.2">
      <c r="D243" s="312"/>
      <c r="E243" s="343"/>
    </row>
    <row r="244" spans="4:5" s="249" customFormat="1" x14ac:dyDescent="0.2">
      <c r="D244" s="312"/>
      <c r="E244" s="343"/>
    </row>
    <row r="245" spans="4:5" s="249" customFormat="1" x14ac:dyDescent="0.2">
      <c r="D245" s="344"/>
      <c r="E245" s="345"/>
    </row>
    <row r="246" spans="4:5" s="249" customFormat="1" x14ac:dyDescent="0.2">
      <c r="D246" s="312"/>
      <c r="E246" s="343"/>
    </row>
    <row r="247" spans="4:5" s="249" customFormat="1" x14ac:dyDescent="0.2">
      <c r="D247" s="312"/>
      <c r="E247" s="343"/>
    </row>
    <row r="248" spans="4:5" s="249" customFormat="1" x14ac:dyDescent="0.2">
      <c r="D248" s="344"/>
      <c r="E248" s="345"/>
    </row>
    <row r="249" spans="4:5" s="249" customFormat="1" x14ac:dyDescent="0.2">
      <c r="D249" s="312"/>
      <c r="E249" s="343"/>
    </row>
    <row r="250" spans="4:5" s="249" customFormat="1" x14ac:dyDescent="0.2">
      <c r="D250" s="312"/>
      <c r="E250" s="343"/>
    </row>
    <row r="251" spans="4:5" s="249" customFormat="1" x14ac:dyDescent="0.2">
      <c r="D251" s="312"/>
      <c r="E251" s="343"/>
    </row>
    <row r="252" spans="4:5" s="249" customFormat="1" x14ac:dyDescent="0.2">
      <c r="D252" s="344"/>
      <c r="E252" s="345"/>
    </row>
    <row r="253" spans="4:5" s="249" customFormat="1" x14ac:dyDescent="0.2">
      <c r="D253" s="312"/>
      <c r="E253" s="343"/>
    </row>
    <row r="254" spans="4:5" s="249" customFormat="1" x14ac:dyDescent="0.2">
      <c r="D254" s="312"/>
      <c r="E254" s="343"/>
    </row>
    <row r="255" spans="4:5" s="249" customFormat="1" x14ac:dyDescent="0.2">
      <c r="D255" s="344"/>
      <c r="E255" s="345"/>
    </row>
    <row r="256" spans="4:5" s="249" customFormat="1" x14ac:dyDescent="0.2">
      <c r="D256" s="312"/>
      <c r="E256" s="343"/>
    </row>
    <row r="257" spans="4:5" s="249" customFormat="1" x14ac:dyDescent="0.2">
      <c r="D257" s="312"/>
      <c r="E257" s="343"/>
    </row>
    <row r="258" spans="4:5" s="249" customFormat="1" x14ac:dyDescent="0.2">
      <c r="D258" s="312"/>
      <c r="E258" s="343"/>
    </row>
    <row r="259" spans="4:5" s="249" customFormat="1" x14ac:dyDescent="0.2">
      <c r="D259" s="312"/>
      <c r="E259" s="343"/>
    </row>
    <row r="260" spans="4:5" s="249" customFormat="1" x14ac:dyDescent="0.2">
      <c r="D260" s="344"/>
      <c r="E260" s="345"/>
    </row>
    <row r="261" spans="4:5" s="249" customFormat="1" x14ac:dyDescent="0.2">
      <c r="D261" s="312"/>
      <c r="E261" s="343"/>
    </row>
    <row r="262" spans="4:5" s="249" customFormat="1" x14ac:dyDescent="0.2">
      <c r="D262" s="312"/>
      <c r="E262" s="343"/>
    </row>
    <row r="263" spans="4:5" s="249" customFormat="1" x14ac:dyDescent="0.2">
      <c r="D263" s="344"/>
      <c r="E263" s="345"/>
    </row>
    <row r="264" spans="4:5" s="249" customFormat="1" x14ac:dyDescent="0.2">
      <c r="D264" s="312"/>
      <c r="E264" s="343"/>
    </row>
    <row r="265" spans="4:5" s="249" customFormat="1" x14ac:dyDescent="0.2">
      <c r="D265" s="312"/>
      <c r="E265" s="343"/>
    </row>
    <row r="266" spans="4:5" s="249" customFormat="1" x14ac:dyDescent="0.2">
      <c r="D266" s="346"/>
      <c r="E266" s="343"/>
    </row>
    <row r="267" spans="4:5" s="249" customFormat="1" x14ac:dyDescent="0.2">
      <c r="D267" s="347"/>
      <c r="E267" s="345"/>
    </row>
    <row r="268" spans="4:5" s="249" customFormat="1" x14ac:dyDescent="0.2">
      <c r="D268" s="346"/>
      <c r="E268" s="343"/>
    </row>
    <row r="269" spans="4:5" s="249" customFormat="1" x14ac:dyDescent="0.2">
      <c r="D269" s="346"/>
      <c r="E269" s="343"/>
    </row>
    <row r="270" spans="4:5" s="249" customFormat="1" x14ac:dyDescent="0.2">
      <c r="D270" s="347"/>
      <c r="E270" s="345"/>
    </row>
    <row r="271" spans="4:5" s="249" customFormat="1" x14ac:dyDescent="0.2">
      <c r="D271" s="346"/>
      <c r="E271" s="343"/>
    </row>
    <row r="272" spans="4:5" s="249" customFormat="1" x14ac:dyDescent="0.2">
      <c r="D272" s="346"/>
      <c r="E272" s="343"/>
    </row>
    <row r="273" spans="4:5" s="249" customFormat="1" x14ac:dyDescent="0.2">
      <c r="D273" s="348"/>
      <c r="E273" s="349"/>
    </row>
    <row r="274" spans="4:5" s="249" customFormat="1" x14ac:dyDescent="0.2">
      <c r="D274" s="348"/>
      <c r="E274" s="349"/>
    </row>
    <row r="275" spans="4:5" s="249" customFormat="1" x14ac:dyDescent="0.2">
      <c r="D275" s="348"/>
      <c r="E275" s="349"/>
    </row>
    <row r="276" spans="4:5" s="249" customFormat="1" x14ac:dyDescent="0.2">
      <c r="D276" s="348"/>
      <c r="E276" s="349"/>
    </row>
    <row r="277" spans="4:5" s="249" customFormat="1" x14ac:dyDescent="0.2">
      <c r="D277" s="346"/>
      <c r="E277" s="343"/>
    </row>
    <row r="278" spans="4:5" s="249" customFormat="1" x14ac:dyDescent="0.2">
      <c r="D278" s="344"/>
      <c r="E278" s="345"/>
    </row>
    <row r="279" spans="4:5" s="249" customFormat="1" x14ac:dyDescent="0.2">
      <c r="D279" s="312"/>
      <c r="E279" s="343"/>
    </row>
    <row r="280" spans="4:5" s="249" customFormat="1" x14ac:dyDescent="0.2">
      <c r="D280" s="348"/>
      <c r="E280" s="350"/>
    </row>
  </sheetData>
  <pageMargins left="0.7" right="0.7" top="0.78740157499999996" bottom="0.78740157499999996" header="0.3" footer="0.3"/>
  <pageSetup paperSize="8" scale="95"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G39"/>
  <sheetViews>
    <sheetView tabSelected="1" workbookViewId="0">
      <selection activeCell="E25" sqref="E25"/>
    </sheetView>
  </sheetViews>
  <sheetFormatPr defaultColWidth="8.7109375" defaultRowHeight="12.75" x14ac:dyDescent="0.2"/>
  <cols>
    <col min="1" max="2" width="7.7109375" style="237" customWidth="1"/>
    <col min="3" max="3" width="17.140625" style="237" customWidth="1"/>
    <col min="4" max="4" width="61.85546875" style="237" customWidth="1"/>
    <col min="5" max="5" width="24.140625" style="237" customWidth="1"/>
    <col min="257" max="258" width="7.7109375" customWidth="1"/>
    <col min="259" max="259" width="17.140625" customWidth="1"/>
    <col min="260" max="260" width="89.7109375" customWidth="1"/>
    <col min="261" max="261" width="34" customWidth="1"/>
    <col min="513" max="514" width="7.7109375" customWidth="1"/>
    <col min="515" max="515" width="17.140625" customWidth="1"/>
    <col min="516" max="516" width="89.7109375" customWidth="1"/>
    <col min="517" max="517" width="34" customWidth="1"/>
    <col min="769" max="770" width="7.7109375" customWidth="1"/>
    <col min="771" max="771" width="17.140625" customWidth="1"/>
    <col min="772" max="772" width="89.7109375" customWidth="1"/>
    <col min="773" max="773" width="34" customWidth="1"/>
    <col min="1025" max="1026" width="7.7109375" customWidth="1"/>
    <col min="1027" max="1027" width="17.140625" customWidth="1"/>
    <col min="1028" max="1028" width="89.7109375" customWidth="1"/>
    <col min="1029" max="1029" width="34" customWidth="1"/>
    <col min="1281" max="1282" width="7.7109375" customWidth="1"/>
    <col min="1283" max="1283" width="17.140625" customWidth="1"/>
    <col min="1284" max="1284" width="89.7109375" customWidth="1"/>
    <col min="1285" max="1285" width="34" customWidth="1"/>
    <col min="1537" max="1538" width="7.7109375" customWidth="1"/>
    <col min="1539" max="1539" width="17.140625" customWidth="1"/>
    <col min="1540" max="1540" width="89.7109375" customWidth="1"/>
    <col min="1541" max="1541" width="34" customWidth="1"/>
    <col min="1793" max="1794" width="7.7109375" customWidth="1"/>
    <col min="1795" max="1795" width="17.140625" customWidth="1"/>
    <col min="1796" max="1796" width="89.7109375" customWidth="1"/>
    <col min="1797" max="1797" width="34" customWidth="1"/>
    <col min="2049" max="2050" width="7.7109375" customWidth="1"/>
    <col min="2051" max="2051" width="17.140625" customWidth="1"/>
    <col min="2052" max="2052" width="89.7109375" customWidth="1"/>
    <col min="2053" max="2053" width="34" customWidth="1"/>
    <col min="2305" max="2306" width="7.7109375" customWidth="1"/>
    <col min="2307" max="2307" width="17.140625" customWidth="1"/>
    <col min="2308" max="2308" width="89.7109375" customWidth="1"/>
    <col min="2309" max="2309" width="34" customWidth="1"/>
    <col min="2561" max="2562" width="7.7109375" customWidth="1"/>
    <col min="2563" max="2563" width="17.140625" customWidth="1"/>
    <col min="2564" max="2564" width="89.7109375" customWidth="1"/>
    <col min="2565" max="2565" width="34" customWidth="1"/>
    <col min="2817" max="2818" width="7.7109375" customWidth="1"/>
    <col min="2819" max="2819" width="17.140625" customWidth="1"/>
    <col min="2820" max="2820" width="89.7109375" customWidth="1"/>
    <col min="2821" max="2821" width="34" customWidth="1"/>
    <col min="3073" max="3074" width="7.7109375" customWidth="1"/>
    <col min="3075" max="3075" width="17.140625" customWidth="1"/>
    <col min="3076" max="3076" width="89.7109375" customWidth="1"/>
    <col min="3077" max="3077" width="34" customWidth="1"/>
    <col min="3329" max="3330" width="7.7109375" customWidth="1"/>
    <col min="3331" max="3331" width="17.140625" customWidth="1"/>
    <col min="3332" max="3332" width="89.7109375" customWidth="1"/>
    <col min="3333" max="3333" width="34" customWidth="1"/>
    <col min="3585" max="3586" width="7.7109375" customWidth="1"/>
    <col min="3587" max="3587" width="17.140625" customWidth="1"/>
    <col min="3588" max="3588" width="89.7109375" customWidth="1"/>
    <col min="3589" max="3589" width="34" customWidth="1"/>
    <col min="3841" max="3842" width="7.7109375" customWidth="1"/>
    <col min="3843" max="3843" width="17.140625" customWidth="1"/>
    <col min="3844" max="3844" width="89.7109375" customWidth="1"/>
    <col min="3845" max="3845" width="34" customWidth="1"/>
    <col min="4097" max="4098" width="7.7109375" customWidth="1"/>
    <col min="4099" max="4099" width="17.140625" customWidth="1"/>
    <col min="4100" max="4100" width="89.7109375" customWidth="1"/>
    <col min="4101" max="4101" width="34" customWidth="1"/>
    <col min="4353" max="4354" width="7.7109375" customWidth="1"/>
    <col min="4355" max="4355" width="17.140625" customWidth="1"/>
    <col min="4356" max="4356" width="89.7109375" customWidth="1"/>
    <col min="4357" max="4357" width="34" customWidth="1"/>
    <col min="4609" max="4610" width="7.7109375" customWidth="1"/>
    <col min="4611" max="4611" width="17.140625" customWidth="1"/>
    <col min="4612" max="4612" width="89.7109375" customWidth="1"/>
    <col min="4613" max="4613" width="34" customWidth="1"/>
    <col min="4865" max="4866" width="7.7109375" customWidth="1"/>
    <col min="4867" max="4867" width="17.140625" customWidth="1"/>
    <col min="4868" max="4868" width="89.7109375" customWidth="1"/>
    <col min="4869" max="4869" width="34" customWidth="1"/>
    <col min="5121" max="5122" width="7.7109375" customWidth="1"/>
    <col min="5123" max="5123" width="17.140625" customWidth="1"/>
    <col min="5124" max="5124" width="89.7109375" customWidth="1"/>
    <col min="5125" max="5125" width="34" customWidth="1"/>
    <col min="5377" max="5378" width="7.7109375" customWidth="1"/>
    <col min="5379" max="5379" width="17.140625" customWidth="1"/>
    <col min="5380" max="5380" width="89.7109375" customWidth="1"/>
    <col min="5381" max="5381" width="34" customWidth="1"/>
    <col min="5633" max="5634" width="7.7109375" customWidth="1"/>
    <col min="5635" max="5635" width="17.140625" customWidth="1"/>
    <col min="5636" max="5636" width="89.7109375" customWidth="1"/>
    <col min="5637" max="5637" width="34" customWidth="1"/>
    <col min="5889" max="5890" width="7.7109375" customWidth="1"/>
    <col min="5891" max="5891" width="17.140625" customWidth="1"/>
    <col min="5892" max="5892" width="89.7109375" customWidth="1"/>
    <col min="5893" max="5893" width="34" customWidth="1"/>
    <col min="6145" max="6146" width="7.7109375" customWidth="1"/>
    <col min="6147" max="6147" width="17.140625" customWidth="1"/>
    <col min="6148" max="6148" width="89.7109375" customWidth="1"/>
    <col min="6149" max="6149" width="34" customWidth="1"/>
    <col min="6401" max="6402" width="7.7109375" customWidth="1"/>
    <col min="6403" max="6403" width="17.140625" customWidth="1"/>
    <col min="6404" max="6404" width="89.7109375" customWidth="1"/>
    <col min="6405" max="6405" width="34" customWidth="1"/>
    <col min="6657" max="6658" width="7.7109375" customWidth="1"/>
    <col min="6659" max="6659" width="17.140625" customWidth="1"/>
    <col min="6660" max="6660" width="89.7109375" customWidth="1"/>
    <col min="6661" max="6661" width="34" customWidth="1"/>
    <col min="6913" max="6914" width="7.7109375" customWidth="1"/>
    <col min="6915" max="6915" width="17.140625" customWidth="1"/>
    <col min="6916" max="6916" width="89.7109375" customWidth="1"/>
    <col min="6917" max="6917" width="34" customWidth="1"/>
    <col min="7169" max="7170" width="7.7109375" customWidth="1"/>
    <col min="7171" max="7171" width="17.140625" customWidth="1"/>
    <col min="7172" max="7172" width="89.7109375" customWidth="1"/>
    <col min="7173" max="7173" width="34" customWidth="1"/>
    <col min="7425" max="7426" width="7.7109375" customWidth="1"/>
    <col min="7427" max="7427" width="17.140625" customWidth="1"/>
    <col min="7428" max="7428" width="89.7109375" customWidth="1"/>
    <col min="7429" max="7429" width="34" customWidth="1"/>
    <col min="7681" max="7682" width="7.7109375" customWidth="1"/>
    <col min="7683" max="7683" width="17.140625" customWidth="1"/>
    <col min="7684" max="7684" width="89.7109375" customWidth="1"/>
    <col min="7685" max="7685" width="34" customWidth="1"/>
    <col min="7937" max="7938" width="7.7109375" customWidth="1"/>
    <col min="7939" max="7939" width="17.140625" customWidth="1"/>
    <col min="7940" max="7940" width="89.7109375" customWidth="1"/>
    <col min="7941" max="7941" width="34" customWidth="1"/>
    <col min="8193" max="8194" width="7.7109375" customWidth="1"/>
    <col min="8195" max="8195" width="17.140625" customWidth="1"/>
    <col min="8196" max="8196" width="89.7109375" customWidth="1"/>
    <col min="8197" max="8197" width="34" customWidth="1"/>
    <col min="8449" max="8450" width="7.7109375" customWidth="1"/>
    <col min="8451" max="8451" width="17.140625" customWidth="1"/>
    <col min="8452" max="8452" width="89.7109375" customWidth="1"/>
    <col min="8453" max="8453" width="34" customWidth="1"/>
    <col min="8705" max="8706" width="7.7109375" customWidth="1"/>
    <col min="8707" max="8707" width="17.140625" customWidth="1"/>
    <col min="8708" max="8708" width="89.7109375" customWidth="1"/>
    <col min="8709" max="8709" width="34" customWidth="1"/>
    <col min="8961" max="8962" width="7.7109375" customWidth="1"/>
    <col min="8963" max="8963" width="17.140625" customWidth="1"/>
    <col min="8964" max="8964" width="89.7109375" customWidth="1"/>
    <col min="8965" max="8965" width="34" customWidth="1"/>
    <col min="9217" max="9218" width="7.7109375" customWidth="1"/>
    <col min="9219" max="9219" width="17.140625" customWidth="1"/>
    <col min="9220" max="9220" width="89.7109375" customWidth="1"/>
    <col min="9221" max="9221" width="34" customWidth="1"/>
    <col min="9473" max="9474" width="7.7109375" customWidth="1"/>
    <col min="9475" max="9475" width="17.140625" customWidth="1"/>
    <col min="9476" max="9476" width="89.7109375" customWidth="1"/>
    <col min="9477" max="9477" width="34" customWidth="1"/>
    <col min="9729" max="9730" width="7.7109375" customWidth="1"/>
    <col min="9731" max="9731" width="17.140625" customWidth="1"/>
    <col min="9732" max="9732" width="89.7109375" customWidth="1"/>
    <col min="9733" max="9733" width="34" customWidth="1"/>
    <col min="9985" max="9986" width="7.7109375" customWidth="1"/>
    <col min="9987" max="9987" width="17.140625" customWidth="1"/>
    <col min="9988" max="9988" width="89.7109375" customWidth="1"/>
    <col min="9989" max="9989" width="34" customWidth="1"/>
    <col min="10241" max="10242" width="7.7109375" customWidth="1"/>
    <col min="10243" max="10243" width="17.140625" customWidth="1"/>
    <col min="10244" max="10244" width="89.7109375" customWidth="1"/>
    <col min="10245" max="10245" width="34" customWidth="1"/>
    <col min="10497" max="10498" width="7.7109375" customWidth="1"/>
    <col min="10499" max="10499" width="17.140625" customWidth="1"/>
    <col min="10500" max="10500" width="89.7109375" customWidth="1"/>
    <col min="10501" max="10501" width="34" customWidth="1"/>
    <col min="10753" max="10754" width="7.7109375" customWidth="1"/>
    <col min="10755" max="10755" width="17.140625" customWidth="1"/>
    <col min="10756" max="10756" width="89.7109375" customWidth="1"/>
    <col min="10757" max="10757" width="34" customWidth="1"/>
    <col min="11009" max="11010" width="7.7109375" customWidth="1"/>
    <col min="11011" max="11011" width="17.140625" customWidth="1"/>
    <col min="11012" max="11012" width="89.7109375" customWidth="1"/>
    <col min="11013" max="11013" width="34" customWidth="1"/>
    <col min="11265" max="11266" width="7.7109375" customWidth="1"/>
    <col min="11267" max="11267" width="17.140625" customWidth="1"/>
    <col min="11268" max="11268" width="89.7109375" customWidth="1"/>
    <col min="11269" max="11269" width="34" customWidth="1"/>
    <col min="11521" max="11522" width="7.7109375" customWidth="1"/>
    <col min="11523" max="11523" width="17.140625" customWidth="1"/>
    <col min="11524" max="11524" width="89.7109375" customWidth="1"/>
    <col min="11525" max="11525" width="34" customWidth="1"/>
    <col min="11777" max="11778" width="7.7109375" customWidth="1"/>
    <col min="11779" max="11779" width="17.140625" customWidth="1"/>
    <col min="11780" max="11780" width="89.7109375" customWidth="1"/>
    <col min="11781" max="11781" width="34" customWidth="1"/>
    <col min="12033" max="12034" width="7.7109375" customWidth="1"/>
    <col min="12035" max="12035" width="17.140625" customWidth="1"/>
    <col min="12036" max="12036" width="89.7109375" customWidth="1"/>
    <col min="12037" max="12037" width="34" customWidth="1"/>
    <col min="12289" max="12290" width="7.7109375" customWidth="1"/>
    <col min="12291" max="12291" width="17.140625" customWidth="1"/>
    <col min="12292" max="12292" width="89.7109375" customWidth="1"/>
    <col min="12293" max="12293" width="34" customWidth="1"/>
    <col min="12545" max="12546" width="7.7109375" customWidth="1"/>
    <col min="12547" max="12547" width="17.140625" customWidth="1"/>
    <col min="12548" max="12548" width="89.7109375" customWidth="1"/>
    <col min="12549" max="12549" width="34" customWidth="1"/>
    <col min="12801" max="12802" width="7.7109375" customWidth="1"/>
    <col min="12803" max="12803" width="17.140625" customWidth="1"/>
    <col min="12804" max="12804" width="89.7109375" customWidth="1"/>
    <col min="12805" max="12805" width="34" customWidth="1"/>
    <col min="13057" max="13058" width="7.7109375" customWidth="1"/>
    <col min="13059" max="13059" width="17.140625" customWidth="1"/>
    <col min="13060" max="13060" width="89.7109375" customWidth="1"/>
    <col min="13061" max="13061" width="34" customWidth="1"/>
    <col min="13313" max="13314" width="7.7109375" customWidth="1"/>
    <col min="13315" max="13315" width="17.140625" customWidth="1"/>
    <col min="13316" max="13316" width="89.7109375" customWidth="1"/>
    <col min="13317" max="13317" width="34" customWidth="1"/>
    <col min="13569" max="13570" width="7.7109375" customWidth="1"/>
    <col min="13571" max="13571" width="17.140625" customWidth="1"/>
    <col min="13572" max="13572" width="89.7109375" customWidth="1"/>
    <col min="13573" max="13573" width="34" customWidth="1"/>
    <col min="13825" max="13826" width="7.7109375" customWidth="1"/>
    <col min="13827" max="13827" width="17.140625" customWidth="1"/>
    <col min="13828" max="13828" width="89.7109375" customWidth="1"/>
    <col min="13829" max="13829" width="34" customWidth="1"/>
    <col min="14081" max="14082" width="7.7109375" customWidth="1"/>
    <col min="14083" max="14083" width="17.140625" customWidth="1"/>
    <col min="14084" max="14084" width="89.7109375" customWidth="1"/>
    <col min="14085" max="14085" width="34" customWidth="1"/>
    <col min="14337" max="14338" width="7.7109375" customWidth="1"/>
    <col min="14339" max="14339" width="17.140625" customWidth="1"/>
    <col min="14340" max="14340" width="89.7109375" customWidth="1"/>
    <col min="14341" max="14341" width="34" customWidth="1"/>
    <col min="14593" max="14594" width="7.7109375" customWidth="1"/>
    <col min="14595" max="14595" width="17.140625" customWidth="1"/>
    <col min="14596" max="14596" width="89.7109375" customWidth="1"/>
    <col min="14597" max="14597" width="34" customWidth="1"/>
    <col min="14849" max="14850" width="7.7109375" customWidth="1"/>
    <col min="14851" max="14851" width="17.140625" customWidth="1"/>
    <col min="14852" max="14852" width="89.7109375" customWidth="1"/>
    <col min="14853" max="14853" width="34" customWidth="1"/>
    <col min="15105" max="15106" width="7.7109375" customWidth="1"/>
    <col min="15107" max="15107" width="17.140625" customWidth="1"/>
    <col min="15108" max="15108" width="89.7109375" customWidth="1"/>
    <col min="15109" max="15109" width="34" customWidth="1"/>
    <col min="15361" max="15362" width="7.7109375" customWidth="1"/>
    <col min="15363" max="15363" width="17.140625" customWidth="1"/>
    <col min="15364" max="15364" width="89.7109375" customWidth="1"/>
    <col min="15365" max="15365" width="34" customWidth="1"/>
    <col min="15617" max="15618" width="7.7109375" customWidth="1"/>
    <col min="15619" max="15619" width="17.140625" customWidth="1"/>
    <col min="15620" max="15620" width="89.7109375" customWidth="1"/>
    <col min="15621" max="15621" width="34" customWidth="1"/>
    <col min="15873" max="15874" width="7.7109375" customWidth="1"/>
    <col min="15875" max="15875" width="17.140625" customWidth="1"/>
    <col min="15876" max="15876" width="89.7109375" customWidth="1"/>
    <col min="15877" max="15877" width="34" customWidth="1"/>
    <col min="16129" max="16130" width="7.7109375" customWidth="1"/>
    <col min="16131" max="16131" width="17.140625" customWidth="1"/>
    <col min="16132" max="16132" width="89.7109375" customWidth="1"/>
    <col min="16133" max="16133" width="34" customWidth="1"/>
  </cols>
  <sheetData>
    <row r="1" spans="1:6" ht="21" thickBot="1" x14ac:dyDescent="0.25">
      <c r="A1" s="603" t="s">
        <v>263</v>
      </c>
      <c r="B1" s="604"/>
      <c r="C1" s="604"/>
      <c r="D1" s="604"/>
      <c r="E1" s="605"/>
    </row>
    <row r="2" spans="1:6" ht="18" x14ac:dyDescent="0.25">
      <c r="A2" s="162" t="s">
        <v>264</v>
      </c>
      <c r="B2" s="163"/>
      <c r="C2" s="164"/>
      <c r="D2" s="165" t="s">
        <v>265</v>
      </c>
      <c r="E2" s="166"/>
    </row>
    <row r="3" spans="1:6" ht="23.25" x14ac:dyDescent="0.25">
      <c r="A3" s="162" t="s">
        <v>266</v>
      </c>
      <c r="B3" s="163"/>
      <c r="C3" s="164"/>
      <c r="D3" s="606" t="s">
        <v>267</v>
      </c>
      <c r="E3" s="167"/>
    </row>
    <row r="4" spans="1:6" ht="23.25" x14ac:dyDescent="0.25">
      <c r="A4" s="168"/>
      <c r="B4" s="164"/>
      <c r="C4" s="164"/>
      <c r="D4" s="606"/>
      <c r="E4" s="167"/>
    </row>
    <row r="5" spans="1:6" ht="18" x14ac:dyDescent="0.25">
      <c r="A5" s="162" t="s">
        <v>268</v>
      </c>
      <c r="B5" s="163"/>
      <c r="C5" s="164"/>
      <c r="D5" s="165" t="s">
        <v>269</v>
      </c>
      <c r="E5" s="169"/>
    </row>
    <row r="6" spans="1:6" ht="13.5" thickBot="1" x14ac:dyDescent="0.25">
      <c r="A6" s="170"/>
      <c r="B6" s="171"/>
      <c r="C6" s="171"/>
      <c r="D6" s="171"/>
      <c r="E6" s="172"/>
    </row>
    <row r="7" spans="1:6" ht="13.5" thickTop="1" x14ac:dyDescent="0.2">
      <c r="A7" s="173"/>
      <c r="B7" s="174"/>
      <c r="C7" s="174"/>
      <c r="D7" s="174"/>
      <c r="E7" s="175" t="s">
        <v>270</v>
      </c>
    </row>
    <row r="8" spans="1:6" ht="13.5" thickBot="1" x14ac:dyDescent="0.25">
      <c r="A8" s="176"/>
      <c r="B8" s="177"/>
      <c r="C8" s="177"/>
      <c r="D8" s="177"/>
      <c r="E8" s="175" t="s">
        <v>271</v>
      </c>
    </row>
    <row r="9" spans="1:6" s="182" customFormat="1" ht="13.5" thickBot="1" x14ac:dyDescent="0.25">
      <c r="A9" s="178"/>
      <c r="B9" s="179"/>
      <c r="C9" s="179"/>
      <c r="D9" s="179"/>
      <c r="E9" s="180"/>
      <c r="F9" s="181"/>
    </row>
    <row r="10" spans="1:6" ht="18.75" thickBot="1" x14ac:dyDescent="0.25">
      <c r="A10" s="183"/>
      <c r="B10" s="184"/>
      <c r="C10" s="185" t="s">
        <v>272</v>
      </c>
      <c r="D10" s="186" t="s">
        <v>296</v>
      </c>
      <c r="E10" s="185"/>
    </row>
    <row r="11" spans="1:6" x14ac:dyDescent="0.2">
      <c r="A11" s="187"/>
      <c r="B11" s="188"/>
      <c r="C11" s="189" t="s">
        <v>273</v>
      </c>
      <c r="D11" s="190" t="s">
        <v>274</v>
      </c>
      <c r="E11" s="191">
        <f>Stavba!I21</f>
        <v>0</v>
      </c>
      <c r="F11" s="192"/>
    </row>
    <row r="12" spans="1:6" x14ac:dyDescent="0.2">
      <c r="A12" s="193"/>
      <c r="B12" s="194"/>
      <c r="C12" s="195" t="s">
        <v>275</v>
      </c>
      <c r="D12" s="196" t="s">
        <v>276</v>
      </c>
      <c r="E12" s="197">
        <f>'10-1'!F32</f>
        <v>0</v>
      </c>
      <c r="F12" s="192"/>
    </row>
    <row r="13" spans="1:6" ht="13.5" thickBot="1" x14ac:dyDescent="0.25">
      <c r="A13" s="193"/>
      <c r="B13" s="194"/>
      <c r="C13" s="195" t="s">
        <v>277</v>
      </c>
      <c r="D13" s="196" t="s">
        <v>278</v>
      </c>
      <c r="E13" s="197">
        <f>'12-1'!H16</f>
        <v>0</v>
      </c>
      <c r="F13" s="192"/>
    </row>
    <row r="14" spans="1:6" ht="13.5" thickBot="1" x14ac:dyDescent="0.25">
      <c r="A14" s="183"/>
      <c r="B14" s="198"/>
      <c r="C14" s="199"/>
      <c r="D14" s="199"/>
      <c r="E14" s="200"/>
      <c r="F14" s="192"/>
    </row>
    <row r="15" spans="1:6" ht="18.75" thickBot="1" x14ac:dyDescent="0.25">
      <c r="A15" s="201"/>
      <c r="B15" s="202"/>
      <c r="C15" s="203"/>
      <c r="D15" s="204" t="s">
        <v>279</v>
      </c>
      <c r="E15" s="205">
        <f>SUM(E11:E13)</f>
        <v>0</v>
      </c>
      <c r="F15" s="192"/>
    </row>
    <row r="16" spans="1:6" ht="13.5" thickBot="1" x14ac:dyDescent="0.25">
      <c r="A16" s="206"/>
      <c r="B16" s="206"/>
      <c r="C16" s="206"/>
      <c r="D16" s="206"/>
      <c r="E16" s="206"/>
    </row>
    <row r="17" spans="1:7" ht="18.75" thickBot="1" x14ac:dyDescent="0.25">
      <c r="A17" s="183"/>
      <c r="B17" s="184"/>
      <c r="C17" s="185" t="s">
        <v>280</v>
      </c>
      <c r="D17" s="207" t="s">
        <v>281</v>
      </c>
      <c r="E17" s="208" t="s">
        <v>271</v>
      </c>
    </row>
    <row r="18" spans="1:7" ht="13.5" thickBot="1" x14ac:dyDescent="0.25">
      <c r="A18" s="209" t="s">
        <v>282</v>
      </c>
      <c r="B18" s="210" t="s">
        <v>0</v>
      </c>
      <c r="C18" s="211" t="s">
        <v>283</v>
      </c>
      <c r="D18" s="211" t="s">
        <v>5</v>
      </c>
      <c r="E18" s="212"/>
      <c r="F18" s="192"/>
    </row>
    <row r="19" spans="1:7" x14ac:dyDescent="0.2">
      <c r="A19" s="213" t="s">
        <v>284</v>
      </c>
      <c r="B19" s="214">
        <v>1.4999999999999999E-2</v>
      </c>
      <c r="C19" s="215">
        <f>E15</f>
        <v>0</v>
      </c>
      <c r="D19" s="216" t="s">
        <v>285</v>
      </c>
      <c r="E19" s="197">
        <f>B19*C19</f>
        <v>0</v>
      </c>
      <c r="F19" s="192"/>
    </row>
    <row r="20" spans="1:7" x14ac:dyDescent="0.2">
      <c r="A20" s="217" t="s">
        <v>286</v>
      </c>
      <c r="B20" s="218">
        <v>0.01</v>
      </c>
      <c r="C20" s="219">
        <f>E15</f>
        <v>0</v>
      </c>
      <c r="D20" s="220" t="s">
        <v>287</v>
      </c>
      <c r="E20" s="221">
        <f>B20*C20</f>
        <v>0</v>
      </c>
      <c r="F20" s="192"/>
    </row>
    <row r="21" spans="1:7" ht="13.5" thickBot="1" x14ac:dyDescent="0.25">
      <c r="A21" s="544" t="s">
        <v>288</v>
      </c>
      <c r="B21" s="545">
        <v>0.02</v>
      </c>
      <c r="C21" s="546">
        <f>E15</f>
        <v>0</v>
      </c>
      <c r="D21" s="547" t="s">
        <v>289</v>
      </c>
      <c r="E21" s="548">
        <f>B21*C21</f>
        <v>0</v>
      </c>
      <c r="F21" s="192"/>
    </row>
    <row r="22" spans="1:7" x14ac:dyDescent="0.2">
      <c r="A22" s="549" t="s">
        <v>440</v>
      </c>
      <c r="B22" s="550"/>
      <c r="C22" s="551"/>
      <c r="D22" s="190" t="s">
        <v>441</v>
      </c>
      <c r="E22" s="191">
        <v>0</v>
      </c>
      <c r="F22" s="192"/>
    </row>
    <row r="23" spans="1:7" x14ac:dyDescent="0.2">
      <c r="A23" s="554" t="s">
        <v>442</v>
      </c>
      <c r="B23" s="555"/>
      <c r="C23" s="555"/>
      <c r="D23" s="556" t="s">
        <v>443</v>
      </c>
      <c r="E23" s="548">
        <v>0</v>
      </c>
    </row>
    <row r="24" spans="1:7" ht="13.5" thickBot="1" x14ac:dyDescent="0.25">
      <c r="A24" s="552" t="s">
        <v>444</v>
      </c>
      <c r="B24" s="553"/>
      <c r="C24" s="553"/>
      <c r="D24" s="557" t="s">
        <v>445</v>
      </c>
      <c r="E24" s="558">
        <v>0</v>
      </c>
    </row>
    <row r="25" spans="1:7" ht="18.75" thickBot="1" x14ac:dyDescent="0.25">
      <c r="A25" s="222"/>
      <c r="B25" s="223"/>
      <c r="C25" s="224"/>
      <c r="D25" s="225" t="s">
        <v>290</v>
      </c>
      <c r="E25" s="226">
        <f>SUM(E18:E24)</f>
        <v>0</v>
      </c>
      <c r="F25" s="192"/>
    </row>
    <row r="26" spans="1:7" s="182" customFormat="1" ht="13.5" thickBot="1" x14ac:dyDescent="0.25">
      <c r="A26" s="178"/>
      <c r="B26" s="179"/>
      <c r="C26" s="179"/>
      <c r="D26" s="179"/>
      <c r="E26" s="180"/>
      <c r="F26" s="181"/>
    </row>
    <row r="27" spans="1:7" ht="16.5" thickBot="1" x14ac:dyDescent="0.25">
      <c r="A27" s="227" t="s">
        <v>291</v>
      </c>
      <c r="B27" s="228"/>
      <c r="C27" s="228"/>
      <c r="D27" s="229"/>
      <c r="E27" s="230">
        <f>E15+E25</f>
        <v>0</v>
      </c>
      <c r="F27" s="192"/>
    </row>
    <row r="28" spans="1:7" ht="14.25" thickTop="1" thickBot="1" x14ac:dyDescent="0.25">
      <c r="A28" s="173"/>
      <c r="B28" s="174"/>
      <c r="C28" s="174"/>
      <c r="D28" s="174"/>
      <c r="E28" s="231"/>
      <c r="F28" s="232"/>
      <c r="G28" s="233"/>
    </row>
    <row r="29" spans="1:7" ht="13.5" thickBot="1" x14ac:dyDescent="0.25">
      <c r="A29" s="234"/>
      <c r="B29" s="235"/>
      <c r="C29" s="235"/>
      <c r="D29" s="235"/>
      <c r="E29" s="236"/>
    </row>
    <row r="30" spans="1:7" ht="13.5" thickBot="1" x14ac:dyDescent="0.25"/>
    <row r="31" spans="1:7" ht="16.5" thickBot="1" x14ac:dyDescent="0.25">
      <c r="A31" s="227" t="s">
        <v>292</v>
      </c>
      <c r="B31" s="238"/>
      <c r="C31" s="238"/>
      <c r="D31" s="238"/>
      <c r="E31" s="239">
        <f>SUM(E27)</f>
        <v>0</v>
      </c>
    </row>
    <row r="32" spans="1:7" ht="16.5" thickBot="1" x14ac:dyDescent="0.25">
      <c r="A32" s="227" t="s">
        <v>293</v>
      </c>
      <c r="B32" s="238"/>
      <c r="C32" s="238"/>
      <c r="D32" s="238"/>
      <c r="E32" s="239">
        <f>SUM(E31)/100*21</f>
        <v>0</v>
      </c>
    </row>
    <row r="33" spans="1:5" ht="16.5" thickBot="1" x14ac:dyDescent="0.25">
      <c r="A33" s="227" t="s">
        <v>294</v>
      </c>
      <c r="B33" s="238"/>
      <c r="C33" s="238"/>
      <c r="D33" s="238"/>
      <c r="E33" s="240">
        <f>SUM(E31+E32)</f>
        <v>0</v>
      </c>
    </row>
    <row r="35" spans="1:5" ht="18" x14ac:dyDescent="0.25">
      <c r="A35" s="163" t="s">
        <v>295</v>
      </c>
      <c r="E35"/>
    </row>
    <row r="36" spans="1:5" x14ac:dyDescent="0.2">
      <c r="D36" s="241"/>
      <c r="E36"/>
    </row>
    <row r="37" spans="1:5" x14ac:dyDescent="0.2">
      <c r="D37" s="241"/>
      <c r="E37"/>
    </row>
    <row r="38" spans="1:5" x14ac:dyDescent="0.2">
      <c r="E38"/>
    </row>
    <row r="39" spans="1:5" ht="15" x14ac:dyDescent="0.25">
      <c r="D39" s="242"/>
      <c r="E39"/>
    </row>
  </sheetData>
  <mergeCells count="2">
    <mergeCell ref="A1:E1"/>
    <mergeCell ref="D3:D4"/>
  </mergeCells>
  <pageMargins left="0.7" right="0.7" top="0.78740157499999996" bottom="0.78740157499999996" header="0.3" footer="0.3"/>
  <pageSetup paperSize="9" scale="74"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64"/>
  <sheetViews>
    <sheetView showGridLines="0" topLeftCell="B50" zoomScaleNormal="100" zoomScaleSheetLayoutView="75" workbookViewId="0">
      <selection activeCell="M19" sqref="M19"/>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2" t="s">
        <v>34</v>
      </c>
      <c r="B1" s="639" t="s">
        <v>40</v>
      </c>
      <c r="C1" s="640"/>
      <c r="D1" s="640"/>
      <c r="E1" s="640"/>
      <c r="F1" s="640"/>
      <c r="G1" s="640"/>
      <c r="H1" s="640"/>
      <c r="I1" s="640"/>
      <c r="J1" s="641"/>
    </row>
    <row r="2" spans="1:15" ht="23.25" customHeight="1" x14ac:dyDescent="0.2">
      <c r="A2" s="4"/>
      <c r="B2" s="80" t="s">
        <v>38</v>
      </c>
      <c r="C2" s="81"/>
      <c r="D2" s="623" t="s">
        <v>44</v>
      </c>
      <c r="E2" s="624"/>
      <c r="F2" s="624"/>
      <c r="G2" s="624"/>
      <c r="H2" s="624"/>
      <c r="I2" s="624"/>
      <c r="J2" s="625"/>
      <c r="O2" s="2"/>
    </row>
    <row r="3" spans="1:15" ht="23.25" customHeight="1" x14ac:dyDescent="0.2">
      <c r="A3" s="4"/>
      <c r="B3" s="82" t="s">
        <v>43</v>
      </c>
      <c r="C3" s="83"/>
      <c r="D3" s="652" t="s">
        <v>41</v>
      </c>
      <c r="E3" s="653"/>
      <c r="F3" s="653"/>
      <c r="G3" s="653"/>
      <c r="H3" s="653"/>
      <c r="I3" s="653"/>
      <c r="J3" s="654"/>
    </row>
    <row r="4" spans="1:15" ht="23.25" hidden="1" customHeight="1" x14ac:dyDescent="0.2">
      <c r="A4" s="4"/>
      <c r="B4" s="84" t="s">
        <v>42</v>
      </c>
      <c r="C4" s="85"/>
      <c r="D4" s="86"/>
      <c r="E4" s="86"/>
      <c r="F4" s="87"/>
      <c r="G4" s="88"/>
      <c r="H4" s="87"/>
      <c r="I4" s="88"/>
      <c r="J4" s="89"/>
    </row>
    <row r="5" spans="1:15" ht="24" customHeight="1" x14ac:dyDescent="0.2">
      <c r="A5" s="4"/>
      <c r="B5" s="46" t="s">
        <v>19</v>
      </c>
      <c r="C5" s="5"/>
      <c r="D5" s="90" t="s">
        <v>45</v>
      </c>
      <c r="E5" s="26"/>
      <c r="F5" s="26"/>
      <c r="G5" s="26"/>
      <c r="H5" s="28" t="s">
        <v>31</v>
      </c>
      <c r="I5" s="90" t="s">
        <v>49</v>
      </c>
      <c r="J5" s="11"/>
    </row>
    <row r="6" spans="1:15" ht="15.75" customHeight="1" x14ac:dyDescent="0.2">
      <c r="A6" s="4"/>
      <c r="B6" s="40"/>
      <c r="C6" s="26"/>
      <c r="D6" s="90" t="s">
        <v>46</v>
      </c>
      <c r="E6" s="26"/>
      <c r="F6" s="26"/>
      <c r="G6" s="26"/>
      <c r="H6" s="28" t="s">
        <v>32</v>
      </c>
      <c r="I6" s="90" t="s">
        <v>50</v>
      </c>
      <c r="J6" s="11"/>
    </row>
    <row r="7" spans="1:15" ht="15.75" customHeight="1" x14ac:dyDescent="0.2">
      <c r="A7" s="4"/>
      <c r="B7" s="41"/>
      <c r="C7" s="91" t="s">
        <v>48</v>
      </c>
      <c r="D7" s="79" t="s">
        <v>47</v>
      </c>
      <c r="E7" s="33"/>
      <c r="F7" s="33"/>
      <c r="G7" s="33"/>
      <c r="H7" s="35"/>
      <c r="I7" s="33"/>
      <c r="J7" s="50"/>
    </row>
    <row r="8" spans="1:15" ht="24" hidden="1" customHeight="1" x14ac:dyDescent="0.2">
      <c r="A8" s="4"/>
      <c r="B8" s="46" t="s">
        <v>18</v>
      </c>
      <c r="C8" s="5"/>
      <c r="D8" s="34"/>
      <c r="E8" s="5"/>
      <c r="F8" s="5"/>
      <c r="G8" s="44"/>
      <c r="H8" s="28" t="s">
        <v>31</v>
      </c>
      <c r="I8" s="32"/>
      <c r="J8" s="11"/>
    </row>
    <row r="9" spans="1:15" ht="15.75" hidden="1" customHeight="1" x14ac:dyDescent="0.2">
      <c r="A9" s="4"/>
      <c r="B9" s="4"/>
      <c r="C9" s="5"/>
      <c r="D9" s="34"/>
      <c r="E9" s="5"/>
      <c r="F9" s="5"/>
      <c r="G9" s="44"/>
      <c r="H9" s="28" t="s">
        <v>32</v>
      </c>
      <c r="I9" s="32"/>
      <c r="J9" s="11"/>
    </row>
    <row r="10" spans="1:15" ht="15.75" hidden="1" customHeight="1" x14ac:dyDescent="0.2">
      <c r="A10" s="4"/>
      <c r="B10" s="51"/>
      <c r="C10" s="27"/>
      <c r="D10" s="45"/>
      <c r="E10" s="54"/>
      <c r="F10" s="54"/>
      <c r="G10" s="52"/>
      <c r="H10" s="52"/>
      <c r="I10" s="53"/>
      <c r="J10" s="50"/>
    </row>
    <row r="11" spans="1:15" ht="24" customHeight="1" x14ac:dyDescent="0.2">
      <c r="A11" s="592"/>
      <c r="B11" s="593" t="s">
        <v>451</v>
      </c>
      <c r="D11" s="631"/>
      <c r="E11" s="631"/>
      <c r="F11" s="631"/>
      <c r="G11" s="631"/>
      <c r="H11" s="594" t="s">
        <v>31</v>
      </c>
      <c r="I11" s="595"/>
      <c r="J11" s="596"/>
    </row>
    <row r="12" spans="1:15" ht="15.75" customHeight="1" x14ac:dyDescent="0.2">
      <c r="A12" s="592"/>
      <c r="B12" s="597"/>
      <c r="C12" s="598"/>
      <c r="D12" s="650"/>
      <c r="E12" s="650"/>
      <c r="F12" s="650"/>
      <c r="G12" s="650"/>
      <c r="H12" s="594" t="s">
        <v>32</v>
      </c>
      <c r="I12" s="595"/>
      <c r="J12" s="596"/>
    </row>
    <row r="13" spans="1:15" ht="15.75" customHeight="1" x14ac:dyDescent="0.2">
      <c r="A13" s="592"/>
      <c r="B13" s="41"/>
      <c r="C13" s="599"/>
      <c r="D13" s="651"/>
      <c r="E13" s="651"/>
      <c r="F13" s="651"/>
      <c r="G13" s="651"/>
      <c r="H13" s="600"/>
      <c r="I13" s="33"/>
      <c r="J13" s="601"/>
    </row>
    <row r="14" spans="1:15" ht="24" customHeight="1" x14ac:dyDescent="0.2">
      <c r="A14" s="4"/>
      <c r="B14" s="65"/>
      <c r="C14" s="66"/>
      <c r="D14" s="67"/>
      <c r="E14" s="68"/>
      <c r="F14" s="68"/>
      <c r="G14" s="68"/>
      <c r="H14" s="69"/>
      <c r="I14" s="68"/>
      <c r="J14" s="70"/>
    </row>
    <row r="15" spans="1:15" ht="32.25" customHeight="1" x14ac:dyDescent="0.2">
      <c r="A15" s="4"/>
      <c r="B15" s="51" t="s">
        <v>29</v>
      </c>
      <c r="C15" s="71"/>
      <c r="D15" s="52"/>
      <c r="E15" s="630"/>
      <c r="F15" s="630"/>
      <c r="G15" s="648"/>
      <c r="H15" s="648"/>
      <c r="I15" s="648" t="s">
        <v>26</v>
      </c>
      <c r="J15" s="649"/>
    </row>
    <row r="16" spans="1:15" ht="23.25" customHeight="1" x14ac:dyDescent="0.2">
      <c r="A16" s="138" t="s">
        <v>21</v>
      </c>
      <c r="B16" s="139" t="s">
        <v>21</v>
      </c>
      <c r="C16" s="57"/>
      <c r="D16" s="58"/>
      <c r="E16" s="626"/>
      <c r="F16" s="627"/>
      <c r="G16" s="626"/>
      <c r="H16" s="627"/>
      <c r="I16" s="628">
        <f>SUMIF(F47:F60,A16,I47:I60)+SUMIF(F47:F60,"PSU",I47:I60)</f>
        <v>0</v>
      </c>
      <c r="J16" s="629"/>
    </row>
    <row r="17" spans="1:10" ht="23.25" customHeight="1" x14ac:dyDescent="0.2">
      <c r="A17" s="138" t="s">
        <v>22</v>
      </c>
      <c r="B17" s="139" t="s">
        <v>22</v>
      </c>
      <c r="C17" s="57"/>
      <c r="D17" s="58"/>
      <c r="E17" s="626"/>
      <c r="F17" s="627"/>
      <c r="G17" s="626"/>
      <c r="H17" s="627"/>
      <c r="I17" s="628">
        <f>SUMIF(F47:F60,A17,I47:I60)</f>
        <v>0</v>
      </c>
      <c r="J17" s="629"/>
    </row>
    <row r="18" spans="1:10" ht="23.25" customHeight="1" x14ac:dyDescent="0.2">
      <c r="A18" s="138" t="s">
        <v>23</v>
      </c>
      <c r="B18" s="139" t="s">
        <v>23</v>
      </c>
      <c r="C18" s="57"/>
      <c r="D18" s="58"/>
      <c r="E18" s="626"/>
      <c r="F18" s="627"/>
      <c r="G18" s="626"/>
      <c r="H18" s="627"/>
      <c r="I18" s="628">
        <f>SUMIF(F47:F60,A18,I47:I60)</f>
        <v>0</v>
      </c>
      <c r="J18" s="629"/>
    </row>
    <row r="19" spans="1:10" ht="23.25" customHeight="1" x14ac:dyDescent="0.2">
      <c r="A19" s="138" t="s">
        <v>84</v>
      </c>
      <c r="B19" s="139" t="s">
        <v>24</v>
      </c>
      <c r="C19" s="57"/>
      <c r="D19" s="58"/>
      <c r="E19" s="626"/>
      <c r="F19" s="627"/>
      <c r="G19" s="626"/>
      <c r="H19" s="627"/>
      <c r="I19" s="628">
        <f>SUMIF(F47:F60,A19,I47:I60)</f>
        <v>0</v>
      </c>
      <c r="J19" s="629"/>
    </row>
    <row r="20" spans="1:10" ht="23.25" customHeight="1" x14ac:dyDescent="0.2">
      <c r="A20" s="138" t="s">
        <v>85</v>
      </c>
      <c r="B20" s="139" t="s">
        <v>25</v>
      </c>
      <c r="C20" s="57"/>
      <c r="D20" s="58"/>
      <c r="E20" s="626"/>
      <c r="F20" s="627"/>
      <c r="G20" s="626"/>
      <c r="H20" s="627"/>
      <c r="I20" s="628">
        <f>SUMIF(F47:F60,A20,I47:I60)</f>
        <v>0</v>
      </c>
      <c r="J20" s="629"/>
    </row>
    <row r="21" spans="1:10" ht="23.25" customHeight="1" x14ac:dyDescent="0.2">
      <c r="A21" s="4"/>
      <c r="B21" s="73" t="s">
        <v>26</v>
      </c>
      <c r="C21" s="74"/>
      <c r="D21" s="75"/>
      <c r="E21" s="637"/>
      <c r="F21" s="646"/>
      <c r="G21" s="637"/>
      <c r="H21" s="646"/>
      <c r="I21" s="637">
        <f>SUM(I16:J20)</f>
        <v>0</v>
      </c>
      <c r="J21" s="638"/>
    </row>
    <row r="22" spans="1:10" ht="33" customHeight="1" x14ac:dyDescent="0.2">
      <c r="A22" s="4"/>
      <c r="B22" s="64" t="s">
        <v>30</v>
      </c>
      <c r="C22" s="57"/>
      <c r="D22" s="58"/>
      <c r="E22" s="63"/>
      <c r="F22" s="60"/>
      <c r="G22" s="49"/>
      <c r="H22" s="49"/>
      <c r="I22" s="49"/>
      <c r="J22" s="61"/>
    </row>
    <row r="23" spans="1:10" ht="23.25" customHeight="1" x14ac:dyDescent="0.2">
      <c r="A23" s="4"/>
      <c r="B23" s="56" t="s">
        <v>11</v>
      </c>
      <c r="C23" s="57"/>
      <c r="D23" s="58"/>
      <c r="E23" s="59">
        <v>15</v>
      </c>
      <c r="F23" s="60" t="s">
        <v>0</v>
      </c>
      <c r="G23" s="635">
        <f>ZakladDPHSniVypocet</f>
        <v>0</v>
      </c>
      <c r="H23" s="636"/>
      <c r="I23" s="636"/>
      <c r="J23" s="61" t="str">
        <f t="shared" ref="J23:J28" si="0">Mena</f>
        <v>CZK</v>
      </c>
    </row>
    <row r="24" spans="1:10" ht="23.25" customHeight="1" x14ac:dyDescent="0.2">
      <c r="A24" s="4"/>
      <c r="B24" s="56" t="s">
        <v>12</v>
      </c>
      <c r="C24" s="57"/>
      <c r="D24" s="58"/>
      <c r="E24" s="59">
        <f>SazbaDPH1</f>
        <v>15</v>
      </c>
      <c r="F24" s="60" t="s">
        <v>0</v>
      </c>
      <c r="G24" s="633">
        <f>ZakladDPHSni*SazbaDPH1/100</f>
        <v>0</v>
      </c>
      <c r="H24" s="634"/>
      <c r="I24" s="634"/>
      <c r="J24" s="61" t="str">
        <f t="shared" si="0"/>
        <v>CZK</v>
      </c>
    </row>
    <row r="25" spans="1:10" ht="23.25" customHeight="1" x14ac:dyDescent="0.2">
      <c r="A25" s="4"/>
      <c r="B25" s="56" t="s">
        <v>13</v>
      </c>
      <c r="C25" s="57"/>
      <c r="D25" s="58"/>
      <c r="E25" s="59">
        <v>21</v>
      </c>
      <c r="F25" s="60" t="s">
        <v>0</v>
      </c>
      <c r="G25" s="635">
        <f>ZakladDPHZaklVypocet</f>
        <v>0</v>
      </c>
      <c r="H25" s="636"/>
      <c r="I25" s="636"/>
      <c r="J25" s="61" t="str">
        <f t="shared" si="0"/>
        <v>CZK</v>
      </c>
    </row>
    <row r="26" spans="1:10" ht="23.25" customHeight="1" x14ac:dyDescent="0.2">
      <c r="A26" s="4"/>
      <c r="B26" s="48" t="s">
        <v>14</v>
      </c>
      <c r="C26" s="22"/>
      <c r="D26" s="18"/>
      <c r="E26" s="42">
        <f>SazbaDPH2</f>
        <v>21</v>
      </c>
      <c r="F26" s="43" t="s">
        <v>0</v>
      </c>
      <c r="G26" s="642">
        <f>CelkemDPHVypocet</f>
        <v>0</v>
      </c>
      <c r="H26" s="643"/>
      <c r="I26" s="643"/>
      <c r="J26" s="55" t="str">
        <f t="shared" si="0"/>
        <v>CZK</v>
      </c>
    </row>
    <row r="27" spans="1:10" ht="23.25" customHeight="1" thickBot="1" x14ac:dyDescent="0.25">
      <c r="A27" s="4"/>
      <c r="B27" s="47" t="s">
        <v>4</v>
      </c>
      <c r="C27" s="20"/>
      <c r="D27" s="23"/>
      <c r="E27" s="20"/>
      <c r="F27" s="21"/>
      <c r="G27" s="644">
        <f>0</f>
        <v>0</v>
      </c>
      <c r="H27" s="644"/>
      <c r="I27" s="644"/>
      <c r="J27" s="62" t="str">
        <f t="shared" si="0"/>
        <v>CZK</v>
      </c>
    </row>
    <row r="28" spans="1:10" ht="27.75" hidden="1" customHeight="1" thickBot="1" x14ac:dyDescent="0.25">
      <c r="A28" s="4"/>
      <c r="B28" s="111" t="s">
        <v>20</v>
      </c>
      <c r="C28" s="112"/>
      <c r="D28" s="112"/>
      <c r="E28" s="113"/>
      <c r="F28" s="114"/>
      <c r="G28" s="645">
        <v>272050.17</v>
      </c>
      <c r="H28" s="647"/>
      <c r="I28" s="647"/>
      <c r="J28" s="115" t="str">
        <f t="shared" si="0"/>
        <v>CZK</v>
      </c>
    </row>
    <row r="29" spans="1:10" ht="27.75" customHeight="1" thickBot="1" x14ac:dyDescent="0.25">
      <c r="A29" s="4"/>
      <c r="B29" s="111" t="s">
        <v>33</v>
      </c>
      <c r="C29" s="116"/>
      <c r="D29" s="116"/>
      <c r="E29" s="116"/>
      <c r="F29" s="116"/>
      <c r="G29" s="645">
        <f>ZakladDPHSni+DPHSni+ZakladDPHZakl+DPHZakl+Zaokrouhleni</f>
        <v>0</v>
      </c>
      <c r="H29" s="645"/>
      <c r="I29" s="645"/>
      <c r="J29" s="117" t="s">
        <v>53</v>
      </c>
    </row>
    <row r="30" spans="1:10" ht="12.75" customHeight="1" x14ac:dyDescent="0.2">
      <c r="A30" s="4"/>
      <c r="B30" s="4"/>
      <c r="C30" s="5"/>
      <c r="D30" s="5"/>
      <c r="E30" s="5"/>
      <c r="F30" s="5"/>
      <c r="G30" s="44"/>
      <c r="H30" s="5"/>
      <c r="I30" s="44"/>
      <c r="J30" s="12"/>
    </row>
    <row r="31" spans="1:10" ht="30" customHeight="1" x14ac:dyDescent="0.2">
      <c r="A31" s="4"/>
      <c r="B31" s="4"/>
      <c r="C31" s="5"/>
      <c r="D31" s="5"/>
      <c r="E31" s="5"/>
      <c r="F31" s="5"/>
      <c r="G31" s="44"/>
      <c r="H31" s="5"/>
      <c r="I31" s="44"/>
      <c r="J31" s="12"/>
    </row>
    <row r="32" spans="1:10" ht="18.75" customHeight="1" x14ac:dyDescent="0.2">
      <c r="A32" s="4"/>
      <c r="B32" s="24"/>
      <c r="C32" s="19" t="s">
        <v>10</v>
      </c>
      <c r="D32" s="38"/>
      <c r="E32" s="38"/>
      <c r="F32" s="19" t="s">
        <v>9</v>
      </c>
      <c r="G32" s="38"/>
      <c r="H32" s="39">
        <f ca="1">TODAY()</f>
        <v>44299</v>
      </c>
      <c r="I32" s="38"/>
      <c r="J32" s="12"/>
    </row>
    <row r="33" spans="1:10" ht="47.25" customHeight="1" x14ac:dyDescent="0.2">
      <c r="A33" s="4"/>
      <c r="B33" s="4"/>
      <c r="C33" s="5"/>
      <c r="D33" s="5"/>
      <c r="E33" s="5"/>
      <c r="F33" s="5"/>
      <c r="G33" s="44"/>
      <c r="H33" s="5"/>
      <c r="I33" s="44"/>
      <c r="J33" s="12"/>
    </row>
    <row r="34" spans="1:10" s="36" customFormat="1" ht="18.75" customHeight="1" x14ac:dyDescent="0.2">
      <c r="A34" s="29"/>
      <c r="B34" s="29"/>
      <c r="C34" s="30"/>
      <c r="D34" s="25"/>
      <c r="E34" s="25"/>
      <c r="F34" s="30"/>
      <c r="G34" s="31"/>
      <c r="H34" s="25"/>
      <c r="I34" s="31"/>
      <c r="J34" s="37"/>
    </row>
    <row r="35" spans="1:10" ht="12.75" customHeight="1" x14ac:dyDescent="0.2">
      <c r="A35" s="4"/>
      <c r="B35" s="4"/>
      <c r="C35" s="5"/>
      <c r="D35" s="632" t="s">
        <v>2</v>
      </c>
      <c r="E35" s="632"/>
      <c r="F35" s="5"/>
      <c r="G35" s="44"/>
      <c r="H35" s="13" t="s">
        <v>3</v>
      </c>
      <c r="I35" s="44"/>
      <c r="J35" s="12"/>
    </row>
    <row r="36" spans="1:10" ht="13.5" customHeight="1" thickBot="1" x14ac:dyDescent="0.25">
      <c r="A36" s="14"/>
      <c r="B36" s="14"/>
      <c r="C36" s="15"/>
      <c r="D36" s="15"/>
      <c r="E36" s="15"/>
      <c r="F36" s="15"/>
      <c r="G36" s="16"/>
      <c r="H36" s="15"/>
      <c r="I36" s="16"/>
      <c r="J36" s="17"/>
    </row>
    <row r="37" spans="1:10" ht="27" hidden="1" customHeight="1" x14ac:dyDescent="0.25">
      <c r="B37" s="76" t="s">
        <v>15</v>
      </c>
      <c r="C37" s="3"/>
      <c r="D37" s="3"/>
      <c r="E37" s="3"/>
      <c r="F37" s="103"/>
      <c r="G37" s="103"/>
      <c r="H37" s="103"/>
      <c r="I37" s="103"/>
      <c r="J37" s="3"/>
    </row>
    <row r="38" spans="1:10" ht="25.5" hidden="1" customHeight="1" x14ac:dyDescent="0.2">
      <c r="A38" s="95" t="s">
        <v>35</v>
      </c>
      <c r="B38" s="97" t="s">
        <v>16</v>
      </c>
      <c r="C38" s="98" t="s">
        <v>5</v>
      </c>
      <c r="D38" s="99"/>
      <c r="E38" s="99"/>
      <c r="F38" s="104" t="str">
        <f>B23</f>
        <v>Základ pro sníženou DPH</v>
      </c>
      <c r="G38" s="104" t="str">
        <f>B25</f>
        <v>Základ pro základní DPH</v>
      </c>
      <c r="H38" s="105" t="s">
        <v>17</v>
      </c>
      <c r="I38" s="105" t="s">
        <v>1</v>
      </c>
      <c r="J38" s="100" t="s">
        <v>0</v>
      </c>
    </row>
    <row r="39" spans="1:10" ht="25.5" hidden="1" customHeight="1" x14ac:dyDescent="0.2">
      <c r="A39" s="95">
        <v>1</v>
      </c>
      <c r="B39" s="101" t="s">
        <v>51</v>
      </c>
      <c r="C39" s="614" t="s">
        <v>44</v>
      </c>
      <c r="D39" s="615"/>
      <c r="E39" s="615"/>
      <c r="F39" s="106">
        <f>'Rozpočet Pol'!AC138</f>
        <v>0</v>
      </c>
      <c r="G39" s="107">
        <f>'Rozpočet Pol'!AD138</f>
        <v>0</v>
      </c>
      <c r="H39" s="559">
        <f>(F39*SazbaDPH1/100)+(G39*SazbaDPH2/100)</f>
        <v>0</v>
      </c>
      <c r="I39" s="108">
        <f>F39+G39+H39</f>
        <v>0</v>
      </c>
      <c r="J39" s="102" t="str">
        <f>IF(CenaCelkemVypocet=0,"",I39/CenaCelkemVypocet*100)</f>
        <v/>
      </c>
    </row>
    <row r="40" spans="1:10" ht="25.5" hidden="1" customHeight="1" x14ac:dyDescent="0.2">
      <c r="A40" s="95"/>
      <c r="B40" s="616" t="s">
        <v>52</v>
      </c>
      <c r="C40" s="617"/>
      <c r="D40" s="617"/>
      <c r="E40" s="618"/>
      <c r="F40" s="109">
        <f>SUMIF(A39:A39,"=1",F39:F39)</f>
        <v>0</v>
      </c>
      <c r="G40" s="110">
        <f>SUMIF(A39:A39,"=1",G39:G39)</f>
        <v>0</v>
      </c>
      <c r="H40" s="560">
        <f>SUMIF(A39:A39,"=1",H39:H39)</f>
        <v>0</v>
      </c>
      <c r="I40" s="560">
        <f>SUMIF(A39:A39,"=1",I39:I39)</f>
        <v>0</v>
      </c>
      <c r="J40" s="96">
        <f>SUMIF(A39:A39,"=1",J39:J39)</f>
        <v>0</v>
      </c>
    </row>
    <row r="44" spans="1:10" ht="15.75" x14ac:dyDescent="0.25">
      <c r="B44" s="118" t="s">
        <v>54</v>
      </c>
    </row>
    <row r="46" spans="1:10" ht="25.5" customHeight="1" x14ac:dyDescent="0.2">
      <c r="A46" s="119"/>
      <c r="B46" s="123" t="s">
        <v>16</v>
      </c>
      <c r="C46" s="123" t="s">
        <v>5</v>
      </c>
      <c r="D46" s="124"/>
      <c r="E46" s="124"/>
      <c r="F46" s="127" t="s">
        <v>55</v>
      </c>
      <c r="G46" s="127"/>
      <c r="H46" s="127"/>
      <c r="I46" s="619" t="s">
        <v>26</v>
      </c>
      <c r="J46" s="619"/>
    </row>
    <row r="47" spans="1:10" ht="25.5" customHeight="1" x14ac:dyDescent="0.2">
      <c r="A47" s="120"/>
      <c r="B47" s="128" t="s">
        <v>56</v>
      </c>
      <c r="C47" s="621" t="s">
        <v>57</v>
      </c>
      <c r="D47" s="622"/>
      <c r="E47" s="622"/>
      <c r="F47" s="130" t="s">
        <v>21</v>
      </c>
      <c r="G47" s="131"/>
      <c r="H47" s="131"/>
      <c r="I47" s="620">
        <f>'Rozpočet Pol'!G8</f>
        <v>0</v>
      </c>
      <c r="J47" s="620"/>
    </row>
    <row r="48" spans="1:10" ht="25.5" customHeight="1" x14ac:dyDescent="0.2">
      <c r="A48" s="120"/>
      <c r="B48" s="122" t="s">
        <v>58</v>
      </c>
      <c r="C48" s="609" t="s">
        <v>59</v>
      </c>
      <c r="D48" s="610"/>
      <c r="E48" s="610"/>
      <c r="F48" s="132" t="s">
        <v>21</v>
      </c>
      <c r="G48" s="133"/>
      <c r="H48" s="133"/>
      <c r="I48" s="608">
        <f>'Rozpočet Pol'!G44</f>
        <v>0</v>
      </c>
      <c r="J48" s="608"/>
    </row>
    <row r="49" spans="1:10" ht="25.5" customHeight="1" x14ac:dyDescent="0.2">
      <c r="A49" s="120"/>
      <c r="B49" s="122" t="s">
        <v>60</v>
      </c>
      <c r="C49" s="609" t="s">
        <v>61</v>
      </c>
      <c r="D49" s="610"/>
      <c r="E49" s="610"/>
      <c r="F49" s="132" t="s">
        <v>21</v>
      </c>
      <c r="G49" s="133"/>
      <c r="H49" s="133"/>
      <c r="I49" s="608">
        <f>'Rozpočet Pol'!G46</f>
        <v>0</v>
      </c>
      <c r="J49" s="608"/>
    </row>
    <row r="50" spans="1:10" ht="25.5" customHeight="1" x14ac:dyDescent="0.2">
      <c r="A50" s="120"/>
      <c r="B50" s="122" t="s">
        <v>62</v>
      </c>
      <c r="C50" s="609" t="s">
        <v>63</v>
      </c>
      <c r="D50" s="610"/>
      <c r="E50" s="610"/>
      <c r="F50" s="132" t="s">
        <v>21</v>
      </c>
      <c r="G50" s="133"/>
      <c r="H50" s="133"/>
      <c r="I50" s="608">
        <f>'Rozpočet Pol'!G58</f>
        <v>0</v>
      </c>
      <c r="J50" s="608"/>
    </row>
    <row r="51" spans="1:10" ht="25.5" customHeight="1" x14ac:dyDescent="0.2">
      <c r="A51" s="120"/>
      <c r="B51" s="122" t="s">
        <v>64</v>
      </c>
      <c r="C51" s="609" t="s">
        <v>65</v>
      </c>
      <c r="D51" s="610"/>
      <c r="E51" s="610"/>
      <c r="F51" s="132" t="s">
        <v>21</v>
      </c>
      <c r="G51" s="133"/>
      <c r="H51" s="133"/>
      <c r="I51" s="608">
        <f>'Rozpočet Pol'!G66</f>
        <v>0</v>
      </c>
      <c r="J51" s="608"/>
    </row>
    <row r="52" spans="1:10" ht="25.5" customHeight="1" x14ac:dyDescent="0.2">
      <c r="A52" s="120"/>
      <c r="B52" s="122" t="s">
        <v>66</v>
      </c>
      <c r="C52" s="609" t="s">
        <v>67</v>
      </c>
      <c r="D52" s="610"/>
      <c r="E52" s="610"/>
      <c r="F52" s="132" t="s">
        <v>21</v>
      </c>
      <c r="G52" s="133"/>
      <c r="H52" s="133"/>
      <c r="I52" s="608">
        <f>'Rozpočet Pol'!G70</f>
        <v>0</v>
      </c>
      <c r="J52" s="608"/>
    </row>
    <row r="53" spans="1:10" ht="25.5" customHeight="1" x14ac:dyDescent="0.2">
      <c r="A53" s="120"/>
      <c r="B53" s="122" t="s">
        <v>68</v>
      </c>
      <c r="C53" s="609" t="s">
        <v>69</v>
      </c>
      <c r="D53" s="610"/>
      <c r="E53" s="610"/>
      <c r="F53" s="132" t="s">
        <v>21</v>
      </c>
      <c r="G53" s="133"/>
      <c r="H53" s="133"/>
      <c r="I53" s="608">
        <f>'Rozpočet Pol'!G73</f>
        <v>0</v>
      </c>
      <c r="J53" s="608"/>
    </row>
    <row r="54" spans="1:10" ht="25.5" customHeight="1" x14ac:dyDescent="0.2">
      <c r="A54" s="120"/>
      <c r="B54" s="122" t="s">
        <v>70</v>
      </c>
      <c r="C54" s="609" t="s">
        <v>71</v>
      </c>
      <c r="D54" s="610"/>
      <c r="E54" s="610"/>
      <c r="F54" s="132" t="s">
        <v>21</v>
      </c>
      <c r="G54" s="133"/>
      <c r="H54" s="133"/>
      <c r="I54" s="608">
        <f>'Rozpočet Pol'!G77</f>
        <v>0</v>
      </c>
      <c r="J54" s="608"/>
    </row>
    <row r="55" spans="1:10" ht="25.5" customHeight="1" x14ac:dyDescent="0.2">
      <c r="A55" s="120"/>
      <c r="B55" s="122" t="s">
        <v>72</v>
      </c>
      <c r="C55" s="609" t="s">
        <v>73</v>
      </c>
      <c r="D55" s="610"/>
      <c r="E55" s="610"/>
      <c r="F55" s="132" t="s">
        <v>21</v>
      </c>
      <c r="G55" s="133"/>
      <c r="H55" s="133"/>
      <c r="I55" s="608">
        <f>'Rozpočet Pol'!G84</f>
        <v>0</v>
      </c>
      <c r="J55" s="608"/>
    </row>
    <row r="56" spans="1:10" ht="25.5" customHeight="1" x14ac:dyDescent="0.2">
      <c r="A56" s="120"/>
      <c r="B56" s="122" t="s">
        <v>74</v>
      </c>
      <c r="C56" s="609" t="s">
        <v>75</v>
      </c>
      <c r="D56" s="610"/>
      <c r="E56" s="610"/>
      <c r="F56" s="132" t="s">
        <v>21</v>
      </c>
      <c r="G56" s="133"/>
      <c r="H56" s="133"/>
      <c r="I56" s="608">
        <f>'Rozpočet Pol'!G92</f>
        <v>0</v>
      </c>
      <c r="J56" s="608"/>
    </row>
    <row r="57" spans="1:10" ht="25.5" customHeight="1" x14ac:dyDescent="0.2">
      <c r="A57" s="120"/>
      <c r="B57" s="122" t="s">
        <v>76</v>
      </c>
      <c r="C57" s="609" t="s">
        <v>77</v>
      </c>
      <c r="D57" s="610"/>
      <c r="E57" s="610"/>
      <c r="F57" s="132" t="s">
        <v>21</v>
      </c>
      <c r="G57" s="133"/>
      <c r="H57" s="133"/>
      <c r="I57" s="608">
        <f>'Rozpočet Pol'!G96</f>
        <v>0</v>
      </c>
      <c r="J57" s="608"/>
    </row>
    <row r="58" spans="1:10" ht="25.5" customHeight="1" x14ac:dyDescent="0.2">
      <c r="A58" s="120"/>
      <c r="B58" s="122" t="s">
        <v>78</v>
      </c>
      <c r="C58" s="609" t="s">
        <v>79</v>
      </c>
      <c r="D58" s="610"/>
      <c r="E58" s="610"/>
      <c r="F58" s="132" t="s">
        <v>22</v>
      </c>
      <c r="G58" s="133"/>
      <c r="H58" s="133"/>
      <c r="I58" s="608">
        <f>'Rozpočet Pol'!G109</f>
        <v>0</v>
      </c>
      <c r="J58" s="608"/>
    </row>
    <row r="59" spans="1:10" ht="25.5" customHeight="1" x14ac:dyDescent="0.2">
      <c r="A59" s="120"/>
      <c r="B59" s="122" t="s">
        <v>80</v>
      </c>
      <c r="C59" s="609" t="s">
        <v>81</v>
      </c>
      <c r="D59" s="610"/>
      <c r="E59" s="610"/>
      <c r="F59" s="132" t="s">
        <v>22</v>
      </c>
      <c r="G59" s="133"/>
      <c r="H59" s="133"/>
      <c r="I59" s="608">
        <f>'Rozpočet Pol'!G112</f>
        <v>0</v>
      </c>
      <c r="J59" s="608"/>
    </row>
    <row r="60" spans="1:10" ht="25.5" customHeight="1" x14ac:dyDescent="0.2">
      <c r="A60" s="120"/>
      <c r="B60" s="129" t="s">
        <v>82</v>
      </c>
      <c r="C60" s="612" t="s">
        <v>83</v>
      </c>
      <c r="D60" s="613"/>
      <c r="E60" s="613"/>
      <c r="F60" s="134" t="s">
        <v>22</v>
      </c>
      <c r="G60" s="135"/>
      <c r="H60" s="135"/>
      <c r="I60" s="611">
        <f>'Rozpočet Pol'!G131</f>
        <v>0</v>
      </c>
      <c r="J60" s="611"/>
    </row>
    <row r="61" spans="1:10" ht="25.5" customHeight="1" x14ac:dyDescent="0.2">
      <c r="A61" s="121"/>
      <c r="B61" s="125" t="s">
        <v>1</v>
      </c>
      <c r="C61" s="125"/>
      <c r="D61" s="126"/>
      <c r="E61" s="126"/>
      <c r="F61" s="136"/>
      <c r="G61" s="137"/>
      <c r="H61" s="137"/>
      <c r="I61" s="607">
        <f>SUM(I47:I60)</f>
        <v>0</v>
      </c>
      <c r="J61" s="607"/>
    </row>
    <row r="62" spans="1:10" x14ac:dyDescent="0.2">
      <c r="F62" s="93"/>
      <c r="G62" s="94"/>
      <c r="H62" s="93"/>
      <c r="I62" s="94"/>
      <c r="J62" s="94"/>
    </row>
    <row r="63" spans="1:10" x14ac:dyDescent="0.2">
      <c r="F63" s="93"/>
      <c r="G63" s="94"/>
      <c r="H63" s="93"/>
      <c r="I63" s="94"/>
      <c r="J63" s="94"/>
    </row>
    <row r="64" spans="1:10" x14ac:dyDescent="0.2">
      <c r="F64" s="93"/>
      <c r="G64" s="94"/>
      <c r="H64" s="93"/>
      <c r="I64" s="94"/>
      <c r="J64" s="9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7">
    <mergeCell ref="B1:J1"/>
    <mergeCell ref="G26:I26"/>
    <mergeCell ref="G27:I27"/>
    <mergeCell ref="G29:I29"/>
    <mergeCell ref="G25:I25"/>
    <mergeCell ref="I16:J16"/>
    <mergeCell ref="I19:J19"/>
    <mergeCell ref="E21:F21"/>
    <mergeCell ref="G21:H21"/>
    <mergeCell ref="G28:I28"/>
    <mergeCell ref="G15:H15"/>
    <mergeCell ref="I15:J15"/>
    <mergeCell ref="E16:F16"/>
    <mergeCell ref="D12:G12"/>
    <mergeCell ref="D13:G13"/>
    <mergeCell ref="D3:J3"/>
    <mergeCell ref="E20:F20"/>
    <mergeCell ref="I20:J20"/>
    <mergeCell ref="I21:J21"/>
    <mergeCell ref="G19:H19"/>
    <mergeCell ref="G20:H20"/>
    <mergeCell ref="I48:J48"/>
    <mergeCell ref="C48:E48"/>
    <mergeCell ref="D2:J2"/>
    <mergeCell ref="E17:F17"/>
    <mergeCell ref="G16:H16"/>
    <mergeCell ref="G17:H17"/>
    <mergeCell ref="G18:H18"/>
    <mergeCell ref="I17:J17"/>
    <mergeCell ref="I18:J18"/>
    <mergeCell ref="E18:F18"/>
    <mergeCell ref="E15:F15"/>
    <mergeCell ref="D11:G11"/>
    <mergeCell ref="D35:E35"/>
    <mergeCell ref="G24:I24"/>
    <mergeCell ref="G23:I23"/>
    <mergeCell ref="E19:F19"/>
    <mergeCell ref="C39:E39"/>
    <mergeCell ref="B40:E40"/>
    <mergeCell ref="I46:J46"/>
    <mergeCell ref="I47:J47"/>
    <mergeCell ref="C47:E47"/>
    <mergeCell ref="I49:J49"/>
    <mergeCell ref="C49:E49"/>
    <mergeCell ref="I50:J50"/>
    <mergeCell ref="C50:E50"/>
    <mergeCell ref="I51:J51"/>
    <mergeCell ref="C51:E51"/>
    <mergeCell ref="I52:J52"/>
    <mergeCell ref="C52:E52"/>
    <mergeCell ref="I53:J53"/>
    <mergeCell ref="C53:E53"/>
    <mergeCell ref="I54:J54"/>
    <mergeCell ref="C54:E54"/>
    <mergeCell ref="I55:J55"/>
    <mergeCell ref="C55:E55"/>
    <mergeCell ref="I56:J56"/>
    <mergeCell ref="C56:E56"/>
    <mergeCell ref="I57:J57"/>
    <mergeCell ref="C57:E57"/>
    <mergeCell ref="I61:J61"/>
    <mergeCell ref="I58:J58"/>
    <mergeCell ref="C58:E58"/>
    <mergeCell ref="I59:J59"/>
    <mergeCell ref="C59:E59"/>
    <mergeCell ref="I60:J60"/>
    <mergeCell ref="C60:E60"/>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655" t="s">
        <v>6</v>
      </c>
      <c r="B1" s="655"/>
      <c r="C1" s="656"/>
      <c r="D1" s="655"/>
      <c r="E1" s="655"/>
      <c r="F1" s="655"/>
      <c r="G1" s="655"/>
    </row>
    <row r="2" spans="1:7" ht="24.95" customHeight="1" x14ac:dyDescent="0.2">
      <c r="A2" s="78" t="s">
        <v>39</v>
      </c>
      <c r="B2" s="77"/>
      <c r="C2" s="657"/>
      <c r="D2" s="657"/>
      <c r="E2" s="657"/>
      <c r="F2" s="657"/>
      <c r="G2" s="658"/>
    </row>
    <row r="3" spans="1:7" ht="24.95" hidden="1" customHeight="1" x14ac:dyDescent="0.2">
      <c r="A3" s="78" t="s">
        <v>7</v>
      </c>
      <c r="B3" s="77"/>
      <c r="C3" s="657"/>
      <c r="D3" s="657"/>
      <c r="E3" s="657"/>
      <c r="F3" s="657"/>
      <c r="G3" s="658"/>
    </row>
    <row r="4" spans="1:7" ht="24.95" hidden="1" customHeight="1" x14ac:dyDescent="0.2">
      <c r="A4" s="78" t="s">
        <v>8</v>
      </c>
      <c r="B4" s="77"/>
      <c r="C4" s="657"/>
      <c r="D4" s="657"/>
      <c r="E4" s="657"/>
      <c r="F4" s="657"/>
      <c r="G4" s="658"/>
    </row>
    <row r="5" spans="1:7" hidden="1"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148"/>
  <sheetViews>
    <sheetView zoomScaleNormal="100" workbookViewId="0">
      <selection activeCell="AA30" sqref="AA30"/>
    </sheetView>
  </sheetViews>
  <sheetFormatPr defaultRowHeight="12.75" outlineLevelRow="1" x14ac:dyDescent="0.2"/>
  <cols>
    <col min="1" max="1" width="4.28515625" customWidth="1"/>
    <col min="2" max="2" width="14.42578125" style="92" customWidth="1"/>
    <col min="3" max="3" width="38.28515625" style="92" customWidth="1"/>
    <col min="4" max="4" width="4.5703125" customWidth="1"/>
    <col min="5" max="5" width="10.5703125" customWidth="1"/>
    <col min="6" max="6" width="9.85546875" customWidth="1"/>
    <col min="7" max="7" width="12.7109375" customWidth="1"/>
    <col min="8" max="21" width="0" hidden="1" customWidth="1"/>
    <col min="29" max="34" width="9.140625" hidden="1" customWidth="1"/>
    <col min="35" max="39" width="9.140625" customWidth="1"/>
  </cols>
  <sheetData>
    <row r="1" spans="1:60" ht="15.75" customHeight="1" x14ac:dyDescent="0.25">
      <c r="A1" s="671" t="s">
        <v>6</v>
      </c>
      <c r="B1" s="671"/>
      <c r="C1" s="671"/>
      <c r="D1" s="671"/>
      <c r="E1" s="671"/>
      <c r="F1" s="671"/>
      <c r="G1" s="671"/>
      <c r="AE1" t="s">
        <v>87</v>
      </c>
    </row>
    <row r="2" spans="1:60" ht="24.95" customHeight="1" x14ac:dyDescent="0.2">
      <c r="A2" s="561" t="s">
        <v>86</v>
      </c>
      <c r="B2" s="562"/>
      <c r="C2" s="672" t="s">
        <v>44</v>
      </c>
      <c r="D2" s="673"/>
      <c r="E2" s="673"/>
      <c r="F2" s="673"/>
      <c r="G2" s="674"/>
      <c r="AE2" t="s">
        <v>88</v>
      </c>
    </row>
    <row r="3" spans="1:60" ht="24.95" customHeight="1" x14ac:dyDescent="0.2">
      <c r="A3" s="561" t="s">
        <v>7</v>
      </c>
      <c r="B3" s="562"/>
      <c r="C3" s="672" t="s">
        <v>41</v>
      </c>
      <c r="D3" s="673"/>
      <c r="E3" s="673"/>
      <c r="F3" s="673"/>
      <c r="G3" s="674"/>
      <c r="AE3" t="s">
        <v>89</v>
      </c>
    </row>
    <row r="4" spans="1:60" ht="24.95" hidden="1" customHeight="1" x14ac:dyDescent="0.2">
      <c r="A4" s="561" t="s">
        <v>8</v>
      </c>
      <c r="B4" s="562"/>
      <c r="C4" s="672"/>
      <c r="D4" s="673"/>
      <c r="E4" s="673"/>
      <c r="F4" s="673"/>
      <c r="G4" s="674"/>
      <c r="AE4" t="s">
        <v>90</v>
      </c>
    </row>
    <row r="5" spans="1:60" ht="12.75" hidden="1" customHeight="1" x14ac:dyDescent="0.2">
      <c r="A5" s="563" t="s">
        <v>91</v>
      </c>
      <c r="B5" s="564"/>
      <c r="C5" s="564"/>
      <c r="D5" s="565"/>
      <c r="E5" s="565"/>
      <c r="F5" s="565"/>
      <c r="G5" s="566"/>
      <c r="V5" s="566"/>
      <c r="AE5" t="s">
        <v>92</v>
      </c>
    </row>
    <row r="7" spans="1:60" ht="38.25" x14ac:dyDescent="0.2">
      <c r="A7" s="567" t="s">
        <v>93</v>
      </c>
      <c r="B7" s="568" t="s">
        <v>94</v>
      </c>
      <c r="C7" s="568" t="s">
        <v>95</v>
      </c>
      <c r="D7" s="567" t="s">
        <v>96</v>
      </c>
      <c r="E7" s="567" t="s">
        <v>97</v>
      </c>
      <c r="F7" s="569" t="s">
        <v>98</v>
      </c>
      <c r="G7" s="567" t="s">
        <v>26</v>
      </c>
      <c r="H7" s="570" t="s">
        <v>27</v>
      </c>
      <c r="I7" s="570" t="s">
        <v>99</v>
      </c>
      <c r="J7" s="570" t="s">
        <v>28</v>
      </c>
      <c r="K7" s="570" t="s">
        <v>100</v>
      </c>
      <c r="L7" s="570" t="s">
        <v>101</v>
      </c>
      <c r="M7" s="570" t="s">
        <v>102</v>
      </c>
      <c r="N7" s="570" t="s">
        <v>103</v>
      </c>
      <c r="O7" s="570" t="s">
        <v>104</v>
      </c>
      <c r="P7" s="570" t="s">
        <v>105</v>
      </c>
      <c r="Q7" s="570" t="s">
        <v>106</v>
      </c>
      <c r="R7" s="570" t="s">
        <v>107</v>
      </c>
      <c r="S7" s="570" t="s">
        <v>108</v>
      </c>
      <c r="T7" s="570" t="s">
        <v>109</v>
      </c>
      <c r="U7" s="570" t="s">
        <v>110</v>
      </c>
      <c r="V7" s="567" t="s">
        <v>260</v>
      </c>
    </row>
    <row r="8" spans="1:60" x14ac:dyDescent="0.2">
      <c r="A8" s="571" t="s">
        <v>111</v>
      </c>
      <c r="B8" s="572" t="s">
        <v>56</v>
      </c>
      <c r="C8" s="573" t="s">
        <v>57</v>
      </c>
      <c r="D8" s="574"/>
      <c r="E8" s="575"/>
      <c r="F8" s="576"/>
      <c r="G8" s="576">
        <f>SUMIF(AE9:AE43,"&lt;&gt;NOR",G9:G43)</f>
        <v>0</v>
      </c>
      <c r="H8" s="576"/>
      <c r="I8" s="576">
        <f>SUM(I9:I43)</f>
        <v>0</v>
      </c>
      <c r="J8" s="576"/>
      <c r="K8" s="576">
        <f>SUM(K9:K43)</f>
        <v>0</v>
      </c>
      <c r="L8" s="576"/>
      <c r="M8" s="576">
        <f>SUM(M9:M43)</f>
        <v>0</v>
      </c>
      <c r="N8" s="577"/>
      <c r="O8" s="577">
        <f>SUM(O9:O43)</f>
        <v>0</v>
      </c>
      <c r="P8" s="577"/>
      <c r="Q8" s="577">
        <f>SUM(Q9:Q43)</f>
        <v>0</v>
      </c>
      <c r="R8" s="577"/>
      <c r="S8" s="577"/>
      <c r="T8" s="571"/>
      <c r="U8" s="577">
        <f>SUM(U9:U43)</f>
        <v>0</v>
      </c>
      <c r="V8" s="576"/>
      <c r="AE8" t="s">
        <v>112</v>
      </c>
    </row>
    <row r="9" spans="1:60" outlineLevel="1" x14ac:dyDescent="0.2">
      <c r="A9" s="141">
        <v>1</v>
      </c>
      <c r="B9" s="141" t="s">
        <v>113</v>
      </c>
      <c r="C9" s="578" t="s">
        <v>57</v>
      </c>
      <c r="D9" s="143" t="s">
        <v>113</v>
      </c>
      <c r="E9" s="149">
        <v>0</v>
      </c>
      <c r="F9" s="579"/>
      <c r="G9" s="153">
        <f>ROUND(E9*F9,2)</f>
        <v>0</v>
      </c>
      <c r="H9" s="579"/>
      <c r="I9" s="153">
        <f>ROUND(E9*H9,2)</f>
        <v>0</v>
      </c>
      <c r="J9" s="579"/>
      <c r="K9" s="153">
        <f>ROUND(E9*J9,2)</f>
        <v>0</v>
      </c>
      <c r="L9" s="153">
        <v>21</v>
      </c>
      <c r="M9" s="153">
        <f>G9*(1+L9/100)</f>
        <v>0</v>
      </c>
      <c r="N9" s="144">
        <v>0</v>
      </c>
      <c r="O9" s="144">
        <f>ROUND(E9*N9,5)</f>
        <v>0</v>
      </c>
      <c r="P9" s="144">
        <v>0</v>
      </c>
      <c r="Q9" s="144">
        <f>ROUND(E9*P9,5)</f>
        <v>0</v>
      </c>
      <c r="R9" s="144"/>
      <c r="S9" s="144"/>
      <c r="T9" s="145">
        <v>0</v>
      </c>
      <c r="U9" s="144">
        <f>ROUND(E9*T9,2)</f>
        <v>0</v>
      </c>
      <c r="V9" s="153"/>
      <c r="W9" s="140"/>
      <c r="X9" s="140"/>
      <c r="Y9" s="140"/>
      <c r="Z9" s="140"/>
      <c r="AA9" s="140"/>
      <c r="AB9" s="140"/>
      <c r="AC9" s="140"/>
      <c r="AD9" s="140"/>
      <c r="AE9" s="140" t="s">
        <v>114</v>
      </c>
      <c r="AF9" s="140"/>
      <c r="AG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row>
    <row r="10" spans="1:60" outlineLevel="1" x14ac:dyDescent="0.2">
      <c r="A10" s="141"/>
      <c r="B10" s="141"/>
      <c r="C10" s="580" t="s">
        <v>115</v>
      </c>
      <c r="D10" s="581"/>
      <c r="E10" s="150"/>
      <c r="F10" s="153"/>
      <c r="G10" s="153"/>
      <c r="H10" s="153"/>
      <c r="I10" s="153"/>
      <c r="J10" s="153"/>
      <c r="K10" s="153"/>
      <c r="L10" s="153"/>
      <c r="M10" s="153"/>
      <c r="N10" s="144"/>
      <c r="O10" s="144"/>
      <c r="P10" s="144"/>
      <c r="Q10" s="144"/>
      <c r="R10" s="144"/>
      <c r="S10" s="144"/>
      <c r="T10" s="145"/>
      <c r="U10" s="144"/>
      <c r="V10" s="153"/>
      <c r="W10" s="140"/>
      <c r="X10" s="140"/>
      <c r="Y10" s="140"/>
      <c r="Z10" s="140"/>
      <c r="AA10" s="140"/>
      <c r="AB10" s="140"/>
      <c r="AC10" s="140"/>
      <c r="AD10" s="140"/>
      <c r="AE10" s="140" t="s">
        <v>116</v>
      </c>
      <c r="AF10" s="140">
        <v>0</v>
      </c>
      <c r="AG10" s="140"/>
      <c r="AH10" s="14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row>
    <row r="11" spans="1:60" outlineLevel="1" x14ac:dyDescent="0.2">
      <c r="A11" s="141"/>
      <c r="B11" s="141"/>
      <c r="C11" s="580" t="s">
        <v>117</v>
      </c>
      <c r="D11" s="581"/>
      <c r="E11" s="150"/>
      <c r="F11" s="153"/>
      <c r="G11" s="153"/>
      <c r="H11" s="153"/>
      <c r="I11" s="153"/>
      <c r="J11" s="153"/>
      <c r="K11" s="153"/>
      <c r="L11" s="153"/>
      <c r="M11" s="153"/>
      <c r="N11" s="144"/>
      <c r="O11" s="144"/>
      <c r="P11" s="144"/>
      <c r="Q11" s="144"/>
      <c r="R11" s="144"/>
      <c r="S11" s="144"/>
      <c r="T11" s="145"/>
      <c r="U11" s="144"/>
      <c r="V11" s="153"/>
      <c r="W11" s="140"/>
      <c r="X11" s="140"/>
      <c r="Y11" s="140"/>
      <c r="Z11" s="140"/>
      <c r="AA11" s="140"/>
      <c r="AB11" s="140"/>
      <c r="AC11" s="140"/>
      <c r="AD11" s="140"/>
      <c r="AE11" s="140" t="s">
        <v>116</v>
      </c>
      <c r="AF11" s="140">
        <v>0</v>
      </c>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row>
    <row r="12" spans="1:60" outlineLevel="1" x14ac:dyDescent="0.2">
      <c r="A12" s="141"/>
      <c r="B12" s="141"/>
      <c r="C12" s="580" t="s">
        <v>118</v>
      </c>
      <c r="D12" s="581"/>
      <c r="E12" s="150"/>
      <c r="F12" s="153"/>
      <c r="G12" s="153"/>
      <c r="H12" s="153"/>
      <c r="I12" s="153"/>
      <c r="J12" s="153"/>
      <c r="K12" s="153"/>
      <c r="L12" s="153"/>
      <c r="M12" s="153"/>
      <c r="N12" s="144"/>
      <c r="O12" s="144"/>
      <c r="P12" s="144"/>
      <c r="Q12" s="144"/>
      <c r="R12" s="144"/>
      <c r="S12" s="144"/>
      <c r="T12" s="145"/>
      <c r="U12" s="144"/>
      <c r="V12" s="153"/>
      <c r="W12" s="140"/>
      <c r="X12" s="140"/>
      <c r="Y12" s="140"/>
      <c r="Z12" s="140"/>
      <c r="AA12" s="140"/>
      <c r="AB12" s="140"/>
      <c r="AC12" s="140"/>
      <c r="AD12" s="140"/>
      <c r="AE12" s="140" t="s">
        <v>116</v>
      </c>
      <c r="AF12" s="140">
        <v>0</v>
      </c>
      <c r="AG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row>
    <row r="13" spans="1:60" outlineLevel="1" x14ac:dyDescent="0.2">
      <c r="A13" s="141"/>
      <c r="B13" s="141"/>
      <c r="C13" s="580" t="s">
        <v>119</v>
      </c>
      <c r="D13" s="581"/>
      <c r="E13" s="150"/>
      <c r="F13" s="153"/>
      <c r="G13" s="153"/>
      <c r="H13" s="153"/>
      <c r="I13" s="153"/>
      <c r="J13" s="153"/>
      <c r="K13" s="153"/>
      <c r="L13" s="153"/>
      <c r="M13" s="153"/>
      <c r="N13" s="144"/>
      <c r="O13" s="144"/>
      <c r="P13" s="144"/>
      <c r="Q13" s="144"/>
      <c r="R13" s="144"/>
      <c r="S13" s="144"/>
      <c r="T13" s="145"/>
      <c r="U13" s="144"/>
      <c r="V13" s="153"/>
      <c r="W13" s="140"/>
      <c r="X13" s="140"/>
      <c r="Y13" s="140"/>
      <c r="Z13" s="140"/>
      <c r="AA13" s="140"/>
      <c r="AB13" s="140"/>
      <c r="AC13" s="140"/>
      <c r="AD13" s="140"/>
      <c r="AE13" s="140" t="s">
        <v>116</v>
      </c>
      <c r="AF13" s="140">
        <v>0</v>
      </c>
      <c r="AG13" s="140"/>
      <c r="AH13" s="140"/>
      <c r="AI13" s="140"/>
      <c r="AJ13" s="140"/>
      <c r="AK13" s="140"/>
      <c r="AL13" s="140"/>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row>
    <row r="14" spans="1:60" outlineLevel="1" x14ac:dyDescent="0.2">
      <c r="A14" s="141"/>
      <c r="B14" s="141"/>
      <c r="C14" s="580" t="s">
        <v>120</v>
      </c>
      <c r="D14" s="581"/>
      <c r="E14" s="150"/>
      <c r="F14" s="153"/>
      <c r="G14" s="153"/>
      <c r="H14" s="153"/>
      <c r="I14" s="153"/>
      <c r="J14" s="153"/>
      <c r="K14" s="153"/>
      <c r="L14" s="153"/>
      <c r="M14" s="153"/>
      <c r="N14" s="144"/>
      <c r="O14" s="144"/>
      <c r="P14" s="144"/>
      <c r="Q14" s="144"/>
      <c r="R14" s="144"/>
      <c r="S14" s="144"/>
      <c r="T14" s="145"/>
      <c r="U14" s="144"/>
      <c r="V14" s="153"/>
      <c r="W14" s="140"/>
      <c r="X14" s="140"/>
      <c r="Y14" s="140"/>
      <c r="Z14" s="140"/>
      <c r="AA14" s="140"/>
      <c r="AB14" s="140"/>
      <c r="AC14" s="140"/>
      <c r="AD14" s="140"/>
      <c r="AE14" s="140" t="s">
        <v>116</v>
      </c>
      <c r="AF14" s="140">
        <v>0</v>
      </c>
      <c r="AG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row>
    <row r="15" spans="1:60" outlineLevel="1" x14ac:dyDescent="0.2">
      <c r="A15" s="141"/>
      <c r="B15" s="141"/>
      <c r="C15" s="580" t="s">
        <v>121</v>
      </c>
      <c r="D15" s="581"/>
      <c r="E15" s="150"/>
      <c r="F15" s="153"/>
      <c r="G15" s="153"/>
      <c r="H15" s="153"/>
      <c r="I15" s="153"/>
      <c r="J15" s="153"/>
      <c r="K15" s="153"/>
      <c r="L15" s="153"/>
      <c r="M15" s="153"/>
      <c r="N15" s="144"/>
      <c r="O15" s="144"/>
      <c r="P15" s="144"/>
      <c r="Q15" s="144"/>
      <c r="R15" s="144"/>
      <c r="S15" s="144"/>
      <c r="T15" s="145"/>
      <c r="U15" s="144"/>
      <c r="V15" s="153"/>
      <c r="W15" s="140"/>
      <c r="X15" s="140"/>
      <c r="Y15" s="140"/>
      <c r="Z15" s="140"/>
      <c r="AA15" s="140"/>
      <c r="AB15" s="140"/>
      <c r="AC15" s="140"/>
      <c r="AD15" s="140"/>
      <c r="AE15" s="140" t="s">
        <v>116</v>
      </c>
      <c r="AF15" s="140">
        <v>0</v>
      </c>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row>
    <row r="16" spans="1:60" outlineLevel="1" x14ac:dyDescent="0.2">
      <c r="A16" s="141"/>
      <c r="B16" s="141"/>
      <c r="C16" s="580" t="s">
        <v>122</v>
      </c>
      <c r="D16" s="581"/>
      <c r="E16" s="150"/>
      <c r="F16" s="153"/>
      <c r="G16" s="153"/>
      <c r="H16" s="153"/>
      <c r="I16" s="153"/>
      <c r="J16" s="153"/>
      <c r="K16" s="153"/>
      <c r="L16" s="153"/>
      <c r="M16" s="153"/>
      <c r="N16" s="144"/>
      <c r="O16" s="144"/>
      <c r="P16" s="144"/>
      <c r="Q16" s="144"/>
      <c r="R16" s="144"/>
      <c r="S16" s="144"/>
      <c r="T16" s="145"/>
      <c r="U16" s="144"/>
      <c r="V16" s="153"/>
      <c r="W16" s="140"/>
      <c r="X16" s="140"/>
      <c r="Y16" s="140"/>
      <c r="Z16" s="140"/>
      <c r="AA16" s="140"/>
      <c r="AB16" s="140"/>
      <c r="AC16" s="140"/>
      <c r="AD16" s="140"/>
      <c r="AE16" s="140" t="s">
        <v>116</v>
      </c>
      <c r="AF16" s="140">
        <v>0</v>
      </c>
      <c r="AG16" s="140"/>
      <c r="AH16" s="140"/>
      <c r="AI16" s="140"/>
      <c r="AJ16" s="140"/>
      <c r="AK16" s="140"/>
      <c r="AL16" s="140"/>
      <c r="AM16" s="140"/>
      <c r="AN16" s="140"/>
      <c r="AO16" s="140"/>
      <c r="AP16" s="140"/>
      <c r="AQ16" s="140"/>
      <c r="AR16" s="140"/>
      <c r="AS16" s="140"/>
      <c r="AT16" s="140"/>
      <c r="AU16" s="140"/>
      <c r="AV16" s="140"/>
      <c r="AW16" s="140"/>
      <c r="AX16" s="140"/>
      <c r="AY16" s="140"/>
      <c r="AZ16" s="140"/>
      <c r="BA16" s="140"/>
      <c r="BB16" s="140"/>
      <c r="BC16" s="140"/>
      <c r="BD16" s="140"/>
      <c r="BE16" s="140"/>
      <c r="BF16" s="140"/>
      <c r="BG16" s="140"/>
      <c r="BH16" s="140"/>
    </row>
    <row r="17" spans="1:60" outlineLevel="1" x14ac:dyDescent="0.2">
      <c r="A17" s="141"/>
      <c r="B17" s="141"/>
      <c r="C17" s="580" t="s">
        <v>123</v>
      </c>
      <c r="D17" s="581"/>
      <c r="E17" s="150"/>
      <c r="F17" s="153"/>
      <c r="G17" s="153"/>
      <c r="H17" s="153"/>
      <c r="I17" s="153"/>
      <c r="J17" s="153"/>
      <c r="K17" s="153"/>
      <c r="L17" s="153"/>
      <c r="M17" s="153"/>
      <c r="N17" s="144"/>
      <c r="O17" s="144"/>
      <c r="P17" s="144"/>
      <c r="Q17" s="144"/>
      <c r="R17" s="144"/>
      <c r="S17" s="144"/>
      <c r="T17" s="145"/>
      <c r="U17" s="144"/>
      <c r="V17" s="153"/>
      <c r="W17" s="140"/>
      <c r="X17" s="140"/>
      <c r="Y17" s="140"/>
      <c r="Z17" s="140"/>
      <c r="AA17" s="140"/>
      <c r="AB17" s="140"/>
      <c r="AC17" s="140"/>
      <c r="AD17" s="140"/>
      <c r="AE17" s="140" t="s">
        <v>116</v>
      </c>
      <c r="AF17" s="140">
        <v>0</v>
      </c>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row>
    <row r="18" spans="1:60" outlineLevel="1" x14ac:dyDescent="0.2">
      <c r="A18" s="141"/>
      <c r="B18" s="141"/>
      <c r="C18" s="580" t="s">
        <v>124</v>
      </c>
      <c r="D18" s="581"/>
      <c r="E18" s="150"/>
      <c r="F18" s="153"/>
      <c r="G18" s="153"/>
      <c r="H18" s="153"/>
      <c r="I18" s="153"/>
      <c r="J18" s="153"/>
      <c r="K18" s="153"/>
      <c r="L18" s="153"/>
      <c r="M18" s="153"/>
      <c r="N18" s="144"/>
      <c r="O18" s="144"/>
      <c r="P18" s="144"/>
      <c r="Q18" s="144"/>
      <c r="R18" s="144"/>
      <c r="S18" s="144"/>
      <c r="T18" s="145"/>
      <c r="U18" s="144"/>
      <c r="V18" s="153"/>
      <c r="W18" s="140"/>
      <c r="X18" s="140"/>
      <c r="Y18" s="140"/>
      <c r="Z18" s="140"/>
      <c r="AA18" s="140"/>
      <c r="AB18" s="140"/>
      <c r="AC18" s="140"/>
      <c r="AD18" s="140"/>
      <c r="AE18" s="140" t="s">
        <v>116</v>
      </c>
      <c r="AF18" s="140">
        <v>0</v>
      </c>
      <c r="AG18" s="140"/>
      <c r="AH18" s="140"/>
      <c r="AI18" s="140"/>
      <c r="AJ18" s="140"/>
      <c r="AK18" s="140"/>
      <c r="AL18" s="140"/>
      <c r="AM18" s="140"/>
      <c r="AN18" s="140"/>
      <c r="AO18" s="140"/>
      <c r="AP18" s="140"/>
      <c r="AQ18" s="140"/>
      <c r="AR18" s="140"/>
      <c r="AS18" s="140"/>
      <c r="AT18" s="140"/>
      <c r="AU18" s="140"/>
      <c r="AV18" s="140"/>
      <c r="AW18" s="140"/>
      <c r="AX18" s="140"/>
      <c r="AY18" s="140"/>
      <c r="AZ18" s="140"/>
      <c r="BA18" s="140"/>
      <c r="BB18" s="140"/>
      <c r="BC18" s="140"/>
      <c r="BD18" s="140"/>
      <c r="BE18" s="140"/>
      <c r="BF18" s="140"/>
      <c r="BG18" s="140"/>
      <c r="BH18" s="140"/>
    </row>
    <row r="19" spans="1:60" outlineLevel="1" x14ac:dyDescent="0.2">
      <c r="A19" s="141"/>
      <c r="B19" s="141"/>
      <c r="C19" s="580" t="s">
        <v>125</v>
      </c>
      <c r="D19" s="581"/>
      <c r="E19" s="150"/>
      <c r="F19" s="153"/>
      <c r="G19" s="153"/>
      <c r="H19" s="153"/>
      <c r="I19" s="153"/>
      <c r="J19" s="153"/>
      <c r="K19" s="153"/>
      <c r="L19" s="153"/>
      <c r="M19" s="153"/>
      <c r="N19" s="144"/>
      <c r="O19" s="144"/>
      <c r="P19" s="144"/>
      <c r="Q19" s="144"/>
      <c r="R19" s="144"/>
      <c r="S19" s="144"/>
      <c r="T19" s="145"/>
      <c r="U19" s="144"/>
      <c r="V19" s="153"/>
      <c r="W19" s="140"/>
      <c r="X19" s="140"/>
      <c r="Y19" s="140"/>
      <c r="Z19" s="140"/>
      <c r="AA19" s="140"/>
      <c r="AB19" s="140"/>
      <c r="AC19" s="140"/>
      <c r="AD19" s="140"/>
      <c r="AE19" s="140" t="s">
        <v>116</v>
      </c>
      <c r="AF19" s="140">
        <v>0</v>
      </c>
      <c r="AG19" s="140"/>
      <c r="AH19" s="140"/>
      <c r="AI19" s="140"/>
      <c r="AJ19" s="140"/>
      <c r="AK19" s="140"/>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row>
    <row r="20" spans="1:60" outlineLevel="1" x14ac:dyDescent="0.2">
      <c r="A20" s="141"/>
      <c r="B20" s="141"/>
      <c r="C20" s="580" t="s">
        <v>126</v>
      </c>
      <c r="D20" s="581"/>
      <c r="E20" s="150"/>
      <c r="F20" s="153"/>
      <c r="G20" s="153"/>
      <c r="H20" s="153"/>
      <c r="I20" s="153"/>
      <c r="J20" s="153"/>
      <c r="K20" s="153"/>
      <c r="L20" s="153"/>
      <c r="M20" s="153"/>
      <c r="N20" s="144"/>
      <c r="O20" s="144"/>
      <c r="P20" s="144"/>
      <c r="Q20" s="144"/>
      <c r="R20" s="144"/>
      <c r="S20" s="144"/>
      <c r="T20" s="145"/>
      <c r="U20" s="144"/>
      <c r="V20" s="153"/>
      <c r="W20" s="140"/>
      <c r="X20" s="140"/>
      <c r="Y20" s="140"/>
      <c r="Z20" s="140"/>
      <c r="AA20" s="140"/>
      <c r="AB20" s="140"/>
      <c r="AC20" s="140"/>
      <c r="AD20" s="140"/>
      <c r="AE20" s="140" t="s">
        <v>116</v>
      </c>
      <c r="AF20" s="140">
        <v>0</v>
      </c>
      <c r="AG20" s="140"/>
      <c r="AH20" s="140"/>
      <c r="AI20" s="140"/>
      <c r="AJ20" s="140"/>
      <c r="AK20" s="140"/>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row>
    <row r="21" spans="1:60" outlineLevel="1" x14ac:dyDescent="0.2">
      <c r="A21" s="141"/>
      <c r="B21" s="141"/>
      <c r="C21" s="580" t="s">
        <v>127</v>
      </c>
      <c r="D21" s="581"/>
      <c r="E21" s="150"/>
      <c r="F21" s="153"/>
      <c r="G21" s="153"/>
      <c r="H21" s="153"/>
      <c r="I21" s="153"/>
      <c r="J21" s="153"/>
      <c r="K21" s="153"/>
      <c r="L21" s="153"/>
      <c r="M21" s="153"/>
      <c r="N21" s="144"/>
      <c r="O21" s="144"/>
      <c r="P21" s="144"/>
      <c r="Q21" s="144"/>
      <c r="R21" s="144"/>
      <c r="S21" s="144"/>
      <c r="T21" s="145"/>
      <c r="U21" s="144"/>
      <c r="V21" s="153"/>
      <c r="W21" s="140"/>
      <c r="X21" s="140"/>
      <c r="Y21" s="140"/>
      <c r="Z21" s="140"/>
      <c r="AA21" s="140"/>
      <c r="AB21" s="140"/>
      <c r="AC21" s="140"/>
      <c r="AD21" s="140"/>
      <c r="AE21" s="140" t="s">
        <v>116</v>
      </c>
      <c r="AF21" s="140">
        <v>0</v>
      </c>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row>
    <row r="22" spans="1:60" outlineLevel="1" x14ac:dyDescent="0.2">
      <c r="A22" s="141"/>
      <c r="B22" s="141"/>
      <c r="C22" s="580" t="s">
        <v>128</v>
      </c>
      <c r="D22" s="581"/>
      <c r="E22" s="150"/>
      <c r="F22" s="153"/>
      <c r="G22" s="153"/>
      <c r="H22" s="153"/>
      <c r="I22" s="153"/>
      <c r="J22" s="153"/>
      <c r="K22" s="153"/>
      <c r="L22" s="153"/>
      <c r="M22" s="153"/>
      <c r="N22" s="144"/>
      <c r="O22" s="144"/>
      <c r="P22" s="144"/>
      <c r="Q22" s="144"/>
      <c r="R22" s="144"/>
      <c r="S22" s="144"/>
      <c r="T22" s="145"/>
      <c r="U22" s="144"/>
      <c r="V22" s="153"/>
      <c r="W22" s="140"/>
      <c r="X22" s="140"/>
      <c r="Y22" s="140"/>
      <c r="Z22" s="140"/>
      <c r="AA22" s="140"/>
      <c r="AB22" s="140"/>
      <c r="AC22" s="140"/>
      <c r="AD22" s="140"/>
      <c r="AE22" s="140" t="s">
        <v>116</v>
      </c>
      <c r="AF22" s="140">
        <v>0</v>
      </c>
      <c r="AG22" s="140"/>
      <c r="AH22" s="140"/>
      <c r="AI22" s="140"/>
      <c r="AJ22" s="140"/>
      <c r="AK22" s="140"/>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row>
    <row r="23" spans="1:60" outlineLevel="1" x14ac:dyDescent="0.2">
      <c r="A23" s="141"/>
      <c r="B23" s="141"/>
      <c r="C23" s="580" t="s">
        <v>129</v>
      </c>
      <c r="D23" s="581"/>
      <c r="E23" s="150"/>
      <c r="F23" s="153"/>
      <c r="G23" s="153"/>
      <c r="H23" s="153"/>
      <c r="I23" s="153"/>
      <c r="J23" s="153"/>
      <c r="K23" s="153"/>
      <c r="L23" s="153"/>
      <c r="M23" s="153"/>
      <c r="N23" s="144"/>
      <c r="O23" s="144"/>
      <c r="P23" s="144"/>
      <c r="Q23" s="144"/>
      <c r="R23" s="144"/>
      <c r="S23" s="144"/>
      <c r="T23" s="145"/>
      <c r="U23" s="144"/>
      <c r="V23" s="153"/>
      <c r="W23" s="140"/>
      <c r="X23" s="140"/>
      <c r="Y23" s="140"/>
      <c r="Z23" s="140"/>
      <c r="AA23" s="140"/>
      <c r="AB23" s="140"/>
      <c r="AC23" s="140"/>
      <c r="AD23" s="140"/>
      <c r="AE23" s="140" t="s">
        <v>116</v>
      </c>
      <c r="AF23" s="140">
        <v>0</v>
      </c>
      <c r="AG23" s="140"/>
      <c r="AH23" s="140"/>
      <c r="AI23" s="140"/>
      <c r="AJ23" s="140"/>
      <c r="AK23" s="140"/>
      <c r="AL23" s="140"/>
      <c r="AM23" s="140"/>
      <c r="AN23" s="140"/>
      <c r="AO23" s="140"/>
      <c r="AP23" s="140"/>
      <c r="AQ23" s="140"/>
      <c r="AR23" s="140"/>
      <c r="AS23" s="140"/>
      <c r="AT23" s="140"/>
      <c r="AU23" s="140"/>
      <c r="AV23" s="140"/>
      <c r="AW23" s="140"/>
      <c r="AX23" s="140"/>
      <c r="AY23" s="140"/>
      <c r="AZ23" s="140"/>
      <c r="BA23" s="140"/>
      <c r="BB23" s="140"/>
      <c r="BC23" s="140"/>
      <c r="BD23" s="140"/>
      <c r="BE23" s="140"/>
      <c r="BF23" s="140"/>
      <c r="BG23" s="140"/>
      <c r="BH23" s="140"/>
    </row>
    <row r="24" spans="1:60" outlineLevel="1" x14ac:dyDescent="0.2">
      <c r="A24" s="141"/>
      <c r="B24" s="141"/>
      <c r="C24" s="580" t="s">
        <v>130</v>
      </c>
      <c r="D24" s="581"/>
      <c r="E24" s="150"/>
      <c r="F24" s="153"/>
      <c r="G24" s="153"/>
      <c r="H24" s="153"/>
      <c r="I24" s="153"/>
      <c r="J24" s="153"/>
      <c r="K24" s="153"/>
      <c r="L24" s="153"/>
      <c r="M24" s="153"/>
      <c r="N24" s="144"/>
      <c r="O24" s="144"/>
      <c r="P24" s="144"/>
      <c r="Q24" s="144"/>
      <c r="R24" s="144"/>
      <c r="S24" s="144"/>
      <c r="T24" s="145"/>
      <c r="U24" s="144"/>
      <c r="V24" s="153"/>
      <c r="W24" s="140"/>
      <c r="X24" s="140"/>
      <c r="Y24" s="140"/>
      <c r="Z24" s="140"/>
      <c r="AA24" s="140"/>
      <c r="AB24" s="140"/>
      <c r="AC24" s="140"/>
      <c r="AD24" s="140"/>
      <c r="AE24" s="140" t="s">
        <v>116</v>
      </c>
      <c r="AF24" s="140">
        <v>0</v>
      </c>
      <c r="AG24" s="140"/>
      <c r="AH24" s="140"/>
      <c r="AI24" s="140"/>
      <c r="AJ24" s="140"/>
      <c r="AK24" s="140"/>
      <c r="AL24" s="140"/>
      <c r="AM24" s="140"/>
      <c r="AN24" s="140"/>
      <c r="AO24" s="140"/>
      <c r="AP24" s="140"/>
      <c r="AQ24" s="140"/>
      <c r="AR24" s="140"/>
      <c r="AS24" s="140"/>
      <c r="AT24" s="140"/>
      <c r="AU24" s="140"/>
      <c r="AV24" s="140"/>
      <c r="AW24" s="140"/>
      <c r="AX24" s="140"/>
      <c r="AY24" s="140"/>
      <c r="AZ24" s="140"/>
      <c r="BA24" s="140"/>
      <c r="BB24" s="140"/>
      <c r="BC24" s="140"/>
      <c r="BD24" s="140"/>
      <c r="BE24" s="140"/>
      <c r="BF24" s="140"/>
      <c r="BG24" s="140"/>
      <c r="BH24" s="140"/>
    </row>
    <row r="25" spans="1:60" outlineLevel="1" x14ac:dyDescent="0.2">
      <c r="A25" s="141"/>
      <c r="B25" s="141"/>
      <c r="C25" s="580" t="s">
        <v>131</v>
      </c>
      <c r="D25" s="581"/>
      <c r="E25" s="150"/>
      <c r="F25" s="153"/>
      <c r="G25" s="153"/>
      <c r="H25" s="153"/>
      <c r="I25" s="153"/>
      <c r="J25" s="153"/>
      <c r="K25" s="153"/>
      <c r="L25" s="153"/>
      <c r="M25" s="153"/>
      <c r="N25" s="144"/>
      <c r="O25" s="144"/>
      <c r="P25" s="144"/>
      <c r="Q25" s="144"/>
      <c r="R25" s="144"/>
      <c r="S25" s="144"/>
      <c r="T25" s="145"/>
      <c r="U25" s="144"/>
      <c r="V25" s="153"/>
      <c r="W25" s="140"/>
      <c r="X25" s="140"/>
      <c r="Y25" s="140"/>
      <c r="Z25" s="140"/>
      <c r="AA25" s="140"/>
      <c r="AB25" s="140"/>
      <c r="AC25" s="140"/>
      <c r="AD25" s="140"/>
      <c r="AE25" s="140" t="s">
        <v>116</v>
      </c>
      <c r="AF25" s="140">
        <v>0</v>
      </c>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row>
    <row r="26" spans="1:60" outlineLevel="1" x14ac:dyDescent="0.2">
      <c r="A26" s="141"/>
      <c r="B26" s="141"/>
      <c r="C26" s="580" t="s">
        <v>132</v>
      </c>
      <c r="D26" s="581"/>
      <c r="E26" s="150"/>
      <c r="F26" s="153"/>
      <c r="G26" s="153"/>
      <c r="H26" s="153"/>
      <c r="I26" s="153"/>
      <c r="J26" s="153"/>
      <c r="K26" s="153"/>
      <c r="L26" s="153"/>
      <c r="M26" s="153"/>
      <c r="N26" s="144"/>
      <c r="O26" s="144"/>
      <c r="P26" s="144"/>
      <c r="Q26" s="144"/>
      <c r="R26" s="144"/>
      <c r="S26" s="144"/>
      <c r="T26" s="145"/>
      <c r="U26" s="144"/>
      <c r="V26" s="153"/>
      <c r="W26" s="140"/>
      <c r="X26" s="140"/>
      <c r="Y26" s="140"/>
      <c r="Z26" s="140"/>
      <c r="AA26" s="140"/>
      <c r="AB26" s="140"/>
      <c r="AC26" s="140"/>
      <c r="AD26" s="140"/>
      <c r="AE26" s="140" t="s">
        <v>116</v>
      </c>
      <c r="AF26" s="140">
        <v>0</v>
      </c>
      <c r="AG26" s="140"/>
      <c r="AH26" s="140"/>
      <c r="AI26" s="140"/>
      <c r="AJ26" s="140"/>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row>
    <row r="27" spans="1:60" outlineLevel="1" x14ac:dyDescent="0.2">
      <c r="A27" s="141"/>
      <c r="B27" s="141"/>
      <c r="C27" s="580" t="s">
        <v>133</v>
      </c>
      <c r="D27" s="581"/>
      <c r="E27" s="150"/>
      <c r="F27" s="153"/>
      <c r="G27" s="153"/>
      <c r="H27" s="153"/>
      <c r="I27" s="153"/>
      <c r="J27" s="153"/>
      <c r="K27" s="153"/>
      <c r="L27" s="153"/>
      <c r="M27" s="153"/>
      <c r="N27" s="144"/>
      <c r="O27" s="144"/>
      <c r="P27" s="144"/>
      <c r="Q27" s="144"/>
      <c r="R27" s="144"/>
      <c r="S27" s="144"/>
      <c r="T27" s="145"/>
      <c r="U27" s="144"/>
      <c r="V27" s="153"/>
      <c r="W27" s="140"/>
      <c r="X27" s="140"/>
      <c r="Y27" s="140"/>
      <c r="Z27" s="140"/>
      <c r="AA27" s="140"/>
      <c r="AB27" s="140"/>
      <c r="AC27" s="140"/>
      <c r="AD27" s="140"/>
      <c r="AE27" s="140" t="s">
        <v>116</v>
      </c>
      <c r="AF27" s="140">
        <v>0</v>
      </c>
      <c r="AG27" s="140"/>
      <c r="AH27" s="140"/>
      <c r="AI27" s="140"/>
      <c r="AJ27" s="140"/>
      <c r="AK27" s="140"/>
      <c r="AL27" s="140"/>
      <c r="AM27" s="140"/>
      <c r="AN27" s="140"/>
      <c r="AO27" s="140"/>
      <c r="AP27" s="140"/>
      <c r="AQ27" s="140"/>
      <c r="AR27" s="140"/>
      <c r="AS27" s="140"/>
      <c r="AT27" s="140"/>
      <c r="AU27" s="140"/>
      <c r="AV27" s="140"/>
      <c r="AW27" s="140"/>
      <c r="AX27" s="140"/>
      <c r="AY27" s="140"/>
      <c r="AZ27" s="140"/>
      <c r="BA27" s="140"/>
      <c r="BB27" s="140"/>
      <c r="BC27" s="140"/>
      <c r="BD27" s="140"/>
      <c r="BE27" s="140"/>
      <c r="BF27" s="140"/>
      <c r="BG27" s="140"/>
      <c r="BH27" s="140"/>
    </row>
    <row r="28" spans="1:60" outlineLevel="1" x14ac:dyDescent="0.2">
      <c r="A28" s="141"/>
      <c r="B28" s="141"/>
      <c r="C28" s="580" t="s">
        <v>134</v>
      </c>
      <c r="D28" s="581"/>
      <c r="E28" s="150"/>
      <c r="F28" s="153"/>
      <c r="G28" s="153"/>
      <c r="H28" s="153"/>
      <c r="I28" s="153"/>
      <c r="J28" s="153"/>
      <c r="K28" s="153"/>
      <c r="L28" s="153"/>
      <c r="M28" s="153"/>
      <c r="N28" s="144"/>
      <c r="O28" s="144"/>
      <c r="P28" s="144"/>
      <c r="Q28" s="144"/>
      <c r="R28" s="144"/>
      <c r="S28" s="144"/>
      <c r="T28" s="145"/>
      <c r="U28" s="144"/>
      <c r="V28" s="153"/>
      <c r="W28" s="140"/>
      <c r="X28" s="140"/>
      <c r="Y28" s="140"/>
      <c r="Z28" s="140"/>
      <c r="AA28" s="140"/>
      <c r="AB28" s="140"/>
      <c r="AC28" s="140"/>
      <c r="AD28" s="140"/>
      <c r="AE28" s="140" t="s">
        <v>116</v>
      </c>
      <c r="AF28" s="140">
        <v>0</v>
      </c>
      <c r="AG28" s="140"/>
      <c r="AH28" s="140"/>
      <c r="AI28" s="140"/>
      <c r="AJ28" s="140"/>
      <c r="AK28" s="140"/>
      <c r="AL28" s="140"/>
      <c r="AM28" s="140"/>
      <c r="AN28" s="140"/>
      <c r="AO28" s="140"/>
      <c r="AP28" s="140"/>
      <c r="AQ28" s="140"/>
      <c r="AR28" s="140"/>
      <c r="AS28" s="140"/>
      <c r="AT28" s="140"/>
      <c r="AU28" s="140"/>
      <c r="AV28" s="140"/>
      <c r="AW28" s="140"/>
      <c r="AX28" s="140"/>
      <c r="AY28" s="140"/>
      <c r="AZ28" s="140"/>
      <c r="BA28" s="140"/>
      <c r="BB28" s="140"/>
      <c r="BC28" s="140"/>
      <c r="BD28" s="140"/>
      <c r="BE28" s="140"/>
      <c r="BF28" s="140"/>
      <c r="BG28" s="140"/>
      <c r="BH28" s="140"/>
    </row>
    <row r="29" spans="1:60" outlineLevel="1" x14ac:dyDescent="0.2">
      <c r="A29" s="141"/>
      <c r="B29" s="141"/>
      <c r="C29" s="580" t="s">
        <v>135</v>
      </c>
      <c r="D29" s="581"/>
      <c r="E29" s="150"/>
      <c r="F29" s="153"/>
      <c r="G29" s="153"/>
      <c r="H29" s="153"/>
      <c r="I29" s="153"/>
      <c r="J29" s="153"/>
      <c r="K29" s="153"/>
      <c r="L29" s="153"/>
      <c r="M29" s="153"/>
      <c r="N29" s="144"/>
      <c r="O29" s="144"/>
      <c r="P29" s="144"/>
      <c r="Q29" s="144"/>
      <c r="R29" s="144"/>
      <c r="S29" s="144"/>
      <c r="T29" s="145"/>
      <c r="U29" s="144"/>
      <c r="V29" s="153"/>
      <c r="W29" s="140"/>
      <c r="X29" s="140"/>
      <c r="Y29" s="140"/>
      <c r="Z29" s="140"/>
      <c r="AA29" s="140"/>
      <c r="AB29" s="140"/>
      <c r="AC29" s="140"/>
      <c r="AD29" s="140"/>
      <c r="AE29" s="140" t="s">
        <v>116</v>
      </c>
      <c r="AF29" s="140">
        <v>0</v>
      </c>
      <c r="AG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row>
    <row r="30" spans="1:60" outlineLevel="1" x14ac:dyDescent="0.2">
      <c r="A30" s="141"/>
      <c r="B30" s="141"/>
      <c r="C30" s="580" t="s">
        <v>136</v>
      </c>
      <c r="D30" s="581"/>
      <c r="E30" s="150"/>
      <c r="F30" s="153"/>
      <c r="G30" s="153"/>
      <c r="H30" s="153"/>
      <c r="I30" s="153"/>
      <c r="J30" s="153"/>
      <c r="K30" s="153"/>
      <c r="L30" s="153"/>
      <c r="M30" s="153"/>
      <c r="N30" s="144"/>
      <c r="O30" s="144"/>
      <c r="P30" s="144"/>
      <c r="Q30" s="144"/>
      <c r="R30" s="144"/>
      <c r="S30" s="144"/>
      <c r="T30" s="145"/>
      <c r="U30" s="144"/>
      <c r="V30" s="153"/>
      <c r="W30" s="140"/>
      <c r="X30" s="140"/>
      <c r="Y30" s="140"/>
      <c r="Z30" s="140"/>
      <c r="AA30" s="140"/>
      <c r="AB30" s="140"/>
      <c r="AC30" s="140"/>
      <c r="AD30" s="140"/>
      <c r="AE30" s="140" t="s">
        <v>116</v>
      </c>
      <c r="AF30" s="140">
        <v>0</v>
      </c>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row>
    <row r="31" spans="1:60" outlineLevel="1" x14ac:dyDescent="0.2">
      <c r="A31" s="141"/>
      <c r="B31" s="141"/>
      <c r="C31" s="580" t="s">
        <v>137</v>
      </c>
      <c r="D31" s="581"/>
      <c r="E31" s="150"/>
      <c r="F31" s="153"/>
      <c r="G31" s="153"/>
      <c r="H31" s="153"/>
      <c r="I31" s="153"/>
      <c r="J31" s="153"/>
      <c r="K31" s="153"/>
      <c r="L31" s="153"/>
      <c r="M31" s="153"/>
      <c r="N31" s="144"/>
      <c r="O31" s="144"/>
      <c r="P31" s="144"/>
      <c r="Q31" s="144"/>
      <c r="R31" s="144"/>
      <c r="S31" s="144"/>
      <c r="T31" s="145"/>
      <c r="U31" s="144"/>
      <c r="V31" s="153"/>
      <c r="W31" s="140"/>
      <c r="X31" s="140"/>
      <c r="Y31" s="140"/>
      <c r="Z31" s="140"/>
      <c r="AA31" s="140"/>
      <c r="AB31" s="140"/>
      <c r="AC31" s="140"/>
      <c r="AD31" s="140"/>
      <c r="AE31" s="140" t="s">
        <v>116</v>
      </c>
      <c r="AF31" s="140">
        <v>0</v>
      </c>
      <c r="AG31" s="140"/>
      <c r="AH31" s="140"/>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0"/>
      <c r="BE31" s="140"/>
      <c r="BF31" s="140"/>
      <c r="BG31" s="140"/>
      <c r="BH31" s="140"/>
    </row>
    <row r="32" spans="1:60" outlineLevel="1" x14ac:dyDescent="0.2">
      <c r="A32" s="141"/>
      <c r="B32" s="141"/>
      <c r="C32" s="580" t="s">
        <v>138</v>
      </c>
      <c r="D32" s="581"/>
      <c r="E32" s="150"/>
      <c r="F32" s="153"/>
      <c r="G32" s="153"/>
      <c r="H32" s="153"/>
      <c r="I32" s="153"/>
      <c r="J32" s="153"/>
      <c r="K32" s="153"/>
      <c r="L32" s="153"/>
      <c r="M32" s="153"/>
      <c r="N32" s="144"/>
      <c r="O32" s="144"/>
      <c r="P32" s="144"/>
      <c r="Q32" s="144"/>
      <c r="R32" s="144"/>
      <c r="S32" s="144"/>
      <c r="T32" s="145"/>
      <c r="U32" s="144"/>
      <c r="V32" s="153"/>
      <c r="W32" s="140"/>
      <c r="X32" s="140"/>
      <c r="Y32" s="140"/>
      <c r="Z32" s="140"/>
      <c r="AA32" s="140"/>
      <c r="AB32" s="140"/>
      <c r="AC32" s="140"/>
      <c r="AD32" s="140"/>
      <c r="AE32" s="140" t="s">
        <v>116</v>
      </c>
      <c r="AF32" s="140">
        <v>0</v>
      </c>
      <c r="AG32" s="140"/>
      <c r="AH32" s="140"/>
      <c r="AI32" s="140"/>
      <c r="AJ32" s="140"/>
      <c r="AK32" s="140"/>
      <c r="AL32" s="140"/>
      <c r="AM32" s="140"/>
      <c r="AN32" s="140"/>
      <c r="AO32" s="140"/>
      <c r="AP32" s="140"/>
      <c r="AQ32" s="140"/>
      <c r="AR32" s="140"/>
      <c r="AS32" s="140"/>
      <c r="AT32" s="140"/>
      <c r="AU32" s="140"/>
      <c r="AV32" s="140"/>
      <c r="AW32" s="140"/>
      <c r="AX32" s="140"/>
      <c r="AY32" s="140"/>
      <c r="AZ32" s="140"/>
      <c r="BA32" s="140"/>
      <c r="BB32" s="140"/>
      <c r="BC32" s="140"/>
      <c r="BD32" s="140"/>
      <c r="BE32" s="140"/>
      <c r="BF32" s="140"/>
      <c r="BG32" s="140"/>
      <c r="BH32" s="140"/>
    </row>
    <row r="33" spans="1:60" outlineLevel="1" x14ac:dyDescent="0.2">
      <c r="A33" s="141"/>
      <c r="B33" s="141"/>
      <c r="C33" s="580" t="s">
        <v>139</v>
      </c>
      <c r="D33" s="581"/>
      <c r="E33" s="150"/>
      <c r="F33" s="153"/>
      <c r="G33" s="153"/>
      <c r="H33" s="153"/>
      <c r="I33" s="153"/>
      <c r="J33" s="153"/>
      <c r="K33" s="153"/>
      <c r="L33" s="153"/>
      <c r="M33" s="153"/>
      <c r="N33" s="144"/>
      <c r="O33" s="144"/>
      <c r="P33" s="144"/>
      <c r="Q33" s="144"/>
      <c r="R33" s="144"/>
      <c r="S33" s="144"/>
      <c r="T33" s="145"/>
      <c r="U33" s="144"/>
      <c r="V33" s="153"/>
      <c r="W33" s="140"/>
      <c r="X33" s="140"/>
      <c r="Y33" s="140"/>
      <c r="Z33" s="140"/>
      <c r="AA33" s="140"/>
      <c r="AB33" s="140"/>
      <c r="AC33" s="140"/>
      <c r="AD33" s="140"/>
      <c r="AE33" s="140" t="s">
        <v>116</v>
      </c>
      <c r="AF33" s="140">
        <v>0</v>
      </c>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row>
    <row r="34" spans="1:60" outlineLevel="1" x14ac:dyDescent="0.2">
      <c r="A34" s="141"/>
      <c r="B34" s="141"/>
      <c r="C34" s="580" t="s">
        <v>140</v>
      </c>
      <c r="D34" s="581"/>
      <c r="E34" s="150"/>
      <c r="F34" s="153"/>
      <c r="G34" s="153"/>
      <c r="H34" s="153"/>
      <c r="I34" s="153"/>
      <c r="J34" s="153"/>
      <c r="K34" s="153"/>
      <c r="L34" s="153"/>
      <c r="M34" s="153"/>
      <c r="N34" s="144"/>
      <c r="O34" s="144"/>
      <c r="P34" s="144"/>
      <c r="Q34" s="144"/>
      <c r="R34" s="144"/>
      <c r="S34" s="144"/>
      <c r="T34" s="145"/>
      <c r="U34" s="144"/>
      <c r="V34" s="153"/>
      <c r="W34" s="140"/>
      <c r="X34" s="140"/>
      <c r="Y34" s="140"/>
      <c r="Z34" s="140"/>
      <c r="AA34" s="140"/>
      <c r="AB34" s="140"/>
      <c r="AC34" s="140"/>
      <c r="AD34" s="140"/>
      <c r="AE34" s="140" t="s">
        <v>116</v>
      </c>
      <c r="AF34" s="140">
        <v>0</v>
      </c>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row>
    <row r="35" spans="1:60" outlineLevel="1" x14ac:dyDescent="0.2">
      <c r="A35" s="141"/>
      <c r="B35" s="141"/>
      <c r="C35" s="580" t="s">
        <v>141</v>
      </c>
      <c r="D35" s="581"/>
      <c r="E35" s="150"/>
      <c r="F35" s="153"/>
      <c r="G35" s="153"/>
      <c r="H35" s="153"/>
      <c r="I35" s="153"/>
      <c r="J35" s="153"/>
      <c r="K35" s="153"/>
      <c r="L35" s="153"/>
      <c r="M35" s="153"/>
      <c r="N35" s="144"/>
      <c r="O35" s="144"/>
      <c r="P35" s="144"/>
      <c r="Q35" s="144"/>
      <c r="R35" s="144"/>
      <c r="S35" s="144"/>
      <c r="T35" s="145"/>
      <c r="U35" s="144"/>
      <c r="V35" s="153"/>
      <c r="W35" s="140"/>
      <c r="X35" s="140"/>
      <c r="Y35" s="140"/>
      <c r="Z35" s="140"/>
      <c r="AA35" s="140"/>
      <c r="AB35" s="140"/>
      <c r="AC35" s="140"/>
      <c r="AD35" s="140"/>
      <c r="AE35" s="140" t="s">
        <v>116</v>
      </c>
      <c r="AF35" s="140">
        <v>0</v>
      </c>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row>
    <row r="36" spans="1:60" outlineLevel="1" x14ac:dyDescent="0.2">
      <c r="A36" s="141"/>
      <c r="B36" s="141"/>
      <c r="C36" s="580" t="s">
        <v>142</v>
      </c>
      <c r="D36" s="581"/>
      <c r="E36" s="150"/>
      <c r="F36" s="153"/>
      <c r="G36" s="153"/>
      <c r="H36" s="153"/>
      <c r="I36" s="153"/>
      <c r="J36" s="153"/>
      <c r="K36" s="153"/>
      <c r="L36" s="153"/>
      <c r="M36" s="153"/>
      <c r="N36" s="144"/>
      <c r="O36" s="144"/>
      <c r="P36" s="144"/>
      <c r="Q36" s="144"/>
      <c r="R36" s="144"/>
      <c r="S36" s="144"/>
      <c r="T36" s="145"/>
      <c r="U36" s="144"/>
      <c r="V36" s="153"/>
      <c r="W36" s="140"/>
      <c r="X36" s="140"/>
      <c r="Y36" s="140"/>
      <c r="Z36" s="140"/>
      <c r="AA36" s="140"/>
      <c r="AB36" s="140"/>
      <c r="AC36" s="140"/>
      <c r="AD36" s="140"/>
      <c r="AE36" s="140" t="s">
        <v>116</v>
      </c>
      <c r="AF36" s="140">
        <v>0</v>
      </c>
      <c r="AG36" s="140"/>
      <c r="AH36" s="140"/>
      <c r="AI36" s="140"/>
      <c r="AJ36" s="140"/>
      <c r="AK36" s="140"/>
      <c r="AL36" s="140"/>
      <c r="AM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row>
    <row r="37" spans="1:60" outlineLevel="1" x14ac:dyDescent="0.2">
      <c r="A37" s="141"/>
      <c r="B37" s="141"/>
      <c r="C37" s="580" t="s">
        <v>143</v>
      </c>
      <c r="D37" s="581"/>
      <c r="E37" s="150"/>
      <c r="F37" s="153"/>
      <c r="G37" s="153"/>
      <c r="H37" s="153"/>
      <c r="I37" s="153"/>
      <c r="J37" s="153"/>
      <c r="K37" s="153"/>
      <c r="L37" s="153"/>
      <c r="M37" s="153"/>
      <c r="N37" s="144"/>
      <c r="O37" s="144"/>
      <c r="P37" s="144"/>
      <c r="Q37" s="144"/>
      <c r="R37" s="144"/>
      <c r="S37" s="144"/>
      <c r="T37" s="145"/>
      <c r="U37" s="144"/>
      <c r="V37" s="153"/>
      <c r="W37" s="140"/>
      <c r="X37" s="140"/>
      <c r="Y37" s="140"/>
      <c r="Z37" s="140"/>
      <c r="AA37" s="140"/>
      <c r="AB37" s="140"/>
      <c r="AC37" s="140"/>
      <c r="AD37" s="140"/>
      <c r="AE37" s="140" t="s">
        <v>116</v>
      </c>
      <c r="AF37" s="140">
        <v>0</v>
      </c>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row>
    <row r="38" spans="1:60" outlineLevel="1" x14ac:dyDescent="0.2">
      <c r="A38" s="141"/>
      <c r="B38" s="141"/>
      <c r="C38" s="580" t="s">
        <v>144</v>
      </c>
      <c r="D38" s="581"/>
      <c r="E38" s="150"/>
      <c r="F38" s="153"/>
      <c r="G38" s="153"/>
      <c r="H38" s="153"/>
      <c r="I38" s="153"/>
      <c r="J38" s="153"/>
      <c r="K38" s="153"/>
      <c r="L38" s="153"/>
      <c r="M38" s="153"/>
      <c r="N38" s="144"/>
      <c r="O38" s="144"/>
      <c r="P38" s="144"/>
      <c r="Q38" s="144"/>
      <c r="R38" s="144"/>
      <c r="S38" s="144"/>
      <c r="T38" s="145"/>
      <c r="U38" s="144"/>
      <c r="V38" s="153"/>
      <c r="W38" s="140"/>
      <c r="X38" s="140"/>
      <c r="Y38" s="140"/>
      <c r="Z38" s="140"/>
      <c r="AA38" s="140"/>
      <c r="AB38" s="140"/>
      <c r="AC38" s="140"/>
      <c r="AD38" s="140"/>
      <c r="AE38" s="140" t="s">
        <v>116</v>
      </c>
      <c r="AF38" s="140">
        <v>0</v>
      </c>
      <c r="AG38" s="140"/>
      <c r="AH38" s="140"/>
      <c r="AI38" s="140"/>
      <c r="AJ38" s="140"/>
      <c r="AK38" s="140"/>
      <c r="AL38" s="140"/>
      <c r="AM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row>
    <row r="39" spans="1:60" outlineLevel="1" x14ac:dyDescent="0.2">
      <c r="A39" s="141"/>
      <c r="B39" s="141"/>
      <c r="C39" s="580" t="s">
        <v>145</v>
      </c>
      <c r="D39" s="581"/>
      <c r="E39" s="150"/>
      <c r="F39" s="153"/>
      <c r="G39" s="153"/>
      <c r="H39" s="153"/>
      <c r="I39" s="153"/>
      <c r="J39" s="153"/>
      <c r="K39" s="153"/>
      <c r="L39" s="153"/>
      <c r="M39" s="153"/>
      <c r="N39" s="144"/>
      <c r="O39" s="144"/>
      <c r="P39" s="144"/>
      <c r="Q39" s="144"/>
      <c r="R39" s="144"/>
      <c r="S39" s="144"/>
      <c r="T39" s="145"/>
      <c r="U39" s="144"/>
      <c r="V39" s="153"/>
      <c r="W39" s="140"/>
      <c r="X39" s="140"/>
      <c r="Y39" s="140"/>
      <c r="Z39" s="140"/>
      <c r="AA39" s="140"/>
      <c r="AB39" s="140"/>
      <c r="AC39" s="140"/>
      <c r="AD39" s="140"/>
      <c r="AE39" s="140" t="s">
        <v>116</v>
      </c>
      <c r="AF39" s="140">
        <v>0</v>
      </c>
      <c r="AG39" s="140"/>
      <c r="AH39" s="140"/>
      <c r="AI39" s="140"/>
      <c r="AJ39" s="140"/>
      <c r="AK39" s="140"/>
      <c r="AL39" s="140"/>
      <c r="AM39" s="140"/>
      <c r="AN39" s="140"/>
      <c r="AO39" s="140"/>
      <c r="AP39" s="140"/>
      <c r="AQ39" s="140"/>
      <c r="AR39" s="140"/>
      <c r="AS39" s="140"/>
      <c r="AT39" s="140"/>
      <c r="AU39" s="140"/>
      <c r="AV39" s="140"/>
      <c r="AW39" s="140"/>
      <c r="AX39" s="140"/>
      <c r="AY39" s="140"/>
      <c r="AZ39" s="140"/>
      <c r="BA39" s="140"/>
      <c r="BB39" s="140"/>
      <c r="BC39" s="140"/>
      <c r="BD39" s="140"/>
      <c r="BE39" s="140"/>
      <c r="BF39" s="140"/>
      <c r="BG39" s="140"/>
      <c r="BH39" s="140"/>
    </row>
    <row r="40" spans="1:60" outlineLevel="1" x14ac:dyDescent="0.2">
      <c r="A40" s="141"/>
      <c r="B40" s="141"/>
      <c r="C40" s="580" t="s">
        <v>146</v>
      </c>
      <c r="D40" s="581"/>
      <c r="E40" s="150"/>
      <c r="F40" s="153"/>
      <c r="G40" s="153"/>
      <c r="H40" s="153"/>
      <c r="I40" s="153"/>
      <c r="J40" s="153"/>
      <c r="K40" s="153"/>
      <c r="L40" s="153"/>
      <c r="M40" s="153"/>
      <c r="N40" s="144"/>
      <c r="O40" s="144"/>
      <c r="P40" s="144"/>
      <c r="Q40" s="144"/>
      <c r="R40" s="144"/>
      <c r="S40" s="144"/>
      <c r="T40" s="145"/>
      <c r="U40" s="144"/>
      <c r="V40" s="153"/>
      <c r="W40" s="140"/>
      <c r="X40" s="140"/>
      <c r="Y40" s="140"/>
      <c r="Z40" s="140"/>
      <c r="AA40" s="140"/>
      <c r="AB40" s="140"/>
      <c r="AC40" s="140"/>
      <c r="AD40" s="140"/>
      <c r="AE40" s="140" t="s">
        <v>116</v>
      </c>
      <c r="AF40" s="140">
        <v>0</v>
      </c>
      <c r="AG40" s="140"/>
      <c r="AH40" s="140"/>
      <c r="AI40" s="140"/>
      <c r="AJ40" s="140"/>
      <c r="AK40" s="140"/>
      <c r="AL40" s="140"/>
      <c r="AM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row>
    <row r="41" spans="1:60" outlineLevel="1" x14ac:dyDescent="0.2">
      <c r="A41" s="141"/>
      <c r="B41" s="141"/>
      <c r="C41" s="580" t="s">
        <v>147</v>
      </c>
      <c r="D41" s="581"/>
      <c r="E41" s="150"/>
      <c r="F41" s="153"/>
      <c r="G41" s="153"/>
      <c r="H41" s="153"/>
      <c r="I41" s="153"/>
      <c r="J41" s="153"/>
      <c r="K41" s="153"/>
      <c r="L41" s="153"/>
      <c r="M41" s="153"/>
      <c r="N41" s="144"/>
      <c r="O41" s="144"/>
      <c r="P41" s="144"/>
      <c r="Q41" s="144"/>
      <c r="R41" s="144"/>
      <c r="S41" s="144"/>
      <c r="T41" s="145"/>
      <c r="U41" s="144"/>
      <c r="V41" s="153"/>
      <c r="W41" s="140"/>
      <c r="X41" s="140"/>
      <c r="Y41" s="140"/>
      <c r="Z41" s="140"/>
      <c r="AA41" s="140"/>
      <c r="AB41" s="140"/>
      <c r="AC41" s="140"/>
      <c r="AD41" s="140"/>
      <c r="AE41" s="140" t="s">
        <v>116</v>
      </c>
      <c r="AF41" s="140">
        <v>0</v>
      </c>
      <c r="AG41" s="140"/>
      <c r="AH41" s="140"/>
      <c r="AI41" s="140"/>
      <c r="AJ41" s="140"/>
      <c r="AK41" s="140"/>
      <c r="AL41" s="140"/>
      <c r="AM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row>
    <row r="42" spans="1:60" outlineLevel="1" x14ac:dyDescent="0.2">
      <c r="A42" s="141"/>
      <c r="B42" s="141"/>
      <c r="C42" s="580" t="s">
        <v>148</v>
      </c>
      <c r="D42" s="581"/>
      <c r="E42" s="150"/>
      <c r="F42" s="153"/>
      <c r="G42" s="153"/>
      <c r="H42" s="153"/>
      <c r="I42" s="153"/>
      <c r="J42" s="153"/>
      <c r="K42" s="153"/>
      <c r="L42" s="153"/>
      <c r="M42" s="153"/>
      <c r="N42" s="144"/>
      <c r="O42" s="144"/>
      <c r="P42" s="144"/>
      <c r="Q42" s="144"/>
      <c r="R42" s="144"/>
      <c r="S42" s="144"/>
      <c r="T42" s="145"/>
      <c r="U42" s="144"/>
      <c r="V42" s="153"/>
      <c r="W42" s="140"/>
      <c r="X42" s="140"/>
      <c r="Y42" s="140"/>
      <c r="Z42" s="140"/>
      <c r="AA42" s="140"/>
      <c r="AB42" s="140"/>
      <c r="AC42" s="140"/>
      <c r="AD42" s="140"/>
      <c r="AE42" s="140" t="s">
        <v>116</v>
      </c>
      <c r="AF42" s="140">
        <v>0</v>
      </c>
      <c r="AG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c r="BE42" s="140"/>
      <c r="BF42" s="140"/>
      <c r="BG42" s="140"/>
      <c r="BH42" s="140"/>
    </row>
    <row r="43" spans="1:60" outlineLevel="1" x14ac:dyDescent="0.2">
      <c r="A43" s="141"/>
      <c r="B43" s="141"/>
      <c r="C43" s="580" t="s">
        <v>149</v>
      </c>
      <c r="D43" s="581"/>
      <c r="E43" s="150"/>
      <c r="F43" s="153"/>
      <c r="G43" s="153"/>
      <c r="H43" s="153"/>
      <c r="I43" s="153"/>
      <c r="J43" s="153"/>
      <c r="K43" s="153"/>
      <c r="L43" s="153"/>
      <c r="M43" s="153"/>
      <c r="N43" s="144"/>
      <c r="O43" s="144"/>
      <c r="P43" s="144"/>
      <c r="Q43" s="144"/>
      <c r="R43" s="144"/>
      <c r="S43" s="144"/>
      <c r="T43" s="145"/>
      <c r="U43" s="144"/>
      <c r="V43" s="153"/>
      <c r="W43" s="140"/>
      <c r="X43" s="140"/>
      <c r="Y43" s="140"/>
      <c r="Z43" s="140"/>
      <c r="AA43" s="140"/>
      <c r="AB43" s="140"/>
      <c r="AC43" s="140"/>
      <c r="AD43" s="140"/>
      <c r="AE43" s="140" t="s">
        <v>116</v>
      </c>
      <c r="AF43" s="140">
        <v>0</v>
      </c>
      <c r="AG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c r="BC43" s="140"/>
      <c r="BD43" s="140"/>
      <c r="BE43" s="140"/>
      <c r="BF43" s="140"/>
      <c r="BG43" s="140"/>
      <c r="BH43" s="140"/>
    </row>
    <row r="44" spans="1:60" x14ac:dyDescent="0.2">
      <c r="A44" s="142" t="s">
        <v>111</v>
      </c>
      <c r="B44" s="142" t="s">
        <v>58</v>
      </c>
      <c r="C44" s="582" t="s">
        <v>59</v>
      </c>
      <c r="D44" s="146"/>
      <c r="E44" s="151"/>
      <c r="F44" s="154"/>
      <c r="G44" s="154">
        <f>SUMIF(AE45:AE45,"&lt;&gt;NOR",G45:G45)</f>
        <v>0</v>
      </c>
      <c r="H44" s="154"/>
      <c r="I44" s="154">
        <f>SUM(I45:I45)</f>
        <v>0</v>
      </c>
      <c r="J44" s="154"/>
      <c r="K44" s="154">
        <f>SUM(K45:K45)</f>
        <v>0</v>
      </c>
      <c r="L44" s="154"/>
      <c r="M44" s="154">
        <f>SUM(M45:M45)</f>
        <v>0</v>
      </c>
      <c r="N44" s="147"/>
      <c r="O44" s="147">
        <f>SUM(O45:O45)</f>
        <v>0</v>
      </c>
      <c r="P44" s="147"/>
      <c r="Q44" s="147">
        <f>SUM(Q45:Q45)</f>
        <v>0</v>
      </c>
      <c r="R44" s="147"/>
      <c r="S44" s="147"/>
      <c r="T44" s="148"/>
      <c r="U44" s="147">
        <f>SUM(U45:U45)</f>
        <v>0</v>
      </c>
      <c r="V44" s="154"/>
      <c r="AE44" t="s">
        <v>112</v>
      </c>
    </row>
    <row r="45" spans="1:60" ht="22.5" outlineLevel="1" x14ac:dyDescent="0.2">
      <c r="A45" s="141">
        <v>2</v>
      </c>
      <c r="B45" s="141" t="s">
        <v>150</v>
      </c>
      <c r="C45" s="578" t="s">
        <v>151</v>
      </c>
      <c r="D45" s="143" t="s">
        <v>152</v>
      </c>
      <c r="E45" s="149">
        <v>1</v>
      </c>
      <c r="F45" s="579"/>
      <c r="G45" s="153">
        <f>ROUND(E45*F45,2)</f>
        <v>0</v>
      </c>
      <c r="H45" s="579"/>
      <c r="I45" s="153">
        <f>ROUND(E45*H45,2)</f>
        <v>0</v>
      </c>
      <c r="J45" s="579"/>
      <c r="K45" s="153">
        <f>ROUND(E45*J45,2)</f>
        <v>0</v>
      </c>
      <c r="L45" s="153">
        <v>21</v>
      </c>
      <c r="M45" s="153">
        <f>G45*(1+L45/100)</f>
        <v>0</v>
      </c>
      <c r="N45" s="144">
        <v>0</v>
      </c>
      <c r="O45" s="144">
        <f>ROUND(E45*N45,5)</f>
        <v>0</v>
      </c>
      <c r="P45" s="144">
        <v>0</v>
      </c>
      <c r="Q45" s="144">
        <f>ROUND(E45*P45,5)</f>
        <v>0</v>
      </c>
      <c r="R45" s="144"/>
      <c r="S45" s="144"/>
      <c r="T45" s="145">
        <v>0</v>
      </c>
      <c r="U45" s="144">
        <f>ROUND(E45*T45,2)</f>
        <v>0</v>
      </c>
      <c r="V45" s="153" t="s">
        <v>261</v>
      </c>
      <c r="W45" s="140"/>
      <c r="X45" s="140"/>
      <c r="Y45" s="140"/>
      <c r="Z45" s="140"/>
      <c r="AA45" s="140"/>
      <c r="AB45" s="140"/>
      <c r="AC45" s="140"/>
      <c r="AD45" s="140"/>
      <c r="AE45" s="140" t="s">
        <v>114</v>
      </c>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c r="BC45" s="140"/>
      <c r="BD45" s="140"/>
      <c r="BE45" s="140"/>
      <c r="BF45" s="140"/>
      <c r="BG45" s="140"/>
      <c r="BH45" s="140"/>
    </row>
    <row r="46" spans="1:60" x14ac:dyDescent="0.2">
      <c r="A46" s="142" t="s">
        <v>111</v>
      </c>
      <c r="B46" s="142" t="s">
        <v>60</v>
      </c>
      <c r="C46" s="582" t="s">
        <v>61</v>
      </c>
      <c r="D46" s="146"/>
      <c r="E46" s="151"/>
      <c r="F46" s="154"/>
      <c r="G46" s="154">
        <f>SUMIF(AE47:AE57,"&lt;&gt;NOR",G47:G57)</f>
        <v>0</v>
      </c>
      <c r="H46" s="154"/>
      <c r="I46" s="154">
        <f>SUM(I47:I57)</f>
        <v>0</v>
      </c>
      <c r="J46" s="154"/>
      <c r="K46" s="154">
        <f>SUM(K47:K57)</f>
        <v>0</v>
      </c>
      <c r="L46" s="154"/>
      <c r="M46" s="154">
        <f>SUM(M47:M57)</f>
        <v>0</v>
      </c>
      <c r="N46" s="147"/>
      <c r="O46" s="147">
        <f>SUM(O47:O57)</f>
        <v>1.14618</v>
      </c>
      <c r="P46" s="147"/>
      <c r="Q46" s="147">
        <f>SUM(Q47:Q57)</f>
        <v>0</v>
      </c>
      <c r="R46" s="147"/>
      <c r="S46" s="147"/>
      <c r="T46" s="148"/>
      <c r="U46" s="147">
        <f>SUM(U47:U57)</f>
        <v>32.51</v>
      </c>
      <c r="V46" s="154"/>
      <c r="AE46" t="s">
        <v>112</v>
      </c>
    </row>
    <row r="47" spans="1:60" ht="22.5" outlineLevel="1" x14ac:dyDescent="0.2">
      <c r="A47" s="141">
        <v>3</v>
      </c>
      <c r="B47" s="141" t="s">
        <v>153</v>
      </c>
      <c r="C47" s="578" t="s">
        <v>154</v>
      </c>
      <c r="D47" s="143" t="s">
        <v>155</v>
      </c>
      <c r="E47" s="149">
        <v>23.068000000000001</v>
      </c>
      <c r="F47" s="579"/>
      <c r="G47" s="153">
        <f>ROUND(E47*F47,2)</f>
        <v>0</v>
      </c>
      <c r="H47" s="579"/>
      <c r="I47" s="153">
        <f>ROUND(E47*H47,2)</f>
        <v>0</v>
      </c>
      <c r="J47" s="579"/>
      <c r="K47" s="153">
        <f>ROUND(E47*J47,2)</f>
        <v>0</v>
      </c>
      <c r="L47" s="153">
        <v>21</v>
      </c>
      <c r="M47" s="153">
        <f>G47*(1+L47/100)</f>
        <v>0</v>
      </c>
      <c r="N47" s="144">
        <v>4.768E-2</v>
      </c>
      <c r="O47" s="144">
        <f>ROUND(E47*N47,5)</f>
        <v>1.09988</v>
      </c>
      <c r="P47" s="144">
        <v>0</v>
      </c>
      <c r="Q47" s="144">
        <f>ROUND(E47*P47,5)</f>
        <v>0</v>
      </c>
      <c r="R47" s="144"/>
      <c r="S47" s="144"/>
      <c r="T47" s="145">
        <v>1.2869999999999999</v>
      </c>
      <c r="U47" s="144">
        <f>ROUND(E47*T47,2)</f>
        <v>29.69</v>
      </c>
      <c r="V47" s="153" t="s">
        <v>262</v>
      </c>
      <c r="W47" s="140"/>
      <c r="X47" s="140"/>
      <c r="Y47" s="140"/>
      <c r="Z47" s="140"/>
      <c r="AA47" s="140"/>
      <c r="AB47" s="140"/>
      <c r="AC47" s="140"/>
      <c r="AD47" s="140"/>
      <c r="AE47" s="140" t="s">
        <v>114</v>
      </c>
      <c r="AF47" s="140"/>
      <c r="AG47" s="140"/>
      <c r="AH47" s="140"/>
      <c r="AI47" s="140"/>
      <c r="AJ47" s="140"/>
      <c r="AK47" s="140"/>
      <c r="AL47" s="140"/>
      <c r="AM47" s="140"/>
      <c r="AN47" s="140"/>
      <c r="AO47" s="140"/>
      <c r="AP47" s="140"/>
      <c r="AQ47" s="140"/>
      <c r="AR47" s="140"/>
      <c r="AS47" s="140"/>
      <c r="AT47" s="140"/>
      <c r="AU47" s="140"/>
      <c r="AV47" s="140"/>
      <c r="AW47" s="140"/>
      <c r="AX47" s="140"/>
      <c r="AY47" s="140"/>
      <c r="AZ47" s="140"/>
      <c r="BA47" s="140"/>
      <c r="BB47" s="140"/>
      <c r="BC47" s="140"/>
      <c r="BD47" s="140"/>
      <c r="BE47" s="140"/>
      <c r="BF47" s="140"/>
      <c r="BG47" s="140"/>
      <c r="BH47" s="140"/>
    </row>
    <row r="48" spans="1:60" outlineLevel="1" x14ac:dyDescent="0.2">
      <c r="A48" s="141"/>
      <c r="B48" s="141"/>
      <c r="C48" s="580" t="s">
        <v>156</v>
      </c>
      <c r="D48" s="581"/>
      <c r="E48" s="150"/>
      <c r="F48" s="153"/>
      <c r="G48" s="153"/>
      <c r="H48" s="153"/>
      <c r="I48" s="153"/>
      <c r="J48" s="153"/>
      <c r="K48" s="153"/>
      <c r="L48" s="153"/>
      <c r="M48" s="153"/>
      <c r="N48" s="144"/>
      <c r="O48" s="144"/>
      <c r="P48" s="144"/>
      <c r="Q48" s="144"/>
      <c r="R48" s="144"/>
      <c r="S48" s="144"/>
      <c r="T48" s="145"/>
      <c r="U48" s="144"/>
      <c r="V48" s="153"/>
      <c r="W48" s="140"/>
      <c r="X48" s="140"/>
      <c r="Y48" s="140"/>
      <c r="Z48" s="140"/>
      <c r="AA48" s="140"/>
      <c r="AB48" s="140"/>
      <c r="AC48" s="140"/>
      <c r="AD48" s="140"/>
      <c r="AE48" s="140" t="s">
        <v>116</v>
      </c>
      <c r="AF48" s="140">
        <v>0</v>
      </c>
      <c r="AG48" s="140"/>
      <c r="AH48" s="140"/>
      <c r="AI48" s="140"/>
      <c r="AJ48" s="140"/>
      <c r="AK48" s="140"/>
      <c r="AL48" s="140"/>
      <c r="AM48" s="140"/>
      <c r="AN48" s="140"/>
      <c r="AO48" s="140"/>
      <c r="AP48" s="140"/>
      <c r="AQ48" s="140"/>
      <c r="AR48" s="140"/>
      <c r="AS48" s="140"/>
      <c r="AT48" s="140"/>
      <c r="AU48" s="140"/>
      <c r="AV48" s="140"/>
      <c r="AW48" s="140"/>
      <c r="AX48" s="140"/>
      <c r="AY48" s="140"/>
      <c r="AZ48" s="140"/>
      <c r="BA48" s="140"/>
      <c r="BB48" s="140"/>
      <c r="BC48" s="140"/>
      <c r="BD48" s="140"/>
      <c r="BE48" s="140"/>
      <c r="BF48" s="140"/>
      <c r="BG48" s="140"/>
      <c r="BH48" s="140"/>
    </row>
    <row r="49" spans="1:60" outlineLevel="1" x14ac:dyDescent="0.2">
      <c r="A49" s="141"/>
      <c r="B49" s="141"/>
      <c r="C49" s="580" t="s">
        <v>157</v>
      </c>
      <c r="D49" s="581"/>
      <c r="E49" s="150"/>
      <c r="F49" s="153"/>
      <c r="G49" s="153"/>
      <c r="H49" s="153"/>
      <c r="I49" s="153"/>
      <c r="J49" s="153"/>
      <c r="K49" s="153"/>
      <c r="L49" s="153"/>
      <c r="M49" s="153"/>
      <c r="N49" s="144"/>
      <c r="O49" s="144"/>
      <c r="P49" s="144"/>
      <c r="Q49" s="144"/>
      <c r="R49" s="144"/>
      <c r="S49" s="144"/>
      <c r="T49" s="145"/>
      <c r="U49" s="144"/>
      <c r="V49" s="153"/>
      <c r="W49" s="140"/>
      <c r="X49" s="140"/>
      <c r="Y49" s="140"/>
      <c r="Z49" s="140"/>
      <c r="AA49" s="140"/>
      <c r="AB49" s="140"/>
      <c r="AC49" s="140"/>
      <c r="AD49" s="140"/>
      <c r="AE49" s="140" t="s">
        <v>116</v>
      </c>
      <c r="AF49" s="140">
        <v>0</v>
      </c>
      <c r="AG49" s="140"/>
      <c r="AH49" s="140"/>
      <c r="AI49" s="140"/>
      <c r="AJ49" s="140"/>
      <c r="AK49" s="140"/>
      <c r="AL49" s="140"/>
      <c r="AM49" s="140"/>
      <c r="AN49" s="140"/>
      <c r="AO49" s="140"/>
      <c r="AP49" s="140"/>
      <c r="AQ49" s="140"/>
      <c r="AR49" s="140"/>
      <c r="AS49" s="140"/>
      <c r="AT49" s="140"/>
      <c r="AU49" s="140"/>
      <c r="AV49" s="140"/>
      <c r="AW49" s="140"/>
      <c r="AX49" s="140"/>
      <c r="AY49" s="140"/>
      <c r="AZ49" s="140"/>
      <c r="BA49" s="140"/>
      <c r="BB49" s="140"/>
      <c r="BC49" s="140"/>
      <c r="BD49" s="140"/>
      <c r="BE49" s="140"/>
      <c r="BF49" s="140"/>
      <c r="BG49" s="140"/>
      <c r="BH49" s="140"/>
    </row>
    <row r="50" spans="1:60" outlineLevel="1" x14ac:dyDescent="0.2">
      <c r="A50" s="141"/>
      <c r="B50" s="141"/>
      <c r="C50" s="580" t="s">
        <v>158</v>
      </c>
      <c r="D50" s="581"/>
      <c r="E50" s="150"/>
      <c r="F50" s="153"/>
      <c r="G50" s="153"/>
      <c r="H50" s="153"/>
      <c r="I50" s="153"/>
      <c r="J50" s="153"/>
      <c r="K50" s="153"/>
      <c r="L50" s="153"/>
      <c r="M50" s="153"/>
      <c r="N50" s="144"/>
      <c r="O50" s="144"/>
      <c r="P50" s="144"/>
      <c r="Q50" s="144"/>
      <c r="R50" s="144"/>
      <c r="S50" s="144"/>
      <c r="T50" s="145"/>
      <c r="U50" s="144"/>
      <c r="V50" s="153"/>
      <c r="W50" s="140"/>
      <c r="X50" s="140"/>
      <c r="Y50" s="140"/>
      <c r="Z50" s="140"/>
      <c r="AA50" s="140"/>
      <c r="AB50" s="140"/>
      <c r="AC50" s="140"/>
      <c r="AD50" s="140"/>
      <c r="AE50" s="140" t="s">
        <v>116</v>
      </c>
      <c r="AF50" s="140">
        <v>0</v>
      </c>
      <c r="AG50" s="140"/>
      <c r="AH50" s="140"/>
      <c r="AI50" s="140"/>
      <c r="AJ50" s="140"/>
      <c r="AK50" s="140"/>
      <c r="AL50" s="140"/>
      <c r="AM50" s="140"/>
      <c r="AN50" s="140"/>
      <c r="AO50" s="140"/>
      <c r="AP50" s="140"/>
      <c r="AQ50" s="140"/>
      <c r="AR50" s="140"/>
      <c r="AS50" s="140"/>
      <c r="AT50" s="140"/>
      <c r="AU50" s="140"/>
      <c r="AV50" s="140"/>
      <c r="AW50" s="140"/>
      <c r="AX50" s="140"/>
      <c r="AY50" s="140"/>
      <c r="AZ50" s="140"/>
      <c r="BA50" s="140"/>
      <c r="BB50" s="140"/>
      <c r="BC50" s="140"/>
      <c r="BD50" s="140"/>
      <c r="BE50" s="140"/>
      <c r="BF50" s="140"/>
      <c r="BG50" s="140"/>
      <c r="BH50" s="140"/>
    </row>
    <row r="51" spans="1:60" outlineLevel="1" x14ac:dyDescent="0.2">
      <c r="A51" s="141"/>
      <c r="B51" s="141"/>
      <c r="C51" s="580" t="s">
        <v>159</v>
      </c>
      <c r="D51" s="581"/>
      <c r="E51" s="150"/>
      <c r="F51" s="153"/>
      <c r="G51" s="153"/>
      <c r="H51" s="153"/>
      <c r="I51" s="153"/>
      <c r="J51" s="153"/>
      <c r="K51" s="153"/>
      <c r="L51" s="153"/>
      <c r="M51" s="153"/>
      <c r="N51" s="144"/>
      <c r="O51" s="144"/>
      <c r="P51" s="144"/>
      <c r="Q51" s="144"/>
      <c r="R51" s="144"/>
      <c r="S51" s="144"/>
      <c r="T51" s="145"/>
      <c r="U51" s="144"/>
      <c r="V51" s="153"/>
      <c r="W51" s="140"/>
      <c r="X51" s="140"/>
      <c r="Y51" s="140"/>
      <c r="Z51" s="140"/>
      <c r="AA51" s="140"/>
      <c r="AB51" s="140"/>
      <c r="AC51" s="140"/>
      <c r="AD51" s="140"/>
      <c r="AE51" s="140" t="s">
        <v>116</v>
      </c>
      <c r="AF51" s="140">
        <v>0</v>
      </c>
      <c r="AG51" s="140"/>
      <c r="AH51" s="140"/>
      <c r="AI51" s="140"/>
      <c r="AJ51" s="140"/>
      <c r="AK51" s="140"/>
      <c r="AL51" s="140"/>
      <c r="AM51" s="140"/>
      <c r="AN51" s="140"/>
      <c r="AO51" s="140"/>
      <c r="AP51" s="140"/>
      <c r="AQ51" s="140"/>
      <c r="AR51" s="140"/>
      <c r="AS51" s="140"/>
      <c r="AT51" s="140"/>
      <c r="AU51" s="140"/>
      <c r="AV51" s="140"/>
      <c r="AW51" s="140"/>
      <c r="AX51" s="140"/>
      <c r="AY51" s="140"/>
      <c r="AZ51" s="140"/>
      <c r="BA51" s="140"/>
      <c r="BB51" s="140"/>
      <c r="BC51" s="140"/>
      <c r="BD51" s="140"/>
      <c r="BE51" s="140"/>
      <c r="BF51" s="140"/>
      <c r="BG51" s="140"/>
      <c r="BH51" s="140"/>
    </row>
    <row r="52" spans="1:60" outlineLevel="1" x14ac:dyDescent="0.2">
      <c r="A52" s="141"/>
      <c r="B52" s="141"/>
      <c r="C52" s="580" t="s">
        <v>160</v>
      </c>
      <c r="D52" s="581"/>
      <c r="E52" s="150">
        <v>23.068000000000001</v>
      </c>
      <c r="F52" s="153"/>
      <c r="G52" s="153"/>
      <c r="H52" s="153"/>
      <c r="I52" s="153"/>
      <c r="J52" s="153"/>
      <c r="K52" s="153"/>
      <c r="L52" s="153"/>
      <c r="M52" s="153"/>
      <c r="N52" s="144"/>
      <c r="O52" s="144"/>
      <c r="P52" s="144"/>
      <c r="Q52" s="144"/>
      <c r="R52" s="144"/>
      <c r="S52" s="144"/>
      <c r="T52" s="145"/>
      <c r="U52" s="144"/>
      <c r="V52" s="153"/>
      <c r="W52" s="140"/>
      <c r="X52" s="140"/>
      <c r="Y52" s="140"/>
      <c r="Z52" s="140"/>
      <c r="AA52" s="140"/>
      <c r="AB52" s="140"/>
      <c r="AC52" s="140"/>
      <c r="AD52" s="140"/>
      <c r="AE52" s="140" t="s">
        <v>116</v>
      </c>
      <c r="AF52" s="140">
        <v>0</v>
      </c>
      <c r="AG52" s="140"/>
      <c r="AH52" s="140"/>
      <c r="AI52" s="140"/>
      <c r="AJ52" s="140"/>
      <c r="AK52" s="140"/>
      <c r="AL52" s="140"/>
      <c r="AM52" s="140"/>
      <c r="AN52" s="140"/>
      <c r="AO52" s="140"/>
      <c r="AP52" s="140"/>
      <c r="AQ52" s="140"/>
      <c r="AR52" s="140"/>
      <c r="AS52" s="140"/>
      <c r="AT52" s="140"/>
      <c r="AU52" s="140"/>
      <c r="AV52" s="140"/>
      <c r="AW52" s="140"/>
      <c r="AX52" s="140"/>
      <c r="AY52" s="140"/>
      <c r="AZ52" s="140"/>
      <c r="BA52" s="140"/>
      <c r="BB52" s="140"/>
      <c r="BC52" s="140"/>
      <c r="BD52" s="140"/>
      <c r="BE52" s="140"/>
      <c r="BF52" s="140"/>
      <c r="BG52" s="140"/>
      <c r="BH52" s="140"/>
    </row>
    <row r="53" spans="1:60" ht="22.5" outlineLevel="1" x14ac:dyDescent="0.2">
      <c r="A53" s="141">
        <v>4</v>
      </c>
      <c r="B53" s="141" t="s">
        <v>161</v>
      </c>
      <c r="C53" s="578" t="s">
        <v>162</v>
      </c>
      <c r="D53" s="143" t="s">
        <v>155</v>
      </c>
      <c r="E53" s="149">
        <v>0.71050000000000002</v>
      </c>
      <c r="F53" s="579"/>
      <c r="G53" s="153">
        <f>ROUND(E53*F53,2)</f>
        <v>0</v>
      </c>
      <c r="H53" s="579"/>
      <c r="I53" s="153">
        <f>ROUND(E53*H53,2)</f>
        <v>0</v>
      </c>
      <c r="J53" s="579"/>
      <c r="K53" s="153">
        <f>ROUND(E53*J53,2)</f>
        <v>0</v>
      </c>
      <c r="L53" s="153">
        <v>21</v>
      </c>
      <c r="M53" s="153">
        <f>G53*(1+L53/100)</f>
        <v>0</v>
      </c>
      <c r="N53" s="144">
        <v>4.7379999999999999E-2</v>
      </c>
      <c r="O53" s="144">
        <f>ROUND(E53*N53,5)</f>
        <v>3.3660000000000002E-2</v>
      </c>
      <c r="P53" s="144">
        <v>0</v>
      </c>
      <c r="Q53" s="144">
        <f>ROUND(E53*P53,5)</f>
        <v>0</v>
      </c>
      <c r="R53" s="144"/>
      <c r="S53" s="144"/>
      <c r="T53" s="145">
        <v>1.2869999999999999</v>
      </c>
      <c r="U53" s="144">
        <f>ROUND(E53*T53,2)</f>
        <v>0.91</v>
      </c>
      <c r="V53" s="153" t="s">
        <v>262</v>
      </c>
      <c r="W53" s="140"/>
      <c r="X53" s="140"/>
      <c r="Y53" s="140"/>
      <c r="Z53" s="140"/>
      <c r="AA53" s="140"/>
      <c r="AB53" s="140"/>
      <c r="AC53" s="140"/>
      <c r="AD53" s="140"/>
      <c r="AE53" s="140" t="s">
        <v>114</v>
      </c>
      <c r="AF53" s="140"/>
      <c r="AG53" s="140"/>
      <c r="AH53" s="140"/>
      <c r="AI53" s="140"/>
      <c r="AJ53" s="140"/>
      <c r="AK53" s="140"/>
      <c r="AL53" s="140"/>
      <c r="AM53" s="140"/>
      <c r="AN53" s="140"/>
      <c r="AO53" s="140"/>
      <c r="AP53" s="140"/>
      <c r="AQ53" s="140"/>
      <c r="AR53" s="140"/>
      <c r="AS53" s="140"/>
      <c r="AT53" s="140"/>
      <c r="AU53" s="140"/>
      <c r="AV53" s="140"/>
      <c r="AW53" s="140"/>
      <c r="AX53" s="140"/>
      <c r="AY53" s="140"/>
      <c r="AZ53" s="140"/>
      <c r="BA53" s="140"/>
      <c r="BB53" s="140"/>
      <c r="BC53" s="140"/>
      <c r="BD53" s="140"/>
      <c r="BE53" s="140"/>
      <c r="BF53" s="140"/>
      <c r="BG53" s="140"/>
      <c r="BH53" s="140"/>
    </row>
    <row r="54" spans="1:60" outlineLevel="1" x14ac:dyDescent="0.2">
      <c r="A54" s="141"/>
      <c r="B54" s="141"/>
      <c r="C54" s="580" t="s">
        <v>163</v>
      </c>
      <c r="D54" s="581"/>
      <c r="E54" s="150"/>
      <c r="F54" s="153"/>
      <c r="G54" s="153"/>
      <c r="H54" s="153"/>
      <c r="I54" s="153"/>
      <c r="J54" s="153"/>
      <c r="K54" s="153"/>
      <c r="L54" s="153"/>
      <c r="M54" s="153"/>
      <c r="N54" s="144"/>
      <c r="O54" s="144"/>
      <c r="P54" s="144"/>
      <c r="Q54" s="144"/>
      <c r="R54" s="144"/>
      <c r="S54" s="144"/>
      <c r="T54" s="145"/>
      <c r="U54" s="144"/>
      <c r="V54" s="153"/>
      <c r="W54" s="140"/>
      <c r="X54" s="140"/>
      <c r="Y54" s="140"/>
      <c r="Z54" s="140"/>
      <c r="AA54" s="140"/>
      <c r="AB54" s="140"/>
      <c r="AC54" s="140"/>
      <c r="AD54" s="140"/>
      <c r="AE54" s="140" t="s">
        <v>116</v>
      </c>
      <c r="AF54" s="140">
        <v>0</v>
      </c>
      <c r="AG54" s="140"/>
      <c r="AH54" s="140"/>
      <c r="AI54" s="140"/>
      <c r="AJ54" s="140"/>
      <c r="AK54" s="140"/>
      <c r="AL54" s="140"/>
      <c r="AM54" s="140"/>
      <c r="AN54" s="140"/>
      <c r="AO54" s="140"/>
      <c r="AP54" s="140"/>
      <c r="AQ54" s="140"/>
      <c r="AR54" s="140"/>
      <c r="AS54" s="140"/>
      <c r="AT54" s="140"/>
      <c r="AU54" s="140"/>
      <c r="AV54" s="140"/>
      <c r="AW54" s="140"/>
      <c r="AX54" s="140"/>
      <c r="AY54" s="140"/>
      <c r="AZ54" s="140"/>
      <c r="BA54" s="140"/>
      <c r="BB54" s="140"/>
      <c r="BC54" s="140"/>
      <c r="BD54" s="140"/>
      <c r="BE54" s="140"/>
      <c r="BF54" s="140"/>
      <c r="BG54" s="140"/>
      <c r="BH54" s="140"/>
    </row>
    <row r="55" spans="1:60" outlineLevel="1" x14ac:dyDescent="0.2">
      <c r="A55" s="141"/>
      <c r="B55" s="141"/>
      <c r="C55" s="580" t="s">
        <v>164</v>
      </c>
      <c r="D55" s="581"/>
      <c r="E55" s="150">
        <v>0.71050000000000002</v>
      </c>
      <c r="F55" s="153"/>
      <c r="G55" s="153"/>
      <c r="H55" s="153"/>
      <c r="I55" s="153"/>
      <c r="J55" s="153"/>
      <c r="K55" s="153"/>
      <c r="L55" s="153"/>
      <c r="M55" s="153"/>
      <c r="N55" s="144"/>
      <c r="O55" s="144"/>
      <c r="P55" s="144"/>
      <c r="Q55" s="144"/>
      <c r="R55" s="144"/>
      <c r="S55" s="144"/>
      <c r="T55" s="145"/>
      <c r="U55" s="144"/>
      <c r="V55" s="153"/>
      <c r="W55" s="140"/>
      <c r="X55" s="140"/>
      <c r="Y55" s="140"/>
      <c r="Z55" s="140"/>
      <c r="AA55" s="140"/>
      <c r="AB55" s="140"/>
      <c r="AC55" s="140"/>
      <c r="AD55" s="140"/>
      <c r="AE55" s="140" t="s">
        <v>116</v>
      </c>
      <c r="AF55" s="140">
        <v>0</v>
      </c>
      <c r="AG55" s="140"/>
      <c r="AH55" s="140"/>
      <c r="AI55" s="140"/>
      <c r="AJ55" s="140"/>
      <c r="AK55" s="140"/>
      <c r="AL55" s="140"/>
      <c r="AM55" s="140"/>
      <c r="AN55" s="140"/>
      <c r="AO55" s="140"/>
      <c r="AP55" s="140"/>
      <c r="AQ55" s="140"/>
      <c r="AR55" s="140"/>
      <c r="AS55" s="140"/>
      <c r="AT55" s="140"/>
      <c r="AU55" s="140"/>
      <c r="AV55" s="140"/>
      <c r="AW55" s="140"/>
      <c r="AX55" s="140"/>
      <c r="AY55" s="140"/>
      <c r="AZ55" s="140"/>
      <c r="BA55" s="140"/>
      <c r="BB55" s="140"/>
      <c r="BC55" s="140"/>
      <c r="BD55" s="140"/>
      <c r="BE55" s="140"/>
      <c r="BF55" s="140"/>
      <c r="BG55" s="140"/>
      <c r="BH55" s="140"/>
    </row>
    <row r="56" spans="1:60" outlineLevel="1" x14ac:dyDescent="0.2">
      <c r="A56" s="141"/>
      <c r="B56" s="141"/>
      <c r="C56" s="583" t="s">
        <v>165</v>
      </c>
      <c r="D56" s="584"/>
      <c r="E56" s="152">
        <v>0.71050000000000002</v>
      </c>
      <c r="F56" s="153"/>
      <c r="G56" s="153"/>
      <c r="H56" s="153"/>
      <c r="I56" s="153"/>
      <c r="J56" s="153"/>
      <c r="K56" s="153"/>
      <c r="L56" s="153"/>
      <c r="M56" s="153"/>
      <c r="N56" s="144"/>
      <c r="O56" s="144"/>
      <c r="P56" s="144"/>
      <c r="Q56" s="144"/>
      <c r="R56" s="144"/>
      <c r="S56" s="144"/>
      <c r="T56" s="145"/>
      <c r="U56" s="144"/>
      <c r="V56" s="153"/>
      <c r="W56" s="140"/>
      <c r="X56" s="140"/>
      <c r="Y56" s="140"/>
      <c r="Z56" s="140"/>
      <c r="AA56" s="140"/>
      <c r="AB56" s="140"/>
      <c r="AC56" s="140"/>
      <c r="AD56" s="140"/>
      <c r="AE56" s="140" t="s">
        <v>116</v>
      </c>
      <c r="AF56" s="140">
        <v>1</v>
      </c>
      <c r="AG56" s="140"/>
      <c r="AH56" s="140"/>
      <c r="AI56" s="140"/>
      <c r="AJ56" s="140"/>
      <c r="AK56" s="140"/>
      <c r="AL56" s="140"/>
      <c r="AM56" s="140"/>
      <c r="AN56" s="140"/>
      <c r="AO56" s="140"/>
      <c r="AP56" s="140"/>
      <c r="AQ56" s="140"/>
      <c r="AR56" s="140"/>
      <c r="AS56" s="140"/>
      <c r="AT56" s="140"/>
      <c r="AU56" s="140"/>
      <c r="AV56" s="140"/>
      <c r="AW56" s="140"/>
      <c r="AX56" s="140"/>
      <c r="AY56" s="140"/>
      <c r="AZ56" s="140"/>
      <c r="BA56" s="140"/>
      <c r="BB56" s="140"/>
      <c r="BC56" s="140"/>
      <c r="BD56" s="140"/>
      <c r="BE56" s="140"/>
      <c r="BF56" s="140"/>
      <c r="BG56" s="140"/>
      <c r="BH56" s="140"/>
    </row>
    <row r="57" spans="1:60" ht="22.5" outlineLevel="1" x14ac:dyDescent="0.2">
      <c r="A57" s="141">
        <v>5</v>
      </c>
      <c r="B57" s="141" t="s">
        <v>166</v>
      </c>
      <c r="C57" s="578" t="s">
        <v>167</v>
      </c>
      <c r="D57" s="143" t="s">
        <v>168</v>
      </c>
      <c r="E57" s="149">
        <v>2</v>
      </c>
      <c r="F57" s="579"/>
      <c r="G57" s="153">
        <f>ROUND(E57*F57,2)</f>
        <v>0</v>
      </c>
      <c r="H57" s="579"/>
      <c r="I57" s="153">
        <f>ROUND(E57*H57,2)</f>
        <v>0</v>
      </c>
      <c r="J57" s="579"/>
      <c r="K57" s="153">
        <f>ROUND(E57*J57,2)</f>
        <v>0</v>
      </c>
      <c r="L57" s="153">
        <v>21</v>
      </c>
      <c r="M57" s="153">
        <f>G57*(1+L57/100)</f>
        <v>0</v>
      </c>
      <c r="N57" s="144">
        <v>6.3200000000000001E-3</v>
      </c>
      <c r="O57" s="144">
        <f>ROUND(E57*N57,5)</f>
        <v>1.264E-2</v>
      </c>
      <c r="P57" s="144">
        <v>0</v>
      </c>
      <c r="Q57" s="144">
        <f>ROUND(E57*P57,5)</f>
        <v>0</v>
      </c>
      <c r="R57" s="144"/>
      <c r="S57" s="144"/>
      <c r="T57" s="145">
        <v>0.95699999999999996</v>
      </c>
      <c r="U57" s="144">
        <f>ROUND(E57*T57,2)</f>
        <v>1.91</v>
      </c>
      <c r="V57" s="153" t="s">
        <v>262</v>
      </c>
      <c r="W57" s="140"/>
      <c r="X57" s="140"/>
      <c r="Y57" s="140"/>
      <c r="Z57" s="140"/>
      <c r="AA57" s="140"/>
      <c r="AB57" s="140"/>
      <c r="AC57" s="140"/>
      <c r="AD57" s="140"/>
      <c r="AE57" s="140" t="s">
        <v>114</v>
      </c>
      <c r="AF57" s="140"/>
      <c r="AG57" s="140"/>
      <c r="AH57" s="140"/>
      <c r="AI57" s="140"/>
      <c r="AJ57" s="140"/>
      <c r="AK57" s="140"/>
      <c r="AL57" s="140"/>
      <c r="AM57" s="140"/>
      <c r="AN57" s="140"/>
      <c r="AO57" s="140"/>
      <c r="AP57" s="140"/>
      <c r="AQ57" s="140"/>
      <c r="AR57" s="140"/>
      <c r="AS57" s="140"/>
      <c r="AT57" s="140"/>
      <c r="AU57" s="140"/>
      <c r="AV57" s="140"/>
      <c r="AW57" s="140"/>
      <c r="AX57" s="140"/>
      <c r="AY57" s="140"/>
      <c r="AZ57" s="140"/>
      <c r="BA57" s="140"/>
      <c r="BB57" s="140"/>
      <c r="BC57" s="140"/>
      <c r="BD57" s="140"/>
      <c r="BE57" s="140"/>
      <c r="BF57" s="140"/>
      <c r="BG57" s="140"/>
      <c r="BH57" s="140"/>
    </row>
    <row r="58" spans="1:60" x14ac:dyDescent="0.2">
      <c r="A58" s="142" t="s">
        <v>111</v>
      </c>
      <c r="B58" s="142" t="s">
        <v>62</v>
      </c>
      <c r="C58" s="582" t="s">
        <v>63</v>
      </c>
      <c r="D58" s="146"/>
      <c r="E58" s="151"/>
      <c r="F58" s="154"/>
      <c r="G58" s="154">
        <f>SUMIF(AE59:AE65,"&lt;&gt;NOR",G59:G65)</f>
        <v>0</v>
      </c>
      <c r="H58" s="154"/>
      <c r="I58" s="154">
        <f>SUM(I59:I65)</f>
        <v>0</v>
      </c>
      <c r="J58" s="154"/>
      <c r="K58" s="154">
        <f>SUM(K59:K65)</f>
        <v>0</v>
      </c>
      <c r="L58" s="154"/>
      <c r="M58" s="154">
        <f>SUM(M59:M65)</f>
        <v>0</v>
      </c>
      <c r="N58" s="147"/>
      <c r="O58" s="147">
        <f>SUM(O59:O65)</f>
        <v>0.35949999999999999</v>
      </c>
      <c r="P58" s="147"/>
      <c r="Q58" s="147">
        <f>SUM(Q59:Q65)</f>
        <v>0</v>
      </c>
      <c r="R58" s="147"/>
      <c r="S58" s="147"/>
      <c r="T58" s="148"/>
      <c r="U58" s="147">
        <f>SUM(U59:U65)</f>
        <v>10.15</v>
      </c>
      <c r="V58" s="154"/>
      <c r="AE58" t="s">
        <v>112</v>
      </c>
    </row>
    <row r="59" spans="1:60" outlineLevel="1" x14ac:dyDescent="0.2">
      <c r="A59" s="141">
        <v>6</v>
      </c>
      <c r="B59" s="141" t="s">
        <v>169</v>
      </c>
      <c r="C59" s="578" t="s">
        <v>170</v>
      </c>
      <c r="D59" s="143" t="s">
        <v>155</v>
      </c>
      <c r="E59" s="149">
        <v>14.679500000000003</v>
      </c>
      <c r="F59" s="579"/>
      <c r="G59" s="153">
        <f>ROUND(E59*F59,2)</f>
        <v>0</v>
      </c>
      <c r="H59" s="579"/>
      <c r="I59" s="153">
        <f>ROUND(E59*H59,2)</f>
        <v>0</v>
      </c>
      <c r="J59" s="579"/>
      <c r="K59" s="153">
        <f>ROUND(E59*J59,2)</f>
        <v>0</v>
      </c>
      <c r="L59" s="153">
        <v>21</v>
      </c>
      <c r="M59" s="153">
        <f>G59*(1+L59/100)</f>
        <v>0</v>
      </c>
      <c r="N59" s="144">
        <v>2.4490000000000001E-2</v>
      </c>
      <c r="O59" s="144">
        <f>ROUND(E59*N59,5)</f>
        <v>0.35949999999999999</v>
      </c>
      <c r="P59" s="144">
        <v>0</v>
      </c>
      <c r="Q59" s="144">
        <f>ROUND(E59*P59,5)</f>
        <v>0</v>
      </c>
      <c r="R59" s="144"/>
      <c r="S59" s="144"/>
      <c r="T59" s="145">
        <v>0.69166000000000005</v>
      </c>
      <c r="U59" s="144">
        <f>ROUND(E59*T59,2)</f>
        <v>10.15</v>
      </c>
      <c r="V59" s="153" t="s">
        <v>262</v>
      </c>
      <c r="W59" s="140"/>
      <c r="X59" s="140"/>
      <c r="Y59" s="140"/>
      <c r="Z59" s="140"/>
      <c r="AA59" s="140"/>
      <c r="AB59" s="140"/>
      <c r="AC59" s="140"/>
      <c r="AD59" s="140"/>
      <c r="AE59" s="140" t="s">
        <v>114</v>
      </c>
      <c r="AF59" s="140"/>
      <c r="AG59" s="140"/>
      <c r="AH59" s="140"/>
      <c r="AI59" s="140"/>
      <c r="AJ59" s="140"/>
      <c r="AK59" s="140"/>
      <c r="AL59" s="140"/>
      <c r="AM59" s="140"/>
      <c r="AN59" s="140"/>
      <c r="AO59" s="140"/>
      <c r="AP59" s="140"/>
      <c r="AQ59" s="140"/>
      <c r="AR59" s="140"/>
      <c r="AS59" s="140"/>
      <c r="AT59" s="140"/>
      <c r="AU59" s="140"/>
      <c r="AV59" s="140"/>
      <c r="AW59" s="140"/>
      <c r="AX59" s="140"/>
      <c r="AY59" s="140"/>
      <c r="AZ59" s="140"/>
      <c r="BA59" s="140"/>
      <c r="BB59" s="140"/>
      <c r="BC59" s="140"/>
      <c r="BD59" s="140"/>
      <c r="BE59" s="140"/>
      <c r="BF59" s="140"/>
      <c r="BG59" s="140"/>
      <c r="BH59" s="140"/>
    </row>
    <row r="60" spans="1:60" ht="22.5" outlineLevel="1" x14ac:dyDescent="0.2">
      <c r="A60" s="141"/>
      <c r="B60" s="141"/>
      <c r="C60" s="580" t="s">
        <v>171</v>
      </c>
      <c r="D60" s="581"/>
      <c r="E60" s="150"/>
      <c r="F60" s="153"/>
      <c r="G60" s="153"/>
      <c r="H60" s="153"/>
      <c r="I60" s="153"/>
      <c r="J60" s="153"/>
      <c r="K60" s="153"/>
      <c r="L60" s="153"/>
      <c r="M60" s="153"/>
      <c r="N60" s="144"/>
      <c r="O60" s="144"/>
      <c r="P60" s="144"/>
      <c r="Q60" s="144"/>
      <c r="R60" s="144"/>
      <c r="S60" s="144"/>
      <c r="T60" s="145"/>
      <c r="U60" s="144"/>
      <c r="V60" s="153"/>
      <c r="W60" s="140"/>
      <c r="X60" s="140"/>
      <c r="Y60" s="140"/>
      <c r="Z60" s="140"/>
      <c r="AA60" s="140"/>
      <c r="AB60" s="140"/>
      <c r="AC60" s="140"/>
      <c r="AD60" s="140"/>
      <c r="AE60" s="140" t="s">
        <v>116</v>
      </c>
      <c r="AF60" s="140">
        <v>0</v>
      </c>
      <c r="AG60" s="140"/>
      <c r="AH60" s="140"/>
      <c r="AI60" s="140"/>
      <c r="AJ60" s="140"/>
      <c r="AK60" s="140"/>
      <c r="AL60" s="140"/>
      <c r="AM60" s="140"/>
      <c r="AN60" s="140"/>
      <c r="AO60" s="140"/>
      <c r="AP60" s="140"/>
      <c r="AQ60" s="140"/>
      <c r="AR60" s="140"/>
      <c r="AS60" s="140"/>
      <c r="AT60" s="140"/>
      <c r="AU60" s="140"/>
      <c r="AV60" s="140"/>
      <c r="AW60" s="140"/>
      <c r="AX60" s="140"/>
      <c r="AY60" s="140"/>
      <c r="AZ60" s="140"/>
      <c r="BA60" s="140"/>
      <c r="BB60" s="140"/>
      <c r="BC60" s="140"/>
      <c r="BD60" s="140"/>
      <c r="BE60" s="140"/>
      <c r="BF60" s="140"/>
      <c r="BG60" s="140"/>
      <c r="BH60" s="140"/>
    </row>
    <row r="61" spans="1:60" outlineLevel="1" x14ac:dyDescent="0.2">
      <c r="A61" s="141"/>
      <c r="B61" s="141"/>
      <c r="C61" s="580" t="s">
        <v>172</v>
      </c>
      <c r="D61" s="581"/>
      <c r="E61" s="150"/>
      <c r="F61" s="153"/>
      <c r="G61" s="153"/>
      <c r="H61" s="153"/>
      <c r="I61" s="153"/>
      <c r="J61" s="153"/>
      <c r="K61" s="153"/>
      <c r="L61" s="153"/>
      <c r="M61" s="153"/>
      <c r="N61" s="144"/>
      <c r="O61" s="144"/>
      <c r="P61" s="144"/>
      <c r="Q61" s="144"/>
      <c r="R61" s="144"/>
      <c r="S61" s="144"/>
      <c r="T61" s="145"/>
      <c r="U61" s="144"/>
      <c r="V61" s="153"/>
      <c r="W61" s="140"/>
      <c r="X61" s="140"/>
      <c r="Y61" s="140"/>
      <c r="Z61" s="140"/>
      <c r="AA61" s="140"/>
      <c r="AB61" s="140"/>
      <c r="AC61" s="140"/>
      <c r="AD61" s="140"/>
      <c r="AE61" s="140" t="s">
        <v>116</v>
      </c>
      <c r="AF61" s="140">
        <v>0</v>
      </c>
      <c r="AG61" s="140"/>
      <c r="AH61" s="140"/>
      <c r="AI61" s="140"/>
      <c r="AJ61" s="140"/>
      <c r="AK61" s="140"/>
      <c r="AL61" s="140"/>
      <c r="AM61" s="140"/>
      <c r="AN61" s="140"/>
      <c r="AO61" s="140"/>
      <c r="AP61" s="140"/>
      <c r="AQ61" s="140"/>
      <c r="AR61" s="140"/>
      <c r="AS61" s="140"/>
      <c r="AT61" s="140"/>
      <c r="AU61" s="140"/>
      <c r="AV61" s="140"/>
      <c r="AW61" s="140"/>
      <c r="AX61" s="140"/>
      <c r="AY61" s="140"/>
      <c r="AZ61" s="140"/>
      <c r="BA61" s="140"/>
      <c r="BB61" s="140"/>
      <c r="BC61" s="140"/>
      <c r="BD61" s="140"/>
      <c r="BE61" s="140"/>
      <c r="BF61" s="140"/>
      <c r="BG61" s="140"/>
      <c r="BH61" s="140"/>
    </row>
    <row r="62" spans="1:60" outlineLevel="1" x14ac:dyDescent="0.2">
      <c r="A62" s="141"/>
      <c r="B62" s="141"/>
      <c r="C62" s="580" t="s">
        <v>159</v>
      </c>
      <c r="D62" s="581"/>
      <c r="E62" s="150"/>
      <c r="F62" s="153"/>
      <c r="G62" s="153"/>
      <c r="H62" s="153"/>
      <c r="I62" s="153"/>
      <c r="J62" s="153"/>
      <c r="K62" s="153"/>
      <c r="L62" s="153"/>
      <c r="M62" s="153"/>
      <c r="N62" s="144"/>
      <c r="O62" s="144"/>
      <c r="P62" s="144"/>
      <c r="Q62" s="144"/>
      <c r="R62" s="144"/>
      <c r="S62" s="144"/>
      <c r="T62" s="145"/>
      <c r="U62" s="144"/>
      <c r="V62" s="153"/>
      <c r="W62" s="140"/>
      <c r="X62" s="140"/>
      <c r="Y62" s="140"/>
      <c r="Z62" s="140"/>
      <c r="AA62" s="140"/>
      <c r="AB62" s="140"/>
      <c r="AC62" s="140"/>
      <c r="AD62" s="140"/>
      <c r="AE62" s="140" t="s">
        <v>116</v>
      </c>
      <c r="AF62" s="140">
        <v>0</v>
      </c>
      <c r="AG62" s="140"/>
      <c r="AH62" s="140"/>
      <c r="AI62" s="140"/>
      <c r="AJ62" s="140"/>
      <c r="AK62" s="140"/>
      <c r="AL62" s="140"/>
      <c r="AM62" s="140"/>
      <c r="AN62" s="140"/>
      <c r="AO62" s="140"/>
      <c r="AP62" s="140"/>
      <c r="AQ62" s="140"/>
      <c r="AR62" s="140"/>
      <c r="AS62" s="140"/>
      <c r="AT62" s="140"/>
      <c r="AU62" s="140"/>
      <c r="AV62" s="140"/>
      <c r="AW62" s="140"/>
      <c r="AX62" s="140"/>
      <c r="AY62" s="140"/>
      <c r="AZ62" s="140"/>
      <c r="BA62" s="140"/>
      <c r="BB62" s="140"/>
      <c r="BC62" s="140"/>
      <c r="BD62" s="140"/>
      <c r="BE62" s="140"/>
      <c r="BF62" s="140"/>
      <c r="BG62" s="140"/>
      <c r="BH62" s="140"/>
    </row>
    <row r="63" spans="1:60" outlineLevel="1" x14ac:dyDescent="0.2">
      <c r="A63" s="141"/>
      <c r="B63" s="141"/>
      <c r="C63" s="580" t="s">
        <v>173</v>
      </c>
      <c r="D63" s="581"/>
      <c r="E63" s="150"/>
      <c r="F63" s="153"/>
      <c r="G63" s="153"/>
      <c r="H63" s="153"/>
      <c r="I63" s="153"/>
      <c r="J63" s="153"/>
      <c r="K63" s="153"/>
      <c r="L63" s="153"/>
      <c r="M63" s="153"/>
      <c r="N63" s="144"/>
      <c r="O63" s="144"/>
      <c r="P63" s="144"/>
      <c r="Q63" s="144"/>
      <c r="R63" s="144"/>
      <c r="S63" s="144"/>
      <c r="T63" s="145"/>
      <c r="U63" s="144"/>
      <c r="V63" s="153"/>
      <c r="W63" s="140"/>
      <c r="X63" s="140"/>
      <c r="Y63" s="140"/>
      <c r="Z63" s="140"/>
      <c r="AA63" s="140"/>
      <c r="AB63" s="140"/>
      <c r="AC63" s="140"/>
      <c r="AD63" s="140"/>
      <c r="AE63" s="140" t="s">
        <v>116</v>
      </c>
      <c r="AF63" s="140">
        <v>0</v>
      </c>
      <c r="AG63" s="140"/>
      <c r="AH63" s="140"/>
      <c r="AI63" s="140"/>
      <c r="AJ63" s="140"/>
      <c r="AK63" s="140"/>
      <c r="AL63" s="140"/>
      <c r="AM63" s="140"/>
      <c r="AN63" s="140"/>
      <c r="AO63" s="140"/>
      <c r="AP63" s="140"/>
      <c r="AQ63" s="140"/>
      <c r="AR63" s="140"/>
      <c r="AS63" s="140"/>
      <c r="AT63" s="140"/>
      <c r="AU63" s="140"/>
      <c r="AV63" s="140"/>
      <c r="AW63" s="140"/>
      <c r="AX63" s="140"/>
      <c r="AY63" s="140"/>
      <c r="AZ63" s="140"/>
      <c r="BA63" s="140"/>
      <c r="BB63" s="140"/>
      <c r="BC63" s="140"/>
      <c r="BD63" s="140"/>
      <c r="BE63" s="140"/>
      <c r="BF63" s="140"/>
      <c r="BG63" s="140"/>
      <c r="BH63" s="140"/>
    </row>
    <row r="64" spans="1:60" outlineLevel="1" x14ac:dyDescent="0.2">
      <c r="A64" s="141"/>
      <c r="B64" s="141"/>
      <c r="C64" s="580" t="s">
        <v>174</v>
      </c>
      <c r="D64" s="581"/>
      <c r="E64" s="150">
        <v>14.679500000000001</v>
      </c>
      <c r="F64" s="153"/>
      <c r="G64" s="153"/>
      <c r="H64" s="153"/>
      <c r="I64" s="153"/>
      <c r="J64" s="153"/>
      <c r="K64" s="153"/>
      <c r="L64" s="153"/>
      <c r="M64" s="153"/>
      <c r="N64" s="144"/>
      <c r="O64" s="144"/>
      <c r="P64" s="144"/>
      <c r="Q64" s="144"/>
      <c r="R64" s="144"/>
      <c r="S64" s="144"/>
      <c r="T64" s="145"/>
      <c r="U64" s="144"/>
      <c r="V64" s="153"/>
      <c r="W64" s="140"/>
      <c r="X64" s="140"/>
      <c r="Y64" s="140"/>
      <c r="Z64" s="140"/>
      <c r="AA64" s="140"/>
      <c r="AB64" s="140"/>
      <c r="AC64" s="140"/>
      <c r="AD64" s="140"/>
      <c r="AE64" s="140" t="s">
        <v>116</v>
      </c>
      <c r="AF64" s="140">
        <v>0</v>
      </c>
      <c r="AG64" s="140"/>
      <c r="AH64" s="140"/>
      <c r="AI64" s="140"/>
      <c r="AJ64" s="140"/>
      <c r="AK64" s="140"/>
      <c r="AL64" s="140"/>
      <c r="AM64" s="140"/>
      <c r="AN64" s="140"/>
      <c r="AO64" s="140"/>
      <c r="AP64" s="140"/>
      <c r="AQ64" s="140"/>
      <c r="AR64" s="140"/>
      <c r="AS64" s="140"/>
      <c r="AT64" s="140"/>
      <c r="AU64" s="140"/>
      <c r="AV64" s="140"/>
      <c r="AW64" s="140"/>
      <c r="AX64" s="140"/>
      <c r="AY64" s="140"/>
      <c r="AZ64" s="140"/>
      <c r="BA64" s="140"/>
      <c r="BB64" s="140"/>
      <c r="BC64" s="140"/>
      <c r="BD64" s="140"/>
      <c r="BE64" s="140"/>
      <c r="BF64" s="140"/>
      <c r="BG64" s="140"/>
      <c r="BH64" s="140"/>
    </row>
    <row r="65" spans="1:60" outlineLevel="1" x14ac:dyDescent="0.2">
      <c r="A65" s="141"/>
      <c r="B65" s="141"/>
      <c r="C65" s="583" t="s">
        <v>165</v>
      </c>
      <c r="D65" s="584"/>
      <c r="E65" s="152">
        <v>14.679500000000001</v>
      </c>
      <c r="F65" s="153"/>
      <c r="G65" s="153"/>
      <c r="H65" s="153"/>
      <c r="I65" s="153"/>
      <c r="J65" s="153"/>
      <c r="K65" s="153"/>
      <c r="L65" s="153"/>
      <c r="M65" s="153"/>
      <c r="N65" s="144"/>
      <c r="O65" s="144"/>
      <c r="P65" s="144"/>
      <c r="Q65" s="144"/>
      <c r="R65" s="144"/>
      <c r="S65" s="144"/>
      <c r="T65" s="145"/>
      <c r="U65" s="144"/>
      <c r="V65" s="153"/>
      <c r="W65" s="140"/>
      <c r="X65" s="140"/>
      <c r="Y65" s="140"/>
      <c r="Z65" s="140"/>
      <c r="AA65" s="140"/>
      <c r="AB65" s="140"/>
      <c r="AC65" s="140"/>
      <c r="AD65" s="140"/>
      <c r="AE65" s="140" t="s">
        <v>116</v>
      </c>
      <c r="AF65" s="140">
        <v>1</v>
      </c>
      <c r="AG65" s="140"/>
      <c r="AH65" s="140"/>
      <c r="AI65" s="140"/>
      <c r="AJ65" s="140"/>
      <c r="AK65" s="140"/>
      <c r="AL65" s="140"/>
      <c r="AM65" s="140"/>
      <c r="AN65" s="140"/>
      <c r="AO65" s="140"/>
      <c r="AP65" s="140"/>
      <c r="AQ65" s="140"/>
      <c r="AR65" s="140"/>
      <c r="AS65" s="140"/>
      <c r="AT65" s="140"/>
      <c r="AU65" s="140"/>
      <c r="AV65" s="140"/>
      <c r="AW65" s="140"/>
      <c r="AX65" s="140"/>
      <c r="AY65" s="140"/>
      <c r="AZ65" s="140"/>
      <c r="BA65" s="140"/>
      <c r="BB65" s="140"/>
      <c r="BC65" s="140"/>
      <c r="BD65" s="140"/>
      <c r="BE65" s="140"/>
      <c r="BF65" s="140"/>
      <c r="BG65" s="140"/>
      <c r="BH65" s="140"/>
    </row>
    <row r="66" spans="1:60" x14ac:dyDescent="0.2">
      <c r="A66" s="142" t="s">
        <v>111</v>
      </c>
      <c r="B66" s="142" t="s">
        <v>64</v>
      </c>
      <c r="C66" s="582" t="s">
        <v>65</v>
      </c>
      <c r="D66" s="146"/>
      <c r="E66" s="151"/>
      <c r="F66" s="154"/>
      <c r="G66" s="154">
        <f>SUMIF(AE67:AE69,"&lt;&gt;NOR",G67:G69)</f>
        <v>0</v>
      </c>
      <c r="H66" s="154"/>
      <c r="I66" s="154">
        <f>SUM(I67:I69)</f>
        <v>0</v>
      </c>
      <c r="J66" s="154"/>
      <c r="K66" s="154">
        <f>SUM(K67:K69)</f>
        <v>0</v>
      </c>
      <c r="L66" s="154"/>
      <c r="M66" s="154">
        <f>SUM(M67:M69)</f>
        <v>0</v>
      </c>
      <c r="N66" s="147"/>
      <c r="O66" s="147">
        <f>SUM(O67:O69)</f>
        <v>5.2300000000000003E-3</v>
      </c>
      <c r="P66" s="147"/>
      <c r="Q66" s="147">
        <f>SUM(Q67:Q69)</f>
        <v>0</v>
      </c>
      <c r="R66" s="147"/>
      <c r="S66" s="147"/>
      <c r="T66" s="148"/>
      <c r="U66" s="147">
        <f>SUM(U67:U69)</f>
        <v>0.12</v>
      </c>
      <c r="V66" s="154"/>
      <c r="AE66" t="s">
        <v>112</v>
      </c>
    </row>
    <row r="67" spans="1:60" ht="22.5" outlineLevel="1" x14ac:dyDescent="0.2">
      <c r="A67" s="141">
        <v>7</v>
      </c>
      <c r="B67" s="141" t="s">
        <v>175</v>
      </c>
      <c r="C67" s="578" t="s">
        <v>176</v>
      </c>
      <c r="D67" s="143" t="s">
        <v>155</v>
      </c>
      <c r="E67" s="149">
        <v>0.247</v>
      </c>
      <c r="F67" s="579"/>
      <c r="G67" s="153">
        <f>ROUND(E67*F67,2)</f>
        <v>0</v>
      </c>
      <c r="H67" s="579"/>
      <c r="I67" s="153">
        <f>ROUND(E67*H67,2)</f>
        <v>0</v>
      </c>
      <c r="J67" s="579"/>
      <c r="K67" s="153">
        <f>ROUND(E67*J67,2)</f>
        <v>0</v>
      </c>
      <c r="L67" s="153">
        <v>21</v>
      </c>
      <c r="M67" s="153">
        <f>G67*(1+L67/100)</f>
        <v>0</v>
      </c>
      <c r="N67" s="144">
        <v>2.1180000000000001E-2</v>
      </c>
      <c r="O67" s="144">
        <f>ROUND(E67*N67,5)</f>
        <v>5.2300000000000003E-3</v>
      </c>
      <c r="P67" s="144">
        <v>0</v>
      </c>
      <c r="Q67" s="144">
        <f>ROUND(E67*P67,5)</f>
        <v>0</v>
      </c>
      <c r="R67" s="144"/>
      <c r="S67" s="144"/>
      <c r="T67" s="145">
        <v>0.47</v>
      </c>
      <c r="U67" s="144">
        <f>ROUND(E67*T67,2)</f>
        <v>0.12</v>
      </c>
      <c r="V67" s="153" t="s">
        <v>262</v>
      </c>
      <c r="W67" s="140"/>
      <c r="X67" s="140"/>
      <c r="Y67" s="140"/>
      <c r="Z67" s="140"/>
      <c r="AA67" s="140"/>
      <c r="AB67" s="140"/>
      <c r="AC67" s="140"/>
      <c r="AD67" s="140"/>
      <c r="AE67" s="140" t="s">
        <v>114</v>
      </c>
      <c r="AF67" s="140"/>
      <c r="AG67" s="140"/>
      <c r="AH67" s="140"/>
      <c r="AI67" s="140"/>
      <c r="AJ67" s="140"/>
      <c r="AK67" s="140"/>
      <c r="AL67" s="140"/>
      <c r="AM67" s="140"/>
      <c r="AN67" s="140"/>
      <c r="AO67" s="140"/>
      <c r="AP67" s="140"/>
      <c r="AQ67" s="140"/>
      <c r="AR67" s="140"/>
      <c r="AS67" s="140"/>
      <c r="AT67" s="140"/>
      <c r="AU67" s="140"/>
      <c r="AV67" s="140"/>
      <c r="AW67" s="140"/>
      <c r="AX67" s="140"/>
      <c r="AY67" s="140"/>
      <c r="AZ67" s="140"/>
      <c r="BA67" s="140"/>
      <c r="BB67" s="140"/>
      <c r="BC67" s="140"/>
      <c r="BD67" s="140"/>
      <c r="BE67" s="140"/>
      <c r="BF67" s="140"/>
      <c r="BG67" s="140"/>
      <c r="BH67" s="140"/>
    </row>
    <row r="68" spans="1:60" outlineLevel="1" x14ac:dyDescent="0.2">
      <c r="A68" s="141"/>
      <c r="B68" s="141"/>
      <c r="C68" s="580" t="s">
        <v>177</v>
      </c>
      <c r="D68" s="581"/>
      <c r="E68" s="150"/>
      <c r="F68" s="153"/>
      <c r="G68" s="153"/>
      <c r="H68" s="153"/>
      <c r="I68" s="153"/>
      <c r="J68" s="153"/>
      <c r="K68" s="153"/>
      <c r="L68" s="153"/>
      <c r="M68" s="153"/>
      <c r="N68" s="144"/>
      <c r="O68" s="144"/>
      <c r="P68" s="144"/>
      <c r="Q68" s="144"/>
      <c r="R68" s="144"/>
      <c r="S68" s="144"/>
      <c r="T68" s="145"/>
      <c r="U68" s="144"/>
      <c r="V68" s="153"/>
      <c r="W68" s="140"/>
      <c r="X68" s="140"/>
      <c r="Y68" s="140"/>
      <c r="Z68" s="140"/>
      <c r="AA68" s="140"/>
      <c r="AB68" s="140"/>
      <c r="AC68" s="140"/>
      <c r="AD68" s="140"/>
      <c r="AE68" s="140" t="s">
        <v>116</v>
      </c>
      <c r="AF68" s="140">
        <v>0</v>
      </c>
      <c r="AG68" s="140"/>
      <c r="AH68" s="140"/>
      <c r="AI68" s="140"/>
      <c r="AJ68" s="140"/>
      <c r="AK68" s="140"/>
      <c r="AL68" s="140"/>
      <c r="AM68" s="140"/>
      <c r="AN68" s="140"/>
      <c r="AO68" s="140"/>
      <c r="AP68" s="140"/>
      <c r="AQ68" s="140"/>
      <c r="AR68" s="140"/>
      <c r="AS68" s="140"/>
      <c r="AT68" s="140"/>
      <c r="AU68" s="140"/>
      <c r="AV68" s="140"/>
      <c r="AW68" s="140"/>
      <c r="AX68" s="140"/>
      <c r="AY68" s="140"/>
      <c r="AZ68" s="140"/>
      <c r="BA68" s="140"/>
      <c r="BB68" s="140"/>
      <c r="BC68" s="140"/>
      <c r="BD68" s="140"/>
      <c r="BE68" s="140"/>
      <c r="BF68" s="140"/>
      <c r="BG68" s="140"/>
      <c r="BH68" s="140"/>
    </row>
    <row r="69" spans="1:60" outlineLevel="1" x14ac:dyDescent="0.2">
      <c r="A69" s="141"/>
      <c r="B69" s="141"/>
      <c r="C69" s="580" t="s">
        <v>178</v>
      </c>
      <c r="D69" s="581"/>
      <c r="E69" s="150">
        <v>0.247</v>
      </c>
      <c r="F69" s="153"/>
      <c r="G69" s="153"/>
      <c r="H69" s="153"/>
      <c r="I69" s="153"/>
      <c r="J69" s="153"/>
      <c r="K69" s="153"/>
      <c r="L69" s="153"/>
      <c r="M69" s="153"/>
      <c r="N69" s="144"/>
      <c r="O69" s="144"/>
      <c r="P69" s="144"/>
      <c r="Q69" s="144"/>
      <c r="R69" s="144"/>
      <c r="S69" s="144"/>
      <c r="T69" s="145"/>
      <c r="U69" s="144"/>
      <c r="V69" s="153"/>
      <c r="W69" s="140"/>
      <c r="X69" s="140"/>
      <c r="Y69" s="140"/>
      <c r="Z69" s="140"/>
      <c r="AA69" s="140"/>
      <c r="AB69" s="140"/>
      <c r="AC69" s="140"/>
      <c r="AD69" s="140"/>
      <c r="AE69" s="140" t="s">
        <v>116</v>
      </c>
      <c r="AF69" s="140">
        <v>0</v>
      </c>
      <c r="AG69" s="140"/>
      <c r="AH69" s="140"/>
      <c r="AI69" s="140"/>
      <c r="AJ69" s="140"/>
      <c r="AK69" s="140"/>
      <c r="AL69" s="140"/>
      <c r="AM69" s="140"/>
      <c r="AN69" s="140"/>
      <c r="AO69" s="140"/>
      <c r="AP69" s="140"/>
      <c r="AQ69" s="140"/>
      <c r="AR69" s="140"/>
      <c r="AS69" s="140"/>
      <c r="AT69" s="140"/>
      <c r="AU69" s="140"/>
      <c r="AV69" s="140"/>
      <c r="AW69" s="140"/>
      <c r="AX69" s="140"/>
      <c r="AY69" s="140"/>
      <c r="AZ69" s="140"/>
      <c r="BA69" s="140"/>
      <c r="BB69" s="140"/>
      <c r="BC69" s="140"/>
      <c r="BD69" s="140"/>
      <c r="BE69" s="140"/>
      <c r="BF69" s="140"/>
      <c r="BG69" s="140"/>
      <c r="BH69" s="140"/>
    </row>
    <row r="70" spans="1:60" x14ac:dyDescent="0.2">
      <c r="A70" s="142" t="s">
        <v>111</v>
      </c>
      <c r="B70" s="142" t="s">
        <v>66</v>
      </c>
      <c r="C70" s="582" t="s">
        <v>67</v>
      </c>
      <c r="D70" s="146"/>
      <c r="E70" s="151"/>
      <c r="F70" s="154"/>
      <c r="G70" s="154">
        <f>SUMIF(AE71:AE72,"&lt;&gt;NOR",G71:G72)</f>
        <v>0</v>
      </c>
      <c r="H70" s="154"/>
      <c r="I70" s="154">
        <f>SUM(I71:I72)</f>
        <v>0</v>
      </c>
      <c r="J70" s="154"/>
      <c r="K70" s="154">
        <f>SUM(K71:K72)</f>
        <v>0</v>
      </c>
      <c r="L70" s="154"/>
      <c r="M70" s="154">
        <f>SUM(M71:M72)</f>
        <v>0</v>
      </c>
      <c r="N70" s="147"/>
      <c r="O70" s="147">
        <f>SUM(O71:O72)</f>
        <v>0</v>
      </c>
      <c r="P70" s="147"/>
      <c r="Q70" s="147">
        <f>SUM(Q71:Q72)</f>
        <v>0</v>
      </c>
      <c r="R70" s="147"/>
      <c r="S70" s="147"/>
      <c r="T70" s="148"/>
      <c r="U70" s="147">
        <f>SUM(U71:U72)</f>
        <v>8</v>
      </c>
      <c r="V70" s="154"/>
      <c r="AE70" t="s">
        <v>112</v>
      </c>
    </row>
    <row r="71" spans="1:60" outlineLevel="1" x14ac:dyDescent="0.2">
      <c r="A71" s="141">
        <v>8</v>
      </c>
      <c r="B71" s="141" t="s">
        <v>179</v>
      </c>
      <c r="C71" s="578" t="s">
        <v>180</v>
      </c>
      <c r="D71" s="143" t="s">
        <v>181</v>
      </c>
      <c r="E71" s="149">
        <v>8</v>
      </c>
      <c r="F71" s="579"/>
      <c r="G71" s="153">
        <f>ROUND(E71*F71,2)</f>
        <v>0</v>
      </c>
      <c r="H71" s="579"/>
      <c r="I71" s="153">
        <f>ROUND(E71*H71,2)</f>
        <v>0</v>
      </c>
      <c r="J71" s="579"/>
      <c r="K71" s="153">
        <f>ROUND(E71*J71,2)</f>
        <v>0</v>
      </c>
      <c r="L71" s="153">
        <v>21</v>
      </c>
      <c r="M71" s="153">
        <f>G71*(1+L71/100)</f>
        <v>0</v>
      </c>
      <c r="N71" s="144">
        <v>0</v>
      </c>
      <c r="O71" s="144">
        <f>ROUND(E71*N71,5)</f>
        <v>0</v>
      </c>
      <c r="P71" s="144">
        <v>0</v>
      </c>
      <c r="Q71" s="144">
        <f>ROUND(E71*P71,5)</f>
        <v>0</v>
      </c>
      <c r="R71" s="144"/>
      <c r="S71" s="144"/>
      <c r="T71" s="145">
        <v>1</v>
      </c>
      <c r="U71" s="144">
        <f>ROUND(E71*T71,2)</f>
        <v>8</v>
      </c>
      <c r="V71" s="153" t="s">
        <v>262</v>
      </c>
      <c r="W71" s="140"/>
      <c r="X71" s="140"/>
      <c r="Y71" s="140"/>
      <c r="Z71" s="140"/>
      <c r="AA71" s="140"/>
      <c r="AB71" s="140"/>
      <c r="AC71" s="140"/>
      <c r="AD71" s="140"/>
      <c r="AE71" s="140" t="s">
        <v>114</v>
      </c>
      <c r="AF71" s="140"/>
      <c r="AG71" s="140"/>
      <c r="AH71" s="140"/>
      <c r="AI71" s="140"/>
      <c r="AJ71" s="140"/>
      <c r="AK71" s="140"/>
      <c r="AL71" s="140"/>
      <c r="AM71" s="140"/>
      <c r="AN71" s="140"/>
      <c r="AO71" s="140"/>
      <c r="AP71" s="140"/>
      <c r="AQ71" s="140"/>
      <c r="AR71" s="140"/>
      <c r="AS71" s="140"/>
      <c r="AT71" s="140"/>
      <c r="AU71" s="140"/>
      <c r="AV71" s="140"/>
      <c r="AW71" s="140"/>
      <c r="AX71" s="140"/>
      <c r="AY71" s="140"/>
      <c r="AZ71" s="140"/>
      <c r="BA71" s="140"/>
      <c r="BB71" s="140"/>
      <c r="BC71" s="140"/>
      <c r="BD71" s="140"/>
      <c r="BE71" s="140"/>
      <c r="BF71" s="140"/>
      <c r="BG71" s="140"/>
      <c r="BH71" s="140"/>
    </row>
    <row r="72" spans="1:60" outlineLevel="1" x14ac:dyDescent="0.2">
      <c r="A72" s="141"/>
      <c r="B72" s="141"/>
      <c r="C72" s="580" t="s">
        <v>182</v>
      </c>
      <c r="D72" s="581"/>
      <c r="E72" s="150">
        <v>8</v>
      </c>
      <c r="F72" s="153"/>
      <c r="G72" s="153"/>
      <c r="H72" s="153"/>
      <c r="I72" s="153"/>
      <c r="J72" s="153"/>
      <c r="K72" s="153"/>
      <c r="L72" s="153"/>
      <c r="M72" s="153"/>
      <c r="N72" s="144"/>
      <c r="O72" s="144"/>
      <c r="P72" s="144"/>
      <c r="Q72" s="144"/>
      <c r="R72" s="144"/>
      <c r="S72" s="144"/>
      <c r="T72" s="145"/>
      <c r="U72" s="144"/>
      <c r="V72" s="153"/>
      <c r="W72" s="140"/>
      <c r="X72" s="140"/>
      <c r="Y72" s="140"/>
      <c r="Z72" s="140"/>
      <c r="AA72" s="140"/>
      <c r="AB72" s="140"/>
      <c r="AC72" s="140"/>
      <c r="AD72" s="140"/>
      <c r="AE72" s="140" t="s">
        <v>116</v>
      </c>
      <c r="AF72" s="140">
        <v>0</v>
      </c>
      <c r="AG72" s="140"/>
      <c r="AH72" s="140"/>
      <c r="AI72" s="140"/>
      <c r="AJ72" s="140"/>
      <c r="AK72" s="140"/>
      <c r="AL72" s="140"/>
      <c r="AM72" s="140"/>
      <c r="AN72" s="140"/>
      <c r="AO72" s="140"/>
      <c r="AP72" s="140"/>
      <c r="AQ72" s="140"/>
      <c r="AR72" s="140"/>
      <c r="AS72" s="140"/>
      <c r="AT72" s="140"/>
      <c r="AU72" s="140"/>
      <c r="AV72" s="140"/>
      <c r="AW72" s="140"/>
      <c r="AX72" s="140"/>
      <c r="AY72" s="140"/>
      <c r="AZ72" s="140"/>
      <c r="BA72" s="140"/>
      <c r="BB72" s="140"/>
      <c r="BC72" s="140"/>
      <c r="BD72" s="140"/>
      <c r="BE72" s="140"/>
      <c r="BF72" s="140"/>
      <c r="BG72" s="140"/>
      <c r="BH72" s="140"/>
    </row>
    <row r="73" spans="1:60" x14ac:dyDescent="0.2">
      <c r="A73" s="142" t="s">
        <v>111</v>
      </c>
      <c r="B73" s="142" t="s">
        <v>68</v>
      </c>
      <c r="C73" s="582" t="s">
        <v>69</v>
      </c>
      <c r="D73" s="146"/>
      <c r="E73" s="151"/>
      <c r="F73" s="154"/>
      <c r="G73" s="154">
        <f>SUMIF(AE74:AE76,"&lt;&gt;NOR",G74:G76)</f>
        <v>0</v>
      </c>
      <c r="H73" s="154"/>
      <c r="I73" s="154">
        <f>SUM(I74:I76)</f>
        <v>0</v>
      </c>
      <c r="J73" s="154"/>
      <c r="K73" s="154">
        <f>SUM(K74:K76)</f>
        <v>0</v>
      </c>
      <c r="L73" s="154"/>
      <c r="M73" s="154">
        <f>SUM(M74:M76)</f>
        <v>0</v>
      </c>
      <c r="N73" s="147"/>
      <c r="O73" s="147">
        <f>SUM(O74:O76)</f>
        <v>0.10656</v>
      </c>
      <c r="P73" s="147"/>
      <c r="Q73" s="147">
        <f>SUM(Q74:Q76)</f>
        <v>0</v>
      </c>
      <c r="R73" s="147"/>
      <c r="S73" s="147"/>
      <c r="T73" s="148"/>
      <c r="U73" s="147">
        <f>SUM(U74:U76)</f>
        <v>4.68</v>
      </c>
      <c r="V73" s="154"/>
      <c r="AE73" t="s">
        <v>112</v>
      </c>
    </row>
    <row r="74" spans="1:60" outlineLevel="1" x14ac:dyDescent="0.2">
      <c r="A74" s="141">
        <v>9</v>
      </c>
      <c r="B74" s="141" t="s">
        <v>183</v>
      </c>
      <c r="C74" s="578" t="s">
        <v>184</v>
      </c>
      <c r="D74" s="143" t="s">
        <v>155</v>
      </c>
      <c r="E74" s="149">
        <v>18</v>
      </c>
      <c r="F74" s="579"/>
      <c r="G74" s="153">
        <f>ROUND(E74*F74,2)</f>
        <v>0</v>
      </c>
      <c r="H74" s="579"/>
      <c r="I74" s="153">
        <f>ROUND(E74*H74,2)</f>
        <v>0</v>
      </c>
      <c r="J74" s="579"/>
      <c r="K74" s="153">
        <f>ROUND(E74*J74,2)</f>
        <v>0</v>
      </c>
      <c r="L74" s="153">
        <v>21</v>
      </c>
      <c r="M74" s="153">
        <f>G74*(1+L74/100)</f>
        <v>0</v>
      </c>
      <c r="N74" s="144">
        <v>5.9199999999999999E-3</v>
      </c>
      <c r="O74" s="144">
        <f>ROUND(E74*N74,5)</f>
        <v>0.10656</v>
      </c>
      <c r="P74" s="144">
        <v>0</v>
      </c>
      <c r="Q74" s="144">
        <f>ROUND(E74*P74,5)</f>
        <v>0</v>
      </c>
      <c r="R74" s="144"/>
      <c r="S74" s="144"/>
      <c r="T74" s="145">
        <v>0.26</v>
      </c>
      <c r="U74" s="144">
        <f>ROUND(E74*T74,2)</f>
        <v>4.68</v>
      </c>
      <c r="V74" s="153" t="s">
        <v>262</v>
      </c>
      <c r="W74" s="140"/>
      <c r="X74" s="140"/>
      <c r="Y74" s="140"/>
      <c r="Z74" s="140"/>
      <c r="AA74" s="140"/>
      <c r="AB74" s="140"/>
      <c r="AC74" s="140"/>
      <c r="AD74" s="140"/>
      <c r="AE74" s="140" t="s">
        <v>114</v>
      </c>
      <c r="AF74" s="140"/>
      <c r="AG74" s="140"/>
      <c r="AH74" s="140"/>
      <c r="AI74" s="140"/>
      <c r="AJ74" s="140"/>
      <c r="AK74" s="140"/>
      <c r="AL74" s="140"/>
      <c r="AM74" s="140"/>
      <c r="AN74" s="140"/>
      <c r="AO74" s="140"/>
      <c r="AP74" s="140"/>
      <c r="AQ74" s="140"/>
      <c r="AR74" s="140"/>
      <c r="AS74" s="140"/>
      <c r="AT74" s="140"/>
      <c r="AU74" s="140"/>
      <c r="AV74" s="140"/>
      <c r="AW74" s="140"/>
      <c r="AX74" s="140"/>
      <c r="AY74" s="140"/>
      <c r="AZ74" s="140"/>
      <c r="BA74" s="140"/>
      <c r="BB74" s="140"/>
      <c r="BC74" s="140"/>
      <c r="BD74" s="140"/>
      <c r="BE74" s="140"/>
      <c r="BF74" s="140"/>
      <c r="BG74" s="140"/>
      <c r="BH74" s="140"/>
    </row>
    <row r="75" spans="1:60" outlineLevel="1" x14ac:dyDescent="0.2">
      <c r="A75" s="141"/>
      <c r="B75" s="141"/>
      <c r="C75" s="580" t="s">
        <v>185</v>
      </c>
      <c r="D75" s="581"/>
      <c r="E75" s="150"/>
      <c r="F75" s="153"/>
      <c r="G75" s="153"/>
      <c r="H75" s="153"/>
      <c r="I75" s="153"/>
      <c r="J75" s="153"/>
      <c r="K75" s="153"/>
      <c r="L75" s="153"/>
      <c r="M75" s="153"/>
      <c r="N75" s="144"/>
      <c r="O75" s="144"/>
      <c r="P75" s="144"/>
      <c r="Q75" s="144"/>
      <c r="R75" s="144"/>
      <c r="S75" s="144"/>
      <c r="T75" s="145"/>
      <c r="U75" s="144"/>
      <c r="V75" s="153"/>
      <c r="W75" s="140"/>
      <c r="X75" s="140"/>
      <c r="Y75" s="140"/>
      <c r="Z75" s="140"/>
      <c r="AA75" s="140"/>
      <c r="AB75" s="140"/>
      <c r="AC75" s="140"/>
      <c r="AD75" s="140"/>
      <c r="AE75" s="140" t="s">
        <v>116</v>
      </c>
      <c r="AF75" s="140">
        <v>0</v>
      </c>
      <c r="AG75" s="140"/>
      <c r="AH75" s="140"/>
      <c r="AI75" s="140"/>
      <c r="AJ75" s="140"/>
      <c r="AK75" s="140"/>
      <c r="AL75" s="140"/>
      <c r="AM75" s="140"/>
      <c r="AN75" s="140"/>
      <c r="AO75" s="140"/>
      <c r="AP75" s="140"/>
      <c r="AQ75" s="140"/>
      <c r="AR75" s="140"/>
      <c r="AS75" s="140"/>
      <c r="AT75" s="140"/>
      <c r="AU75" s="140"/>
      <c r="AV75" s="140"/>
      <c r="AW75" s="140"/>
      <c r="AX75" s="140"/>
      <c r="AY75" s="140"/>
      <c r="AZ75" s="140"/>
      <c r="BA75" s="140"/>
      <c r="BB75" s="140"/>
      <c r="BC75" s="140"/>
      <c r="BD75" s="140"/>
      <c r="BE75" s="140"/>
      <c r="BF75" s="140"/>
      <c r="BG75" s="140"/>
      <c r="BH75" s="140"/>
    </row>
    <row r="76" spans="1:60" outlineLevel="1" x14ac:dyDescent="0.2">
      <c r="A76" s="141"/>
      <c r="B76" s="141"/>
      <c r="C76" s="580" t="s">
        <v>186</v>
      </c>
      <c r="D76" s="581"/>
      <c r="E76" s="150">
        <v>18</v>
      </c>
      <c r="F76" s="153"/>
      <c r="G76" s="153"/>
      <c r="H76" s="153"/>
      <c r="I76" s="153"/>
      <c r="J76" s="153"/>
      <c r="K76" s="153"/>
      <c r="L76" s="153"/>
      <c r="M76" s="153"/>
      <c r="N76" s="144"/>
      <c r="O76" s="144"/>
      <c r="P76" s="144"/>
      <c r="Q76" s="144"/>
      <c r="R76" s="144"/>
      <c r="S76" s="144"/>
      <c r="T76" s="145"/>
      <c r="U76" s="144"/>
      <c r="V76" s="153"/>
      <c r="W76" s="140"/>
      <c r="X76" s="140"/>
      <c r="Y76" s="140"/>
      <c r="Z76" s="140"/>
      <c r="AA76" s="140"/>
      <c r="AB76" s="140"/>
      <c r="AC76" s="140"/>
      <c r="AD76" s="140"/>
      <c r="AE76" s="140" t="s">
        <v>116</v>
      </c>
      <c r="AF76" s="140">
        <v>0</v>
      </c>
      <c r="AG76" s="140"/>
      <c r="AH76" s="140"/>
      <c r="AI76" s="140"/>
      <c r="AJ76" s="140"/>
      <c r="AK76" s="140"/>
      <c r="AL76" s="140"/>
      <c r="AM76" s="140"/>
      <c r="AN76" s="140"/>
      <c r="AO76" s="140"/>
      <c r="AP76" s="140"/>
      <c r="AQ76" s="140"/>
      <c r="AR76" s="140"/>
      <c r="AS76" s="140"/>
      <c r="AT76" s="140"/>
      <c r="AU76" s="140"/>
      <c r="AV76" s="140"/>
      <c r="AW76" s="140"/>
      <c r="AX76" s="140"/>
      <c r="AY76" s="140"/>
      <c r="AZ76" s="140"/>
      <c r="BA76" s="140"/>
      <c r="BB76" s="140"/>
      <c r="BC76" s="140"/>
      <c r="BD76" s="140"/>
      <c r="BE76" s="140"/>
      <c r="BF76" s="140"/>
      <c r="BG76" s="140"/>
      <c r="BH76" s="140"/>
    </row>
    <row r="77" spans="1:60" x14ac:dyDescent="0.2">
      <c r="A77" s="142" t="s">
        <v>111</v>
      </c>
      <c r="B77" s="142" t="s">
        <v>70</v>
      </c>
      <c r="C77" s="582" t="s">
        <v>71</v>
      </c>
      <c r="D77" s="146"/>
      <c r="E77" s="151"/>
      <c r="F77" s="154"/>
      <c r="G77" s="154">
        <f>SUMIF(AE78:AE83,"&lt;&gt;NOR",G78:G83)</f>
        <v>0</v>
      </c>
      <c r="H77" s="154"/>
      <c r="I77" s="154">
        <f>SUM(I78:I83)</f>
        <v>0</v>
      </c>
      <c r="J77" s="154"/>
      <c r="K77" s="154">
        <f>SUM(K78:K83)</f>
        <v>0</v>
      </c>
      <c r="L77" s="154"/>
      <c r="M77" s="154">
        <f>SUM(M78:M83)</f>
        <v>0</v>
      </c>
      <c r="N77" s="147"/>
      <c r="O77" s="147">
        <f>SUM(O78:O83)</f>
        <v>1.4400000000000001E-3</v>
      </c>
      <c r="P77" s="147"/>
      <c r="Q77" s="147">
        <f>SUM(Q78:Q83)</f>
        <v>0</v>
      </c>
      <c r="R77" s="147"/>
      <c r="S77" s="147"/>
      <c r="T77" s="148"/>
      <c r="U77" s="147">
        <f>SUM(U78:U83)</f>
        <v>11.1</v>
      </c>
      <c r="V77" s="154"/>
      <c r="AE77" t="s">
        <v>112</v>
      </c>
    </row>
    <row r="78" spans="1:60" outlineLevel="1" x14ac:dyDescent="0.2">
      <c r="A78" s="141">
        <v>10</v>
      </c>
      <c r="B78" s="141" t="s">
        <v>187</v>
      </c>
      <c r="C78" s="578" t="s">
        <v>188</v>
      </c>
      <c r="D78" s="143" t="s">
        <v>155</v>
      </c>
      <c r="E78" s="149">
        <v>36.049999999999997</v>
      </c>
      <c r="F78" s="579"/>
      <c r="G78" s="153">
        <f>ROUND(E78*F78,2)</f>
        <v>0</v>
      </c>
      <c r="H78" s="579"/>
      <c r="I78" s="153">
        <f>ROUND(E78*H78,2)</f>
        <v>0</v>
      </c>
      <c r="J78" s="579"/>
      <c r="K78" s="153">
        <f>ROUND(E78*J78,2)</f>
        <v>0</v>
      </c>
      <c r="L78" s="153">
        <v>21</v>
      </c>
      <c r="M78" s="153">
        <f>G78*(1+L78/100)</f>
        <v>0</v>
      </c>
      <c r="N78" s="144">
        <v>4.0000000000000003E-5</v>
      </c>
      <c r="O78" s="144">
        <f>ROUND(E78*N78,5)</f>
        <v>1.4400000000000001E-3</v>
      </c>
      <c r="P78" s="144">
        <v>0</v>
      </c>
      <c r="Q78" s="144">
        <f>ROUND(E78*P78,5)</f>
        <v>0</v>
      </c>
      <c r="R78" s="144"/>
      <c r="S78" s="144"/>
      <c r="T78" s="145">
        <v>0.308</v>
      </c>
      <c r="U78" s="144">
        <f>ROUND(E78*T78,2)</f>
        <v>11.1</v>
      </c>
      <c r="V78" s="153" t="s">
        <v>262</v>
      </c>
      <c r="W78" s="140"/>
      <c r="X78" s="140"/>
      <c r="Y78" s="140"/>
      <c r="Z78" s="140"/>
      <c r="AA78" s="140"/>
      <c r="AB78" s="140"/>
      <c r="AC78" s="140"/>
      <c r="AD78" s="140"/>
      <c r="AE78" s="140" t="s">
        <v>114</v>
      </c>
      <c r="AF78" s="140"/>
      <c r="AG78" s="140"/>
      <c r="AH78" s="140"/>
      <c r="AI78" s="140"/>
      <c r="AJ78" s="140"/>
      <c r="AK78" s="140"/>
      <c r="AL78" s="140"/>
      <c r="AM78" s="140"/>
      <c r="AN78" s="140"/>
      <c r="AO78" s="140"/>
      <c r="AP78" s="140"/>
      <c r="AQ78" s="140"/>
      <c r="AR78" s="140"/>
      <c r="AS78" s="140"/>
      <c r="AT78" s="140"/>
      <c r="AU78" s="140"/>
      <c r="AV78" s="140"/>
      <c r="AW78" s="140"/>
      <c r="AX78" s="140"/>
      <c r="AY78" s="140"/>
      <c r="AZ78" s="140"/>
      <c r="BA78" s="140"/>
      <c r="BB78" s="140"/>
      <c r="BC78" s="140"/>
      <c r="BD78" s="140"/>
      <c r="BE78" s="140"/>
      <c r="BF78" s="140"/>
      <c r="BG78" s="140"/>
      <c r="BH78" s="140"/>
    </row>
    <row r="79" spans="1:60" outlineLevel="1" x14ac:dyDescent="0.2">
      <c r="A79" s="141"/>
      <c r="B79" s="141"/>
      <c r="C79" s="580" t="s">
        <v>189</v>
      </c>
      <c r="D79" s="581"/>
      <c r="E79" s="150">
        <v>36.049999999999997</v>
      </c>
      <c r="F79" s="153"/>
      <c r="G79" s="153"/>
      <c r="H79" s="153"/>
      <c r="I79" s="153"/>
      <c r="J79" s="153"/>
      <c r="K79" s="153"/>
      <c r="L79" s="153"/>
      <c r="M79" s="153"/>
      <c r="N79" s="144"/>
      <c r="O79" s="144"/>
      <c r="P79" s="144"/>
      <c r="Q79" s="144"/>
      <c r="R79" s="144"/>
      <c r="S79" s="144"/>
      <c r="T79" s="145"/>
      <c r="U79" s="144"/>
      <c r="V79" s="153"/>
      <c r="W79" s="140"/>
      <c r="X79" s="140"/>
      <c r="Y79" s="140"/>
      <c r="Z79" s="140"/>
      <c r="AA79" s="140"/>
      <c r="AB79" s="140"/>
      <c r="AC79" s="140"/>
      <c r="AD79" s="140"/>
      <c r="AE79" s="140" t="s">
        <v>116</v>
      </c>
      <c r="AF79" s="140">
        <v>0</v>
      </c>
      <c r="AG79" s="140"/>
      <c r="AH79" s="140"/>
      <c r="AI79" s="140"/>
      <c r="AJ79" s="140"/>
      <c r="AK79" s="140"/>
      <c r="AL79" s="140"/>
      <c r="AM79" s="140"/>
      <c r="AN79" s="140"/>
      <c r="AO79" s="140"/>
      <c r="AP79" s="140"/>
      <c r="AQ79" s="140"/>
      <c r="AR79" s="140"/>
      <c r="AS79" s="140"/>
      <c r="AT79" s="140"/>
      <c r="AU79" s="140"/>
      <c r="AV79" s="140"/>
      <c r="AW79" s="140"/>
      <c r="AX79" s="140"/>
      <c r="AY79" s="140"/>
      <c r="AZ79" s="140"/>
      <c r="BA79" s="140"/>
      <c r="BB79" s="140"/>
      <c r="BC79" s="140"/>
      <c r="BD79" s="140"/>
      <c r="BE79" s="140"/>
      <c r="BF79" s="140"/>
      <c r="BG79" s="140"/>
      <c r="BH79" s="140"/>
    </row>
    <row r="80" spans="1:60" ht="22.5" outlineLevel="1" x14ac:dyDescent="0.2">
      <c r="A80" s="141">
        <v>11</v>
      </c>
      <c r="B80" s="141" t="s">
        <v>190</v>
      </c>
      <c r="C80" s="578" t="s">
        <v>191</v>
      </c>
      <c r="D80" s="143" t="s">
        <v>152</v>
      </c>
      <c r="E80" s="149">
        <v>1</v>
      </c>
      <c r="F80" s="579"/>
      <c r="G80" s="153">
        <f>ROUND(E80*F80,2)</f>
        <v>0</v>
      </c>
      <c r="H80" s="579"/>
      <c r="I80" s="153">
        <f>ROUND(E80*H80,2)</f>
        <v>0</v>
      </c>
      <c r="J80" s="579"/>
      <c r="K80" s="153">
        <f>ROUND(E80*J80,2)</f>
        <v>0</v>
      </c>
      <c r="L80" s="153">
        <v>21</v>
      </c>
      <c r="M80" s="153">
        <f>G80*(1+L80/100)</f>
        <v>0</v>
      </c>
      <c r="N80" s="144">
        <v>0</v>
      </c>
      <c r="O80" s="144">
        <f>ROUND(E80*N80,5)</f>
        <v>0</v>
      </c>
      <c r="P80" s="144">
        <v>0</v>
      </c>
      <c r="Q80" s="144">
        <f>ROUND(E80*P80,5)</f>
        <v>0</v>
      </c>
      <c r="R80" s="144"/>
      <c r="S80" s="144"/>
      <c r="T80" s="145">
        <v>0</v>
      </c>
      <c r="U80" s="144">
        <f>ROUND(E80*T80,2)</f>
        <v>0</v>
      </c>
      <c r="V80" s="153" t="s">
        <v>261</v>
      </c>
      <c r="W80" s="140"/>
      <c r="X80" s="140"/>
      <c r="Y80" s="140"/>
      <c r="Z80" s="140"/>
      <c r="AA80" s="140"/>
      <c r="AB80" s="140"/>
      <c r="AC80" s="140"/>
      <c r="AD80" s="140"/>
      <c r="AE80" s="140" t="s">
        <v>114</v>
      </c>
      <c r="AF80" s="140"/>
      <c r="AG80" s="140"/>
      <c r="AH80" s="140"/>
      <c r="AI80" s="140"/>
      <c r="AJ80" s="140"/>
      <c r="AK80" s="140"/>
      <c r="AL80" s="140"/>
      <c r="AM80" s="140"/>
      <c r="AN80" s="140"/>
      <c r="AO80" s="140"/>
      <c r="AP80" s="140"/>
      <c r="AQ80" s="140"/>
      <c r="AR80" s="140"/>
      <c r="AS80" s="140"/>
      <c r="AT80" s="140"/>
      <c r="AU80" s="140"/>
      <c r="AV80" s="140"/>
      <c r="AW80" s="140"/>
      <c r="AX80" s="140"/>
      <c r="AY80" s="140"/>
      <c r="AZ80" s="140"/>
      <c r="BA80" s="140"/>
      <c r="BB80" s="140"/>
      <c r="BC80" s="140"/>
      <c r="BD80" s="140"/>
      <c r="BE80" s="140"/>
      <c r="BF80" s="140"/>
      <c r="BG80" s="140"/>
      <c r="BH80" s="140"/>
    </row>
    <row r="81" spans="1:60" ht="22.5" outlineLevel="1" x14ac:dyDescent="0.2">
      <c r="A81" s="141"/>
      <c r="B81" s="141"/>
      <c r="C81" s="580" t="s">
        <v>192</v>
      </c>
      <c r="D81" s="581"/>
      <c r="E81" s="150"/>
      <c r="F81" s="153"/>
      <c r="G81" s="153"/>
      <c r="H81" s="153"/>
      <c r="I81" s="153"/>
      <c r="J81" s="153"/>
      <c r="K81" s="153"/>
      <c r="L81" s="153"/>
      <c r="M81" s="153"/>
      <c r="N81" s="144"/>
      <c r="O81" s="144"/>
      <c r="P81" s="144"/>
      <c r="Q81" s="144"/>
      <c r="R81" s="144"/>
      <c r="S81" s="144"/>
      <c r="T81" s="145"/>
      <c r="U81" s="144"/>
      <c r="V81" s="153"/>
      <c r="W81" s="140"/>
      <c r="X81" s="140"/>
      <c r="Y81" s="140"/>
      <c r="Z81" s="140"/>
      <c r="AA81" s="140"/>
      <c r="AB81" s="140"/>
      <c r="AC81" s="140"/>
      <c r="AD81" s="140"/>
      <c r="AE81" s="140" t="s">
        <v>116</v>
      </c>
      <c r="AF81" s="140">
        <v>0</v>
      </c>
      <c r="AG81" s="140"/>
      <c r="AH81" s="140"/>
      <c r="AI81" s="140"/>
      <c r="AJ81" s="140"/>
      <c r="AK81" s="140"/>
      <c r="AL81" s="140"/>
      <c r="AM81" s="140"/>
      <c r="AN81" s="140"/>
      <c r="AO81" s="140"/>
      <c r="AP81" s="140"/>
      <c r="AQ81" s="140"/>
      <c r="AR81" s="140"/>
      <c r="AS81" s="140"/>
      <c r="AT81" s="140"/>
      <c r="AU81" s="140"/>
      <c r="AV81" s="140"/>
      <c r="AW81" s="140"/>
      <c r="AX81" s="140"/>
      <c r="AY81" s="140"/>
      <c r="AZ81" s="140"/>
      <c r="BA81" s="140"/>
      <c r="BB81" s="140"/>
      <c r="BC81" s="140"/>
      <c r="BD81" s="140"/>
      <c r="BE81" s="140"/>
      <c r="BF81" s="140"/>
      <c r="BG81" s="140"/>
      <c r="BH81" s="140"/>
    </row>
    <row r="82" spans="1:60" outlineLevel="1" x14ac:dyDescent="0.2">
      <c r="A82" s="141"/>
      <c r="B82" s="141"/>
      <c r="C82" s="580" t="s">
        <v>193</v>
      </c>
      <c r="D82" s="581"/>
      <c r="E82" s="150"/>
      <c r="F82" s="153"/>
      <c r="G82" s="153"/>
      <c r="H82" s="153"/>
      <c r="I82" s="153"/>
      <c r="J82" s="153"/>
      <c r="K82" s="153"/>
      <c r="L82" s="153"/>
      <c r="M82" s="153"/>
      <c r="N82" s="144"/>
      <c r="O82" s="144"/>
      <c r="P82" s="144"/>
      <c r="Q82" s="144"/>
      <c r="R82" s="144"/>
      <c r="S82" s="144"/>
      <c r="T82" s="145"/>
      <c r="U82" s="144"/>
      <c r="V82" s="153"/>
      <c r="W82" s="140"/>
      <c r="X82" s="140"/>
      <c r="Y82" s="140"/>
      <c r="Z82" s="140"/>
      <c r="AA82" s="140"/>
      <c r="AB82" s="140"/>
      <c r="AC82" s="140"/>
      <c r="AD82" s="140"/>
      <c r="AE82" s="140" t="s">
        <v>116</v>
      </c>
      <c r="AF82" s="140">
        <v>0</v>
      </c>
      <c r="AG82" s="140"/>
      <c r="AH82" s="140"/>
      <c r="AI82" s="140"/>
      <c r="AJ82" s="140"/>
      <c r="AK82" s="140"/>
      <c r="AL82" s="140"/>
      <c r="AM82" s="140"/>
      <c r="AN82" s="140"/>
      <c r="AO82" s="140"/>
      <c r="AP82" s="140"/>
      <c r="AQ82" s="140"/>
      <c r="AR82" s="140"/>
      <c r="AS82" s="140"/>
      <c r="AT82" s="140"/>
      <c r="AU82" s="140"/>
      <c r="AV82" s="140"/>
      <c r="AW82" s="140"/>
      <c r="AX82" s="140"/>
      <c r="AY82" s="140"/>
      <c r="AZ82" s="140"/>
      <c r="BA82" s="140"/>
      <c r="BB82" s="140"/>
      <c r="BC82" s="140"/>
      <c r="BD82" s="140"/>
      <c r="BE82" s="140"/>
      <c r="BF82" s="140"/>
      <c r="BG82" s="140"/>
      <c r="BH82" s="140"/>
    </row>
    <row r="83" spans="1:60" outlineLevel="1" x14ac:dyDescent="0.2">
      <c r="A83" s="141"/>
      <c r="B83" s="141"/>
      <c r="C83" s="580" t="s">
        <v>194</v>
      </c>
      <c r="D83" s="581"/>
      <c r="E83" s="150">
        <v>1</v>
      </c>
      <c r="F83" s="153"/>
      <c r="G83" s="153"/>
      <c r="H83" s="153"/>
      <c r="I83" s="153"/>
      <c r="J83" s="153"/>
      <c r="K83" s="153"/>
      <c r="L83" s="153"/>
      <c r="M83" s="153"/>
      <c r="N83" s="144"/>
      <c r="O83" s="144"/>
      <c r="P83" s="144"/>
      <c r="Q83" s="144"/>
      <c r="R83" s="144"/>
      <c r="S83" s="144"/>
      <c r="T83" s="145"/>
      <c r="U83" s="144"/>
      <c r="V83" s="153"/>
      <c r="W83" s="140"/>
      <c r="X83" s="140"/>
      <c r="Y83" s="140"/>
      <c r="Z83" s="140"/>
      <c r="AA83" s="140"/>
      <c r="AB83" s="140"/>
      <c r="AC83" s="140"/>
      <c r="AD83" s="140"/>
      <c r="AE83" s="140" t="s">
        <v>116</v>
      </c>
      <c r="AF83" s="140">
        <v>0</v>
      </c>
      <c r="AG83" s="140"/>
      <c r="AH83" s="140"/>
      <c r="AI83" s="140"/>
      <c r="AJ83" s="140"/>
      <c r="AK83" s="140"/>
      <c r="AL83" s="140"/>
      <c r="AM83" s="140"/>
      <c r="AN83" s="140"/>
      <c r="AO83" s="140"/>
      <c r="AP83" s="140"/>
      <c r="AQ83" s="140"/>
      <c r="AR83" s="140"/>
      <c r="AS83" s="140"/>
      <c r="AT83" s="140"/>
      <c r="AU83" s="140"/>
      <c r="AV83" s="140"/>
      <c r="AW83" s="140"/>
      <c r="AX83" s="140"/>
      <c r="AY83" s="140"/>
      <c r="AZ83" s="140"/>
      <c r="BA83" s="140"/>
      <c r="BB83" s="140"/>
      <c r="BC83" s="140"/>
      <c r="BD83" s="140"/>
      <c r="BE83" s="140"/>
      <c r="BF83" s="140"/>
      <c r="BG83" s="140"/>
      <c r="BH83" s="140"/>
    </row>
    <row r="84" spans="1:60" x14ac:dyDescent="0.2">
      <c r="A84" s="142" t="s">
        <v>111</v>
      </c>
      <c r="B84" s="142" t="s">
        <v>72</v>
      </c>
      <c r="C84" s="582" t="s">
        <v>73</v>
      </c>
      <c r="D84" s="146"/>
      <c r="E84" s="151"/>
      <c r="F84" s="154"/>
      <c r="G84" s="154">
        <f>SUMIF(AE85:AE91,"&lt;&gt;NOR",G85:G91)</f>
        <v>0</v>
      </c>
      <c r="H84" s="154"/>
      <c r="I84" s="154">
        <f>SUM(I85:I91)</f>
        <v>0</v>
      </c>
      <c r="J84" s="154"/>
      <c r="K84" s="154">
        <f>SUM(K85:K91)</f>
        <v>0</v>
      </c>
      <c r="L84" s="154"/>
      <c r="M84" s="154">
        <f>SUM(M85:M91)</f>
        <v>0</v>
      </c>
      <c r="N84" s="147"/>
      <c r="O84" s="147">
        <f>SUM(O85:O91)</f>
        <v>2.5799999999999998E-3</v>
      </c>
      <c r="P84" s="147"/>
      <c r="Q84" s="147">
        <f>SUM(Q85:Q91)</f>
        <v>0.42269999999999996</v>
      </c>
      <c r="R84" s="147"/>
      <c r="S84" s="147"/>
      <c r="T84" s="148"/>
      <c r="U84" s="147">
        <f>SUM(U85:U91)</f>
        <v>11.89</v>
      </c>
      <c r="V84" s="154"/>
      <c r="AE84" t="s">
        <v>112</v>
      </c>
    </row>
    <row r="85" spans="1:60" ht="22.5" outlineLevel="1" x14ac:dyDescent="0.2">
      <c r="A85" s="141">
        <v>12</v>
      </c>
      <c r="B85" s="141" t="s">
        <v>195</v>
      </c>
      <c r="C85" s="578" t="s">
        <v>196</v>
      </c>
      <c r="D85" s="143" t="s">
        <v>155</v>
      </c>
      <c r="E85" s="149">
        <v>37</v>
      </c>
      <c r="F85" s="579"/>
      <c r="G85" s="153">
        <f>ROUND(E85*F85,2)</f>
        <v>0</v>
      </c>
      <c r="H85" s="579"/>
      <c r="I85" s="153">
        <f>ROUND(E85*H85,2)</f>
        <v>0</v>
      </c>
      <c r="J85" s="579"/>
      <c r="K85" s="153">
        <f>ROUND(E85*J85,2)</f>
        <v>0</v>
      </c>
      <c r="L85" s="153">
        <v>21</v>
      </c>
      <c r="M85" s="153">
        <f>G85*(1+L85/100)</f>
        <v>0</v>
      </c>
      <c r="N85" s="144">
        <v>0</v>
      </c>
      <c r="O85" s="144">
        <f>ROUND(E85*N85,5)</f>
        <v>0</v>
      </c>
      <c r="P85" s="144">
        <v>1E-3</v>
      </c>
      <c r="Q85" s="144">
        <f>ROUND(E85*P85,5)</f>
        <v>3.6999999999999998E-2</v>
      </c>
      <c r="R85" s="144"/>
      <c r="S85" s="144"/>
      <c r="T85" s="145">
        <v>0.255</v>
      </c>
      <c r="U85" s="144">
        <f>ROUND(E85*T85,2)</f>
        <v>9.44</v>
      </c>
      <c r="V85" s="153" t="s">
        <v>262</v>
      </c>
      <c r="W85" s="140"/>
      <c r="X85" s="140"/>
      <c r="Y85" s="140"/>
      <c r="Z85" s="140"/>
      <c r="AA85" s="140"/>
      <c r="AB85" s="140"/>
      <c r="AC85" s="140"/>
      <c r="AD85" s="140"/>
      <c r="AE85" s="140" t="s">
        <v>114</v>
      </c>
      <c r="AF85" s="140"/>
      <c r="AG85" s="140"/>
      <c r="AH85" s="140"/>
      <c r="AI85" s="140"/>
      <c r="AJ85" s="140"/>
      <c r="AK85" s="140"/>
      <c r="AL85" s="140"/>
      <c r="AM85" s="140"/>
      <c r="AN85" s="140"/>
      <c r="AO85" s="140"/>
      <c r="AP85" s="140"/>
      <c r="AQ85" s="140"/>
      <c r="AR85" s="140"/>
      <c r="AS85" s="140"/>
      <c r="AT85" s="140"/>
      <c r="AU85" s="140"/>
      <c r="AV85" s="140"/>
      <c r="AW85" s="140"/>
      <c r="AX85" s="140"/>
      <c r="AY85" s="140"/>
      <c r="AZ85" s="140"/>
      <c r="BA85" s="140"/>
      <c r="BB85" s="140"/>
      <c r="BC85" s="140"/>
      <c r="BD85" s="140"/>
      <c r="BE85" s="140"/>
      <c r="BF85" s="140"/>
      <c r="BG85" s="140"/>
      <c r="BH85" s="140"/>
    </row>
    <row r="86" spans="1:60" outlineLevel="1" x14ac:dyDescent="0.2">
      <c r="A86" s="141"/>
      <c r="B86" s="141"/>
      <c r="C86" s="580" t="s">
        <v>197</v>
      </c>
      <c r="D86" s="581"/>
      <c r="E86" s="150"/>
      <c r="F86" s="153"/>
      <c r="G86" s="153"/>
      <c r="H86" s="153"/>
      <c r="I86" s="153"/>
      <c r="J86" s="153"/>
      <c r="K86" s="153"/>
      <c r="L86" s="153"/>
      <c r="M86" s="153"/>
      <c r="N86" s="144"/>
      <c r="O86" s="144"/>
      <c r="P86" s="144"/>
      <c r="Q86" s="144"/>
      <c r="R86" s="144"/>
      <c r="S86" s="144"/>
      <c r="T86" s="145"/>
      <c r="U86" s="144"/>
      <c r="V86" s="153"/>
      <c r="W86" s="140"/>
      <c r="X86" s="140"/>
      <c r="Y86" s="140"/>
      <c r="Z86" s="140"/>
      <c r="AA86" s="140"/>
      <c r="AB86" s="140"/>
      <c r="AC86" s="140"/>
      <c r="AD86" s="140"/>
      <c r="AE86" s="140" t="s">
        <v>116</v>
      </c>
      <c r="AF86" s="140">
        <v>0</v>
      </c>
      <c r="AG86" s="140"/>
      <c r="AH86" s="140"/>
      <c r="AI86" s="140"/>
      <c r="AJ86" s="140"/>
      <c r="AK86" s="140"/>
      <c r="AL86" s="140"/>
      <c r="AM86" s="140"/>
      <c r="AN86" s="140"/>
      <c r="AO86" s="140"/>
      <c r="AP86" s="140"/>
      <c r="AQ86" s="140"/>
      <c r="AR86" s="140"/>
      <c r="AS86" s="140"/>
      <c r="AT86" s="140"/>
      <c r="AU86" s="140"/>
      <c r="AV86" s="140"/>
      <c r="AW86" s="140"/>
      <c r="AX86" s="140"/>
      <c r="AY86" s="140"/>
      <c r="AZ86" s="140"/>
      <c r="BA86" s="140"/>
      <c r="BB86" s="140"/>
      <c r="BC86" s="140"/>
      <c r="BD86" s="140"/>
      <c r="BE86" s="140"/>
      <c r="BF86" s="140"/>
      <c r="BG86" s="140"/>
      <c r="BH86" s="140"/>
    </row>
    <row r="87" spans="1:60" outlineLevel="1" x14ac:dyDescent="0.2">
      <c r="A87" s="141"/>
      <c r="B87" s="141"/>
      <c r="C87" s="580" t="s">
        <v>198</v>
      </c>
      <c r="D87" s="581"/>
      <c r="E87" s="150"/>
      <c r="F87" s="153"/>
      <c r="G87" s="153"/>
      <c r="H87" s="153"/>
      <c r="I87" s="153"/>
      <c r="J87" s="153"/>
      <c r="K87" s="153"/>
      <c r="L87" s="153"/>
      <c r="M87" s="153"/>
      <c r="N87" s="144"/>
      <c r="O87" s="144"/>
      <c r="P87" s="144"/>
      <c r="Q87" s="144"/>
      <c r="R87" s="144"/>
      <c r="S87" s="144"/>
      <c r="T87" s="145"/>
      <c r="U87" s="144"/>
      <c r="V87" s="153"/>
      <c r="W87" s="140"/>
      <c r="X87" s="140"/>
      <c r="Y87" s="140"/>
      <c r="Z87" s="140"/>
      <c r="AA87" s="140"/>
      <c r="AB87" s="140"/>
      <c r="AC87" s="140"/>
      <c r="AD87" s="140"/>
      <c r="AE87" s="140" t="s">
        <v>116</v>
      </c>
      <c r="AF87" s="140">
        <v>0</v>
      </c>
      <c r="AG87" s="140"/>
      <c r="AH87" s="140"/>
      <c r="AI87" s="140"/>
      <c r="AJ87" s="140"/>
      <c r="AK87" s="140"/>
      <c r="AL87" s="140"/>
      <c r="AM87" s="140"/>
      <c r="AN87" s="140"/>
      <c r="AO87" s="140"/>
      <c r="AP87" s="140"/>
      <c r="AQ87" s="140"/>
      <c r="AR87" s="140"/>
      <c r="AS87" s="140"/>
      <c r="AT87" s="140"/>
      <c r="AU87" s="140"/>
      <c r="AV87" s="140"/>
      <c r="AW87" s="140"/>
      <c r="AX87" s="140"/>
      <c r="AY87" s="140"/>
      <c r="AZ87" s="140"/>
      <c r="BA87" s="140"/>
      <c r="BB87" s="140"/>
      <c r="BC87" s="140"/>
      <c r="BD87" s="140"/>
      <c r="BE87" s="140"/>
      <c r="BF87" s="140"/>
      <c r="BG87" s="140"/>
      <c r="BH87" s="140"/>
    </row>
    <row r="88" spans="1:60" outlineLevel="1" x14ac:dyDescent="0.2">
      <c r="A88" s="141"/>
      <c r="B88" s="141"/>
      <c r="C88" s="580" t="s">
        <v>199</v>
      </c>
      <c r="D88" s="581"/>
      <c r="E88" s="150">
        <v>37</v>
      </c>
      <c r="F88" s="153"/>
      <c r="G88" s="153"/>
      <c r="H88" s="153"/>
      <c r="I88" s="153"/>
      <c r="J88" s="153"/>
      <c r="K88" s="153"/>
      <c r="L88" s="153"/>
      <c r="M88" s="153"/>
      <c r="N88" s="144"/>
      <c r="O88" s="144"/>
      <c r="P88" s="144"/>
      <c r="Q88" s="144"/>
      <c r="R88" s="144"/>
      <c r="S88" s="144"/>
      <c r="T88" s="145"/>
      <c r="U88" s="144"/>
      <c r="V88" s="153"/>
      <c r="W88" s="140"/>
      <c r="X88" s="140"/>
      <c r="Y88" s="140"/>
      <c r="Z88" s="140"/>
      <c r="AA88" s="140"/>
      <c r="AB88" s="140"/>
      <c r="AC88" s="140"/>
      <c r="AD88" s="140"/>
      <c r="AE88" s="140" t="s">
        <v>116</v>
      </c>
      <c r="AF88" s="140">
        <v>0</v>
      </c>
      <c r="AG88" s="140"/>
      <c r="AH88" s="140"/>
      <c r="AI88" s="140"/>
      <c r="AJ88" s="140"/>
      <c r="AK88" s="140"/>
      <c r="AL88" s="140"/>
      <c r="AM88" s="140"/>
      <c r="AN88" s="140"/>
      <c r="AO88" s="140"/>
      <c r="AP88" s="140"/>
      <c r="AQ88" s="140"/>
      <c r="AR88" s="140"/>
      <c r="AS88" s="140"/>
      <c r="AT88" s="140"/>
      <c r="AU88" s="140"/>
      <c r="AV88" s="140"/>
      <c r="AW88" s="140"/>
      <c r="AX88" s="140"/>
      <c r="AY88" s="140"/>
      <c r="AZ88" s="140"/>
      <c r="BA88" s="140"/>
      <c r="BB88" s="140"/>
      <c r="BC88" s="140"/>
      <c r="BD88" s="140"/>
      <c r="BE88" s="140"/>
      <c r="BF88" s="140"/>
      <c r="BG88" s="140"/>
      <c r="BH88" s="140"/>
    </row>
    <row r="89" spans="1:60" outlineLevel="1" x14ac:dyDescent="0.2">
      <c r="A89" s="141"/>
      <c r="B89" s="141"/>
      <c r="C89" s="583" t="s">
        <v>165</v>
      </c>
      <c r="D89" s="584"/>
      <c r="E89" s="152">
        <v>37</v>
      </c>
      <c r="F89" s="153"/>
      <c r="G89" s="153"/>
      <c r="H89" s="153"/>
      <c r="I89" s="153"/>
      <c r="J89" s="153"/>
      <c r="K89" s="153"/>
      <c r="L89" s="153"/>
      <c r="M89" s="153"/>
      <c r="N89" s="144"/>
      <c r="O89" s="144"/>
      <c r="P89" s="144"/>
      <c r="Q89" s="144"/>
      <c r="R89" s="144"/>
      <c r="S89" s="144"/>
      <c r="T89" s="145"/>
      <c r="U89" s="144"/>
      <c r="V89" s="153"/>
      <c r="W89" s="140"/>
      <c r="X89" s="140"/>
      <c r="Y89" s="140"/>
      <c r="Z89" s="140"/>
      <c r="AA89" s="140"/>
      <c r="AB89" s="140"/>
      <c r="AC89" s="140"/>
      <c r="AD89" s="140"/>
      <c r="AE89" s="140" t="s">
        <v>116</v>
      </c>
      <c r="AF89" s="140">
        <v>1</v>
      </c>
      <c r="AG89" s="140"/>
      <c r="AH89" s="140"/>
      <c r="AI89" s="140"/>
      <c r="AJ89" s="140"/>
      <c r="AK89" s="140"/>
      <c r="AL89" s="140"/>
      <c r="AM89" s="140"/>
      <c r="AN89" s="140"/>
      <c r="AO89" s="140"/>
      <c r="AP89" s="140"/>
      <c r="AQ89" s="140"/>
      <c r="AR89" s="140"/>
      <c r="AS89" s="140"/>
      <c r="AT89" s="140"/>
      <c r="AU89" s="140"/>
      <c r="AV89" s="140"/>
      <c r="AW89" s="140"/>
      <c r="AX89" s="140"/>
      <c r="AY89" s="140"/>
      <c r="AZ89" s="140"/>
      <c r="BA89" s="140"/>
      <c r="BB89" s="140"/>
      <c r="BC89" s="140"/>
      <c r="BD89" s="140"/>
      <c r="BE89" s="140"/>
      <c r="BF89" s="140"/>
      <c r="BG89" s="140"/>
      <c r="BH89" s="140"/>
    </row>
    <row r="90" spans="1:60" outlineLevel="1" x14ac:dyDescent="0.2">
      <c r="A90" s="141">
        <v>13</v>
      </c>
      <c r="B90" s="141" t="s">
        <v>200</v>
      </c>
      <c r="C90" s="578" t="s">
        <v>201</v>
      </c>
      <c r="D90" s="143" t="s">
        <v>155</v>
      </c>
      <c r="E90" s="149">
        <v>3.8570000000000002</v>
      </c>
      <c r="F90" s="579"/>
      <c r="G90" s="153">
        <f>ROUND(E90*F90,2)</f>
        <v>0</v>
      </c>
      <c r="H90" s="579"/>
      <c r="I90" s="153">
        <f>ROUND(E90*H90,2)</f>
        <v>0</v>
      </c>
      <c r="J90" s="579"/>
      <c r="K90" s="153">
        <f>ROUND(E90*J90,2)</f>
        <v>0</v>
      </c>
      <c r="L90" s="153">
        <v>21</v>
      </c>
      <c r="M90" s="153">
        <f>G90*(1+L90/100)</f>
        <v>0</v>
      </c>
      <c r="N90" s="144">
        <v>6.7000000000000002E-4</v>
      </c>
      <c r="O90" s="144">
        <f>ROUND(E90*N90,5)</f>
        <v>2.5799999999999998E-3</v>
      </c>
      <c r="P90" s="144">
        <v>0.1</v>
      </c>
      <c r="Q90" s="144">
        <f>ROUND(E90*P90,5)</f>
        <v>0.38569999999999999</v>
      </c>
      <c r="R90" s="144"/>
      <c r="S90" s="144"/>
      <c r="T90" s="145">
        <v>0.63649999999999995</v>
      </c>
      <c r="U90" s="144">
        <f>ROUND(E90*T90,2)</f>
        <v>2.4500000000000002</v>
      </c>
      <c r="V90" s="153" t="s">
        <v>262</v>
      </c>
      <c r="W90" s="140"/>
      <c r="X90" s="140"/>
      <c r="Y90" s="140"/>
      <c r="Z90" s="140"/>
      <c r="AA90" s="140"/>
      <c r="AB90" s="140"/>
      <c r="AC90" s="140"/>
      <c r="AD90" s="140"/>
      <c r="AE90" s="140" t="s">
        <v>202</v>
      </c>
      <c r="AF90" s="140"/>
      <c r="AG90" s="140"/>
      <c r="AH90" s="140"/>
      <c r="AI90" s="140"/>
      <c r="AJ90" s="140"/>
      <c r="AK90" s="140"/>
      <c r="AL90" s="140"/>
      <c r="AM90" s="140"/>
      <c r="AN90" s="140"/>
      <c r="AO90" s="140"/>
      <c r="AP90" s="140"/>
      <c r="AQ90" s="140"/>
      <c r="AR90" s="140"/>
      <c r="AS90" s="140"/>
      <c r="AT90" s="140"/>
      <c r="AU90" s="140"/>
      <c r="AV90" s="140"/>
      <c r="AW90" s="140"/>
      <c r="AX90" s="140"/>
      <c r="AY90" s="140"/>
      <c r="AZ90" s="140"/>
      <c r="BA90" s="140"/>
      <c r="BB90" s="140"/>
      <c r="BC90" s="140"/>
      <c r="BD90" s="140"/>
      <c r="BE90" s="140"/>
      <c r="BF90" s="140"/>
      <c r="BG90" s="140"/>
      <c r="BH90" s="140"/>
    </row>
    <row r="91" spans="1:60" outlineLevel="1" x14ac:dyDescent="0.2">
      <c r="A91" s="141"/>
      <c r="B91" s="141"/>
      <c r="C91" s="580" t="s">
        <v>203</v>
      </c>
      <c r="D91" s="581"/>
      <c r="E91" s="150">
        <v>3.8570000000000002</v>
      </c>
      <c r="F91" s="153"/>
      <c r="G91" s="153"/>
      <c r="H91" s="153"/>
      <c r="I91" s="153"/>
      <c r="J91" s="153"/>
      <c r="K91" s="153"/>
      <c r="L91" s="153"/>
      <c r="M91" s="153"/>
      <c r="N91" s="144"/>
      <c r="O91" s="144"/>
      <c r="P91" s="144"/>
      <c r="Q91" s="144"/>
      <c r="R91" s="144"/>
      <c r="S91" s="144"/>
      <c r="T91" s="145"/>
      <c r="U91" s="144"/>
      <c r="V91" s="153"/>
      <c r="W91" s="140"/>
      <c r="X91" s="140"/>
      <c r="Y91" s="140"/>
      <c r="Z91" s="140"/>
      <c r="AA91" s="140"/>
      <c r="AB91" s="140"/>
      <c r="AC91" s="140"/>
      <c r="AD91" s="140"/>
      <c r="AE91" s="140" t="s">
        <v>116</v>
      </c>
      <c r="AF91" s="140">
        <v>0</v>
      </c>
      <c r="AG91" s="140"/>
      <c r="AH91" s="140"/>
      <c r="AI91" s="140"/>
      <c r="AJ91" s="140"/>
      <c r="AK91" s="140"/>
      <c r="AL91" s="140"/>
      <c r="AM91" s="140"/>
      <c r="AN91" s="140"/>
      <c r="AO91" s="140"/>
      <c r="AP91" s="140"/>
      <c r="AQ91" s="140"/>
      <c r="AR91" s="140"/>
      <c r="AS91" s="140"/>
      <c r="AT91" s="140"/>
      <c r="AU91" s="140"/>
      <c r="AV91" s="140"/>
      <c r="AW91" s="140"/>
      <c r="AX91" s="140"/>
      <c r="AY91" s="140"/>
      <c r="AZ91" s="140"/>
      <c r="BA91" s="140"/>
      <c r="BB91" s="140"/>
      <c r="BC91" s="140"/>
      <c r="BD91" s="140"/>
      <c r="BE91" s="140"/>
      <c r="BF91" s="140"/>
      <c r="BG91" s="140"/>
      <c r="BH91" s="140"/>
    </row>
    <row r="92" spans="1:60" x14ac:dyDescent="0.2">
      <c r="A92" s="142" t="s">
        <v>111</v>
      </c>
      <c r="B92" s="142" t="s">
        <v>74</v>
      </c>
      <c r="C92" s="582" t="s">
        <v>75</v>
      </c>
      <c r="D92" s="146"/>
      <c r="E92" s="151"/>
      <c r="F92" s="154"/>
      <c r="G92" s="154">
        <f>SUMIF(AE93:AE95,"&lt;&gt;NOR",G93:G95)</f>
        <v>0</v>
      </c>
      <c r="H92" s="154"/>
      <c r="I92" s="154">
        <f>SUM(I93:I95)</f>
        <v>0</v>
      </c>
      <c r="J92" s="154"/>
      <c r="K92" s="154">
        <f>SUM(K93:K95)</f>
        <v>0</v>
      </c>
      <c r="L92" s="154"/>
      <c r="M92" s="154">
        <f>SUM(M93:M95)</f>
        <v>0</v>
      </c>
      <c r="N92" s="147"/>
      <c r="O92" s="147">
        <f>SUM(O93:O95)</f>
        <v>0</v>
      </c>
      <c r="P92" s="147"/>
      <c r="Q92" s="147">
        <f>SUM(Q93:Q95)</f>
        <v>0</v>
      </c>
      <c r="R92" s="147"/>
      <c r="S92" s="147"/>
      <c r="T92" s="148"/>
      <c r="U92" s="147">
        <f>SUM(U93:U95)</f>
        <v>1.52</v>
      </c>
      <c r="V92" s="154"/>
      <c r="AE92" t="s">
        <v>112</v>
      </c>
    </row>
    <row r="93" spans="1:60" ht="22.5" outlineLevel="1" x14ac:dyDescent="0.2">
      <c r="A93" s="141">
        <v>14</v>
      </c>
      <c r="B93" s="141" t="s">
        <v>204</v>
      </c>
      <c r="C93" s="578" t="s">
        <v>205</v>
      </c>
      <c r="D93" s="143" t="s">
        <v>206</v>
      </c>
      <c r="E93" s="149">
        <v>1.62</v>
      </c>
      <c r="F93" s="579"/>
      <c r="G93" s="153">
        <f>ROUND(E93*F93,2)</f>
        <v>0</v>
      </c>
      <c r="H93" s="579"/>
      <c r="I93" s="153">
        <f>ROUND(E93*H93,2)</f>
        <v>0</v>
      </c>
      <c r="J93" s="579"/>
      <c r="K93" s="153">
        <f>ROUND(E93*J93,2)</f>
        <v>0</v>
      </c>
      <c r="L93" s="153">
        <v>21</v>
      </c>
      <c r="M93" s="153">
        <f>G93*(1+L93/100)</f>
        <v>0</v>
      </c>
      <c r="N93" s="144">
        <v>0</v>
      </c>
      <c r="O93" s="144">
        <f>ROUND(E93*N93,5)</f>
        <v>0</v>
      </c>
      <c r="P93" s="144">
        <v>0</v>
      </c>
      <c r="Q93" s="144">
        <f>ROUND(E93*P93,5)</f>
        <v>0</v>
      </c>
      <c r="R93" s="144"/>
      <c r="S93" s="144"/>
      <c r="T93" s="145">
        <v>0.9385</v>
      </c>
      <c r="U93" s="144">
        <f>ROUND(E93*T93,2)</f>
        <v>1.52</v>
      </c>
      <c r="V93" s="153" t="s">
        <v>262</v>
      </c>
      <c r="W93" s="140"/>
      <c r="X93" s="140"/>
      <c r="Y93" s="140"/>
      <c r="Z93" s="140"/>
      <c r="AA93" s="140"/>
      <c r="AB93" s="140"/>
      <c r="AC93" s="140"/>
      <c r="AD93" s="140"/>
      <c r="AE93" s="140" t="s">
        <v>114</v>
      </c>
      <c r="AF93" s="140"/>
      <c r="AG93" s="140"/>
      <c r="AH93" s="140"/>
      <c r="AI93" s="140"/>
      <c r="AJ93" s="140"/>
      <c r="AK93" s="140"/>
      <c r="AL93" s="140"/>
      <c r="AM93" s="140"/>
      <c r="AN93" s="140"/>
      <c r="AO93" s="140"/>
      <c r="AP93" s="140"/>
      <c r="AQ93" s="140"/>
      <c r="AR93" s="140"/>
      <c r="AS93" s="140"/>
      <c r="AT93" s="140"/>
      <c r="AU93" s="140"/>
      <c r="AV93" s="140"/>
      <c r="AW93" s="140"/>
      <c r="AX93" s="140"/>
      <c r="AY93" s="140"/>
      <c r="AZ93" s="140"/>
      <c r="BA93" s="140"/>
      <c r="BB93" s="140"/>
      <c r="BC93" s="140"/>
      <c r="BD93" s="140"/>
      <c r="BE93" s="140"/>
      <c r="BF93" s="140"/>
      <c r="BG93" s="140"/>
      <c r="BH93" s="140"/>
    </row>
    <row r="94" spans="1:60" outlineLevel="1" x14ac:dyDescent="0.2">
      <c r="A94" s="141"/>
      <c r="B94" s="141"/>
      <c r="C94" s="580" t="s">
        <v>207</v>
      </c>
      <c r="D94" s="581"/>
      <c r="E94" s="150"/>
      <c r="F94" s="153"/>
      <c r="G94" s="153"/>
      <c r="H94" s="153"/>
      <c r="I94" s="153"/>
      <c r="J94" s="153"/>
      <c r="K94" s="153"/>
      <c r="L94" s="153"/>
      <c r="M94" s="153"/>
      <c r="N94" s="144"/>
      <c r="O94" s="144"/>
      <c r="P94" s="144"/>
      <c r="Q94" s="144"/>
      <c r="R94" s="144"/>
      <c r="S94" s="144"/>
      <c r="T94" s="145"/>
      <c r="U94" s="144"/>
      <c r="V94" s="153"/>
      <c r="W94" s="140"/>
      <c r="X94" s="140"/>
      <c r="Y94" s="140"/>
      <c r="Z94" s="140"/>
      <c r="AA94" s="140"/>
      <c r="AB94" s="140"/>
      <c r="AC94" s="140"/>
      <c r="AD94" s="140"/>
      <c r="AE94" s="140" t="s">
        <v>116</v>
      </c>
      <c r="AF94" s="140">
        <v>0</v>
      </c>
      <c r="AG94" s="140"/>
      <c r="AH94" s="140"/>
      <c r="AI94" s="140"/>
      <c r="AJ94" s="140"/>
      <c r="AK94" s="140"/>
      <c r="AL94" s="140"/>
      <c r="AM94" s="140"/>
      <c r="AN94" s="140"/>
      <c r="AO94" s="140"/>
      <c r="AP94" s="140"/>
      <c r="AQ94" s="140"/>
      <c r="AR94" s="140"/>
      <c r="AS94" s="140"/>
      <c r="AT94" s="140"/>
      <c r="AU94" s="140"/>
      <c r="AV94" s="140"/>
      <c r="AW94" s="140"/>
      <c r="AX94" s="140"/>
      <c r="AY94" s="140"/>
      <c r="AZ94" s="140"/>
      <c r="BA94" s="140"/>
      <c r="BB94" s="140"/>
      <c r="BC94" s="140"/>
      <c r="BD94" s="140"/>
      <c r="BE94" s="140"/>
      <c r="BF94" s="140"/>
      <c r="BG94" s="140"/>
      <c r="BH94" s="140"/>
    </row>
    <row r="95" spans="1:60" outlineLevel="1" x14ac:dyDescent="0.2">
      <c r="A95" s="141"/>
      <c r="B95" s="141"/>
      <c r="C95" s="580" t="s">
        <v>208</v>
      </c>
      <c r="D95" s="581"/>
      <c r="E95" s="150">
        <v>1.62</v>
      </c>
      <c r="F95" s="153"/>
      <c r="G95" s="153"/>
      <c r="H95" s="153"/>
      <c r="I95" s="153"/>
      <c r="J95" s="153"/>
      <c r="K95" s="153"/>
      <c r="L95" s="153"/>
      <c r="M95" s="153"/>
      <c r="N95" s="144"/>
      <c r="O95" s="144"/>
      <c r="P95" s="144"/>
      <c r="Q95" s="144"/>
      <c r="R95" s="144"/>
      <c r="S95" s="144"/>
      <c r="T95" s="145"/>
      <c r="U95" s="144"/>
      <c r="V95" s="153"/>
      <c r="W95" s="140"/>
      <c r="X95" s="140"/>
      <c r="Y95" s="140"/>
      <c r="Z95" s="140"/>
      <c r="AA95" s="140"/>
      <c r="AB95" s="140"/>
      <c r="AC95" s="140"/>
      <c r="AD95" s="140"/>
      <c r="AE95" s="140" t="s">
        <v>116</v>
      </c>
      <c r="AF95" s="140">
        <v>0</v>
      </c>
      <c r="AG95" s="140"/>
      <c r="AH95" s="140"/>
      <c r="AI95" s="140"/>
      <c r="AJ95" s="140"/>
      <c r="AK95" s="140"/>
      <c r="AL95" s="140"/>
      <c r="AM95" s="140"/>
      <c r="AN95" s="140"/>
      <c r="AO95" s="140"/>
      <c r="AP95" s="140"/>
      <c r="AQ95" s="140"/>
      <c r="AR95" s="140"/>
      <c r="AS95" s="140"/>
      <c r="AT95" s="140"/>
      <c r="AU95" s="140"/>
      <c r="AV95" s="140"/>
      <c r="AW95" s="140"/>
      <c r="AX95" s="140"/>
      <c r="AY95" s="140"/>
      <c r="AZ95" s="140"/>
      <c r="BA95" s="140"/>
      <c r="BB95" s="140"/>
      <c r="BC95" s="140"/>
      <c r="BD95" s="140"/>
      <c r="BE95" s="140"/>
      <c r="BF95" s="140"/>
      <c r="BG95" s="140"/>
      <c r="BH95" s="140"/>
    </row>
    <row r="96" spans="1:60" x14ac:dyDescent="0.2">
      <c r="A96" s="142" t="s">
        <v>111</v>
      </c>
      <c r="B96" s="142" t="s">
        <v>76</v>
      </c>
      <c r="C96" s="582" t="s">
        <v>77</v>
      </c>
      <c r="D96" s="146"/>
      <c r="E96" s="151"/>
      <c r="F96" s="154"/>
      <c r="G96" s="154">
        <f>SUMIF(AE97:AE108,"&lt;&gt;NOR",G97:G108)</f>
        <v>0</v>
      </c>
      <c r="H96" s="154"/>
      <c r="I96" s="154">
        <f>SUM(I97:I108)</f>
        <v>0</v>
      </c>
      <c r="J96" s="154"/>
      <c r="K96" s="154">
        <f>SUM(K97:K108)</f>
        <v>0</v>
      </c>
      <c r="L96" s="154"/>
      <c r="M96" s="154">
        <f>SUM(M97:M108)</f>
        <v>0</v>
      </c>
      <c r="N96" s="147"/>
      <c r="O96" s="147">
        <f>SUM(O97:O108)</f>
        <v>0</v>
      </c>
      <c r="P96" s="147"/>
      <c r="Q96" s="147">
        <f>SUM(Q97:Q108)</f>
        <v>0</v>
      </c>
      <c r="R96" s="147"/>
      <c r="S96" s="147"/>
      <c r="T96" s="148"/>
      <c r="U96" s="147">
        <f>SUM(U97:U108)</f>
        <v>1.67</v>
      </c>
      <c r="V96" s="154"/>
      <c r="AE96" t="s">
        <v>112</v>
      </c>
    </row>
    <row r="97" spans="1:60" outlineLevel="1" x14ac:dyDescent="0.2">
      <c r="A97" s="141">
        <v>15</v>
      </c>
      <c r="B97" s="141" t="s">
        <v>209</v>
      </c>
      <c r="C97" s="578" t="s">
        <v>210</v>
      </c>
      <c r="D97" s="143" t="s">
        <v>206</v>
      </c>
      <c r="E97" s="149">
        <v>0.42</v>
      </c>
      <c r="F97" s="579"/>
      <c r="G97" s="153">
        <f>ROUND(E97*F97,2)</f>
        <v>0</v>
      </c>
      <c r="H97" s="579"/>
      <c r="I97" s="153">
        <f>ROUND(E97*H97,2)</f>
        <v>0</v>
      </c>
      <c r="J97" s="579"/>
      <c r="K97" s="153">
        <f>ROUND(E97*J97,2)</f>
        <v>0</v>
      </c>
      <c r="L97" s="153">
        <v>21</v>
      </c>
      <c r="M97" s="153">
        <f>G97*(1+L97/100)</f>
        <v>0</v>
      </c>
      <c r="N97" s="144">
        <v>0</v>
      </c>
      <c r="O97" s="144">
        <f>ROUND(E97*N97,5)</f>
        <v>0</v>
      </c>
      <c r="P97" s="144">
        <v>0</v>
      </c>
      <c r="Q97" s="144">
        <f>ROUND(E97*P97,5)</f>
        <v>0</v>
      </c>
      <c r="R97" s="144"/>
      <c r="S97" s="144"/>
      <c r="T97" s="145">
        <v>0.94199999999999995</v>
      </c>
      <c r="U97" s="144">
        <f>ROUND(E97*T97,2)</f>
        <v>0.4</v>
      </c>
      <c r="V97" s="153" t="s">
        <v>262</v>
      </c>
      <c r="W97" s="140"/>
      <c r="X97" s="140"/>
      <c r="Y97" s="140"/>
      <c r="Z97" s="140"/>
      <c r="AA97" s="140"/>
      <c r="AB97" s="140"/>
      <c r="AC97" s="140"/>
      <c r="AD97" s="140"/>
      <c r="AE97" s="140" t="s">
        <v>114</v>
      </c>
      <c r="AF97" s="140"/>
      <c r="AG97" s="140"/>
      <c r="AH97" s="140"/>
      <c r="AI97" s="140"/>
      <c r="AJ97" s="140"/>
      <c r="AK97" s="140"/>
      <c r="AL97" s="140"/>
      <c r="AM97" s="140"/>
      <c r="AN97" s="140"/>
      <c r="AO97" s="140"/>
      <c r="AP97" s="140"/>
      <c r="AQ97" s="140"/>
      <c r="AR97" s="140"/>
      <c r="AS97" s="140"/>
      <c r="AT97" s="140"/>
      <c r="AU97" s="140"/>
      <c r="AV97" s="140"/>
      <c r="AW97" s="140"/>
      <c r="AX97" s="140"/>
      <c r="AY97" s="140"/>
      <c r="AZ97" s="140"/>
      <c r="BA97" s="140"/>
      <c r="BB97" s="140"/>
      <c r="BC97" s="140"/>
      <c r="BD97" s="140"/>
      <c r="BE97" s="140"/>
      <c r="BF97" s="140"/>
      <c r="BG97" s="140"/>
      <c r="BH97" s="140"/>
    </row>
    <row r="98" spans="1:60" outlineLevel="1" x14ac:dyDescent="0.2">
      <c r="A98" s="141"/>
      <c r="B98" s="141"/>
      <c r="C98" s="580" t="s">
        <v>207</v>
      </c>
      <c r="D98" s="581"/>
      <c r="E98" s="150"/>
      <c r="F98" s="153"/>
      <c r="G98" s="153"/>
      <c r="H98" s="153"/>
      <c r="I98" s="153"/>
      <c r="J98" s="153"/>
      <c r="K98" s="153"/>
      <c r="L98" s="153"/>
      <c r="M98" s="153"/>
      <c r="N98" s="144"/>
      <c r="O98" s="144"/>
      <c r="P98" s="144"/>
      <c r="Q98" s="144"/>
      <c r="R98" s="144"/>
      <c r="S98" s="144"/>
      <c r="T98" s="145"/>
      <c r="U98" s="144"/>
      <c r="V98" s="153"/>
      <c r="W98" s="140"/>
      <c r="X98" s="140"/>
      <c r="Y98" s="140"/>
      <c r="Z98" s="140"/>
      <c r="AA98" s="140"/>
      <c r="AB98" s="140"/>
      <c r="AC98" s="140"/>
      <c r="AD98" s="140"/>
      <c r="AE98" s="140" t="s">
        <v>116</v>
      </c>
      <c r="AF98" s="140">
        <v>0</v>
      </c>
      <c r="AG98" s="140"/>
      <c r="AH98" s="140"/>
      <c r="AI98" s="140"/>
      <c r="AJ98" s="140"/>
      <c r="AK98" s="140"/>
      <c r="AL98" s="140"/>
      <c r="AM98" s="140"/>
      <c r="AN98" s="140"/>
      <c r="AO98" s="140"/>
      <c r="AP98" s="140"/>
      <c r="AQ98" s="140"/>
      <c r="AR98" s="140"/>
      <c r="AS98" s="140"/>
      <c r="AT98" s="140"/>
      <c r="AU98" s="140"/>
      <c r="AV98" s="140"/>
      <c r="AW98" s="140"/>
      <c r="AX98" s="140"/>
      <c r="AY98" s="140"/>
      <c r="AZ98" s="140"/>
      <c r="BA98" s="140"/>
      <c r="BB98" s="140"/>
      <c r="BC98" s="140"/>
      <c r="BD98" s="140"/>
      <c r="BE98" s="140"/>
      <c r="BF98" s="140"/>
      <c r="BG98" s="140"/>
      <c r="BH98" s="140"/>
    </row>
    <row r="99" spans="1:60" outlineLevel="1" x14ac:dyDescent="0.2">
      <c r="A99" s="141"/>
      <c r="B99" s="141"/>
      <c r="C99" s="580" t="s">
        <v>211</v>
      </c>
      <c r="D99" s="581"/>
      <c r="E99" s="150">
        <v>0.42</v>
      </c>
      <c r="F99" s="153"/>
      <c r="G99" s="153"/>
      <c r="H99" s="153"/>
      <c r="I99" s="153"/>
      <c r="J99" s="153"/>
      <c r="K99" s="153"/>
      <c r="L99" s="153"/>
      <c r="M99" s="153"/>
      <c r="N99" s="144"/>
      <c r="O99" s="144"/>
      <c r="P99" s="144"/>
      <c r="Q99" s="144"/>
      <c r="R99" s="144"/>
      <c r="S99" s="144"/>
      <c r="T99" s="145"/>
      <c r="U99" s="144"/>
      <c r="V99" s="153"/>
      <c r="W99" s="140"/>
      <c r="X99" s="140"/>
      <c r="Y99" s="140"/>
      <c r="Z99" s="140"/>
      <c r="AA99" s="140"/>
      <c r="AB99" s="140"/>
      <c r="AC99" s="140"/>
      <c r="AD99" s="140"/>
      <c r="AE99" s="140" t="s">
        <v>116</v>
      </c>
      <c r="AF99" s="140">
        <v>0</v>
      </c>
      <c r="AG99" s="140"/>
      <c r="AH99" s="140"/>
      <c r="AI99" s="140"/>
      <c r="AJ99" s="140"/>
      <c r="AK99" s="140"/>
      <c r="AL99" s="140"/>
      <c r="AM99" s="140"/>
      <c r="AN99" s="140"/>
      <c r="AO99" s="140"/>
      <c r="AP99" s="140"/>
      <c r="AQ99" s="140"/>
      <c r="AR99" s="140"/>
      <c r="AS99" s="140"/>
      <c r="AT99" s="140"/>
      <c r="AU99" s="140"/>
      <c r="AV99" s="140"/>
      <c r="AW99" s="140"/>
      <c r="AX99" s="140"/>
      <c r="AY99" s="140"/>
      <c r="AZ99" s="140"/>
      <c r="BA99" s="140"/>
      <c r="BB99" s="140"/>
      <c r="BC99" s="140"/>
      <c r="BD99" s="140"/>
      <c r="BE99" s="140"/>
      <c r="BF99" s="140"/>
      <c r="BG99" s="140"/>
      <c r="BH99" s="140"/>
    </row>
    <row r="100" spans="1:60" outlineLevel="1" x14ac:dyDescent="0.2">
      <c r="A100" s="141">
        <v>16</v>
      </c>
      <c r="B100" s="141" t="s">
        <v>212</v>
      </c>
      <c r="C100" s="578" t="s">
        <v>213</v>
      </c>
      <c r="D100" s="143" t="s">
        <v>206</v>
      </c>
      <c r="E100" s="149">
        <v>1.68</v>
      </c>
      <c r="F100" s="579"/>
      <c r="G100" s="153">
        <f>ROUND(E100*F100,2)</f>
        <v>0</v>
      </c>
      <c r="H100" s="579"/>
      <c r="I100" s="153">
        <f>ROUND(E100*H100,2)</f>
        <v>0</v>
      </c>
      <c r="J100" s="579"/>
      <c r="K100" s="153">
        <f>ROUND(E100*J100,2)</f>
        <v>0</v>
      </c>
      <c r="L100" s="153">
        <v>21</v>
      </c>
      <c r="M100" s="153">
        <f>G100*(1+L100/100)</f>
        <v>0</v>
      </c>
      <c r="N100" s="144">
        <v>0</v>
      </c>
      <c r="O100" s="144">
        <f>ROUND(E100*N100,5)</f>
        <v>0</v>
      </c>
      <c r="P100" s="144">
        <v>0</v>
      </c>
      <c r="Q100" s="144">
        <f>ROUND(E100*P100,5)</f>
        <v>0</v>
      </c>
      <c r="R100" s="144"/>
      <c r="S100" s="144"/>
      <c r="T100" s="145">
        <v>0.105</v>
      </c>
      <c r="U100" s="144">
        <f>ROUND(E100*T100,2)</f>
        <v>0.18</v>
      </c>
      <c r="V100" s="153" t="s">
        <v>262</v>
      </c>
      <c r="W100" s="140"/>
      <c r="X100" s="140"/>
      <c r="Y100" s="140"/>
      <c r="Z100" s="140"/>
      <c r="AA100" s="140"/>
      <c r="AB100" s="140"/>
      <c r="AC100" s="140"/>
      <c r="AD100" s="140"/>
      <c r="AE100" s="140" t="s">
        <v>114</v>
      </c>
      <c r="AF100" s="140"/>
      <c r="AG100" s="140"/>
      <c r="AH100" s="140"/>
      <c r="AI100" s="140"/>
      <c r="AJ100" s="140"/>
      <c r="AK100" s="140"/>
      <c r="AL100" s="140"/>
      <c r="AM100" s="140"/>
      <c r="AN100" s="140"/>
      <c r="AO100" s="140"/>
      <c r="AP100" s="140"/>
      <c r="AQ100" s="140"/>
      <c r="AR100" s="140"/>
      <c r="AS100" s="140"/>
      <c r="AT100" s="140"/>
      <c r="AU100" s="140"/>
      <c r="AV100" s="140"/>
      <c r="AW100" s="140"/>
      <c r="AX100" s="140"/>
      <c r="AY100" s="140"/>
      <c r="AZ100" s="140"/>
      <c r="BA100" s="140"/>
      <c r="BB100" s="140"/>
      <c r="BC100" s="140"/>
      <c r="BD100" s="140"/>
      <c r="BE100" s="140"/>
      <c r="BF100" s="140"/>
      <c r="BG100" s="140"/>
      <c r="BH100" s="140"/>
    </row>
    <row r="101" spans="1:60" outlineLevel="1" x14ac:dyDescent="0.2">
      <c r="A101" s="141"/>
      <c r="B101" s="141"/>
      <c r="C101" s="580" t="s">
        <v>214</v>
      </c>
      <c r="D101" s="581"/>
      <c r="E101" s="150">
        <v>1.68</v>
      </c>
      <c r="F101" s="153"/>
      <c r="G101" s="153"/>
      <c r="H101" s="153"/>
      <c r="I101" s="153"/>
      <c r="J101" s="153"/>
      <c r="K101" s="153"/>
      <c r="L101" s="153"/>
      <c r="M101" s="153"/>
      <c r="N101" s="144"/>
      <c r="O101" s="144"/>
      <c r="P101" s="144"/>
      <c r="Q101" s="144"/>
      <c r="R101" s="144"/>
      <c r="S101" s="144"/>
      <c r="T101" s="145"/>
      <c r="U101" s="144"/>
      <c r="V101" s="153"/>
      <c r="W101" s="140"/>
      <c r="X101" s="140"/>
      <c r="Y101" s="140"/>
      <c r="Z101" s="140"/>
      <c r="AA101" s="140"/>
      <c r="AB101" s="140"/>
      <c r="AC101" s="140"/>
      <c r="AD101" s="140"/>
      <c r="AE101" s="140" t="s">
        <v>116</v>
      </c>
      <c r="AF101" s="140">
        <v>0</v>
      </c>
      <c r="AG101" s="140"/>
      <c r="AH101" s="140"/>
      <c r="AI101" s="140"/>
      <c r="AJ101" s="140"/>
      <c r="AK101" s="140"/>
      <c r="AL101" s="140"/>
      <c r="AM101" s="140"/>
      <c r="AN101" s="140"/>
      <c r="AO101" s="140"/>
      <c r="AP101" s="140"/>
      <c r="AQ101" s="140"/>
      <c r="AR101" s="140"/>
      <c r="AS101" s="140"/>
      <c r="AT101" s="140"/>
      <c r="AU101" s="140"/>
      <c r="AV101" s="140"/>
      <c r="AW101" s="140"/>
      <c r="AX101" s="140"/>
      <c r="AY101" s="140"/>
      <c r="AZ101" s="140"/>
      <c r="BA101" s="140"/>
      <c r="BB101" s="140"/>
      <c r="BC101" s="140"/>
      <c r="BD101" s="140"/>
      <c r="BE101" s="140"/>
      <c r="BF101" s="140"/>
      <c r="BG101" s="140"/>
      <c r="BH101" s="140"/>
    </row>
    <row r="102" spans="1:60" ht="22.5" outlineLevel="1" x14ac:dyDescent="0.2">
      <c r="A102" s="141">
        <v>17</v>
      </c>
      <c r="B102" s="141" t="s">
        <v>215</v>
      </c>
      <c r="C102" s="578" t="s">
        <v>216</v>
      </c>
      <c r="D102" s="143" t="s">
        <v>206</v>
      </c>
      <c r="E102" s="149">
        <v>0.42</v>
      </c>
      <c r="F102" s="579"/>
      <c r="G102" s="153">
        <f>ROUND(E102*F102,2)</f>
        <v>0</v>
      </c>
      <c r="H102" s="579"/>
      <c r="I102" s="153">
        <f>ROUND(E102*H102,2)</f>
        <v>0</v>
      </c>
      <c r="J102" s="579"/>
      <c r="K102" s="153">
        <f>ROUND(E102*J102,2)</f>
        <v>0</v>
      </c>
      <c r="L102" s="153">
        <v>21</v>
      </c>
      <c r="M102" s="153">
        <f>G102*(1+L102/100)</f>
        <v>0</v>
      </c>
      <c r="N102" s="144">
        <v>0</v>
      </c>
      <c r="O102" s="144">
        <f>ROUND(E102*N102,5)</f>
        <v>0</v>
      </c>
      <c r="P102" s="144">
        <v>0</v>
      </c>
      <c r="Q102" s="144">
        <f>ROUND(E102*P102,5)</f>
        <v>0</v>
      </c>
      <c r="R102" s="144"/>
      <c r="S102" s="144"/>
      <c r="T102" s="145">
        <v>2.0089999999999999</v>
      </c>
      <c r="U102" s="144">
        <f>ROUND(E102*T102,2)</f>
        <v>0.84</v>
      </c>
      <c r="V102" s="153" t="s">
        <v>261</v>
      </c>
      <c r="W102" s="140"/>
      <c r="X102" s="140"/>
      <c r="Y102" s="140"/>
      <c r="Z102" s="140"/>
      <c r="AA102" s="140"/>
      <c r="AB102" s="140"/>
      <c r="AC102" s="140"/>
      <c r="AD102" s="140"/>
      <c r="AE102" s="140" t="s">
        <v>114</v>
      </c>
      <c r="AF102" s="140"/>
      <c r="AG102" s="140"/>
      <c r="AH102" s="140"/>
      <c r="AI102" s="140"/>
      <c r="AJ102" s="140"/>
      <c r="AK102" s="140"/>
      <c r="AL102" s="140"/>
      <c r="AM102" s="140"/>
      <c r="AN102" s="140"/>
      <c r="AO102" s="140"/>
      <c r="AP102" s="140"/>
      <c r="AQ102" s="140"/>
      <c r="AR102" s="140"/>
      <c r="AS102" s="140"/>
      <c r="AT102" s="140"/>
      <c r="AU102" s="140"/>
      <c r="AV102" s="140"/>
      <c r="AW102" s="140"/>
      <c r="AX102" s="140"/>
      <c r="AY102" s="140"/>
      <c r="AZ102" s="140"/>
      <c r="BA102" s="140"/>
      <c r="BB102" s="140"/>
      <c r="BC102" s="140"/>
      <c r="BD102" s="140"/>
      <c r="BE102" s="140"/>
      <c r="BF102" s="140"/>
      <c r="BG102" s="140"/>
      <c r="BH102" s="140"/>
    </row>
    <row r="103" spans="1:60" outlineLevel="1" x14ac:dyDescent="0.2">
      <c r="A103" s="141">
        <v>18</v>
      </c>
      <c r="B103" s="141" t="s">
        <v>217</v>
      </c>
      <c r="C103" s="578" t="s">
        <v>218</v>
      </c>
      <c r="D103" s="143" t="s">
        <v>206</v>
      </c>
      <c r="E103" s="149">
        <v>0.42</v>
      </c>
      <c r="F103" s="579"/>
      <c r="G103" s="153">
        <f>ROUND(E103*F103,2)</f>
        <v>0</v>
      </c>
      <c r="H103" s="579"/>
      <c r="I103" s="153">
        <f>ROUND(E103*H103,2)</f>
        <v>0</v>
      </c>
      <c r="J103" s="579"/>
      <c r="K103" s="153">
        <f>ROUND(E103*J103,2)</f>
        <v>0</v>
      </c>
      <c r="L103" s="153">
        <v>21</v>
      </c>
      <c r="M103" s="153">
        <f>G103*(1+L103/100)</f>
        <v>0</v>
      </c>
      <c r="N103" s="144">
        <v>0</v>
      </c>
      <c r="O103" s="144">
        <f>ROUND(E103*N103,5)</f>
        <v>0</v>
      </c>
      <c r="P103" s="144">
        <v>0</v>
      </c>
      <c r="Q103" s="144">
        <f>ROUND(E103*P103,5)</f>
        <v>0</v>
      </c>
      <c r="R103" s="144"/>
      <c r="S103" s="144"/>
      <c r="T103" s="145">
        <v>9.9000000000000005E-2</v>
      </c>
      <c r="U103" s="144">
        <f>ROUND(E103*T103,2)</f>
        <v>0.04</v>
      </c>
      <c r="V103" s="153" t="s">
        <v>262</v>
      </c>
      <c r="W103" s="140"/>
      <c r="X103" s="140"/>
      <c r="Y103" s="140"/>
      <c r="Z103" s="140"/>
      <c r="AA103" s="140"/>
      <c r="AB103" s="140"/>
      <c r="AC103" s="140"/>
      <c r="AD103" s="140"/>
      <c r="AE103" s="140" t="s">
        <v>114</v>
      </c>
      <c r="AF103" s="140"/>
      <c r="AG103" s="140"/>
      <c r="AH103" s="140"/>
      <c r="AI103" s="140"/>
      <c r="AJ103" s="140"/>
      <c r="AK103" s="140"/>
      <c r="AL103" s="140"/>
      <c r="AM103" s="140"/>
      <c r="AN103" s="140"/>
      <c r="AO103" s="140"/>
      <c r="AP103" s="140"/>
      <c r="AQ103" s="140"/>
      <c r="AR103" s="140"/>
      <c r="AS103" s="140"/>
      <c r="AT103" s="140"/>
      <c r="AU103" s="140"/>
      <c r="AV103" s="140"/>
      <c r="AW103" s="140"/>
      <c r="AX103" s="140"/>
      <c r="AY103" s="140"/>
      <c r="AZ103" s="140"/>
      <c r="BA103" s="140"/>
      <c r="BB103" s="140"/>
      <c r="BC103" s="140"/>
      <c r="BD103" s="140"/>
      <c r="BE103" s="140"/>
      <c r="BF103" s="140"/>
      <c r="BG103" s="140"/>
      <c r="BH103" s="140"/>
    </row>
    <row r="104" spans="1:60" outlineLevel="1" x14ac:dyDescent="0.2">
      <c r="A104" s="141">
        <v>19</v>
      </c>
      <c r="B104" s="141" t="s">
        <v>219</v>
      </c>
      <c r="C104" s="578" t="s">
        <v>220</v>
      </c>
      <c r="D104" s="143" t="s">
        <v>206</v>
      </c>
      <c r="E104" s="149">
        <v>0.42</v>
      </c>
      <c r="F104" s="579"/>
      <c r="G104" s="153">
        <f>ROUND(E104*F104,2)</f>
        <v>0</v>
      </c>
      <c r="H104" s="579"/>
      <c r="I104" s="153">
        <f>ROUND(E104*H104,2)</f>
        <v>0</v>
      </c>
      <c r="J104" s="579"/>
      <c r="K104" s="153">
        <f>ROUND(E104*J104,2)</f>
        <v>0</v>
      </c>
      <c r="L104" s="153">
        <v>21</v>
      </c>
      <c r="M104" s="153">
        <f>G104*(1+L104/100)</f>
        <v>0</v>
      </c>
      <c r="N104" s="144">
        <v>0</v>
      </c>
      <c r="O104" s="144">
        <f>ROUND(E104*N104,5)</f>
        <v>0</v>
      </c>
      <c r="P104" s="144">
        <v>0</v>
      </c>
      <c r="Q104" s="144">
        <f>ROUND(E104*P104,5)</f>
        <v>0</v>
      </c>
      <c r="R104" s="144"/>
      <c r="S104" s="144"/>
      <c r="T104" s="145">
        <v>0.49</v>
      </c>
      <c r="U104" s="144">
        <f>ROUND(E104*T104,2)</f>
        <v>0.21</v>
      </c>
      <c r="V104" s="153" t="s">
        <v>262</v>
      </c>
      <c r="W104" s="140"/>
      <c r="X104" s="140"/>
      <c r="Y104" s="140"/>
      <c r="Z104" s="140"/>
      <c r="AA104" s="140"/>
      <c r="AB104" s="140"/>
      <c r="AC104" s="140"/>
      <c r="AD104" s="140"/>
      <c r="AE104" s="140" t="s">
        <v>114</v>
      </c>
      <c r="AF104" s="140"/>
      <c r="AG104" s="140"/>
      <c r="AH104" s="140"/>
      <c r="AI104" s="140"/>
      <c r="AJ104" s="140"/>
      <c r="AK104" s="140"/>
      <c r="AL104" s="140"/>
      <c r="AM104" s="140"/>
      <c r="AN104" s="140"/>
      <c r="AO104" s="140"/>
      <c r="AP104" s="140"/>
      <c r="AQ104" s="140"/>
      <c r="AR104" s="140"/>
      <c r="AS104" s="140"/>
      <c r="AT104" s="140"/>
      <c r="AU104" s="140"/>
      <c r="AV104" s="140"/>
      <c r="AW104" s="140"/>
      <c r="AX104" s="140"/>
      <c r="AY104" s="140"/>
      <c r="AZ104" s="140"/>
      <c r="BA104" s="140"/>
      <c r="BB104" s="140"/>
      <c r="BC104" s="140"/>
      <c r="BD104" s="140"/>
      <c r="BE104" s="140"/>
      <c r="BF104" s="140"/>
      <c r="BG104" s="140"/>
      <c r="BH104" s="140"/>
    </row>
    <row r="105" spans="1:60" outlineLevel="1" x14ac:dyDescent="0.2">
      <c r="A105" s="141">
        <v>20</v>
      </c>
      <c r="B105" s="141" t="s">
        <v>221</v>
      </c>
      <c r="C105" s="578" t="s">
        <v>222</v>
      </c>
      <c r="D105" s="143" t="s">
        <v>206</v>
      </c>
      <c r="E105" s="149">
        <v>2.1</v>
      </c>
      <c r="F105" s="579"/>
      <c r="G105" s="153">
        <f>ROUND(E105*F105,2)</f>
        <v>0</v>
      </c>
      <c r="H105" s="579"/>
      <c r="I105" s="153">
        <f>ROUND(E105*H105,2)</f>
        <v>0</v>
      </c>
      <c r="J105" s="579"/>
      <c r="K105" s="153">
        <f>ROUND(E105*J105,2)</f>
        <v>0</v>
      </c>
      <c r="L105" s="153">
        <v>21</v>
      </c>
      <c r="M105" s="153">
        <f>G105*(1+L105/100)</f>
        <v>0</v>
      </c>
      <c r="N105" s="144">
        <v>0</v>
      </c>
      <c r="O105" s="144">
        <f>ROUND(E105*N105,5)</f>
        <v>0</v>
      </c>
      <c r="P105" s="144">
        <v>0</v>
      </c>
      <c r="Q105" s="144">
        <f>ROUND(E105*P105,5)</f>
        <v>0</v>
      </c>
      <c r="R105" s="144"/>
      <c r="S105" s="144"/>
      <c r="T105" s="145">
        <v>0</v>
      </c>
      <c r="U105" s="144">
        <f>ROUND(E105*T105,2)</f>
        <v>0</v>
      </c>
      <c r="V105" s="153" t="s">
        <v>262</v>
      </c>
      <c r="W105" s="140"/>
      <c r="X105" s="140"/>
      <c r="Y105" s="140"/>
      <c r="Z105" s="140"/>
      <c r="AA105" s="140"/>
      <c r="AB105" s="140"/>
      <c r="AC105" s="140"/>
      <c r="AD105" s="140"/>
      <c r="AE105" s="140" t="s">
        <v>114</v>
      </c>
      <c r="AF105" s="140"/>
      <c r="AG105" s="140"/>
      <c r="AH105" s="140"/>
      <c r="AI105" s="140"/>
      <c r="AJ105" s="140"/>
      <c r="AK105" s="140"/>
      <c r="AL105" s="140"/>
      <c r="AM105" s="140"/>
      <c r="AN105" s="140"/>
      <c r="AO105" s="140"/>
      <c r="AP105" s="140"/>
      <c r="AQ105" s="140"/>
      <c r="AR105" s="140"/>
      <c r="AS105" s="140"/>
      <c r="AT105" s="140"/>
      <c r="AU105" s="140"/>
      <c r="AV105" s="140"/>
      <c r="AW105" s="140"/>
      <c r="AX105" s="140"/>
      <c r="AY105" s="140"/>
      <c r="AZ105" s="140"/>
      <c r="BA105" s="140"/>
      <c r="BB105" s="140"/>
      <c r="BC105" s="140"/>
      <c r="BD105" s="140"/>
      <c r="BE105" s="140"/>
      <c r="BF105" s="140"/>
      <c r="BG105" s="140"/>
      <c r="BH105" s="140"/>
    </row>
    <row r="106" spans="1:60" outlineLevel="1" x14ac:dyDescent="0.2">
      <c r="A106" s="141"/>
      <c r="B106" s="141"/>
      <c r="C106" s="580" t="s">
        <v>223</v>
      </c>
      <c r="D106" s="581"/>
      <c r="E106" s="150"/>
      <c r="F106" s="153"/>
      <c r="G106" s="153"/>
      <c r="H106" s="153"/>
      <c r="I106" s="153"/>
      <c r="J106" s="153"/>
      <c r="K106" s="153"/>
      <c r="L106" s="153"/>
      <c r="M106" s="153"/>
      <c r="N106" s="144"/>
      <c r="O106" s="144"/>
      <c r="P106" s="144"/>
      <c r="Q106" s="144"/>
      <c r="R106" s="144"/>
      <c r="S106" s="144"/>
      <c r="T106" s="145"/>
      <c r="U106" s="144"/>
      <c r="V106" s="153"/>
      <c r="W106" s="140"/>
      <c r="X106" s="140"/>
      <c r="Y106" s="140"/>
      <c r="Z106" s="140"/>
      <c r="AA106" s="140"/>
      <c r="AB106" s="140"/>
      <c r="AC106" s="140"/>
      <c r="AD106" s="140"/>
      <c r="AE106" s="140" t="s">
        <v>116</v>
      </c>
      <c r="AF106" s="140">
        <v>0</v>
      </c>
      <c r="AG106" s="140"/>
      <c r="AH106" s="140"/>
      <c r="AI106" s="140"/>
      <c r="AJ106" s="140"/>
      <c r="AK106" s="140"/>
      <c r="AL106" s="140"/>
      <c r="AM106" s="140"/>
      <c r="AN106" s="140"/>
      <c r="AO106" s="140"/>
      <c r="AP106" s="140"/>
      <c r="AQ106" s="140"/>
      <c r="AR106" s="140"/>
      <c r="AS106" s="140"/>
      <c r="AT106" s="140"/>
      <c r="AU106" s="140"/>
      <c r="AV106" s="140"/>
      <c r="AW106" s="140"/>
      <c r="AX106" s="140"/>
      <c r="AY106" s="140"/>
      <c r="AZ106" s="140"/>
      <c r="BA106" s="140"/>
      <c r="BB106" s="140"/>
      <c r="BC106" s="140"/>
      <c r="BD106" s="140"/>
      <c r="BE106" s="140"/>
      <c r="BF106" s="140"/>
      <c r="BG106" s="140"/>
      <c r="BH106" s="140"/>
    </row>
    <row r="107" spans="1:60" outlineLevel="1" x14ac:dyDescent="0.2">
      <c r="A107" s="141"/>
      <c r="B107" s="141"/>
      <c r="C107" s="580" t="s">
        <v>224</v>
      </c>
      <c r="D107" s="581"/>
      <c r="E107" s="150">
        <v>2.1</v>
      </c>
      <c r="F107" s="153"/>
      <c r="G107" s="153"/>
      <c r="H107" s="153"/>
      <c r="I107" s="153"/>
      <c r="J107" s="153"/>
      <c r="K107" s="153"/>
      <c r="L107" s="153"/>
      <c r="M107" s="153"/>
      <c r="N107" s="144"/>
      <c r="O107" s="144"/>
      <c r="P107" s="144"/>
      <c r="Q107" s="144"/>
      <c r="R107" s="144"/>
      <c r="S107" s="144"/>
      <c r="T107" s="145"/>
      <c r="U107" s="144"/>
      <c r="V107" s="153"/>
      <c r="W107" s="140"/>
      <c r="X107" s="140"/>
      <c r="Y107" s="140"/>
      <c r="Z107" s="140"/>
      <c r="AA107" s="140"/>
      <c r="AB107" s="140"/>
      <c r="AC107" s="140"/>
      <c r="AD107" s="140"/>
      <c r="AE107" s="140" t="s">
        <v>116</v>
      </c>
      <c r="AF107" s="140">
        <v>0</v>
      </c>
      <c r="AG107" s="140"/>
      <c r="AH107" s="140"/>
      <c r="AI107" s="140"/>
      <c r="AJ107" s="140"/>
      <c r="AK107" s="140"/>
      <c r="AL107" s="140"/>
      <c r="AM107" s="140"/>
      <c r="AN107" s="140"/>
      <c r="AO107" s="140"/>
      <c r="AP107" s="140"/>
      <c r="AQ107" s="140"/>
      <c r="AR107" s="140"/>
      <c r="AS107" s="140"/>
      <c r="AT107" s="140"/>
      <c r="AU107" s="140"/>
      <c r="AV107" s="140"/>
      <c r="AW107" s="140"/>
      <c r="AX107" s="140"/>
      <c r="AY107" s="140"/>
      <c r="AZ107" s="140"/>
      <c r="BA107" s="140"/>
      <c r="BB107" s="140"/>
      <c r="BC107" s="140"/>
      <c r="BD107" s="140"/>
      <c r="BE107" s="140"/>
      <c r="BF107" s="140"/>
      <c r="BG107" s="140"/>
      <c r="BH107" s="140"/>
    </row>
    <row r="108" spans="1:60" outlineLevel="1" x14ac:dyDescent="0.2">
      <c r="A108" s="141">
        <v>21</v>
      </c>
      <c r="B108" s="141" t="s">
        <v>225</v>
      </c>
      <c r="C108" s="578" t="s">
        <v>226</v>
      </c>
      <c r="D108" s="143" t="s">
        <v>206</v>
      </c>
      <c r="E108" s="149">
        <v>0.42</v>
      </c>
      <c r="F108" s="579"/>
      <c r="G108" s="153">
        <f>ROUND(E108*F108,2)</f>
        <v>0</v>
      </c>
      <c r="H108" s="579"/>
      <c r="I108" s="153">
        <f>ROUND(E108*H108,2)</f>
        <v>0</v>
      </c>
      <c r="J108" s="579"/>
      <c r="K108" s="153">
        <f>ROUND(E108*J108,2)</f>
        <v>0</v>
      </c>
      <c r="L108" s="153">
        <v>21</v>
      </c>
      <c r="M108" s="153">
        <f>G108*(1+L108/100)</f>
        <v>0</v>
      </c>
      <c r="N108" s="144">
        <v>0</v>
      </c>
      <c r="O108" s="144">
        <f>ROUND(E108*N108,5)</f>
        <v>0</v>
      </c>
      <c r="P108" s="144">
        <v>0</v>
      </c>
      <c r="Q108" s="144">
        <f>ROUND(E108*P108,5)</f>
        <v>0</v>
      </c>
      <c r="R108" s="144"/>
      <c r="S108" s="144"/>
      <c r="T108" s="145">
        <v>0</v>
      </c>
      <c r="U108" s="144">
        <f>ROUND(E108*T108,2)</f>
        <v>0</v>
      </c>
      <c r="V108" s="153" t="s">
        <v>262</v>
      </c>
      <c r="W108" s="140"/>
      <c r="X108" s="140"/>
      <c r="Y108" s="140"/>
      <c r="Z108" s="140"/>
      <c r="AA108" s="140"/>
      <c r="AB108" s="140"/>
      <c r="AC108" s="140"/>
      <c r="AD108" s="140"/>
      <c r="AE108" s="140" t="s">
        <v>114</v>
      </c>
      <c r="AF108" s="140"/>
      <c r="AG108" s="140"/>
      <c r="AH108" s="140"/>
      <c r="AI108" s="140"/>
      <c r="AJ108" s="140"/>
      <c r="AK108" s="140"/>
      <c r="AL108" s="140"/>
      <c r="AM108" s="140"/>
      <c r="AN108" s="140"/>
      <c r="AO108" s="140"/>
      <c r="AP108" s="140"/>
      <c r="AQ108" s="140"/>
      <c r="AR108" s="140"/>
      <c r="AS108" s="140"/>
      <c r="AT108" s="140"/>
      <c r="AU108" s="140"/>
      <c r="AV108" s="140"/>
      <c r="AW108" s="140"/>
      <c r="AX108" s="140"/>
      <c r="AY108" s="140"/>
      <c r="AZ108" s="140"/>
      <c r="BA108" s="140"/>
      <c r="BB108" s="140"/>
      <c r="BC108" s="140"/>
      <c r="BD108" s="140"/>
      <c r="BE108" s="140"/>
      <c r="BF108" s="140"/>
      <c r="BG108" s="140"/>
      <c r="BH108" s="140"/>
    </row>
    <row r="109" spans="1:60" x14ac:dyDescent="0.2">
      <c r="A109" s="142" t="s">
        <v>111</v>
      </c>
      <c r="B109" s="142" t="s">
        <v>78</v>
      </c>
      <c r="C109" s="582" t="s">
        <v>79</v>
      </c>
      <c r="D109" s="146"/>
      <c r="E109" s="151"/>
      <c r="F109" s="154"/>
      <c r="G109" s="154">
        <f>SUMIF(AE110:AE111,"&lt;&gt;NOR",G110:G111)</f>
        <v>0</v>
      </c>
      <c r="H109" s="154"/>
      <c r="I109" s="154">
        <f>SUM(I110:I111)</f>
        <v>0</v>
      </c>
      <c r="J109" s="154"/>
      <c r="K109" s="154">
        <f>SUM(K110:K111)</f>
        <v>0</v>
      </c>
      <c r="L109" s="154"/>
      <c r="M109" s="154">
        <f>SUM(M110:M111)</f>
        <v>0</v>
      </c>
      <c r="N109" s="147"/>
      <c r="O109" s="147">
        <f>SUM(O110:O111)</f>
        <v>0</v>
      </c>
      <c r="P109" s="147"/>
      <c r="Q109" s="147">
        <f>SUM(Q110:Q111)</f>
        <v>0</v>
      </c>
      <c r="R109" s="147"/>
      <c r="S109" s="147"/>
      <c r="T109" s="148"/>
      <c r="U109" s="147">
        <f>SUM(U110:U111)</f>
        <v>0</v>
      </c>
      <c r="V109" s="154"/>
      <c r="AE109" t="s">
        <v>112</v>
      </c>
    </row>
    <row r="110" spans="1:60" ht="22.5" outlineLevel="1" x14ac:dyDescent="0.2">
      <c r="A110" s="141">
        <v>22</v>
      </c>
      <c r="B110" s="141" t="s">
        <v>227</v>
      </c>
      <c r="C110" s="578" t="s">
        <v>228</v>
      </c>
      <c r="D110" s="143" t="s">
        <v>229</v>
      </c>
      <c r="E110" s="149">
        <v>1</v>
      </c>
      <c r="F110" s="579"/>
      <c r="G110" s="153">
        <f>ROUND(E110*F110,2)</f>
        <v>0</v>
      </c>
      <c r="H110" s="579"/>
      <c r="I110" s="153">
        <f>ROUND(E110*H110,2)</f>
        <v>0</v>
      </c>
      <c r="J110" s="579"/>
      <c r="K110" s="153">
        <f>ROUND(E110*J110,2)</f>
        <v>0</v>
      </c>
      <c r="L110" s="153">
        <v>21</v>
      </c>
      <c r="M110" s="153">
        <f>G110*(1+L110/100)</f>
        <v>0</v>
      </c>
      <c r="N110" s="144">
        <v>0</v>
      </c>
      <c r="O110" s="144">
        <f>ROUND(E110*N110,5)</f>
        <v>0</v>
      </c>
      <c r="P110" s="144">
        <v>0</v>
      </c>
      <c r="Q110" s="144">
        <f>ROUND(E110*P110,5)</f>
        <v>0</v>
      </c>
      <c r="R110" s="144"/>
      <c r="S110" s="144"/>
      <c r="T110" s="145">
        <v>0</v>
      </c>
      <c r="U110" s="144">
        <f>ROUND(E110*T110,2)</f>
        <v>0</v>
      </c>
      <c r="V110" s="153" t="s">
        <v>261</v>
      </c>
      <c r="W110" s="140"/>
      <c r="X110" s="140"/>
      <c r="Y110" s="140"/>
      <c r="Z110" s="140"/>
      <c r="AA110" s="140"/>
      <c r="AB110" s="140"/>
      <c r="AC110" s="140"/>
      <c r="AD110" s="140"/>
      <c r="AE110" s="140" t="s">
        <v>114</v>
      </c>
      <c r="AF110" s="140"/>
      <c r="AG110" s="140"/>
      <c r="AH110" s="140"/>
      <c r="AI110" s="140"/>
      <c r="AJ110" s="140"/>
      <c r="AK110" s="140"/>
      <c r="AL110" s="140"/>
      <c r="AM110" s="140"/>
      <c r="AN110" s="140"/>
      <c r="AO110" s="140"/>
      <c r="AP110" s="140"/>
      <c r="AQ110" s="140"/>
      <c r="AR110" s="140"/>
      <c r="AS110" s="140"/>
      <c r="AT110" s="140"/>
      <c r="AU110" s="140"/>
      <c r="AV110" s="140"/>
      <c r="AW110" s="140"/>
      <c r="AX110" s="140"/>
      <c r="AY110" s="140"/>
      <c r="AZ110" s="140"/>
      <c r="BA110" s="140"/>
      <c r="BB110" s="140"/>
      <c r="BC110" s="140"/>
      <c r="BD110" s="140"/>
      <c r="BE110" s="140"/>
      <c r="BF110" s="140"/>
      <c r="BG110" s="140"/>
      <c r="BH110" s="140"/>
    </row>
    <row r="111" spans="1:60" ht="22.5" outlineLevel="1" x14ac:dyDescent="0.2">
      <c r="A111" s="141">
        <v>23</v>
      </c>
      <c r="B111" s="141" t="s">
        <v>230</v>
      </c>
      <c r="C111" s="578" t="s">
        <v>231</v>
      </c>
      <c r="D111" s="143" t="s">
        <v>229</v>
      </c>
      <c r="E111" s="149">
        <v>1</v>
      </c>
      <c r="F111" s="579"/>
      <c r="G111" s="153">
        <f>ROUND(E111*F111,2)</f>
        <v>0</v>
      </c>
      <c r="H111" s="579"/>
      <c r="I111" s="153">
        <f>ROUND(E111*H111,2)</f>
        <v>0</v>
      </c>
      <c r="J111" s="579"/>
      <c r="K111" s="153">
        <f>ROUND(E111*J111,2)</f>
        <v>0</v>
      </c>
      <c r="L111" s="153">
        <v>21</v>
      </c>
      <c r="M111" s="153">
        <f>G111*(1+L111/100)</f>
        <v>0</v>
      </c>
      <c r="N111" s="144">
        <v>0</v>
      </c>
      <c r="O111" s="144">
        <f>ROUND(E111*N111,5)</f>
        <v>0</v>
      </c>
      <c r="P111" s="144">
        <v>0</v>
      </c>
      <c r="Q111" s="144">
        <f>ROUND(E111*P111,5)</f>
        <v>0</v>
      </c>
      <c r="R111" s="144"/>
      <c r="S111" s="144"/>
      <c r="T111" s="145">
        <v>0</v>
      </c>
      <c r="U111" s="144">
        <f>ROUND(E111*T111,2)</f>
        <v>0</v>
      </c>
      <c r="V111" s="153" t="s">
        <v>261</v>
      </c>
      <c r="W111" s="140"/>
      <c r="X111" s="140"/>
      <c r="Y111" s="140"/>
      <c r="Z111" s="140"/>
      <c r="AA111" s="140"/>
      <c r="AB111" s="140"/>
      <c r="AC111" s="140"/>
      <c r="AD111" s="140"/>
      <c r="AE111" s="140" t="s">
        <v>114</v>
      </c>
      <c r="AF111" s="140"/>
      <c r="AG111" s="140"/>
      <c r="AH111" s="140"/>
      <c r="AI111" s="140"/>
      <c r="AJ111" s="140"/>
      <c r="AK111" s="140"/>
      <c r="AL111" s="140"/>
      <c r="AM111" s="140"/>
      <c r="AN111" s="140"/>
      <c r="AO111" s="140"/>
      <c r="AP111" s="140"/>
      <c r="AQ111" s="140"/>
      <c r="AR111" s="140"/>
      <c r="AS111" s="140"/>
      <c r="AT111" s="140"/>
      <c r="AU111" s="140"/>
      <c r="AV111" s="140"/>
      <c r="AW111" s="140"/>
      <c r="AX111" s="140"/>
      <c r="AY111" s="140"/>
      <c r="AZ111" s="140"/>
      <c r="BA111" s="140"/>
      <c r="BB111" s="140"/>
      <c r="BC111" s="140"/>
      <c r="BD111" s="140"/>
      <c r="BE111" s="140"/>
      <c r="BF111" s="140"/>
      <c r="BG111" s="140"/>
      <c r="BH111" s="140"/>
    </row>
    <row r="112" spans="1:60" x14ac:dyDescent="0.2">
      <c r="A112" s="142" t="s">
        <v>111</v>
      </c>
      <c r="B112" s="142" t="s">
        <v>80</v>
      </c>
      <c r="C112" s="582" t="s">
        <v>81</v>
      </c>
      <c r="D112" s="146"/>
      <c r="E112" s="151"/>
      <c r="F112" s="154"/>
      <c r="G112" s="154">
        <f>SUMIF(AE113:AE130,"&lt;&gt;NOR",G113:G130)</f>
        <v>0</v>
      </c>
      <c r="H112" s="154"/>
      <c r="I112" s="154">
        <f>SUM(I113:I130)</f>
        <v>0</v>
      </c>
      <c r="J112" s="154"/>
      <c r="K112" s="154">
        <f>SUM(K113:K130)</f>
        <v>0</v>
      </c>
      <c r="L112" s="154"/>
      <c r="M112" s="154">
        <f>SUM(M113:M130)</f>
        <v>0</v>
      </c>
      <c r="N112" s="147"/>
      <c r="O112" s="147">
        <f>SUM(O113:O130)</f>
        <v>0.48380000000000006</v>
      </c>
      <c r="P112" s="147"/>
      <c r="Q112" s="147">
        <f>SUM(Q113:Q130)</f>
        <v>0</v>
      </c>
      <c r="R112" s="147"/>
      <c r="S112" s="147"/>
      <c r="T112" s="148"/>
      <c r="U112" s="147">
        <f>SUM(U113:U130)</f>
        <v>21.11</v>
      </c>
      <c r="V112" s="154"/>
      <c r="AE112" t="s">
        <v>112</v>
      </c>
    </row>
    <row r="113" spans="1:60" ht="22.5" outlineLevel="1" x14ac:dyDescent="0.2">
      <c r="A113" s="141">
        <v>24</v>
      </c>
      <c r="B113" s="141" t="s">
        <v>232</v>
      </c>
      <c r="C113" s="578" t="s">
        <v>233</v>
      </c>
      <c r="D113" s="143" t="s">
        <v>155</v>
      </c>
      <c r="E113" s="149">
        <v>36.049999999999997</v>
      </c>
      <c r="F113" s="579"/>
      <c r="G113" s="153">
        <f>ROUND(E113*F113,2)</f>
        <v>0</v>
      </c>
      <c r="H113" s="579"/>
      <c r="I113" s="153">
        <f>ROUND(E113*H113,2)</f>
        <v>0</v>
      </c>
      <c r="J113" s="579"/>
      <c r="K113" s="153">
        <f>ROUND(E113*J113,2)</f>
        <v>0</v>
      </c>
      <c r="L113" s="153">
        <v>21</v>
      </c>
      <c r="M113" s="153">
        <f>G113*(1+L113/100)</f>
        <v>0</v>
      </c>
      <c r="N113" s="144">
        <v>0</v>
      </c>
      <c r="O113" s="144">
        <f>ROUND(E113*N113,5)</f>
        <v>0</v>
      </c>
      <c r="P113" s="144">
        <v>0</v>
      </c>
      <c r="Q113" s="144">
        <f>ROUND(E113*P113,5)</f>
        <v>0</v>
      </c>
      <c r="R113" s="144"/>
      <c r="S113" s="144"/>
      <c r="T113" s="145">
        <v>1.6E-2</v>
      </c>
      <c r="U113" s="144">
        <f>ROUND(E113*T113,2)</f>
        <v>0.57999999999999996</v>
      </c>
      <c r="V113" s="153" t="s">
        <v>262</v>
      </c>
      <c r="W113" s="140"/>
      <c r="X113" s="140"/>
      <c r="Y113" s="140"/>
      <c r="Z113" s="140"/>
      <c r="AA113" s="140"/>
      <c r="AB113" s="140"/>
      <c r="AC113" s="140"/>
      <c r="AD113" s="140"/>
      <c r="AE113" s="140" t="s">
        <v>114</v>
      </c>
      <c r="AF113" s="140"/>
      <c r="AG113" s="140"/>
      <c r="AH113" s="140"/>
      <c r="AI113" s="140"/>
      <c r="AJ113" s="140"/>
      <c r="AK113" s="140"/>
      <c r="AL113" s="140"/>
      <c r="AM113" s="140"/>
      <c r="AN113" s="140"/>
      <c r="AO113" s="140"/>
      <c r="AP113" s="140"/>
      <c r="AQ113" s="140"/>
      <c r="AR113" s="140"/>
      <c r="AS113" s="140"/>
      <c r="AT113" s="140"/>
      <c r="AU113" s="140"/>
      <c r="AV113" s="140"/>
      <c r="AW113" s="140"/>
      <c r="AX113" s="140"/>
      <c r="AY113" s="140"/>
      <c r="AZ113" s="140"/>
      <c r="BA113" s="140"/>
      <c r="BB113" s="140"/>
      <c r="BC113" s="140"/>
      <c r="BD113" s="140"/>
      <c r="BE113" s="140"/>
      <c r="BF113" s="140"/>
      <c r="BG113" s="140"/>
      <c r="BH113" s="140"/>
    </row>
    <row r="114" spans="1:60" outlineLevel="1" x14ac:dyDescent="0.2">
      <c r="A114" s="141"/>
      <c r="B114" s="141"/>
      <c r="C114" s="580" t="s">
        <v>197</v>
      </c>
      <c r="D114" s="581"/>
      <c r="E114" s="150"/>
      <c r="F114" s="153"/>
      <c r="G114" s="153"/>
      <c r="H114" s="153"/>
      <c r="I114" s="153"/>
      <c r="J114" s="153"/>
      <c r="K114" s="153"/>
      <c r="L114" s="153"/>
      <c r="M114" s="153"/>
      <c r="N114" s="144"/>
      <c r="O114" s="144"/>
      <c r="P114" s="144"/>
      <c r="Q114" s="144"/>
      <c r="R114" s="144"/>
      <c r="S114" s="144"/>
      <c r="T114" s="145"/>
      <c r="U114" s="144"/>
      <c r="V114" s="153"/>
      <c r="W114" s="140"/>
      <c r="X114" s="140"/>
      <c r="Y114" s="140"/>
      <c r="Z114" s="140"/>
      <c r="AA114" s="140"/>
      <c r="AB114" s="140"/>
      <c r="AC114" s="140"/>
      <c r="AD114" s="140"/>
      <c r="AE114" s="140" t="s">
        <v>116</v>
      </c>
      <c r="AF114" s="140">
        <v>0</v>
      </c>
      <c r="AG114" s="140"/>
      <c r="AH114" s="140"/>
      <c r="AI114" s="140"/>
      <c r="AJ114" s="140"/>
      <c r="AK114" s="140"/>
      <c r="AL114" s="140"/>
      <c r="AM114" s="140"/>
      <c r="AN114" s="140"/>
      <c r="AO114" s="140"/>
      <c r="AP114" s="140"/>
      <c r="AQ114" s="140"/>
      <c r="AR114" s="140"/>
      <c r="AS114" s="140"/>
      <c r="AT114" s="140"/>
      <c r="AU114" s="140"/>
      <c r="AV114" s="140"/>
      <c r="AW114" s="140"/>
      <c r="AX114" s="140"/>
      <c r="AY114" s="140"/>
      <c r="AZ114" s="140"/>
      <c r="BA114" s="140"/>
      <c r="BB114" s="140"/>
      <c r="BC114" s="140"/>
      <c r="BD114" s="140"/>
      <c r="BE114" s="140"/>
      <c r="BF114" s="140"/>
      <c r="BG114" s="140"/>
      <c r="BH114" s="140"/>
    </row>
    <row r="115" spans="1:60" outlineLevel="1" x14ac:dyDescent="0.2">
      <c r="A115" s="141"/>
      <c r="B115" s="141"/>
      <c r="C115" s="580" t="s">
        <v>198</v>
      </c>
      <c r="D115" s="581"/>
      <c r="E115" s="150"/>
      <c r="F115" s="153"/>
      <c r="G115" s="153"/>
      <c r="H115" s="153"/>
      <c r="I115" s="153"/>
      <c r="J115" s="153"/>
      <c r="K115" s="153"/>
      <c r="L115" s="153"/>
      <c r="M115" s="153"/>
      <c r="N115" s="144"/>
      <c r="O115" s="144"/>
      <c r="P115" s="144"/>
      <c r="Q115" s="144"/>
      <c r="R115" s="144"/>
      <c r="S115" s="144"/>
      <c r="T115" s="145"/>
      <c r="U115" s="144"/>
      <c r="V115" s="153"/>
      <c r="W115" s="140"/>
      <c r="X115" s="140"/>
      <c r="Y115" s="140"/>
      <c r="Z115" s="140"/>
      <c r="AA115" s="140"/>
      <c r="AB115" s="140"/>
      <c r="AC115" s="140"/>
      <c r="AD115" s="140"/>
      <c r="AE115" s="140" t="s">
        <v>116</v>
      </c>
      <c r="AF115" s="140">
        <v>0</v>
      </c>
      <c r="AG115" s="140"/>
      <c r="AH115" s="140"/>
      <c r="AI115" s="140"/>
      <c r="AJ115" s="140"/>
      <c r="AK115" s="140"/>
      <c r="AL115" s="140"/>
      <c r="AM115" s="140"/>
      <c r="AN115" s="140"/>
      <c r="AO115" s="140"/>
      <c r="AP115" s="140"/>
      <c r="AQ115" s="140"/>
      <c r="AR115" s="140"/>
      <c r="AS115" s="140"/>
      <c r="AT115" s="140"/>
      <c r="AU115" s="140"/>
      <c r="AV115" s="140"/>
      <c r="AW115" s="140"/>
      <c r="AX115" s="140"/>
      <c r="AY115" s="140"/>
      <c r="AZ115" s="140"/>
      <c r="BA115" s="140"/>
      <c r="BB115" s="140"/>
      <c r="BC115" s="140"/>
      <c r="BD115" s="140"/>
      <c r="BE115" s="140"/>
      <c r="BF115" s="140"/>
      <c r="BG115" s="140"/>
      <c r="BH115" s="140"/>
    </row>
    <row r="116" spans="1:60" outlineLevel="1" x14ac:dyDescent="0.2">
      <c r="A116" s="141"/>
      <c r="B116" s="141"/>
      <c r="C116" s="580" t="s">
        <v>189</v>
      </c>
      <c r="D116" s="581"/>
      <c r="E116" s="150">
        <v>36.049999999999997</v>
      </c>
      <c r="F116" s="153"/>
      <c r="G116" s="153"/>
      <c r="H116" s="153"/>
      <c r="I116" s="153"/>
      <c r="J116" s="153"/>
      <c r="K116" s="153"/>
      <c r="L116" s="153"/>
      <c r="M116" s="153"/>
      <c r="N116" s="144"/>
      <c r="O116" s="144"/>
      <c r="P116" s="144"/>
      <c r="Q116" s="144"/>
      <c r="R116" s="144"/>
      <c r="S116" s="144"/>
      <c r="T116" s="145"/>
      <c r="U116" s="144"/>
      <c r="V116" s="153"/>
      <c r="W116" s="140"/>
      <c r="X116" s="140"/>
      <c r="Y116" s="140"/>
      <c r="Z116" s="140"/>
      <c r="AA116" s="140"/>
      <c r="AB116" s="140"/>
      <c r="AC116" s="140"/>
      <c r="AD116" s="140"/>
      <c r="AE116" s="140" t="s">
        <v>116</v>
      </c>
      <c r="AF116" s="140">
        <v>0</v>
      </c>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c r="BB116" s="140"/>
      <c r="BC116" s="140"/>
      <c r="BD116" s="140"/>
      <c r="BE116" s="140"/>
      <c r="BF116" s="140"/>
      <c r="BG116" s="140"/>
      <c r="BH116" s="140"/>
    </row>
    <row r="117" spans="1:60" outlineLevel="1" x14ac:dyDescent="0.2">
      <c r="A117" s="141"/>
      <c r="B117" s="141"/>
      <c r="C117" s="583" t="s">
        <v>165</v>
      </c>
      <c r="D117" s="584"/>
      <c r="E117" s="152">
        <v>36.049999999999997</v>
      </c>
      <c r="F117" s="153"/>
      <c r="G117" s="153"/>
      <c r="H117" s="153"/>
      <c r="I117" s="153"/>
      <c r="J117" s="153"/>
      <c r="K117" s="153"/>
      <c r="L117" s="153"/>
      <c r="M117" s="153"/>
      <c r="N117" s="144"/>
      <c r="O117" s="144"/>
      <c r="P117" s="144"/>
      <c r="Q117" s="144"/>
      <c r="R117" s="144"/>
      <c r="S117" s="144"/>
      <c r="T117" s="145"/>
      <c r="U117" s="144"/>
      <c r="V117" s="153"/>
      <c r="W117" s="140"/>
      <c r="X117" s="140"/>
      <c r="Y117" s="140"/>
      <c r="Z117" s="140"/>
      <c r="AA117" s="140"/>
      <c r="AB117" s="140"/>
      <c r="AC117" s="140"/>
      <c r="AD117" s="140"/>
      <c r="AE117" s="140" t="s">
        <v>116</v>
      </c>
      <c r="AF117" s="140">
        <v>1</v>
      </c>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0"/>
      <c r="BB117" s="140"/>
      <c r="BC117" s="140"/>
      <c r="BD117" s="140"/>
      <c r="BE117" s="140"/>
      <c r="BF117" s="140"/>
      <c r="BG117" s="140"/>
      <c r="BH117" s="140"/>
    </row>
    <row r="118" spans="1:60" outlineLevel="1" x14ac:dyDescent="0.2">
      <c r="A118" s="141">
        <v>25</v>
      </c>
      <c r="B118" s="141" t="s">
        <v>234</v>
      </c>
      <c r="C118" s="578" t="s">
        <v>235</v>
      </c>
      <c r="D118" s="143" t="s">
        <v>155</v>
      </c>
      <c r="E118" s="149">
        <v>36.049999999999997</v>
      </c>
      <c r="F118" s="579"/>
      <c r="G118" s="153">
        <f>ROUND(E118*F118,2)</f>
        <v>0</v>
      </c>
      <c r="H118" s="579"/>
      <c r="I118" s="153">
        <f>ROUND(E118*H118,2)</f>
        <v>0</v>
      </c>
      <c r="J118" s="579"/>
      <c r="K118" s="153">
        <f>ROUND(E118*J118,2)</f>
        <v>0</v>
      </c>
      <c r="L118" s="153">
        <v>21</v>
      </c>
      <c r="M118" s="153">
        <f>G118*(1+L118/100)</f>
        <v>0</v>
      </c>
      <c r="N118" s="144">
        <v>0</v>
      </c>
      <c r="O118" s="144">
        <f>ROUND(E118*N118,5)</f>
        <v>0</v>
      </c>
      <c r="P118" s="144">
        <v>0</v>
      </c>
      <c r="Q118" s="144">
        <f>ROUND(E118*P118,5)</f>
        <v>0</v>
      </c>
      <c r="R118" s="144"/>
      <c r="S118" s="144"/>
      <c r="T118" s="145">
        <v>0.14699999999999999</v>
      </c>
      <c r="U118" s="144">
        <f>ROUND(E118*T118,2)</f>
        <v>5.3</v>
      </c>
      <c r="V118" s="153" t="s">
        <v>262</v>
      </c>
      <c r="W118" s="140"/>
      <c r="X118" s="140"/>
      <c r="Y118" s="140"/>
      <c r="Z118" s="140"/>
      <c r="AA118" s="140"/>
      <c r="AB118" s="140"/>
      <c r="AC118" s="140"/>
      <c r="AD118" s="140"/>
      <c r="AE118" s="140" t="s">
        <v>114</v>
      </c>
      <c r="AF118" s="140"/>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c r="BB118" s="140"/>
      <c r="BC118" s="140"/>
      <c r="BD118" s="140"/>
      <c r="BE118" s="140"/>
      <c r="BF118" s="140"/>
      <c r="BG118" s="140"/>
      <c r="BH118" s="140"/>
    </row>
    <row r="119" spans="1:60" outlineLevel="1" x14ac:dyDescent="0.2">
      <c r="A119" s="141">
        <v>26</v>
      </c>
      <c r="B119" s="141" t="s">
        <v>236</v>
      </c>
      <c r="C119" s="578" t="s">
        <v>237</v>
      </c>
      <c r="D119" s="143" t="s">
        <v>155</v>
      </c>
      <c r="E119" s="149">
        <v>36.049999999999997</v>
      </c>
      <c r="F119" s="579"/>
      <c r="G119" s="153">
        <f>ROUND(E119*F119,2)</f>
        <v>0</v>
      </c>
      <c r="H119" s="579"/>
      <c r="I119" s="153">
        <f>ROUND(E119*H119,2)</f>
        <v>0</v>
      </c>
      <c r="J119" s="579"/>
      <c r="K119" s="153">
        <f>ROUND(E119*J119,2)</f>
        <v>0</v>
      </c>
      <c r="L119" s="153">
        <v>21</v>
      </c>
      <c r="M119" s="153">
        <f>G119*(1+L119/100)</f>
        <v>0</v>
      </c>
      <c r="N119" s="144">
        <v>6.0000000000000002E-5</v>
      </c>
      <c r="O119" s="144">
        <f>ROUND(E119*N119,5)</f>
        <v>2.16E-3</v>
      </c>
      <c r="P119" s="144">
        <v>0</v>
      </c>
      <c r="Q119" s="144">
        <f>ROUND(E119*P119,5)</f>
        <v>0</v>
      </c>
      <c r="R119" s="144"/>
      <c r="S119" s="144"/>
      <c r="T119" s="145">
        <v>0.23400000000000001</v>
      </c>
      <c r="U119" s="144">
        <f>ROUND(E119*T119,2)</f>
        <v>8.44</v>
      </c>
      <c r="V119" s="153" t="s">
        <v>262</v>
      </c>
      <c r="W119" s="140"/>
      <c r="X119" s="140"/>
      <c r="Y119" s="140"/>
      <c r="Z119" s="140"/>
      <c r="AA119" s="140"/>
      <c r="AB119" s="140"/>
      <c r="AC119" s="140"/>
      <c r="AD119" s="140"/>
      <c r="AE119" s="140" t="s">
        <v>114</v>
      </c>
      <c r="AF119" s="140"/>
      <c r="AG119" s="140"/>
      <c r="AH119" s="140"/>
      <c r="AI119" s="140"/>
      <c r="AJ119" s="140"/>
      <c r="AK119" s="140"/>
      <c r="AL119" s="140"/>
      <c r="AM119" s="140"/>
      <c r="AN119" s="140"/>
      <c r="AO119" s="140"/>
      <c r="AP119" s="140"/>
      <c r="AQ119" s="140"/>
      <c r="AR119" s="140"/>
      <c r="AS119" s="140"/>
      <c r="AT119" s="140"/>
      <c r="AU119" s="140"/>
      <c r="AV119" s="140"/>
      <c r="AW119" s="140"/>
      <c r="AX119" s="140"/>
      <c r="AY119" s="140"/>
      <c r="AZ119" s="140"/>
      <c r="BA119" s="140"/>
      <c r="BB119" s="140"/>
      <c r="BC119" s="140"/>
      <c r="BD119" s="140"/>
      <c r="BE119" s="140"/>
      <c r="BF119" s="140"/>
      <c r="BG119" s="140"/>
      <c r="BH119" s="140"/>
    </row>
    <row r="120" spans="1:60" outlineLevel="1" x14ac:dyDescent="0.2">
      <c r="A120" s="141">
        <v>27</v>
      </c>
      <c r="B120" s="141" t="s">
        <v>238</v>
      </c>
      <c r="C120" s="578" t="s">
        <v>239</v>
      </c>
      <c r="D120" s="143" t="s">
        <v>240</v>
      </c>
      <c r="E120" s="149">
        <v>34.6</v>
      </c>
      <c r="F120" s="579"/>
      <c r="G120" s="153">
        <f>ROUND(E120*F120,2)</f>
        <v>0</v>
      </c>
      <c r="H120" s="579"/>
      <c r="I120" s="153">
        <f>ROUND(E120*H120,2)</f>
        <v>0</v>
      </c>
      <c r="J120" s="579"/>
      <c r="K120" s="153">
        <f>ROUND(E120*J120,2)</f>
        <v>0</v>
      </c>
      <c r="L120" s="153">
        <v>21</v>
      </c>
      <c r="M120" s="153">
        <f>G120*(1+L120/100)</f>
        <v>0</v>
      </c>
      <c r="N120" s="144">
        <v>2.4000000000000001E-4</v>
      </c>
      <c r="O120" s="144">
        <f>ROUND(E120*N120,5)</f>
        <v>8.3000000000000001E-3</v>
      </c>
      <c r="P120" s="144">
        <v>0</v>
      </c>
      <c r="Q120" s="144">
        <f>ROUND(E120*P120,5)</f>
        <v>0</v>
      </c>
      <c r="R120" s="144"/>
      <c r="S120" s="144"/>
      <c r="T120" s="145">
        <v>0.18</v>
      </c>
      <c r="U120" s="144">
        <f>ROUND(E120*T120,2)</f>
        <v>6.23</v>
      </c>
      <c r="V120" s="153" t="s">
        <v>262</v>
      </c>
      <c r="W120" s="140"/>
      <c r="X120" s="140"/>
      <c r="Y120" s="140"/>
      <c r="Z120" s="140"/>
      <c r="AA120" s="140"/>
      <c r="AB120" s="140"/>
      <c r="AC120" s="140"/>
      <c r="AD120" s="140"/>
      <c r="AE120" s="140" t="s">
        <v>114</v>
      </c>
      <c r="AF120" s="140"/>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c r="BB120" s="140"/>
      <c r="BC120" s="140"/>
      <c r="BD120" s="140"/>
      <c r="BE120" s="140"/>
      <c r="BF120" s="140"/>
      <c r="BG120" s="140"/>
      <c r="BH120" s="140"/>
    </row>
    <row r="121" spans="1:60" outlineLevel="1" x14ac:dyDescent="0.2">
      <c r="A121" s="141"/>
      <c r="B121" s="141"/>
      <c r="C121" s="580" t="s">
        <v>197</v>
      </c>
      <c r="D121" s="581"/>
      <c r="E121" s="150"/>
      <c r="F121" s="153"/>
      <c r="G121" s="153"/>
      <c r="H121" s="153"/>
      <c r="I121" s="153"/>
      <c r="J121" s="153"/>
      <c r="K121" s="153"/>
      <c r="L121" s="153"/>
      <c r="M121" s="153"/>
      <c r="N121" s="144"/>
      <c r="O121" s="144"/>
      <c r="P121" s="144"/>
      <c r="Q121" s="144"/>
      <c r="R121" s="144"/>
      <c r="S121" s="144"/>
      <c r="T121" s="145"/>
      <c r="U121" s="144"/>
      <c r="V121" s="153"/>
      <c r="W121" s="140"/>
      <c r="X121" s="140"/>
      <c r="Y121" s="140"/>
      <c r="Z121" s="140"/>
      <c r="AA121" s="140"/>
      <c r="AB121" s="140"/>
      <c r="AC121" s="140"/>
      <c r="AD121" s="140"/>
      <c r="AE121" s="140" t="s">
        <v>116</v>
      </c>
      <c r="AF121" s="140">
        <v>0</v>
      </c>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c r="BB121" s="140"/>
      <c r="BC121" s="140"/>
      <c r="BD121" s="140"/>
      <c r="BE121" s="140"/>
      <c r="BF121" s="140"/>
      <c r="BG121" s="140"/>
      <c r="BH121" s="140"/>
    </row>
    <row r="122" spans="1:60" outlineLevel="1" x14ac:dyDescent="0.2">
      <c r="A122" s="141"/>
      <c r="B122" s="141"/>
      <c r="C122" s="580" t="s">
        <v>241</v>
      </c>
      <c r="D122" s="581"/>
      <c r="E122" s="150"/>
      <c r="F122" s="153"/>
      <c r="G122" s="153"/>
      <c r="H122" s="153"/>
      <c r="I122" s="153"/>
      <c r="J122" s="153"/>
      <c r="K122" s="153"/>
      <c r="L122" s="153"/>
      <c r="M122" s="153"/>
      <c r="N122" s="144"/>
      <c r="O122" s="144"/>
      <c r="P122" s="144"/>
      <c r="Q122" s="144"/>
      <c r="R122" s="144"/>
      <c r="S122" s="144"/>
      <c r="T122" s="145"/>
      <c r="U122" s="144"/>
      <c r="V122" s="153"/>
      <c r="W122" s="140"/>
      <c r="X122" s="140"/>
      <c r="Y122" s="140"/>
      <c r="Z122" s="140"/>
      <c r="AA122" s="140"/>
      <c r="AB122" s="140"/>
      <c r="AC122" s="140"/>
      <c r="AD122" s="140"/>
      <c r="AE122" s="140" t="s">
        <v>116</v>
      </c>
      <c r="AF122" s="140">
        <v>0</v>
      </c>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c r="BB122" s="140"/>
      <c r="BC122" s="140"/>
      <c r="BD122" s="140"/>
      <c r="BE122" s="140"/>
      <c r="BF122" s="140"/>
      <c r="BG122" s="140"/>
      <c r="BH122" s="140"/>
    </row>
    <row r="123" spans="1:60" outlineLevel="1" x14ac:dyDescent="0.2">
      <c r="A123" s="141"/>
      <c r="B123" s="141"/>
      <c r="C123" s="580" t="s">
        <v>242</v>
      </c>
      <c r="D123" s="581"/>
      <c r="E123" s="150">
        <v>34.6</v>
      </c>
      <c r="F123" s="153"/>
      <c r="G123" s="153"/>
      <c r="H123" s="153"/>
      <c r="I123" s="153"/>
      <c r="J123" s="153"/>
      <c r="K123" s="153"/>
      <c r="L123" s="153"/>
      <c r="M123" s="153"/>
      <c r="N123" s="144"/>
      <c r="O123" s="144"/>
      <c r="P123" s="144"/>
      <c r="Q123" s="144"/>
      <c r="R123" s="144"/>
      <c r="S123" s="144"/>
      <c r="T123" s="145"/>
      <c r="U123" s="144"/>
      <c r="V123" s="153"/>
      <c r="W123" s="140"/>
      <c r="X123" s="140"/>
      <c r="Y123" s="140"/>
      <c r="Z123" s="140"/>
      <c r="AA123" s="140"/>
      <c r="AB123" s="140"/>
      <c r="AC123" s="140"/>
      <c r="AD123" s="140"/>
      <c r="AE123" s="140" t="s">
        <v>116</v>
      </c>
      <c r="AF123" s="140">
        <v>0</v>
      </c>
      <c r="AG123" s="140"/>
      <c r="AH123" s="140"/>
      <c r="AI123" s="140"/>
      <c r="AJ123" s="140"/>
      <c r="AK123" s="140"/>
      <c r="AL123" s="140"/>
      <c r="AM123" s="140"/>
      <c r="AN123" s="140"/>
      <c r="AO123" s="140"/>
      <c r="AP123" s="140"/>
      <c r="AQ123" s="140"/>
      <c r="AR123" s="140"/>
      <c r="AS123" s="140"/>
      <c r="AT123" s="140"/>
      <c r="AU123" s="140"/>
      <c r="AV123" s="140"/>
      <c r="AW123" s="140"/>
      <c r="AX123" s="140"/>
      <c r="AY123" s="140"/>
      <c r="AZ123" s="140"/>
      <c r="BA123" s="140"/>
      <c r="BB123" s="140"/>
      <c r="BC123" s="140"/>
      <c r="BD123" s="140"/>
      <c r="BE123" s="140"/>
      <c r="BF123" s="140"/>
      <c r="BG123" s="140"/>
      <c r="BH123" s="140"/>
    </row>
    <row r="124" spans="1:60" outlineLevel="1" x14ac:dyDescent="0.2">
      <c r="A124" s="141"/>
      <c r="B124" s="141"/>
      <c r="C124" s="583" t="s">
        <v>165</v>
      </c>
      <c r="D124" s="584"/>
      <c r="E124" s="152">
        <v>34.6</v>
      </c>
      <c r="F124" s="153"/>
      <c r="G124" s="153"/>
      <c r="H124" s="153"/>
      <c r="I124" s="153"/>
      <c r="J124" s="153"/>
      <c r="K124" s="153"/>
      <c r="L124" s="153"/>
      <c r="M124" s="153"/>
      <c r="N124" s="144"/>
      <c r="O124" s="144"/>
      <c r="P124" s="144"/>
      <c r="Q124" s="144"/>
      <c r="R124" s="144"/>
      <c r="S124" s="144"/>
      <c r="T124" s="145"/>
      <c r="U124" s="144"/>
      <c r="V124" s="153"/>
      <c r="W124" s="140"/>
      <c r="X124" s="140"/>
      <c r="Y124" s="140"/>
      <c r="Z124" s="140"/>
      <c r="AA124" s="140"/>
      <c r="AB124" s="140"/>
      <c r="AC124" s="140"/>
      <c r="AD124" s="140"/>
      <c r="AE124" s="140" t="s">
        <v>116</v>
      </c>
      <c r="AF124" s="140">
        <v>1</v>
      </c>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c r="BB124" s="140"/>
      <c r="BC124" s="140"/>
      <c r="BD124" s="140"/>
      <c r="BE124" s="140"/>
      <c r="BF124" s="140"/>
      <c r="BG124" s="140"/>
      <c r="BH124" s="140"/>
    </row>
    <row r="125" spans="1:60" ht="22.5" outlineLevel="1" x14ac:dyDescent="0.2">
      <c r="A125" s="141">
        <v>28</v>
      </c>
      <c r="B125" s="141" t="s">
        <v>243</v>
      </c>
      <c r="C125" s="578" t="s">
        <v>244</v>
      </c>
      <c r="D125" s="143" t="s">
        <v>155</v>
      </c>
      <c r="E125" s="149">
        <v>107.4717</v>
      </c>
      <c r="F125" s="579"/>
      <c r="G125" s="153">
        <f>ROUND(E125*F125,2)</f>
        <v>0</v>
      </c>
      <c r="H125" s="579"/>
      <c r="I125" s="153">
        <f>ROUND(E125*H125,2)</f>
        <v>0</v>
      </c>
      <c r="J125" s="579"/>
      <c r="K125" s="153">
        <f>ROUND(E125*J125,2)</f>
        <v>0</v>
      </c>
      <c r="L125" s="153">
        <v>21</v>
      </c>
      <c r="M125" s="153">
        <f>G125*(1+L125/100)</f>
        <v>0</v>
      </c>
      <c r="N125" s="144">
        <v>4.4000000000000003E-3</v>
      </c>
      <c r="O125" s="144">
        <f>ROUND(E125*N125,5)</f>
        <v>0.47288000000000002</v>
      </c>
      <c r="P125" s="144">
        <v>0</v>
      </c>
      <c r="Q125" s="144">
        <f>ROUND(E125*P125,5)</f>
        <v>0</v>
      </c>
      <c r="R125" s="144"/>
      <c r="S125" s="144"/>
      <c r="T125" s="145">
        <v>0</v>
      </c>
      <c r="U125" s="144">
        <f>ROUND(E125*T125,2)</f>
        <v>0</v>
      </c>
      <c r="V125" s="153" t="s">
        <v>262</v>
      </c>
      <c r="W125" s="140"/>
      <c r="X125" s="140"/>
      <c r="Y125" s="140"/>
      <c r="Z125" s="140"/>
      <c r="AA125" s="140"/>
      <c r="AB125" s="140"/>
      <c r="AC125" s="140"/>
      <c r="AD125" s="140"/>
      <c r="AE125" s="140" t="s">
        <v>245</v>
      </c>
      <c r="AF125" s="140"/>
      <c r="AG125" s="140"/>
      <c r="AH125" s="140"/>
      <c r="AI125" s="140"/>
      <c r="AJ125" s="140"/>
      <c r="AK125" s="140"/>
      <c r="AL125" s="140"/>
      <c r="AM125" s="140"/>
      <c r="AN125" s="140"/>
      <c r="AO125" s="140"/>
      <c r="AP125" s="140"/>
      <c r="AQ125" s="140"/>
      <c r="AR125" s="140"/>
      <c r="AS125" s="140"/>
      <c r="AT125" s="140"/>
      <c r="AU125" s="140"/>
      <c r="AV125" s="140"/>
      <c r="AW125" s="140"/>
      <c r="AX125" s="140"/>
      <c r="AY125" s="140"/>
      <c r="AZ125" s="140"/>
      <c r="BA125" s="140"/>
      <c r="BB125" s="140"/>
      <c r="BC125" s="140"/>
      <c r="BD125" s="140"/>
      <c r="BE125" s="140"/>
      <c r="BF125" s="140"/>
      <c r="BG125" s="140"/>
      <c r="BH125" s="140"/>
    </row>
    <row r="126" spans="1:60" outlineLevel="1" x14ac:dyDescent="0.2">
      <c r="A126" s="141"/>
      <c r="B126" s="141"/>
      <c r="C126" s="580" t="s">
        <v>246</v>
      </c>
      <c r="D126" s="581"/>
      <c r="E126" s="150"/>
      <c r="F126" s="153"/>
      <c r="G126" s="153"/>
      <c r="H126" s="153"/>
      <c r="I126" s="153"/>
      <c r="J126" s="153"/>
      <c r="K126" s="153"/>
      <c r="L126" s="153"/>
      <c r="M126" s="153"/>
      <c r="N126" s="144"/>
      <c r="O126" s="144"/>
      <c r="P126" s="144"/>
      <c r="Q126" s="144"/>
      <c r="R126" s="144"/>
      <c r="S126" s="144"/>
      <c r="T126" s="145"/>
      <c r="U126" s="144"/>
      <c r="V126" s="153"/>
      <c r="W126" s="140"/>
      <c r="X126" s="140"/>
      <c r="Y126" s="140"/>
      <c r="Z126" s="140"/>
      <c r="AA126" s="140"/>
      <c r="AB126" s="140"/>
      <c r="AC126" s="140"/>
      <c r="AD126" s="140"/>
      <c r="AE126" s="140" t="s">
        <v>116</v>
      </c>
      <c r="AF126" s="140">
        <v>0</v>
      </c>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c r="BB126" s="140"/>
      <c r="BC126" s="140"/>
      <c r="BD126" s="140"/>
      <c r="BE126" s="140"/>
      <c r="BF126" s="140"/>
      <c r="BG126" s="140"/>
      <c r="BH126" s="140"/>
    </row>
    <row r="127" spans="1:60" outlineLevel="1" x14ac:dyDescent="0.2">
      <c r="A127" s="141"/>
      <c r="B127" s="141"/>
      <c r="C127" s="580" t="s">
        <v>247</v>
      </c>
      <c r="D127" s="581"/>
      <c r="E127" s="150">
        <v>107.4717</v>
      </c>
      <c r="F127" s="153"/>
      <c r="G127" s="153"/>
      <c r="H127" s="153"/>
      <c r="I127" s="153"/>
      <c r="J127" s="153"/>
      <c r="K127" s="153"/>
      <c r="L127" s="153"/>
      <c r="M127" s="153"/>
      <c r="N127" s="144"/>
      <c r="O127" s="144"/>
      <c r="P127" s="144"/>
      <c r="Q127" s="144"/>
      <c r="R127" s="144"/>
      <c r="S127" s="144"/>
      <c r="T127" s="145"/>
      <c r="U127" s="144"/>
      <c r="V127" s="153"/>
      <c r="W127" s="140"/>
      <c r="X127" s="140"/>
      <c r="Y127" s="140"/>
      <c r="Z127" s="140"/>
      <c r="AA127" s="140"/>
      <c r="AB127" s="140"/>
      <c r="AC127" s="140"/>
      <c r="AD127" s="140"/>
      <c r="AE127" s="140" t="s">
        <v>116</v>
      </c>
      <c r="AF127" s="140">
        <v>0</v>
      </c>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c r="BB127" s="140"/>
      <c r="BC127" s="140"/>
      <c r="BD127" s="140"/>
      <c r="BE127" s="140"/>
      <c r="BF127" s="140"/>
      <c r="BG127" s="140"/>
      <c r="BH127" s="140"/>
    </row>
    <row r="128" spans="1:60" outlineLevel="1" x14ac:dyDescent="0.2">
      <c r="A128" s="141">
        <v>29</v>
      </c>
      <c r="B128" s="141" t="s">
        <v>248</v>
      </c>
      <c r="C128" s="578" t="s">
        <v>249</v>
      </c>
      <c r="D128" s="143" t="s">
        <v>240</v>
      </c>
      <c r="E128" s="149">
        <v>2</v>
      </c>
      <c r="F128" s="579"/>
      <c r="G128" s="153">
        <f>ROUND(E128*F128,2)</f>
        <v>0</v>
      </c>
      <c r="H128" s="579"/>
      <c r="I128" s="153">
        <f>ROUND(E128*H128,2)</f>
        <v>0</v>
      </c>
      <c r="J128" s="579"/>
      <c r="K128" s="153">
        <f>ROUND(E128*J128,2)</f>
        <v>0</v>
      </c>
      <c r="L128" s="153">
        <v>21</v>
      </c>
      <c r="M128" s="153">
        <f>G128*(1+L128/100)</f>
        <v>0</v>
      </c>
      <c r="N128" s="144">
        <v>2.3000000000000001E-4</v>
      </c>
      <c r="O128" s="144">
        <f>ROUND(E128*N128,5)</f>
        <v>4.6000000000000001E-4</v>
      </c>
      <c r="P128" s="144">
        <v>0</v>
      </c>
      <c r="Q128" s="144">
        <f>ROUND(E128*P128,5)</f>
        <v>0</v>
      </c>
      <c r="R128" s="144"/>
      <c r="S128" s="144"/>
      <c r="T128" s="145">
        <v>0.28000000000000003</v>
      </c>
      <c r="U128" s="144">
        <f>ROUND(E128*T128,2)</f>
        <v>0.56000000000000005</v>
      </c>
      <c r="V128" s="153" t="s">
        <v>262</v>
      </c>
      <c r="W128" s="140"/>
      <c r="X128" s="140"/>
      <c r="Y128" s="140"/>
      <c r="Z128" s="140"/>
      <c r="AA128" s="140"/>
      <c r="AB128" s="140"/>
      <c r="AC128" s="140"/>
      <c r="AD128" s="140"/>
      <c r="AE128" s="140" t="s">
        <v>114</v>
      </c>
      <c r="AF128" s="140"/>
      <c r="AG128" s="140"/>
      <c r="AH128" s="140"/>
      <c r="AI128" s="140"/>
      <c r="AJ128" s="140"/>
      <c r="AK128" s="140"/>
      <c r="AL128" s="140"/>
      <c r="AM128" s="140"/>
      <c r="AN128" s="140"/>
      <c r="AO128" s="140"/>
      <c r="AP128" s="140"/>
      <c r="AQ128" s="140"/>
      <c r="AR128" s="140"/>
      <c r="AS128" s="140"/>
      <c r="AT128" s="140"/>
      <c r="AU128" s="140"/>
      <c r="AV128" s="140"/>
      <c r="AW128" s="140"/>
      <c r="AX128" s="140"/>
      <c r="AY128" s="140"/>
      <c r="AZ128" s="140"/>
      <c r="BA128" s="140"/>
      <c r="BB128" s="140"/>
      <c r="BC128" s="140"/>
      <c r="BD128" s="140"/>
      <c r="BE128" s="140"/>
      <c r="BF128" s="140"/>
      <c r="BG128" s="140"/>
      <c r="BH128" s="140"/>
    </row>
    <row r="129" spans="1:60" outlineLevel="1" x14ac:dyDescent="0.2">
      <c r="A129" s="141"/>
      <c r="B129" s="141"/>
      <c r="C129" s="580" t="s">
        <v>250</v>
      </c>
      <c r="D129" s="581"/>
      <c r="E129" s="150">
        <v>2</v>
      </c>
      <c r="F129" s="153"/>
      <c r="G129" s="153"/>
      <c r="H129" s="153"/>
      <c r="I129" s="153"/>
      <c r="J129" s="153"/>
      <c r="K129" s="153"/>
      <c r="L129" s="153"/>
      <c r="M129" s="153"/>
      <c r="N129" s="144"/>
      <c r="O129" s="144"/>
      <c r="P129" s="144"/>
      <c r="Q129" s="144"/>
      <c r="R129" s="144"/>
      <c r="S129" s="144"/>
      <c r="T129" s="145"/>
      <c r="U129" s="144"/>
      <c r="V129" s="153"/>
      <c r="W129" s="140"/>
      <c r="X129" s="140"/>
      <c r="Y129" s="140"/>
      <c r="Z129" s="140"/>
      <c r="AA129" s="140"/>
      <c r="AB129" s="140"/>
      <c r="AC129" s="140"/>
      <c r="AD129" s="140"/>
      <c r="AE129" s="140" t="s">
        <v>116</v>
      </c>
      <c r="AF129" s="140">
        <v>0</v>
      </c>
      <c r="AG129" s="140"/>
      <c r="AH129" s="140"/>
      <c r="AI129" s="140"/>
      <c r="AJ129" s="140"/>
      <c r="AK129" s="140"/>
      <c r="AL129" s="140"/>
      <c r="AM129" s="140"/>
      <c r="AN129" s="140"/>
      <c r="AO129" s="140"/>
      <c r="AP129" s="140"/>
      <c r="AQ129" s="140"/>
      <c r="AR129" s="140"/>
      <c r="AS129" s="140"/>
      <c r="AT129" s="140"/>
      <c r="AU129" s="140"/>
      <c r="AV129" s="140"/>
      <c r="AW129" s="140"/>
      <c r="AX129" s="140"/>
      <c r="AY129" s="140"/>
      <c r="AZ129" s="140"/>
      <c r="BA129" s="140"/>
      <c r="BB129" s="140"/>
      <c r="BC129" s="140"/>
      <c r="BD129" s="140"/>
      <c r="BE129" s="140"/>
      <c r="BF129" s="140"/>
      <c r="BG129" s="140"/>
      <c r="BH129" s="140"/>
    </row>
    <row r="130" spans="1:60" outlineLevel="1" x14ac:dyDescent="0.2">
      <c r="A130" s="141">
        <v>30</v>
      </c>
      <c r="B130" s="141" t="s">
        <v>251</v>
      </c>
      <c r="C130" s="578" t="s">
        <v>252</v>
      </c>
      <c r="D130" s="143" t="s">
        <v>0</v>
      </c>
      <c r="E130" s="149">
        <v>0.77</v>
      </c>
      <c r="F130" s="579"/>
      <c r="G130" s="153">
        <f>ROUND(E130*F130,2)</f>
        <v>0</v>
      </c>
      <c r="H130" s="579"/>
      <c r="I130" s="153">
        <f>ROUND(E130*H130,2)</f>
        <v>0</v>
      </c>
      <c r="J130" s="579"/>
      <c r="K130" s="153">
        <f>ROUND(E130*J130,2)</f>
        <v>0</v>
      </c>
      <c r="L130" s="153">
        <v>21</v>
      </c>
      <c r="M130" s="153">
        <f>G130*(1+L130/100)</f>
        <v>0</v>
      </c>
      <c r="N130" s="144">
        <v>0</v>
      </c>
      <c r="O130" s="144">
        <f>ROUND(E130*N130,5)</f>
        <v>0</v>
      </c>
      <c r="P130" s="144">
        <v>0</v>
      </c>
      <c r="Q130" s="144">
        <f>ROUND(E130*P130,5)</f>
        <v>0</v>
      </c>
      <c r="R130" s="144"/>
      <c r="S130" s="144"/>
      <c r="T130" s="145">
        <v>0</v>
      </c>
      <c r="U130" s="144">
        <f>ROUND(E130*T130,2)</f>
        <v>0</v>
      </c>
      <c r="V130" s="153" t="s">
        <v>262</v>
      </c>
      <c r="W130" s="140"/>
      <c r="X130" s="140"/>
      <c r="Y130" s="140"/>
      <c r="Z130" s="140"/>
      <c r="AA130" s="140"/>
      <c r="AB130" s="140"/>
      <c r="AC130" s="140"/>
      <c r="AD130" s="140"/>
      <c r="AE130" s="140" t="s">
        <v>114</v>
      </c>
      <c r="AF130" s="140"/>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0"/>
      <c r="BB130" s="140"/>
      <c r="BC130" s="140"/>
      <c r="BD130" s="140"/>
      <c r="BE130" s="140"/>
      <c r="BF130" s="140"/>
      <c r="BG130" s="140"/>
      <c r="BH130" s="140"/>
    </row>
    <row r="131" spans="1:60" x14ac:dyDescent="0.2">
      <c r="A131" s="142" t="s">
        <v>111</v>
      </c>
      <c r="B131" s="142" t="s">
        <v>82</v>
      </c>
      <c r="C131" s="582" t="s">
        <v>83</v>
      </c>
      <c r="D131" s="146"/>
      <c r="E131" s="151"/>
      <c r="F131" s="154"/>
      <c r="G131" s="154">
        <f>SUMIF(AE132:AE136,"&lt;&gt;NOR",G132:G136)</f>
        <v>0</v>
      </c>
      <c r="H131" s="154"/>
      <c r="I131" s="154">
        <f>SUM(I132:I136)</f>
        <v>0</v>
      </c>
      <c r="J131" s="154"/>
      <c r="K131" s="154">
        <f>SUM(K132:K136)</f>
        <v>0</v>
      </c>
      <c r="L131" s="154"/>
      <c r="M131" s="154">
        <f>SUM(M132:M136)</f>
        <v>0</v>
      </c>
      <c r="N131" s="147"/>
      <c r="O131" s="147">
        <f>SUM(O132:O136)</f>
        <v>7.4370000000000006E-2</v>
      </c>
      <c r="P131" s="147"/>
      <c r="Q131" s="147">
        <f>SUM(Q132:Q136)</f>
        <v>0</v>
      </c>
      <c r="R131" s="147"/>
      <c r="S131" s="147"/>
      <c r="T131" s="148"/>
      <c r="U131" s="147">
        <f>SUM(U132:U136)</f>
        <v>15.86</v>
      </c>
      <c r="V131" s="154"/>
      <c r="AE131" t="s">
        <v>112</v>
      </c>
    </row>
    <row r="132" spans="1:60" outlineLevel="1" x14ac:dyDescent="0.2">
      <c r="A132" s="141">
        <v>31</v>
      </c>
      <c r="B132" s="141" t="s">
        <v>253</v>
      </c>
      <c r="C132" s="578" t="s">
        <v>254</v>
      </c>
      <c r="D132" s="143" t="s">
        <v>155</v>
      </c>
      <c r="E132" s="149">
        <v>118.0505</v>
      </c>
      <c r="F132" s="579"/>
      <c r="G132" s="153">
        <f>ROUND(E132*F132,2)</f>
        <v>0</v>
      </c>
      <c r="H132" s="579"/>
      <c r="I132" s="153">
        <f>ROUND(E132*H132,2)</f>
        <v>0</v>
      </c>
      <c r="J132" s="579"/>
      <c r="K132" s="153">
        <f>ROUND(E132*J132,2)</f>
        <v>0</v>
      </c>
      <c r="L132" s="153">
        <v>21</v>
      </c>
      <c r="M132" s="153">
        <f>G132*(1+L132/100)</f>
        <v>0</v>
      </c>
      <c r="N132" s="144">
        <v>6.3000000000000003E-4</v>
      </c>
      <c r="O132" s="144">
        <f>ROUND(E132*N132,5)</f>
        <v>7.4370000000000006E-2</v>
      </c>
      <c r="P132" s="144">
        <v>0</v>
      </c>
      <c r="Q132" s="144">
        <f>ROUND(E132*P132,5)</f>
        <v>0</v>
      </c>
      <c r="R132" s="144"/>
      <c r="S132" s="144"/>
      <c r="T132" s="145">
        <v>0.13439000000000001</v>
      </c>
      <c r="U132" s="144">
        <f>ROUND(E132*T132,2)</f>
        <v>15.86</v>
      </c>
      <c r="V132" s="153" t="s">
        <v>262</v>
      </c>
      <c r="W132" s="140"/>
      <c r="X132" s="140"/>
      <c r="Y132" s="140"/>
      <c r="Z132" s="140"/>
      <c r="AA132" s="140"/>
      <c r="AB132" s="140"/>
      <c r="AC132" s="140"/>
      <c r="AD132" s="140"/>
      <c r="AE132" s="140" t="s">
        <v>202</v>
      </c>
      <c r="AF132" s="140"/>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c r="BB132" s="140"/>
      <c r="BC132" s="140"/>
      <c r="BD132" s="140"/>
      <c r="BE132" s="140"/>
      <c r="BF132" s="140"/>
      <c r="BG132" s="140"/>
      <c r="BH132" s="140"/>
    </row>
    <row r="133" spans="1:60" outlineLevel="1" x14ac:dyDescent="0.2">
      <c r="A133" s="141"/>
      <c r="B133" s="141"/>
      <c r="C133" s="580" t="s">
        <v>255</v>
      </c>
      <c r="D133" s="581"/>
      <c r="E133" s="150">
        <v>34.93</v>
      </c>
      <c r="F133" s="153"/>
      <c r="G133" s="153"/>
      <c r="H133" s="153"/>
      <c r="I133" s="153"/>
      <c r="J133" s="153"/>
      <c r="K133" s="153"/>
      <c r="L133" s="153"/>
      <c r="M133" s="153"/>
      <c r="N133" s="144"/>
      <c r="O133" s="144"/>
      <c r="P133" s="144"/>
      <c r="Q133" s="144"/>
      <c r="R133" s="144"/>
      <c r="S133" s="144"/>
      <c r="T133" s="145"/>
      <c r="U133" s="144"/>
      <c r="V133" s="153"/>
      <c r="W133" s="140"/>
      <c r="X133" s="140"/>
      <c r="Y133" s="140"/>
      <c r="Z133" s="140"/>
      <c r="AA133" s="140"/>
      <c r="AB133" s="140"/>
      <c r="AC133" s="140"/>
      <c r="AD133" s="140"/>
      <c r="AE133" s="140" t="s">
        <v>116</v>
      </c>
      <c r="AF133" s="140">
        <v>0</v>
      </c>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c r="BB133" s="140"/>
      <c r="BC133" s="140"/>
      <c r="BD133" s="140"/>
      <c r="BE133" s="140"/>
      <c r="BF133" s="140"/>
      <c r="BG133" s="140"/>
      <c r="BH133" s="140"/>
    </row>
    <row r="134" spans="1:60" outlineLevel="1" x14ac:dyDescent="0.2">
      <c r="A134" s="141"/>
      <c r="B134" s="141"/>
      <c r="C134" s="580" t="s">
        <v>256</v>
      </c>
      <c r="D134" s="581"/>
      <c r="E134" s="150">
        <v>99.737499999999997</v>
      </c>
      <c r="F134" s="153"/>
      <c r="G134" s="153"/>
      <c r="H134" s="153"/>
      <c r="I134" s="153"/>
      <c r="J134" s="153"/>
      <c r="K134" s="153"/>
      <c r="L134" s="153"/>
      <c r="M134" s="153"/>
      <c r="N134" s="144"/>
      <c r="O134" s="144"/>
      <c r="P134" s="144"/>
      <c r="Q134" s="144"/>
      <c r="R134" s="144"/>
      <c r="S134" s="144"/>
      <c r="T134" s="145"/>
      <c r="U134" s="144"/>
      <c r="V134" s="153"/>
      <c r="W134" s="140"/>
      <c r="X134" s="140"/>
      <c r="Y134" s="140"/>
      <c r="Z134" s="140"/>
      <c r="AA134" s="140"/>
      <c r="AB134" s="140"/>
      <c r="AC134" s="140"/>
      <c r="AD134" s="140"/>
      <c r="AE134" s="140" t="s">
        <v>116</v>
      </c>
      <c r="AF134" s="140">
        <v>0</v>
      </c>
      <c r="AG134" s="140"/>
      <c r="AH134" s="140"/>
      <c r="AI134" s="140"/>
      <c r="AJ134" s="140"/>
      <c r="AK134" s="140"/>
      <c r="AL134" s="140"/>
      <c r="AM134" s="140"/>
      <c r="AN134" s="140"/>
      <c r="AO134" s="140"/>
      <c r="AP134" s="140"/>
      <c r="AQ134" s="140"/>
      <c r="AR134" s="140"/>
      <c r="AS134" s="140"/>
      <c r="AT134" s="140"/>
      <c r="AU134" s="140"/>
      <c r="AV134" s="140"/>
      <c r="AW134" s="140"/>
      <c r="AX134" s="140"/>
      <c r="AY134" s="140"/>
      <c r="AZ134" s="140"/>
      <c r="BA134" s="140"/>
      <c r="BB134" s="140"/>
      <c r="BC134" s="140"/>
      <c r="BD134" s="140"/>
      <c r="BE134" s="140"/>
      <c r="BF134" s="140"/>
      <c r="BG134" s="140"/>
      <c r="BH134" s="140"/>
    </row>
    <row r="135" spans="1:60" outlineLevel="1" x14ac:dyDescent="0.2">
      <c r="A135" s="141"/>
      <c r="B135" s="141"/>
      <c r="C135" s="580" t="s">
        <v>257</v>
      </c>
      <c r="D135" s="581"/>
      <c r="E135" s="150">
        <v>-10.324</v>
      </c>
      <c r="F135" s="153"/>
      <c r="G135" s="153"/>
      <c r="H135" s="153"/>
      <c r="I135" s="153"/>
      <c r="J135" s="153"/>
      <c r="K135" s="153"/>
      <c r="L135" s="153"/>
      <c r="M135" s="153"/>
      <c r="N135" s="144"/>
      <c r="O135" s="144"/>
      <c r="P135" s="144"/>
      <c r="Q135" s="144"/>
      <c r="R135" s="144"/>
      <c r="S135" s="144"/>
      <c r="T135" s="145"/>
      <c r="U135" s="144"/>
      <c r="V135" s="153"/>
      <c r="W135" s="140"/>
      <c r="X135" s="140"/>
      <c r="Y135" s="140"/>
      <c r="Z135" s="140"/>
      <c r="AA135" s="140"/>
      <c r="AB135" s="140"/>
      <c r="AC135" s="140"/>
      <c r="AD135" s="140"/>
      <c r="AE135" s="140" t="s">
        <v>116</v>
      </c>
      <c r="AF135" s="140">
        <v>0</v>
      </c>
      <c r="AG135" s="140"/>
      <c r="AH135" s="140"/>
      <c r="AI135" s="140"/>
      <c r="AJ135" s="140"/>
      <c r="AK135" s="140"/>
      <c r="AL135" s="140"/>
      <c r="AM135" s="140"/>
      <c r="AN135" s="140"/>
      <c r="AO135" s="140"/>
      <c r="AP135" s="140"/>
      <c r="AQ135" s="140"/>
      <c r="AR135" s="140"/>
      <c r="AS135" s="140"/>
      <c r="AT135" s="140"/>
      <c r="AU135" s="140"/>
      <c r="AV135" s="140"/>
      <c r="AW135" s="140"/>
      <c r="AX135" s="140"/>
      <c r="AY135" s="140"/>
      <c r="AZ135" s="140"/>
      <c r="BA135" s="140"/>
      <c r="BB135" s="140"/>
      <c r="BC135" s="140"/>
      <c r="BD135" s="140"/>
      <c r="BE135" s="140"/>
      <c r="BF135" s="140"/>
      <c r="BG135" s="140"/>
      <c r="BH135" s="140"/>
    </row>
    <row r="136" spans="1:60" outlineLevel="1" x14ac:dyDescent="0.2">
      <c r="A136" s="155"/>
      <c r="B136" s="155"/>
      <c r="C136" s="585" t="s">
        <v>258</v>
      </c>
      <c r="D136" s="586"/>
      <c r="E136" s="156">
        <v>-6.2930000000000001</v>
      </c>
      <c r="F136" s="157"/>
      <c r="G136" s="157"/>
      <c r="H136" s="157"/>
      <c r="I136" s="157"/>
      <c r="J136" s="157"/>
      <c r="K136" s="157"/>
      <c r="L136" s="157"/>
      <c r="M136" s="157"/>
      <c r="N136" s="158"/>
      <c r="O136" s="158"/>
      <c r="P136" s="158"/>
      <c r="Q136" s="158"/>
      <c r="R136" s="158"/>
      <c r="S136" s="158"/>
      <c r="T136" s="159"/>
      <c r="U136" s="158"/>
      <c r="V136" s="157"/>
      <c r="W136" s="140"/>
      <c r="X136" s="140"/>
      <c r="Y136" s="140"/>
      <c r="Z136" s="140"/>
      <c r="AA136" s="140"/>
      <c r="AB136" s="140"/>
      <c r="AC136" s="140"/>
      <c r="AD136" s="140"/>
      <c r="AE136" s="140" t="s">
        <v>116</v>
      </c>
      <c r="AF136" s="140">
        <v>0</v>
      </c>
      <c r="AG136" s="140"/>
      <c r="AH136" s="140"/>
      <c r="AI136" s="140"/>
      <c r="AJ136" s="140"/>
      <c r="AK136" s="140"/>
      <c r="AL136" s="140"/>
      <c r="AM136" s="140"/>
      <c r="AN136" s="140"/>
      <c r="AO136" s="140"/>
      <c r="AP136" s="140"/>
      <c r="AQ136" s="140"/>
      <c r="AR136" s="140"/>
      <c r="AS136" s="140"/>
      <c r="AT136" s="140"/>
      <c r="AU136" s="140"/>
      <c r="AV136" s="140"/>
      <c r="AW136" s="140"/>
      <c r="AX136" s="140"/>
      <c r="AY136" s="140"/>
      <c r="AZ136" s="140"/>
      <c r="BA136" s="140"/>
      <c r="BB136" s="140"/>
      <c r="BC136" s="140"/>
      <c r="BD136" s="140"/>
      <c r="BE136" s="140"/>
      <c r="BF136" s="140"/>
      <c r="BG136" s="140"/>
      <c r="BH136" s="140"/>
    </row>
    <row r="137" spans="1:60" x14ac:dyDescent="0.2">
      <c r="A137" s="6"/>
      <c r="B137" s="7" t="s">
        <v>159</v>
      </c>
      <c r="C137" s="160" t="s">
        <v>159</v>
      </c>
      <c r="D137" s="6"/>
      <c r="E137" s="6"/>
      <c r="F137" s="6"/>
      <c r="G137" s="6"/>
      <c r="H137" s="6"/>
      <c r="I137" s="6"/>
      <c r="J137" s="6"/>
      <c r="K137" s="6"/>
      <c r="L137" s="6"/>
      <c r="M137" s="6"/>
      <c r="N137" s="6"/>
      <c r="O137" s="6"/>
      <c r="P137" s="6"/>
      <c r="Q137" s="6"/>
      <c r="R137" s="6"/>
      <c r="S137" s="6"/>
      <c r="T137" s="6"/>
      <c r="U137" s="6"/>
      <c r="V137" s="6"/>
      <c r="AC137">
        <v>15</v>
      </c>
      <c r="AD137">
        <v>21</v>
      </c>
    </row>
    <row r="138" spans="1:60" x14ac:dyDescent="0.2">
      <c r="A138" s="587"/>
      <c r="B138" s="588" t="s">
        <v>447</v>
      </c>
      <c r="C138" s="589" t="s">
        <v>159</v>
      </c>
      <c r="D138" s="590"/>
      <c r="E138" s="590"/>
      <c r="F138" s="590"/>
      <c r="G138" s="591">
        <f>G8+G44+G46+G58+G66+G70+G73+G77+G84+G92+G96+G109+G112+G131</f>
        <v>0</v>
      </c>
      <c r="H138" s="6"/>
      <c r="I138" s="6"/>
      <c r="J138" s="6"/>
      <c r="K138" s="6"/>
      <c r="L138" s="6"/>
      <c r="M138" s="6"/>
      <c r="N138" s="6"/>
      <c r="O138" s="6"/>
      <c r="P138" s="6"/>
      <c r="Q138" s="6"/>
      <c r="R138" s="6"/>
      <c r="S138" s="6"/>
      <c r="T138" s="6"/>
      <c r="U138" s="6"/>
      <c r="AC138">
        <f>SUMIF(L7:L136,AC137,G7:G136)</f>
        <v>0</v>
      </c>
      <c r="AD138">
        <f>SUMIF(L7:L136,AD137,G7:G136)</f>
        <v>0</v>
      </c>
      <c r="AE138" t="s">
        <v>448</v>
      </c>
    </row>
    <row r="139" spans="1:60" x14ac:dyDescent="0.2">
      <c r="A139" s="6"/>
      <c r="B139" s="7" t="s">
        <v>159</v>
      </c>
      <c r="C139" s="160" t="s">
        <v>159</v>
      </c>
      <c r="D139" s="6"/>
      <c r="E139" s="6"/>
      <c r="F139" s="6"/>
      <c r="G139" s="6"/>
      <c r="H139" s="6"/>
      <c r="I139" s="6"/>
      <c r="J139" s="6"/>
      <c r="K139" s="6"/>
      <c r="L139" s="6"/>
      <c r="M139" s="6"/>
      <c r="N139" s="6"/>
      <c r="O139" s="6"/>
      <c r="P139" s="6"/>
      <c r="Q139" s="6"/>
      <c r="R139" s="6"/>
      <c r="S139" s="6"/>
      <c r="T139" s="6"/>
      <c r="U139" s="6"/>
    </row>
    <row r="140" spans="1:60" x14ac:dyDescent="0.2">
      <c r="A140" s="6"/>
      <c r="B140" s="7" t="s">
        <v>159</v>
      </c>
      <c r="C140" s="160" t="s">
        <v>159</v>
      </c>
      <c r="D140" s="6"/>
      <c r="E140" s="6"/>
      <c r="F140" s="6"/>
      <c r="G140" s="6"/>
      <c r="H140" s="6"/>
      <c r="I140" s="6"/>
      <c r="J140" s="6"/>
      <c r="K140" s="6"/>
      <c r="L140" s="6"/>
      <c r="M140" s="6"/>
      <c r="N140" s="6"/>
      <c r="O140" s="6"/>
      <c r="P140" s="6"/>
      <c r="Q140" s="6"/>
      <c r="R140" s="6"/>
      <c r="S140" s="6"/>
      <c r="T140" s="6"/>
      <c r="U140" s="6"/>
    </row>
    <row r="141" spans="1:60" x14ac:dyDescent="0.2">
      <c r="A141" s="675" t="s">
        <v>449</v>
      </c>
      <c r="B141" s="675"/>
      <c r="C141" s="676"/>
      <c r="D141" s="6"/>
      <c r="E141" s="6"/>
      <c r="F141" s="6"/>
      <c r="G141" s="6"/>
      <c r="H141" s="6"/>
      <c r="I141" s="6"/>
      <c r="J141" s="6"/>
      <c r="K141" s="6"/>
      <c r="L141" s="6"/>
      <c r="M141" s="6"/>
      <c r="N141" s="6"/>
      <c r="O141" s="6"/>
      <c r="P141" s="6"/>
      <c r="Q141" s="6"/>
      <c r="R141" s="6"/>
      <c r="S141" s="6"/>
      <c r="T141" s="6"/>
      <c r="U141" s="6"/>
    </row>
    <row r="142" spans="1:60" x14ac:dyDescent="0.2">
      <c r="A142" s="659"/>
      <c r="B142" s="660"/>
      <c r="C142" s="661"/>
      <c r="D142" s="660"/>
      <c r="E142" s="660"/>
      <c r="F142" s="660"/>
      <c r="G142" s="662"/>
      <c r="H142" s="6"/>
      <c r="I142" s="6"/>
      <c r="J142" s="6"/>
      <c r="K142" s="6"/>
      <c r="L142" s="6"/>
      <c r="M142" s="6"/>
      <c r="N142" s="6"/>
      <c r="O142" s="6"/>
      <c r="P142" s="6"/>
      <c r="Q142" s="6"/>
      <c r="R142" s="6"/>
      <c r="S142" s="6"/>
      <c r="T142" s="6"/>
      <c r="U142" s="6"/>
      <c r="AE142" t="s">
        <v>450</v>
      </c>
    </row>
    <row r="143" spans="1:60" x14ac:dyDescent="0.2">
      <c r="A143" s="663"/>
      <c r="B143" s="664"/>
      <c r="C143" s="665"/>
      <c r="D143" s="664"/>
      <c r="E143" s="664"/>
      <c r="F143" s="664"/>
      <c r="G143" s="666"/>
      <c r="H143" s="6"/>
      <c r="I143" s="6"/>
      <c r="J143" s="6"/>
      <c r="K143" s="6"/>
      <c r="L143" s="6"/>
      <c r="M143" s="6"/>
      <c r="N143" s="6"/>
      <c r="O143" s="6"/>
      <c r="P143" s="6"/>
      <c r="Q143" s="6"/>
      <c r="R143" s="6"/>
      <c r="S143" s="6"/>
      <c r="T143" s="6"/>
      <c r="U143" s="6"/>
    </row>
    <row r="144" spans="1:60" x14ac:dyDescent="0.2">
      <c r="A144" s="663"/>
      <c r="B144" s="664"/>
      <c r="C144" s="665"/>
      <c r="D144" s="664"/>
      <c r="E144" s="664"/>
      <c r="F144" s="664"/>
      <c r="G144" s="666"/>
      <c r="H144" s="6"/>
      <c r="I144" s="6"/>
      <c r="J144" s="6"/>
      <c r="K144" s="6"/>
      <c r="L144" s="6"/>
      <c r="M144" s="6"/>
      <c r="N144" s="6"/>
      <c r="O144" s="6"/>
      <c r="P144" s="6"/>
      <c r="Q144" s="6"/>
      <c r="R144" s="6"/>
      <c r="S144" s="6"/>
      <c r="T144" s="6"/>
      <c r="U144" s="6"/>
    </row>
    <row r="145" spans="1:31" x14ac:dyDescent="0.2">
      <c r="A145" s="663"/>
      <c r="B145" s="664"/>
      <c r="C145" s="665"/>
      <c r="D145" s="664"/>
      <c r="E145" s="664"/>
      <c r="F145" s="664"/>
      <c r="G145" s="666"/>
      <c r="H145" s="6"/>
      <c r="I145" s="6"/>
      <c r="J145" s="6"/>
      <c r="K145" s="6"/>
      <c r="L145" s="6"/>
      <c r="M145" s="6"/>
      <c r="N145" s="6"/>
      <c r="O145" s="6"/>
      <c r="P145" s="6"/>
      <c r="Q145" s="6"/>
      <c r="R145" s="6"/>
      <c r="S145" s="6"/>
      <c r="T145" s="6"/>
      <c r="U145" s="6"/>
    </row>
    <row r="146" spans="1:31" x14ac:dyDescent="0.2">
      <c r="A146" s="667"/>
      <c r="B146" s="668"/>
      <c r="C146" s="669"/>
      <c r="D146" s="668"/>
      <c r="E146" s="668"/>
      <c r="F146" s="668"/>
      <c r="G146" s="670"/>
      <c r="H146" s="6"/>
      <c r="I146" s="6"/>
      <c r="J146" s="6"/>
      <c r="K146" s="6"/>
      <c r="L146" s="6"/>
      <c r="M146" s="6"/>
      <c r="N146" s="6"/>
      <c r="O146" s="6"/>
      <c r="P146" s="6"/>
      <c r="Q146" s="6"/>
      <c r="R146" s="6"/>
      <c r="S146" s="6"/>
      <c r="T146" s="6"/>
      <c r="U146" s="6"/>
    </row>
    <row r="147" spans="1:31" x14ac:dyDescent="0.2">
      <c r="A147" s="6"/>
      <c r="B147" s="7" t="s">
        <v>159</v>
      </c>
      <c r="C147" s="160" t="s">
        <v>159</v>
      </c>
      <c r="D147" s="6"/>
      <c r="E147" s="6"/>
      <c r="F147" s="6"/>
      <c r="G147" s="6"/>
      <c r="H147" s="6"/>
      <c r="I147" s="6"/>
      <c r="J147" s="6"/>
      <c r="K147" s="6"/>
      <c r="L147" s="6"/>
      <c r="M147" s="6"/>
      <c r="N147" s="6"/>
      <c r="O147" s="6"/>
      <c r="P147" s="6"/>
      <c r="Q147" s="6"/>
      <c r="R147" s="6"/>
      <c r="S147" s="6"/>
      <c r="T147" s="6"/>
      <c r="U147" s="6"/>
    </row>
    <row r="148" spans="1:31" x14ac:dyDescent="0.2">
      <c r="C148" s="161"/>
      <c r="AE148" t="s">
        <v>259</v>
      </c>
    </row>
  </sheetData>
  <mergeCells count="6">
    <mergeCell ref="A142:G146"/>
    <mergeCell ref="A1:G1"/>
    <mergeCell ref="C2:G2"/>
    <mergeCell ref="C3:G3"/>
    <mergeCell ref="C4:G4"/>
    <mergeCell ref="A141:C141"/>
  </mergeCells>
  <pageMargins left="0.59055118110236204" right="0.39370078740157499" top="0.78740157499999996" bottom="0.78740157499999996" header="0.3" footer="0.3"/>
  <pageSetup paperSize="9" scale="9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E34"/>
  <sheetViews>
    <sheetView workbookViewId="0">
      <selection activeCell="M32" sqref="M32"/>
    </sheetView>
  </sheetViews>
  <sheetFormatPr defaultRowHeight="12.75" x14ac:dyDescent="0.2"/>
  <cols>
    <col min="1" max="1" width="2" style="432" customWidth="1"/>
    <col min="2" max="2" width="15" style="432" customWidth="1"/>
    <col min="3" max="3" width="15.85546875" style="432" customWidth="1"/>
    <col min="4" max="4" width="14.5703125" style="432" customWidth="1"/>
    <col min="5" max="5" width="13.5703125" style="432" customWidth="1"/>
    <col min="6" max="6" width="19.42578125" style="432" customWidth="1"/>
    <col min="7" max="7" width="12.85546875" style="432" customWidth="1"/>
    <col min="8" max="256" width="9.140625" style="432"/>
    <col min="257" max="257" width="2" style="432" customWidth="1"/>
    <col min="258" max="258" width="15" style="432" customWidth="1"/>
    <col min="259" max="259" width="15.85546875" style="432" customWidth="1"/>
    <col min="260" max="260" width="14.5703125" style="432" customWidth="1"/>
    <col min="261" max="261" width="13.5703125" style="432" customWidth="1"/>
    <col min="262" max="262" width="19.42578125" style="432" customWidth="1"/>
    <col min="263" max="263" width="12.85546875" style="432" customWidth="1"/>
    <col min="264" max="512" width="9.140625" style="432"/>
    <col min="513" max="513" width="2" style="432" customWidth="1"/>
    <col min="514" max="514" width="15" style="432" customWidth="1"/>
    <col min="515" max="515" width="15.85546875" style="432" customWidth="1"/>
    <col min="516" max="516" width="14.5703125" style="432" customWidth="1"/>
    <col min="517" max="517" width="13.5703125" style="432" customWidth="1"/>
    <col min="518" max="518" width="19.42578125" style="432" customWidth="1"/>
    <col min="519" max="519" width="12.85546875" style="432" customWidth="1"/>
    <col min="520" max="768" width="9.140625" style="432"/>
    <col min="769" max="769" width="2" style="432" customWidth="1"/>
    <col min="770" max="770" width="15" style="432" customWidth="1"/>
    <col min="771" max="771" width="15.85546875" style="432" customWidth="1"/>
    <col min="772" max="772" width="14.5703125" style="432" customWidth="1"/>
    <col min="773" max="773" width="13.5703125" style="432" customWidth="1"/>
    <col min="774" max="774" width="19.42578125" style="432" customWidth="1"/>
    <col min="775" max="775" width="12.85546875" style="432" customWidth="1"/>
    <col min="776" max="1024" width="9.140625" style="432"/>
    <col min="1025" max="1025" width="2" style="432" customWidth="1"/>
    <col min="1026" max="1026" width="15" style="432" customWidth="1"/>
    <col min="1027" max="1027" width="15.85546875" style="432" customWidth="1"/>
    <col min="1028" max="1028" width="14.5703125" style="432" customWidth="1"/>
    <col min="1029" max="1029" width="13.5703125" style="432" customWidth="1"/>
    <col min="1030" max="1030" width="19.42578125" style="432" customWidth="1"/>
    <col min="1031" max="1031" width="12.85546875" style="432" customWidth="1"/>
    <col min="1032" max="1280" width="9.140625" style="432"/>
    <col min="1281" max="1281" width="2" style="432" customWidth="1"/>
    <col min="1282" max="1282" width="15" style="432" customWidth="1"/>
    <col min="1283" max="1283" width="15.85546875" style="432" customWidth="1"/>
    <col min="1284" max="1284" width="14.5703125" style="432" customWidth="1"/>
    <col min="1285" max="1285" width="13.5703125" style="432" customWidth="1"/>
    <col min="1286" max="1286" width="19.42578125" style="432" customWidth="1"/>
    <col min="1287" max="1287" width="12.85546875" style="432" customWidth="1"/>
    <col min="1288" max="1536" width="9.140625" style="432"/>
    <col min="1537" max="1537" width="2" style="432" customWidth="1"/>
    <col min="1538" max="1538" width="15" style="432" customWidth="1"/>
    <col min="1539" max="1539" width="15.85546875" style="432" customWidth="1"/>
    <col min="1540" max="1540" width="14.5703125" style="432" customWidth="1"/>
    <col min="1541" max="1541" width="13.5703125" style="432" customWidth="1"/>
    <col min="1542" max="1542" width="19.42578125" style="432" customWidth="1"/>
    <col min="1543" max="1543" width="12.85546875" style="432" customWidth="1"/>
    <col min="1544" max="1792" width="9.140625" style="432"/>
    <col min="1793" max="1793" width="2" style="432" customWidth="1"/>
    <col min="1794" max="1794" width="15" style="432" customWidth="1"/>
    <col min="1795" max="1795" width="15.85546875" style="432" customWidth="1"/>
    <col min="1796" max="1796" width="14.5703125" style="432" customWidth="1"/>
    <col min="1797" max="1797" width="13.5703125" style="432" customWidth="1"/>
    <col min="1798" max="1798" width="19.42578125" style="432" customWidth="1"/>
    <col min="1799" max="1799" width="12.85546875" style="432" customWidth="1"/>
    <col min="1800" max="2048" width="9.140625" style="432"/>
    <col min="2049" max="2049" width="2" style="432" customWidth="1"/>
    <col min="2050" max="2050" width="15" style="432" customWidth="1"/>
    <col min="2051" max="2051" width="15.85546875" style="432" customWidth="1"/>
    <col min="2052" max="2052" width="14.5703125" style="432" customWidth="1"/>
    <col min="2053" max="2053" width="13.5703125" style="432" customWidth="1"/>
    <col min="2054" max="2054" width="19.42578125" style="432" customWidth="1"/>
    <col min="2055" max="2055" width="12.85546875" style="432" customWidth="1"/>
    <col min="2056" max="2304" width="9.140625" style="432"/>
    <col min="2305" max="2305" width="2" style="432" customWidth="1"/>
    <col min="2306" max="2306" width="15" style="432" customWidth="1"/>
    <col min="2307" max="2307" width="15.85546875" style="432" customWidth="1"/>
    <col min="2308" max="2308" width="14.5703125" style="432" customWidth="1"/>
    <col min="2309" max="2309" width="13.5703125" style="432" customWidth="1"/>
    <col min="2310" max="2310" width="19.42578125" style="432" customWidth="1"/>
    <col min="2311" max="2311" width="12.85546875" style="432" customWidth="1"/>
    <col min="2312" max="2560" width="9.140625" style="432"/>
    <col min="2561" max="2561" width="2" style="432" customWidth="1"/>
    <col min="2562" max="2562" width="15" style="432" customWidth="1"/>
    <col min="2563" max="2563" width="15.85546875" style="432" customWidth="1"/>
    <col min="2564" max="2564" width="14.5703125" style="432" customWidth="1"/>
    <col min="2565" max="2565" width="13.5703125" style="432" customWidth="1"/>
    <col min="2566" max="2566" width="19.42578125" style="432" customWidth="1"/>
    <col min="2567" max="2567" width="12.85546875" style="432" customWidth="1"/>
    <col min="2568" max="2816" width="9.140625" style="432"/>
    <col min="2817" max="2817" width="2" style="432" customWidth="1"/>
    <col min="2818" max="2818" width="15" style="432" customWidth="1"/>
    <col min="2819" max="2819" width="15.85546875" style="432" customWidth="1"/>
    <col min="2820" max="2820" width="14.5703125" style="432" customWidth="1"/>
    <col min="2821" max="2821" width="13.5703125" style="432" customWidth="1"/>
    <col min="2822" max="2822" width="19.42578125" style="432" customWidth="1"/>
    <col min="2823" max="2823" width="12.85546875" style="432" customWidth="1"/>
    <col min="2824" max="3072" width="9.140625" style="432"/>
    <col min="3073" max="3073" width="2" style="432" customWidth="1"/>
    <col min="3074" max="3074" width="15" style="432" customWidth="1"/>
    <col min="3075" max="3075" width="15.85546875" style="432" customWidth="1"/>
    <col min="3076" max="3076" width="14.5703125" style="432" customWidth="1"/>
    <col min="3077" max="3077" width="13.5703125" style="432" customWidth="1"/>
    <col min="3078" max="3078" width="19.42578125" style="432" customWidth="1"/>
    <col min="3079" max="3079" width="12.85546875" style="432" customWidth="1"/>
    <col min="3080" max="3328" width="9.140625" style="432"/>
    <col min="3329" max="3329" width="2" style="432" customWidth="1"/>
    <col min="3330" max="3330" width="15" style="432" customWidth="1"/>
    <col min="3331" max="3331" width="15.85546875" style="432" customWidth="1"/>
    <col min="3332" max="3332" width="14.5703125" style="432" customWidth="1"/>
    <col min="3333" max="3333" width="13.5703125" style="432" customWidth="1"/>
    <col min="3334" max="3334" width="19.42578125" style="432" customWidth="1"/>
    <col min="3335" max="3335" width="12.85546875" style="432" customWidth="1"/>
    <col min="3336" max="3584" width="9.140625" style="432"/>
    <col min="3585" max="3585" width="2" style="432" customWidth="1"/>
    <col min="3586" max="3586" width="15" style="432" customWidth="1"/>
    <col min="3587" max="3587" width="15.85546875" style="432" customWidth="1"/>
    <col min="3588" max="3588" width="14.5703125" style="432" customWidth="1"/>
    <col min="3589" max="3589" width="13.5703125" style="432" customWidth="1"/>
    <col min="3590" max="3590" width="19.42578125" style="432" customWidth="1"/>
    <col min="3591" max="3591" width="12.85546875" style="432" customWidth="1"/>
    <col min="3592" max="3840" width="9.140625" style="432"/>
    <col min="3841" max="3841" width="2" style="432" customWidth="1"/>
    <col min="3842" max="3842" width="15" style="432" customWidth="1"/>
    <col min="3843" max="3843" width="15.85546875" style="432" customWidth="1"/>
    <col min="3844" max="3844" width="14.5703125" style="432" customWidth="1"/>
    <col min="3845" max="3845" width="13.5703125" style="432" customWidth="1"/>
    <col min="3846" max="3846" width="19.42578125" style="432" customWidth="1"/>
    <col min="3847" max="3847" width="12.85546875" style="432" customWidth="1"/>
    <col min="3848" max="4096" width="9.140625" style="432"/>
    <col min="4097" max="4097" width="2" style="432" customWidth="1"/>
    <col min="4098" max="4098" width="15" style="432" customWidth="1"/>
    <col min="4099" max="4099" width="15.85546875" style="432" customWidth="1"/>
    <col min="4100" max="4100" width="14.5703125" style="432" customWidth="1"/>
    <col min="4101" max="4101" width="13.5703125" style="432" customWidth="1"/>
    <col min="4102" max="4102" width="19.42578125" style="432" customWidth="1"/>
    <col min="4103" max="4103" width="12.85546875" style="432" customWidth="1"/>
    <col min="4104" max="4352" width="9.140625" style="432"/>
    <col min="4353" max="4353" width="2" style="432" customWidth="1"/>
    <col min="4354" max="4354" width="15" style="432" customWidth="1"/>
    <col min="4355" max="4355" width="15.85546875" style="432" customWidth="1"/>
    <col min="4356" max="4356" width="14.5703125" style="432" customWidth="1"/>
    <col min="4357" max="4357" width="13.5703125" style="432" customWidth="1"/>
    <col min="4358" max="4358" width="19.42578125" style="432" customWidth="1"/>
    <col min="4359" max="4359" width="12.85546875" style="432" customWidth="1"/>
    <col min="4360" max="4608" width="9.140625" style="432"/>
    <col min="4609" max="4609" width="2" style="432" customWidth="1"/>
    <col min="4610" max="4610" width="15" style="432" customWidth="1"/>
    <col min="4611" max="4611" width="15.85546875" style="432" customWidth="1"/>
    <col min="4612" max="4612" width="14.5703125" style="432" customWidth="1"/>
    <col min="4613" max="4613" width="13.5703125" style="432" customWidth="1"/>
    <col min="4614" max="4614" width="19.42578125" style="432" customWidth="1"/>
    <col min="4615" max="4615" width="12.85546875" style="432" customWidth="1"/>
    <col min="4616" max="4864" width="9.140625" style="432"/>
    <col min="4865" max="4865" width="2" style="432" customWidth="1"/>
    <col min="4866" max="4866" width="15" style="432" customWidth="1"/>
    <col min="4867" max="4867" width="15.85546875" style="432" customWidth="1"/>
    <col min="4868" max="4868" width="14.5703125" style="432" customWidth="1"/>
    <col min="4869" max="4869" width="13.5703125" style="432" customWidth="1"/>
    <col min="4870" max="4870" width="19.42578125" style="432" customWidth="1"/>
    <col min="4871" max="4871" width="12.85546875" style="432" customWidth="1"/>
    <col min="4872" max="5120" width="9.140625" style="432"/>
    <col min="5121" max="5121" width="2" style="432" customWidth="1"/>
    <col min="5122" max="5122" width="15" style="432" customWidth="1"/>
    <col min="5123" max="5123" width="15.85546875" style="432" customWidth="1"/>
    <col min="5124" max="5124" width="14.5703125" style="432" customWidth="1"/>
    <col min="5125" max="5125" width="13.5703125" style="432" customWidth="1"/>
    <col min="5126" max="5126" width="19.42578125" style="432" customWidth="1"/>
    <col min="5127" max="5127" width="12.85546875" style="432" customWidth="1"/>
    <col min="5128" max="5376" width="9.140625" style="432"/>
    <col min="5377" max="5377" width="2" style="432" customWidth="1"/>
    <col min="5378" max="5378" width="15" style="432" customWidth="1"/>
    <col min="5379" max="5379" width="15.85546875" style="432" customWidth="1"/>
    <col min="5380" max="5380" width="14.5703125" style="432" customWidth="1"/>
    <col min="5381" max="5381" width="13.5703125" style="432" customWidth="1"/>
    <col min="5382" max="5382" width="19.42578125" style="432" customWidth="1"/>
    <col min="5383" max="5383" width="12.85546875" style="432" customWidth="1"/>
    <col min="5384" max="5632" width="9.140625" style="432"/>
    <col min="5633" max="5633" width="2" style="432" customWidth="1"/>
    <col min="5634" max="5634" width="15" style="432" customWidth="1"/>
    <col min="5635" max="5635" width="15.85546875" style="432" customWidth="1"/>
    <col min="5636" max="5636" width="14.5703125" style="432" customWidth="1"/>
    <col min="5637" max="5637" width="13.5703125" style="432" customWidth="1"/>
    <col min="5638" max="5638" width="19.42578125" style="432" customWidth="1"/>
    <col min="5639" max="5639" width="12.85546875" style="432" customWidth="1"/>
    <col min="5640" max="5888" width="9.140625" style="432"/>
    <col min="5889" max="5889" width="2" style="432" customWidth="1"/>
    <col min="5890" max="5890" width="15" style="432" customWidth="1"/>
    <col min="5891" max="5891" width="15.85546875" style="432" customWidth="1"/>
    <col min="5892" max="5892" width="14.5703125" style="432" customWidth="1"/>
    <col min="5893" max="5893" width="13.5703125" style="432" customWidth="1"/>
    <col min="5894" max="5894" width="19.42578125" style="432" customWidth="1"/>
    <col min="5895" max="5895" width="12.85546875" style="432" customWidth="1"/>
    <col min="5896" max="6144" width="9.140625" style="432"/>
    <col min="6145" max="6145" width="2" style="432" customWidth="1"/>
    <col min="6146" max="6146" width="15" style="432" customWidth="1"/>
    <col min="6147" max="6147" width="15.85546875" style="432" customWidth="1"/>
    <col min="6148" max="6148" width="14.5703125" style="432" customWidth="1"/>
    <col min="6149" max="6149" width="13.5703125" style="432" customWidth="1"/>
    <col min="6150" max="6150" width="19.42578125" style="432" customWidth="1"/>
    <col min="6151" max="6151" width="12.85546875" style="432" customWidth="1"/>
    <col min="6152" max="6400" width="9.140625" style="432"/>
    <col min="6401" max="6401" width="2" style="432" customWidth="1"/>
    <col min="6402" max="6402" width="15" style="432" customWidth="1"/>
    <col min="6403" max="6403" width="15.85546875" style="432" customWidth="1"/>
    <col min="6404" max="6404" width="14.5703125" style="432" customWidth="1"/>
    <col min="6405" max="6405" width="13.5703125" style="432" customWidth="1"/>
    <col min="6406" max="6406" width="19.42578125" style="432" customWidth="1"/>
    <col min="6407" max="6407" width="12.85546875" style="432" customWidth="1"/>
    <col min="6408" max="6656" width="9.140625" style="432"/>
    <col min="6657" max="6657" width="2" style="432" customWidth="1"/>
    <col min="6658" max="6658" width="15" style="432" customWidth="1"/>
    <col min="6659" max="6659" width="15.85546875" style="432" customWidth="1"/>
    <col min="6660" max="6660" width="14.5703125" style="432" customWidth="1"/>
    <col min="6661" max="6661" width="13.5703125" style="432" customWidth="1"/>
    <col min="6662" max="6662" width="19.42578125" style="432" customWidth="1"/>
    <col min="6663" max="6663" width="12.85546875" style="432" customWidth="1"/>
    <col min="6664" max="6912" width="9.140625" style="432"/>
    <col min="6913" max="6913" width="2" style="432" customWidth="1"/>
    <col min="6914" max="6914" width="15" style="432" customWidth="1"/>
    <col min="6915" max="6915" width="15.85546875" style="432" customWidth="1"/>
    <col min="6916" max="6916" width="14.5703125" style="432" customWidth="1"/>
    <col min="6917" max="6917" width="13.5703125" style="432" customWidth="1"/>
    <col min="6918" max="6918" width="19.42578125" style="432" customWidth="1"/>
    <col min="6919" max="6919" width="12.85546875" style="432" customWidth="1"/>
    <col min="6920" max="7168" width="9.140625" style="432"/>
    <col min="7169" max="7169" width="2" style="432" customWidth="1"/>
    <col min="7170" max="7170" width="15" style="432" customWidth="1"/>
    <col min="7171" max="7171" width="15.85546875" style="432" customWidth="1"/>
    <col min="7172" max="7172" width="14.5703125" style="432" customWidth="1"/>
    <col min="7173" max="7173" width="13.5703125" style="432" customWidth="1"/>
    <col min="7174" max="7174" width="19.42578125" style="432" customWidth="1"/>
    <col min="7175" max="7175" width="12.85546875" style="432" customWidth="1"/>
    <col min="7176" max="7424" width="9.140625" style="432"/>
    <col min="7425" max="7425" width="2" style="432" customWidth="1"/>
    <col min="7426" max="7426" width="15" style="432" customWidth="1"/>
    <col min="7427" max="7427" width="15.85546875" style="432" customWidth="1"/>
    <col min="7428" max="7428" width="14.5703125" style="432" customWidth="1"/>
    <col min="7429" max="7429" width="13.5703125" style="432" customWidth="1"/>
    <col min="7430" max="7430" width="19.42578125" style="432" customWidth="1"/>
    <col min="7431" max="7431" width="12.85546875" style="432" customWidth="1"/>
    <col min="7432" max="7680" width="9.140625" style="432"/>
    <col min="7681" max="7681" width="2" style="432" customWidth="1"/>
    <col min="7682" max="7682" width="15" style="432" customWidth="1"/>
    <col min="7683" max="7683" width="15.85546875" style="432" customWidth="1"/>
    <col min="7684" max="7684" width="14.5703125" style="432" customWidth="1"/>
    <col min="7685" max="7685" width="13.5703125" style="432" customWidth="1"/>
    <col min="7686" max="7686" width="19.42578125" style="432" customWidth="1"/>
    <col min="7687" max="7687" width="12.85546875" style="432" customWidth="1"/>
    <col min="7688" max="7936" width="9.140625" style="432"/>
    <col min="7937" max="7937" width="2" style="432" customWidth="1"/>
    <col min="7938" max="7938" width="15" style="432" customWidth="1"/>
    <col min="7939" max="7939" width="15.85546875" style="432" customWidth="1"/>
    <col min="7940" max="7940" width="14.5703125" style="432" customWidth="1"/>
    <col min="7941" max="7941" width="13.5703125" style="432" customWidth="1"/>
    <col min="7942" max="7942" width="19.42578125" style="432" customWidth="1"/>
    <col min="7943" max="7943" width="12.85546875" style="432" customWidth="1"/>
    <col min="7944" max="8192" width="9.140625" style="432"/>
    <col min="8193" max="8193" width="2" style="432" customWidth="1"/>
    <col min="8194" max="8194" width="15" style="432" customWidth="1"/>
    <col min="8195" max="8195" width="15.85546875" style="432" customWidth="1"/>
    <col min="8196" max="8196" width="14.5703125" style="432" customWidth="1"/>
    <col min="8197" max="8197" width="13.5703125" style="432" customWidth="1"/>
    <col min="8198" max="8198" width="19.42578125" style="432" customWidth="1"/>
    <col min="8199" max="8199" width="12.85546875" style="432" customWidth="1"/>
    <col min="8200" max="8448" width="9.140625" style="432"/>
    <col min="8449" max="8449" width="2" style="432" customWidth="1"/>
    <col min="8450" max="8450" width="15" style="432" customWidth="1"/>
    <col min="8451" max="8451" width="15.85546875" style="432" customWidth="1"/>
    <col min="8452" max="8452" width="14.5703125" style="432" customWidth="1"/>
    <col min="8453" max="8453" width="13.5703125" style="432" customWidth="1"/>
    <col min="8454" max="8454" width="19.42578125" style="432" customWidth="1"/>
    <col min="8455" max="8455" width="12.85546875" style="432" customWidth="1"/>
    <col min="8456" max="8704" width="9.140625" style="432"/>
    <col min="8705" max="8705" width="2" style="432" customWidth="1"/>
    <col min="8706" max="8706" width="15" style="432" customWidth="1"/>
    <col min="8707" max="8707" width="15.85546875" style="432" customWidth="1"/>
    <col min="8708" max="8708" width="14.5703125" style="432" customWidth="1"/>
    <col min="8709" max="8709" width="13.5703125" style="432" customWidth="1"/>
    <col min="8710" max="8710" width="19.42578125" style="432" customWidth="1"/>
    <col min="8711" max="8711" width="12.85546875" style="432" customWidth="1"/>
    <col min="8712" max="8960" width="9.140625" style="432"/>
    <col min="8961" max="8961" width="2" style="432" customWidth="1"/>
    <col min="8962" max="8962" width="15" style="432" customWidth="1"/>
    <col min="8963" max="8963" width="15.85546875" style="432" customWidth="1"/>
    <col min="8964" max="8964" width="14.5703125" style="432" customWidth="1"/>
    <col min="8965" max="8965" width="13.5703125" style="432" customWidth="1"/>
    <col min="8966" max="8966" width="19.42578125" style="432" customWidth="1"/>
    <col min="8967" max="8967" width="12.85546875" style="432" customWidth="1"/>
    <col min="8968" max="9216" width="9.140625" style="432"/>
    <col min="9217" max="9217" width="2" style="432" customWidth="1"/>
    <col min="9218" max="9218" width="15" style="432" customWidth="1"/>
    <col min="9219" max="9219" width="15.85546875" style="432" customWidth="1"/>
    <col min="9220" max="9220" width="14.5703125" style="432" customWidth="1"/>
    <col min="9221" max="9221" width="13.5703125" style="432" customWidth="1"/>
    <col min="9222" max="9222" width="19.42578125" style="432" customWidth="1"/>
    <col min="9223" max="9223" width="12.85546875" style="432" customWidth="1"/>
    <col min="9224" max="9472" width="9.140625" style="432"/>
    <col min="9473" max="9473" width="2" style="432" customWidth="1"/>
    <col min="9474" max="9474" width="15" style="432" customWidth="1"/>
    <col min="9475" max="9475" width="15.85546875" style="432" customWidth="1"/>
    <col min="9476" max="9476" width="14.5703125" style="432" customWidth="1"/>
    <col min="9477" max="9477" width="13.5703125" style="432" customWidth="1"/>
    <col min="9478" max="9478" width="19.42578125" style="432" customWidth="1"/>
    <col min="9479" max="9479" width="12.85546875" style="432" customWidth="1"/>
    <col min="9480" max="9728" width="9.140625" style="432"/>
    <col min="9729" max="9729" width="2" style="432" customWidth="1"/>
    <col min="9730" max="9730" width="15" style="432" customWidth="1"/>
    <col min="9731" max="9731" width="15.85546875" style="432" customWidth="1"/>
    <col min="9732" max="9732" width="14.5703125" style="432" customWidth="1"/>
    <col min="9733" max="9733" width="13.5703125" style="432" customWidth="1"/>
    <col min="9734" max="9734" width="19.42578125" style="432" customWidth="1"/>
    <col min="9735" max="9735" width="12.85546875" style="432" customWidth="1"/>
    <col min="9736" max="9984" width="9.140625" style="432"/>
    <col min="9985" max="9985" width="2" style="432" customWidth="1"/>
    <col min="9986" max="9986" width="15" style="432" customWidth="1"/>
    <col min="9987" max="9987" width="15.85546875" style="432" customWidth="1"/>
    <col min="9988" max="9988" width="14.5703125" style="432" customWidth="1"/>
    <col min="9989" max="9989" width="13.5703125" style="432" customWidth="1"/>
    <col min="9990" max="9990" width="19.42578125" style="432" customWidth="1"/>
    <col min="9991" max="9991" width="12.85546875" style="432" customWidth="1"/>
    <col min="9992" max="10240" width="9.140625" style="432"/>
    <col min="10241" max="10241" width="2" style="432" customWidth="1"/>
    <col min="10242" max="10242" width="15" style="432" customWidth="1"/>
    <col min="10243" max="10243" width="15.85546875" style="432" customWidth="1"/>
    <col min="10244" max="10244" width="14.5703125" style="432" customWidth="1"/>
    <col min="10245" max="10245" width="13.5703125" style="432" customWidth="1"/>
    <col min="10246" max="10246" width="19.42578125" style="432" customWidth="1"/>
    <col min="10247" max="10247" width="12.85546875" style="432" customWidth="1"/>
    <col min="10248" max="10496" width="9.140625" style="432"/>
    <col min="10497" max="10497" width="2" style="432" customWidth="1"/>
    <col min="10498" max="10498" width="15" style="432" customWidth="1"/>
    <col min="10499" max="10499" width="15.85546875" style="432" customWidth="1"/>
    <col min="10500" max="10500" width="14.5703125" style="432" customWidth="1"/>
    <col min="10501" max="10501" width="13.5703125" style="432" customWidth="1"/>
    <col min="10502" max="10502" width="19.42578125" style="432" customWidth="1"/>
    <col min="10503" max="10503" width="12.85546875" style="432" customWidth="1"/>
    <col min="10504" max="10752" width="9.140625" style="432"/>
    <col min="10753" max="10753" width="2" style="432" customWidth="1"/>
    <col min="10754" max="10754" width="15" style="432" customWidth="1"/>
    <col min="10755" max="10755" width="15.85546875" style="432" customWidth="1"/>
    <col min="10756" max="10756" width="14.5703125" style="432" customWidth="1"/>
    <col min="10757" max="10757" width="13.5703125" style="432" customWidth="1"/>
    <col min="10758" max="10758" width="19.42578125" style="432" customWidth="1"/>
    <col min="10759" max="10759" width="12.85546875" style="432" customWidth="1"/>
    <col min="10760" max="11008" width="9.140625" style="432"/>
    <col min="11009" max="11009" width="2" style="432" customWidth="1"/>
    <col min="11010" max="11010" width="15" style="432" customWidth="1"/>
    <col min="11011" max="11011" width="15.85546875" style="432" customWidth="1"/>
    <col min="11012" max="11012" width="14.5703125" style="432" customWidth="1"/>
    <col min="11013" max="11013" width="13.5703125" style="432" customWidth="1"/>
    <col min="11014" max="11014" width="19.42578125" style="432" customWidth="1"/>
    <col min="11015" max="11015" width="12.85546875" style="432" customWidth="1"/>
    <col min="11016" max="11264" width="9.140625" style="432"/>
    <col min="11265" max="11265" width="2" style="432" customWidth="1"/>
    <col min="11266" max="11266" width="15" style="432" customWidth="1"/>
    <col min="11267" max="11267" width="15.85546875" style="432" customWidth="1"/>
    <col min="11268" max="11268" width="14.5703125" style="432" customWidth="1"/>
    <col min="11269" max="11269" width="13.5703125" style="432" customWidth="1"/>
    <col min="11270" max="11270" width="19.42578125" style="432" customWidth="1"/>
    <col min="11271" max="11271" width="12.85546875" style="432" customWidth="1"/>
    <col min="11272" max="11520" width="9.140625" style="432"/>
    <col min="11521" max="11521" width="2" style="432" customWidth="1"/>
    <col min="11522" max="11522" width="15" style="432" customWidth="1"/>
    <col min="11523" max="11523" width="15.85546875" style="432" customWidth="1"/>
    <col min="11524" max="11524" width="14.5703125" style="432" customWidth="1"/>
    <col min="11525" max="11525" width="13.5703125" style="432" customWidth="1"/>
    <col min="11526" max="11526" width="19.42578125" style="432" customWidth="1"/>
    <col min="11527" max="11527" width="12.85546875" style="432" customWidth="1"/>
    <col min="11528" max="11776" width="9.140625" style="432"/>
    <col min="11777" max="11777" width="2" style="432" customWidth="1"/>
    <col min="11778" max="11778" width="15" style="432" customWidth="1"/>
    <col min="11779" max="11779" width="15.85546875" style="432" customWidth="1"/>
    <col min="11780" max="11780" width="14.5703125" style="432" customWidth="1"/>
    <col min="11781" max="11781" width="13.5703125" style="432" customWidth="1"/>
    <col min="11782" max="11782" width="19.42578125" style="432" customWidth="1"/>
    <col min="11783" max="11783" width="12.85546875" style="432" customWidth="1"/>
    <col min="11784" max="12032" width="9.140625" style="432"/>
    <col min="12033" max="12033" width="2" style="432" customWidth="1"/>
    <col min="12034" max="12034" width="15" style="432" customWidth="1"/>
    <col min="12035" max="12035" width="15.85546875" style="432" customWidth="1"/>
    <col min="12036" max="12036" width="14.5703125" style="432" customWidth="1"/>
    <col min="12037" max="12037" width="13.5703125" style="432" customWidth="1"/>
    <col min="12038" max="12038" width="19.42578125" style="432" customWidth="1"/>
    <col min="12039" max="12039" width="12.85546875" style="432" customWidth="1"/>
    <col min="12040" max="12288" width="9.140625" style="432"/>
    <col min="12289" max="12289" width="2" style="432" customWidth="1"/>
    <col min="12290" max="12290" width="15" style="432" customWidth="1"/>
    <col min="12291" max="12291" width="15.85546875" style="432" customWidth="1"/>
    <col min="12292" max="12292" width="14.5703125" style="432" customWidth="1"/>
    <col min="12293" max="12293" width="13.5703125" style="432" customWidth="1"/>
    <col min="12294" max="12294" width="19.42578125" style="432" customWidth="1"/>
    <col min="12295" max="12295" width="12.85546875" style="432" customWidth="1"/>
    <col min="12296" max="12544" width="9.140625" style="432"/>
    <col min="12545" max="12545" width="2" style="432" customWidth="1"/>
    <col min="12546" max="12546" width="15" style="432" customWidth="1"/>
    <col min="12547" max="12547" width="15.85546875" style="432" customWidth="1"/>
    <col min="12548" max="12548" width="14.5703125" style="432" customWidth="1"/>
    <col min="12549" max="12549" width="13.5703125" style="432" customWidth="1"/>
    <col min="12550" max="12550" width="19.42578125" style="432" customWidth="1"/>
    <col min="12551" max="12551" width="12.85546875" style="432" customWidth="1"/>
    <col min="12552" max="12800" width="9.140625" style="432"/>
    <col min="12801" max="12801" width="2" style="432" customWidth="1"/>
    <col min="12802" max="12802" width="15" style="432" customWidth="1"/>
    <col min="12803" max="12803" width="15.85546875" style="432" customWidth="1"/>
    <col min="12804" max="12804" width="14.5703125" style="432" customWidth="1"/>
    <col min="12805" max="12805" width="13.5703125" style="432" customWidth="1"/>
    <col min="12806" max="12806" width="19.42578125" style="432" customWidth="1"/>
    <col min="12807" max="12807" width="12.85546875" style="432" customWidth="1"/>
    <col min="12808" max="13056" width="9.140625" style="432"/>
    <col min="13057" max="13057" width="2" style="432" customWidth="1"/>
    <col min="13058" max="13058" width="15" style="432" customWidth="1"/>
    <col min="13059" max="13059" width="15.85546875" style="432" customWidth="1"/>
    <col min="13060" max="13060" width="14.5703125" style="432" customWidth="1"/>
    <col min="13061" max="13061" width="13.5703125" style="432" customWidth="1"/>
    <col min="13062" max="13062" width="19.42578125" style="432" customWidth="1"/>
    <col min="13063" max="13063" width="12.85546875" style="432" customWidth="1"/>
    <col min="13064" max="13312" width="9.140625" style="432"/>
    <col min="13313" max="13313" width="2" style="432" customWidth="1"/>
    <col min="13314" max="13314" width="15" style="432" customWidth="1"/>
    <col min="13315" max="13315" width="15.85546875" style="432" customWidth="1"/>
    <col min="13316" max="13316" width="14.5703125" style="432" customWidth="1"/>
    <col min="13317" max="13317" width="13.5703125" style="432" customWidth="1"/>
    <col min="13318" max="13318" width="19.42578125" style="432" customWidth="1"/>
    <col min="13319" max="13319" width="12.85546875" style="432" customWidth="1"/>
    <col min="13320" max="13568" width="9.140625" style="432"/>
    <col min="13569" max="13569" width="2" style="432" customWidth="1"/>
    <col min="13570" max="13570" width="15" style="432" customWidth="1"/>
    <col min="13571" max="13571" width="15.85546875" style="432" customWidth="1"/>
    <col min="13572" max="13572" width="14.5703125" style="432" customWidth="1"/>
    <col min="13573" max="13573" width="13.5703125" style="432" customWidth="1"/>
    <col min="13574" max="13574" width="19.42578125" style="432" customWidth="1"/>
    <col min="13575" max="13575" width="12.85546875" style="432" customWidth="1"/>
    <col min="13576" max="13824" width="9.140625" style="432"/>
    <col min="13825" max="13825" width="2" style="432" customWidth="1"/>
    <col min="13826" max="13826" width="15" style="432" customWidth="1"/>
    <col min="13827" max="13827" width="15.85546875" style="432" customWidth="1"/>
    <col min="13828" max="13828" width="14.5703125" style="432" customWidth="1"/>
    <col min="13829" max="13829" width="13.5703125" style="432" customWidth="1"/>
    <col min="13830" max="13830" width="19.42578125" style="432" customWidth="1"/>
    <col min="13831" max="13831" width="12.85546875" style="432" customWidth="1"/>
    <col min="13832" max="14080" width="9.140625" style="432"/>
    <col min="14081" max="14081" width="2" style="432" customWidth="1"/>
    <col min="14082" max="14082" width="15" style="432" customWidth="1"/>
    <col min="14083" max="14083" width="15.85546875" style="432" customWidth="1"/>
    <col min="14084" max="14084" width="14.5703125" style="432" customWidth="1"/>
    <col min="14085" max="14085" width="13.5703125" style="432" customWidth="1"/>
    <col min="14086" max="14086" width="19.42578125" style="432" customWidth="1"/>
    <col min="14087" max="14087" width="12.85546875" style="432" customWidth="1"/>
    <col min="14088" max="14336" width="9.140625" style="432"/>
    <col min="14337" max="14337" width="2" style="432" customWidth="1"/>
    <col min="14338" max="14338" width="15" style="432" customWidth="1"/>
    <col min="14339" max="14339" width="15.85546875" style="432" customWidth="1"/>
    <col min="14340" max="14340" width="14.5703125" style="432" customWidth="1"/>
    <col min="14341" max="14341" width="13.5703125" style="432" customWidth="1"/>
    <col min="14342" max="14342" width="19.42578125" style="432" customWidth="1"/>
    <col min="14343" max="14343" width="12.85546875" style="432" customWidth="1"/>
    <col min="14344" max="14592" width="9.140625" style="432"/>
    <col min="14593" max="14593" width="2" style="432" customWidth="1"/>
    <col min="14594" max="14594" width="15" style="432" customWidth="1"/>
    <col min="14595" max="14595" width="15.85546875" style="432" customWidth="1"/>
    <col min="14596" max="14596" width="14.5703125" style="432" customWidth="1"/>
    <col min="14597" max="14597" width="13.5703125" style="432" customWidth="1"/>
    <col min="14598" max="14598" width="19.42578125" style="432" customWidth="1"/>
    <col min="14599" max="14599" width="12.85546875" style="432" customWidth="1"/>
    <col min="14600" max="14848" width="9.140625" style="432"/>
    <col min="14849" max="14849" width="2" style="432" customWidth="1"/>
    <col min="14850" max="14850" width="15" style="432" customWidth="1"/>
    <col min="14851" max="14851" width="15.85546875" style="432" customWidth="1"/>
    <col min="14852" max="14852" width="14.5703125" style="432" customWidth="1"/>
    <col min="14853" max="14853" width="13.5703125" style="432" customWidth="1"/>
    <col min="14854" max="14854" width="19.42578125" style="432" customWidth="1"/>
    <col min="14855" max="14855" width="12.85546875" style="432" customWidth="1"/>
    <col min="14856" max="15104" width="9.140625" style="432"/>
    <col min="15105" max="15105" width="2" style="432" customWidth="1"/>
    <col min="15106" max="15106" width="15" style="432" customWidth="1"/>
    <col min="15107" max="15107" width="15.85546875" style="432" customWidth="1"/>
    <col min="15108" max="15108" width="14.5703125" style="432" customWidth="1"/>
    <col min="15109" max="15109" width="13.5703125" style="432" customWidth="1"/>
    <col min="15110" max="15110" width="19.42578125" style="432" customWidth="1"/>
    <col min="15111" max="15111" width="12.85546875" style="432" customWidth="1"/>
    <col min="15112" max="15360" width="9.140625" style="432"/>
    <col min="15361" max="15361" width="2" style="432" customWidth="1"/>
    <col min="15362" max="15362" width="15" style="432" customWidth="1"/>
    <col min="15363" max="15363" width="15.85546875" style="432" customWidth="1"/>
    <col min="15364" max="15364" width="14.5703125" style="432" customWidth="1"/>
    <col min="15365" max="15365" width="13.5703125" style="432" customWidth="1"/>
    <col min="15366" max="15366" width="19.42578125" style="432" customWidth="1"/>
    <col min="15367" max="15367" width="12.85546875" style="432" customWidth="1"/>
    <col min="15368" max="15616" width="9.140625" style="432"/>
    <col min="15617" max="15617" width="2" style="432" customWidth="1"/>
    <col min="15618" max="15618" width="15" style="432" customWidth="1"/>
    <col min="15619" max="15619" width="15.85546875" style="432" customWidth="1"/>
    <col min="15620" max="15620" width="14.5703125" style="432" customWidth="1"/>
    <col min="15621" max="15621" width="13.5703125" style="432" customWidth="1"/>
    <col min="15622" max="15622" width="19.42578125" style="432" customWidth="1"/>
    <col min="15623" max="15623" width="12.85546875" style="432" customWidth="1"/>
    <col min="15624" max="15872" width="9.140625" style="432"/>
    <col min="15873" max="15873" width="2" style="432" customWidth="1"/>
    <col min="15874" max="15874" width="15" style="432" customWidth="1"/>
    <col min="15875" max="15875" width="15.85546875" style="432" customWidth="1"/>
    <col min="15876" max="15876" width="14.5703125" style="432" customWidth="1"/>
    <col min="15877" max="15877" width="13.5703125" style="432" customWidth="1"/>
    <col min="15878" max="15878" width="19.42578125" style="432" customWidth="1"/>
    <col min="15879" max="15879" width="12.85546875" style="432" customWidth="1"/>
    <col min="15880" max="16128" width="9.140625" style="432"/>
    <col min="16129" max="16129" width="2" style="432" customWidth="1"/>
    <col min="16130" max="16130" width="15" style="432" customWidth="1"/>
    <col min="16131" max="16131" width="15.85546875" style="432" customWidth="1"/>
    <col min="16132" max="16132" width="14.5703125" style="432" customWidth="1"/>
    <col min="16133" max="16133" width="13.5703125" style="432" customWidth="1"/>
    <col min="16134" max="16134" width="19.42578125" style="432" customWidth="1"/>
    <col min="16135" max="16135" width="12.85546875" style="432" customWidth="1"/>
    <col min="16136" max="16384" width="9.140625" style="432"/>
  </cols>
  <sheetData>
    <row r="1" spans="1:57" ht="18" x14ac:dyDescent="0.25">
      <c r="A1" s="678" t="s">
        <v>404</v>
      </c>
      <c r="B1" s="678"/>
      <c r="C1" s="678"/>
      <c r="D1" s="678"/>
      <c r="E1" s="678"/>
      <c r="F1" s="678"/>
      <c r="G1" s="678"/>
    </row>
    <row r="2" spans="1:57" ht="13.5" thickBot="1" x14ac:dyDescent="0.25"/>
    <row r="3" spans="1:57" x14ac:dyDescent="0.2">
      <c r="A3" s="494" t="s">
        <v>388</v>
      </c>
      <c r="B3" s="495"/>
      <c r="C3" s="496" t="s">
        <v>405</v>
      </c>
      <c r="D3" s="496"/>
      <c r="E3" s="496"/>
      <c r="F3" s="496" t="s">
        <v>406</v>
      </c>
      <c r="G3" s="497"/>
    </row>
    <row r="4" spans="1:57" ht="15" x14ac:dyDescent="0.2">
      <c r="A4" s="498"/>
      <c r="B4" s="499"/>
      <c r="C4" s="500" t="s">
        <v>389</v>
      </c>
      <c r="G4" s="482"/>
    </row>
    <row r="5" spans="1:57" x14ac:dyDescent="0.2">
      <c r="A5" s="501" t="s">
        <v>386</v>
      </c>
      <c r="B5" s="502"/>
      <c r="C5" s="503" t="s">
        <v>407</v>
      </c>
      <c r="D5" s="503"/>
      <c r="E5" s="503"/>
      <c r="F5" s="504" t="s">
        <v>408</v>
      </c>
      <c r="G5" s="505"/>
    </row>
    <row r="6" spans="1:57" ht="15" x14ac:dyDescent="0.2">
      <c r="A6" s="498"/>
      <c r="B6" s="499"/>
      <c r="C6" s="679" t="s">
        <v>387</v>
      </c>
      <c r="D6" s="679"/>
      <c r="E6" s="679"/>
      <c r="F6" s="506"/>
      <c r="G6" s="482"/>
    </row>
    <row r="7" spans="1:57" x14ac:dyDescent="0.2">
      <c r="A7" s="501" t="s">
        <v>409</v>
      </c>
      <c r="B7" s="503"/>
      <c r="C7" s="680" t="s">
        <v>410</v>
      </c>
      <c r="D7" s="680"/>
      <c r="E7" s="504" t="s">
        <v>411</v>
      </c>
      <c r="F7" s="503"/>
      <c r="G7" s="505">
        <v>0</v>
      </c>
    </row>
    <row r="8" spans="1:57" x14ac:dyDescent="0.2">
      <c r="A8" s="501" t="s">
        <v>412</v>
      </c>
      <c r="B8" s="503"/>
      <c r="C8" s="680" t="s">
        <v>45</v>
      </c>
      <c r="D8" s="680"/>
      <c r="E8" s="504" t="s">
        <v>413</v>
      </c>
      <c r="F8" s="503"/>
      <c r="G8" s="507"/>
    </row>
    <row r="9" spans="1:57" x14ac:dyDescent="0.2">
      <c r="A9" s="508" t="s">
        <v>414</v>
      </c>
      <c r="B9" s="509"/>
      <c r="C9" s="509"/>
      <c r="D9" s="509"/>
      <c r="E9" s="510" t="s">
        <v>415</v>
      </c>
      <c r="F9" s="509"/>
      <c r="G9" s="511"/>
    </row>
    <row r="10" spans="1:57" x14ac:dyDescent="0.2">
      <c r="A10" s="481" t="s">
        <v>416</v>
      </c>
      <c r="C10" s="432" t="s">
        <v>417</v>
      </c>
      <c r="E10" s="512" t="s">
        <v>418</v>
      </c>
      <c r="G10" s="482"/>
      <c r="BA10" s="464"/>
      <c r="BB10" s="464"/>
      <c r="BC10" s="464"/>
      <c r="BD10" s="464"/>
      <c r="BE10" s="464"/>
    </row>
    <row r="11" spans="1:57" x14ac:dyDescent="0.2">
      <c r="A11" s="481"/>
      <c r="E11" s="681"/>
      <c r="F11" s="681"/>
      <c r="G11" s="681"/>
    </row>
    <row r="12" spans="1:57" ht="18.75" thickBot="1" x14ac:dyDescent="0.25">
      <c r="A12" s="682" t="s">
        <v>419</v>
      </c>
      <c r="B12" s="682"/>
      <c r="C12" s="682"/>
      <c r="D12" s="682"/>
      <c r="E12" s="682"/>
      <c r="F12" s="682"/>
      <c r="G12" s="682"/>
    </row>
    <row r="13" spans="1:57" ht="13.5" thickBot="1" x14ac:dyDescent="0.25">
      <c r="A13" s="513" t="s">
        <v>420</v>
      </c>
      <c r="B13" s="514"/>
      <c r="C13" s="515"/>
      <c r="D13" s="677" t="s">
        <v>421</v>
      </c>
      <c r="E13" s="677"/>
      <c r="F13" s="677"/>
      <c r="G13" s="677"/>
    </row>
    <row r="14" spans="1:57" x14ac:dyDescent="0.2">
      <c r="A14" s="516"/>
      <c r="B14" s="517" t="s">
        <v>374</v>
      </c>
      <c r="C14" s="518">
        <f>'10-2'!Dodavka</f>
        <v>0</v>
      </c>
      <c r="D14" s="519"/>
      <c r="E14" s="520"/>
      <c r="F14" s="521"/>
      <c r="G14" s="518"/>
    </row>
    <row r="15" spans="1:57" x14ac:dyDescent="0.2">
      <c r="A15" s="522" t="s">
        <v>422</v>
      </c>
      <c r="B15" s="517" t="s">
        <v>423</v>
      </c>
      <c r="C15" s="518">
        <f>'10-2'!H9</f>
        <v>0</v>
      </c>
      <c r="D15" s="508"/>
      <c r="E15" s="523"/>
      <c r="F15" s="524"/>
      <c r="G15" s="518"/>
    </row>
    <row r="16" spans="1:57" x14ac:dyDescent="0.2">
      <c r="A16" s="522" t="s">
        <v>424</v>
      </c>
      <c r="B16" s="517" t="s">
        <v>425</v>
      </c>
      <c r="C16" s="518">
        <f>HSV</f>
        <v>0</v>
      </c>
      <c r="D16" s="508"/>
      <c r="E16" s="523"/>
      <c r="F16" s="524"/>
      <c r="G16" s="518"/>
    </row>
    <row r="17" spans="1:7" x14ac:dyDescent="0.2">
      <c r="A17" s="522" t="s">
        <v>426</v>
      </c>
      <c r="B17" s="517" t="s">
        <v>427</v>
      </c>
      <c r="C17" s="518">
        <f>PSV</f>
        <v>0</v>
      </c>
      <c r="D17" s="508"/>
      <c r="E17" s="523"/>
      <c r="F17" s="524"/>
      <c r="G17" s="518"/>
    </row>
    <row r="18" spans="1:7" x14ac:dyDescent="0.2">
      <c r="A18" s="525" t="s">
        <v>428</v>
      </c>
      <c r="B18" s="517"/>
      <c r="C18" s="518">
        <f>SUM(C14:C17)</f>
        <v>0</v>
      </c>
      <c r="D18" s="508"/>
      <c r="E18" s="523"/>
      <c r="F18" s="524"/>
      <c r="G18" s="518"/>
    </row>
    <row r="19" spans="1:7" x14ac:dyDescent="0.2">
      <c r="A19" s="525"/>
      <c r="B19" s="517"/>
      <c r="C19" s="518"/>
      <c r="D19" s="508"/>
      <c r="E19" s="523"/>
      <c r="F19" s="524"/>
      <c r="G19" s="518"/>
    </row>
    <row r="20" spans="1:7" x14ac:dyDescent="0.2">
      <c r="A20" s="525" t="s">
        <v>392</v>
      </c>
      <c r="B20" s="517"/>
      <c r="C20" s="518">
        <f>HZS</f>
        <v>0</v>
      </c>
      <c r="D20" s="508"/>
      <c r="E20" s="523"/>
      <c r="F20" s="524"/>
      <c r="G20" s="518"/>
    </row>
    <row r="21" spans="1:7" x14ac:dyDescent="0.2">
      <c r="A21" s="481" t="s">
        <v>429</v>
      </c>
      <c r="C21" s="518">
        <f>C18+C20</f>
        <v>0</v>
      </c>
      <c r="D21" s="508" t="s">
        <v>430</v>
      </c>
      <c r="E21" s="523"/>
      <c r="F21" s="524"/>
      <c r="G21" s="518">
        <f>G22-SUM(G14:G20)</f>
        <v>0</v>
      </c>
    </row>
    <row r="22" spans="1:7" ht="13.5" thickBot="1" x14ac:dyDescent="0.25">
      <c r="A22" s="508" t="s">
        <v>431</v>
      </c>
      <c r="B22" s="509"/>
      <c r="C22" s="526">
        <f>C21+G22</f>
        <v>0</v>
      </c>
      <c r="D22" s="527" t="s">
        <v>432</v>
      </c>
      <c r="E22" s="528"/>
      <c r="F22" s="529"/>
      <c r="G22" s="518">
        <f>'10-2'!H23</f>
        <v>0</v>
      </c>
    </row>
    <row r="23" spans="1:7" x14ac:dyDescent="0.2">
      <c r="A23" s="494" t="s">
        <v>295</v>
      </c>
      <c r="B23" s="496"/>
      <c r="C23" s="530" t="s">
        <v>2</v>
      </c>
      <c r="D23" s="496"/>
      <c r="E23" s="530" t="s">
        <v>3</v>
      </c>
      <c r="F23" s="496"/>
      <c r="G23" s="497"/>
    </row>
    <row r="24" spans="1:7" x14ac:dyDescent="0.2">
      <c r="A24" s="501"/>
      <c r="B24" s="503"/>
      <c r="C24" s="504" t="s">
        <v>433</v>
      </c>
      <c r="D24" s="531"/>
      <c r="E24" s="504" t="s">
        <v>433</v>
      </c>
      <c r="F24" s="503"/>
      <c r="G24" s="505"/>
    </row>
    <row r="25" spans="1:7" x14ac:dyDescent="0.2">
      <c r="A25" s="481" t="s">
        <v>434</v>
      </c>
      <c r="B25" s="532"/>
      <c r="C25" s="512" t="s">
        <v>434</v>
      </c>
      <c r="D25" s="533"/>
      <c r="E25" s="512" t="s">
        <v>434</v>
      </c>
      <c r="G25" s="482"/>
    </row>
    <row r="26" spans="1:7" x14ac:dyDescent="0.2">
      <c r="A26" s="481"/>
      <c r="B26" s="534"/>
      <c r="C26" s="512" t="s">
        <v>435</v>
      </c>
      <c r="E26" s="512" t="s">
        <v>436</v>
      </c>
      <c r="G26" s="482"/>
    </row>
    <row r="27" spans="1:7" x14ac:dyDescent="0.2">
      <c r="A27" s="481"/>
      <c r="C27" s="512"/>
      <c r="E27" s="512"/>
      <c r="G27" s="482"/>
    </row>
    <row r="28" spans="1:7" x14ac:dyDescent="0.2">
      <c r="A28" s="481"/>
      <c r="C28" s="512"/>
      <c r="E28" s="512"/>
      <c r="G28" s="482"/>
    </row>
    <row r="29" spans="1:7" x14ac:dyDescent="0.2">
      <c r="A29" s="501" t="s">
        <v>437</v>
      </c>
      <c r="B29" s="503"/>
      <c r="C29" s="535">
        <v>0</v>
      </c>
      <c r="D29" s="503" t="s">
        <v>438</v>
      </c>
      <c r="E29" s="504"/>
      <c r="F29" s="536">
        <v>0</v>
      </c>
      <c r="G29" s="505"/>
    </row>
    <row r="30" spans="1:7" x14ac:dyDescent="0.2">
      <c r="A30" s="501" t="s">
        <v>437</v>
      </c>
      <c r="B30" s="503"/>
      <c r="C30" s="535">
        <v>10</v>
      </c>
      <c r="D30" s="503" t="s">
        <v>438</v>
      </c>
      <c r="E30" s="504"/>
      <c r="F30" s="536">
        <v>0</v>
      </c>
      <c r="G30" s="505"/>
    </row>
    <row r="31" spans="1:7" x14ac:dyDescent="0.2">
      <c r="A31" s="501" t="s">
        <v>101</v>
      </c>
      <c r="B31" s="503"/>
      <c r="C31" s="535">
        <v>10</v>
      </c>
      <c r="D31" s="503" t="s">
        <v>438</v>
      </c>
      <c r="E31" s="504"/>
      <c r="F31" s="537">
        <f>ROUND(PRODUCT(F30,C31/100),1)</f>
        <v>0</v>
      </c>
      <c r="G31" s="511"/>
    </row>
    <row r="32" spans="1:7" x14ac:dyDescent="0.2">
      <c r="A32" s="501" t="s">
        <v>437</v>
      </c>
      <c r="B32" s="503"/>
      <c r="C32" s="535">
        <v>21</v>
      </c>
      <c r="D32" s="503" t="s">
        <v>438</v>
      </c>
      <c r="E32" s="504"/>
      <c r="F32" s="536">
        <f>C22</f>
        <v>0</v>
      </c>
      <c r="G32" s="505"/>
    </row>
    <row r="33" spans="1:7" x14ac:dyDescent="0.2">
      <c r="A33" s="501" t="s">
        <v>101</v>
      </c>
      <c r="B33" s="503"/>
      <c r="C33" s="535">
        <v>21</v>
      </c>
      <c r="D33" s="503" t="s">
        <v>438</v>
      </c>
      <c r="E33" s="504"/>
      <c r="F33" s="537">
        <f>ROUND(PRODUCT(F32,C33/100),1)</f>
        <v>0</v>
      </c>
      <c r="G33" s="511"/>
    </row>
    <row r="34" spans="1:7" s="543" customFormat="1" ht="16.5" thickBot="1" x14ac:dyDescent="0.3">
      <c r="A34" s="538" t="s">
        <v>439</v>
      </c>
      <c r="B34" s="539"/>
      <c r="C34" s="539"/>
      <c r="D34" s="539"/>
      <c r="E34" s="540"/>
      <c r="F34" s="541">
        <f>CEILING(SUM(F29:F33),IF(SUM(F29:F33)&gt;=0,1,-1))</f>
        <v>0</v>
      </c>
      <c r="G34" s="542"/>
    </row>
  </sheetData>
  <mergeCells count="7">
    <mergeCell ref="D13:G13"/>
    <mergeCell ref="A1:G1"/>
    <mergeCell ref="C6:E6"/>
    <mergeCell ref="C7:D7"/>
    <mergeCell ref="C8:D8"/>
    <mergeCell ref="E11:G11"/>
    <mergeCell ref="A12:G12"/>
  </mergeCells>
  <pageMargins left="0.7" right="0.7" top="0.78740157499999996" bottom="0.78740157499999996" header="0.3" footer="0.3"/>
  <pageSetup paperSize="9" scale="95"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E23"/>
  <sheetViews>
    <sheetView workbookViewId="0">
      <selection activeCell="I27" sqref="I27"/>
    </sheetView>
  </sheetViews>
  <sheetFormatPr defaultRowHeight="12.75" x14ac:dyDescent="0.2"/>
  <cols>
    <col min="1" max="1" width="5.85546875" style="432" customWidth="1"/>
    <col min="2" max="2" width="6.140625" style="432" customWidth="1"/>
    <col min="3" max="3" width="11.42578125" style="432" customWidth="1"/>
    <col min="4" max="4" width="24.28515625" style="432" customWidth="1"/>
    <col min="5" max="5" width="8" style="432" customWidth="1"/>
    <col min="6" max="6" width="10.85546875" style="432" customWidth="1"/>
    <col min="7" max="7" width="11.7109375" style="432" bestFit="1" customWidth="1"/>
    <col min="8" max="8" width="12.7109375" style="432" bestFit="1" customWidth="1"/>
    <col min="9" max="9" width="10.7109375" style="432" customWidth="1"/>
    <col min="10" max="256" width="9.140625" style="432"/>
    <col min="257" max="257" width="5.85546875" style="432" customWidth="1"/>
    <col min="258" max="258" width="6.140625" style="432" customWidth="1"/>
    <col min="259" max="259" width="11.42578125" style="432" customWidth="1"/>
    <col min="260" max="260" width="24.28515625" style="432" customWidth="1"/>
    <col min="261" max="261" width="8" style="432" customWidth="1"/>
    <col min="262" max="262" width="10.85546875" style="432" customWidth="1"/>
    <col min="263" max="263" width="11.7109375" style="432" bestFit="1" customWidth="1"/>
    <col min="264" max="264" width="12.7109375" style="432" bestFit="1" customWidth="1"/>
    <col min="265" max="265" width="10.7109375" style="432" customWidth="1"/>
    <col min="266" max="512" width="9.140625" style="432"/>
    <col min="513" max="513" width="5.85546875" style="432" customWidth="1"/>
    <col min="514" max="514" width="6.140625" style="432" customWidth="1"/>
    <col min="515" max="515" width="11.42578125" style="432" customWidth="1"/>
    <col min="516" max="516" width="24.28515625" style="432" customWidth="1"/>
    <col min="517" max="517" width="8" style="432" customWidth="1"/>
    <col min="518" max="518" width="10.85546875" style="432" customWidth="1"/>
    <col min="519" max="519" width="11.7109375" style="432" bestFit="1" customWidth="1"/>
    <col min="520" max="520" width="12.7109375" style="432" bestFit="1" customWidth="1"/>
    <col min="521" max="521" width="10.7109375" style="432" customWidth="1"/>
    <col min="522" max="768" width="9.140625" style="432"/>
    <col min="769" max="769" width="5.85546875" style="432" customWidth="1"/>
    <col min="770" max="770" width="6.140625" style="432" customWidth="1"/>
    <col min="771" max="771" width="11.42578125" style="432" customWidth="1"/>
    <col min="772" max="772" width="24.28515625" style="432" customWidth="1"/>
    <col min="773" max="773" width="8" style="432" customWidth="1"/>
    <col min="774" max="774" width="10.85546875" style="432" customWidth="1"/>
    <col min="775" max="775" width="11.7109375" style="432" bestFit="1" customWidth="1"/>
    <col min="776" max="776" width="12.7109375" style="432" bestFit="1" customWidth="1"/>
    <col min="777" max="777" width="10.7109375" style="432" customWidth="1"/>
    <col min="778" max="1024" width="9.140625" style="432"/>
    <col min="1025" max="1025" width="5.85546875" style="432" customWidth="1"/>
    <col min="1026" max="1026" width="6.140625" style="432" customWidth="1"/>
    <col min="1027" max="1027" width="11.42578125" style="432" customWidth="1"/>
    <col min="1028" max="1028" width="24.28515625" style="432" customWidth="1"/>
    <col min="1029" max="1029" width="8" style="432" customWidth="1"/>
    <col min="1030" max="1030" width="10.85546875" style="432" customWidth="1"/>
    <col min="1031" max="1031" width="11.7109375" style="432" bestFit="1" customWidth="1"/>
    <col min="1032" max="1032" width="12.7109375" style="432" bestFit="1" customWidth="1"/>
    <col min="1033" max="1033" width="10.7109375" style="432" customWidth="1"/>
    <col min="1034" max="1280" width="9.140625" style="432"/>
    <col min="1281" max="1281" width="5.85546875" style="432" customWidth="1"/>
    <col min="1282" max="1282" width="6.140625" style="432" customWidth="1"/>
    <col min="1283" max="1283" width="11.42578125" style="432" customWidth="1"/>
    <col min="1284" max="1284" width="24.28515625" style="432" customWidth="1"/>
    <col min="1285" max="1285" width="8" style="432" customWidth="1"/>
    <col min="1286" max="1286" width="10.85546875" style="432" customWidth="1"/>
    <col min="1287" max="1287" width="11.7109375" style="432" bestFit="1" customWidth="1"/>
    <col min="1288" max="1288" width="12.7109375" style="432" bestFit="1" customWidth="1"/>
    <col min="1289" max="1289" width="10.7109375" style="432" customWidth="1"/>
    <col min="1290" max="1536" width="9.140625" style="432"/>
    <col min="1537" max="1537" width="5.85546875" style="432" customWidth="1"/>
    <col min="1538" max="1538" width="6.140625" style="432" customWidth="1"/>
    <col min="1539" max="1539" width="11.42578125" style="432" customWidth="1"/>
    <col min="1540" max="1540" width="24.28515625" style="432" customWidth="1"/>
    <col min="1541" max="1541" width="8" style="432" customWidth="1"/>
    <col min="1542" max="1542" width="10.85546875" style="432" customWidth="1"/>
    <col min="1543" max="1543" width="11.7109375" style="432" bestFit="1" customWidth="1"/>
    <col min="1544" max="1544" width="12.7109375" style="432" bestFit="1" customWidth="1"/>
    <col min="1545" max="1545" width="10.7109375" style="432" customWidth="1"/>
    <col min="1546" max="1792" width="9.140625" style="432"/>
    <col min="1793" max="1793" width="5.85546875" style="432" customWidth="1"/>
    <col min="1794" max="1794" width="6.140625" style="432" customWidth="1"/>
    <col min="1795" max="1795" width="11.42578125" style="432" customWidth="1"/>
    <col min="1796" max="1796" width="24.28515625" style="432" customWidth="1"/>
    <col min="1797" max="1797" width="8" style="432" customWidth="1"/>
    <col min="1798" max="1798" width="10.85546875" style="432" customWidth="1"/>
    <col min="1799" max="1799" width="11.7109375" style="432" bestFit="1" customWidth="1"/>
    <col min="1800" max="1800" width="12.7109375" style="432" bestFit="1" customWidth="1"/>
    <col min="1801" max="1801" width="10.7109375" style="432" customWidth="1"/>
    <col min="1802" max="2048" width="9.140625" style="432"/>
    <col min="2049" max="2049" width="5.85546875" style="432" customWidth="1"/>
    <col min="2050" max="2050" width="6.140625" style="432" customWidth="1"/>
    <col min="2051" max="2051" width="11.42578125" style="432" customWidth="1"/>
    <col min="2052" max="2052" width="24.28515625" style="432" customWidth="1"/>
    <col min="2053" max="2053" width="8" style="432" customWidth="1"/>
    <col min="2054" max="2054" width="10.85546875" style="432" customWidth="1"/>
    <col min="2055" max="2055" width="11.7109375" style="432" bestFit="1" customWidth="1"/>
    <col min="2056" max="2056" width="12.7109375" style="432" bestFit="1" customWidth="1"/>
    <col min="2057" max="2057" width="10.7109375" style="432" customWidth="1"/>
    <col min="2058" max="2304" width="9.140625" style="432"/>
    <col min="2305" max="2305" width="5.85546875" style="432" customWidth="1"/>
    <col min="2306" max="2306" width="6.140625" style="432" customWidth="1"/>
    <col min="2307" max="2307" width="11.42578125" style="432" customWidth="1"/>
    <col min="2308" max="2308" width="24.28515625" style="432" customWidth="1"/>
    <col min="2309" max="2309" width="8" style="432" customWidth="1"/>
    <col min="2310" max="2310" width="10.85546875" style="432" customWidth="1"/>
    <col min="2311" max="2311" width="11.7109375" style="432" bestFit="1" customWidth="1"/>
    <col min="2312" max="2312" width="12.7109375" style="432" bestFit="1" customWidth="1"/>
    <col min="2313" max="2313" width="10.7109375" style="432" customWidth="1"/>
    <col min="2314" max="2560" width="9.140625" style="432"/>
    <col min="2561" max="2561" width="5.85546875" style="432" customWidth="1"/>
    <col min="2562" max="2562" width="6.140625" style="432" customWidth="1"/>
    <col min="2563" max="2563" width="11.42578125" style="432" customWidth="1"/>
    <col min="2564" max="2564" width="24.28515625" style="432" customWidth="1"/>
    <col min="2565" max="2565" width="8" style="432" customWidth="1"/>
    <col min="2566" max="2566" width="10.85546875" style="432" customWidth="1"/>
    <col min="2567" max="2567" width="11.7109375" style="432" bestFit="1" customWidth="1"/>
    <col min="2568" max="2568" width="12.7109375" style="432" bestFit="1" customWidth="1"/>
    <col min="2569" max="2569" width="10.7109375" style="432" customWidth="1"/>
    <col min="2570" max="2816" width="9.140625" style="432"/>
    <col min="2817" max="2817" width="5.85546875" style="432" customWidth="1"/>
    <col min="2818" max="2818" width="6.140625" style="432" customWidth="1"/>
    <col min="2819" max="2819" width="11.42578125" style="432" customWidth="1"/>
    <col min="2820" max="2820" width="24.28515625" style="432" customWidth="1"/>
    <col min="2821" max="2821" width="8" style="432" customWidth="1"/>
    <col min="2822" max="2822" width="10.85546875" style="432" customWidth="1"/>
    <col min="2823" max="2823" width="11.7109375" style="432" bestFit="1" customWidth="1"/>
    <col min="2824" max="2824" width="12.7109375" style="432" bestFit="1" customWidth="1"/>
    <col min="2825" max="2825" width="10.7109375" style="432" customWidth="1"/>
    <col min="2826" max="3072" width="9.140625" style="432"/>
    <col min="3073" max="3073" width="5.85546875" style="432" customWidth="1"/>
    <col min="3074" max="3074" width="6.140625" style="432" customWidth="1"/>
    <col min="3075" max="3075" width="11.42578125" style="432" customWidth="1"/>
    <col min="3076" max="3076" width="24.28515625" style="432" customWidth="1"/>
    <col min="3077" max="3077" width="8" style="432" customWidth="1"/>
    <col min="3078" max="3078" width="10.85546875" style="432" customWidth="1"/>
    <col min="3079" max="3079" width="11.7109375" style="432" bestFit="1" customWidth="1"/>
    <col min="3080" max="3080" width="12.7109375" style="432" bestFit="1" customWidth="1"/>
    <col min="3081" max="3081" width="10.7109375" style="432" customWidth="1"/>
    <col min="3082" max="3328" width="9.140625" style="432"/>
    <col min="3329" max="3329" width="5.85546875" style="432" customWidth="1"/>
    <col min="3330" max="3330" width="6.140625" style="432" customWidth="1"/>
    <col min="3331" max="3331" width="11.42578125" style="432" customWidth="1"/>
    <col min="3332" max="3332" width="24.28515625" style="432" customWidth="1"/>
    <col min="3333" max="3333" width="8" style="432" customWidth="1"/>
    <col min="3334" max="3334" width="10.85546875" style="432" customWidth="1"/>
    <col min="3335" max="3335" width="11.7109375" style="432" bestFit="1" customWidth="1"/>
    <col min="3336" max="3336" width="12.7109375" style="432" bestFit="1" customWidth="1"/>
    <col min="3337" max="3337" width="10.7109375" style="432" customWidth="1"/>
    <col min="3338" max="3584" width="9.140625" style="432"/>
    <col min="3585" max="3585" width="5.85546875" style="432" customWidth="1"/>
    <col min="3586" max="3586" width="6.140625" style="432" customWidth="1"/>
    <col min="3587" max="3587" width="11.42578125" style="432" customWidth="1"/>
    <col min="3588" max="3588" width="24.28515625" style="432" customWidth="1"/>
    <col min="3589" max="3589" width="8" style="432" customWidth="1"/>
    <col min="3590" max="3590" width="10.85546875" style="432" customWidth="1"/>
    <col min="3591" max="3591" width="11.7109375" style="432" bestFit="1" customWidth="1"/>
    <col min="3592" max="3592" width="12.7109375" style="432" bestFit="1" customWidth="1"/>
    <col min="3593" max="3593" width="10.7109375" style="432" customWidth="1"/>
    <col min="3594" max="3840" width="9.140625" style="432"/>
    <col min="3841" max="3841" width="5.85546875" style="432" customWidth="1"/>
    <col min="3842" max="3842" width="6.140625" style="432" customWidth="1"/>
    <col min="3843" max="3843" width="11.42578125" style="432" customWidth="1"/>
    <col min="3844" max="3844" width="24.28515625" style="432" customWidth="1"/>
    <col min="3845" max="3845" width="8" style="432" customWidth="1"/>
    <col min="3846" max="3846" width="10.85546875" style="432" customWidth="1"/>
    <col min="3847" max="3847" width="11.7109375" style="432" bestFit="1" customWidth="1"/>
    <col min="3848" max="3848" width="12.7109375" style="432" bestFit="1" customWidth="1"/>
    <col min="3849" max="3849" width="10.7109375" style="432" customWidth="1"/>
    <col min="3850" max="4096" width="9.140625" style="432"/>
    <col min="4097" max="4097" width="5.85546875" style="432" customWidth="1"/>
    <col min="4098" max="4098" width="6.140625" style="432" customWidth="1"/>
    <col min="4099" max="4099" width="11.42578125" style="432" customWidth="1"/>
    <col min="4100" max="4100" width="24.28515625" style="432" customWidth="1"/>
    <col min="4101" max="4101" width="8" style="432" customWidth="1"/>
    <col min="4102" max="4102" width="10.85546875" style="432" customWidth="1"/>
    <col min="4103" max="4103" width="11.7109375" style="432" bestFit="1" customWidth="1"/>
    <col min="4104" max="4104" width="12.7109375" style="432" bestFit="1" customWidth="1"/>
    <col min="4105" max="4105" width="10.7109375" style="432" customWidth="1"/>
    <col min="4106" max="4352" width="9.140625" style="432"/>
    <col min="4353" max="4353" width="5.85546875" style="432" customWidth="1"/>
    <col min="4354" max="4354" width="6.140625" style="432" customWidth="1"/>
    <col min="4355" max="4355" width="11.42578125" style="432" customWidth="1"/>
    <col min="4356" max="4356" width="24.28515625" style="432" customWidth="1"/>
    <col min="4357" max="4357" width="8" style="432" customWidth="1"/>
    <col min="4358" max="4358" width="10.85546875" style="432" customWidth="1"/>
    <col min="4359" max="4359" width="11.7109375" style="432" bestFit="1" customWidth="1"/>
    <col min="4360" max="4360" width="12.7109375" style="432" bestFit="1" customWidth="1"/>
    <col min="4361" max="4361" width="10.7109375" style="432" customWidth="1"/>
    <col min="4362" max="4608" width="9.140625" style="432"/>
    <col min="4609" max="4609" width="5.85546875" style="432" customWidth="1"/>
    <col min="4610" max="4610" width="6.140625" style="432" customWidth="1"/>
    <col min="4611" max="4611" width="11.42578125" style="432" customWidth="1"/>
    <col min="4612" max="4612" width="24.28515625" style="432" customWidth="1"/>
    <col min="4613" max="4613" width="8" style="432" customWidth="1"/>
    <col min="4614" max="4614" width="10.85546875" style="432" customWidth="1"/>
    <col min="4615" max="4615" width="11.7109375" style="432" bestFit="1" customWidth="1"/>
    <col min="4616" max="4616" width="12.7109375" style="432" bestFit="1" customWidth="1"/>
    <col min="4617" max="4617" width="10.7109375" style="432" customWidth="1"/>
    <col min="4618" max="4864" width="9.140625" style="432"/>
    <col min="4865" max="4865" width="5.85546875" style="432" customWidth="1"/>
    <col min="4866" max="4866" width="6.140625" style="432" customWidth="1"/>
    <col min="4867" max="4867" width="11.42578125" style="432" customWidth="1"/>
    <col min="4868" max="4868" width="24.28515625" style="432" customWidth="1"/>
    <col min="4869" max="4869" width="8" style="432" customWidth="1"/>
    <col min="4870" max="4870" width="10.85546875" style="432" customWidth="1"/>
    <col min="4871" max="4871" width="11.7109375" style="432" bestFit="1" customWidth="1"/>
    <col min="4872" max="4872" width="12.7109375" style="432" bestFit="1" customWidth="1"/>
    <col min="4873" max="4873" width="10.7109375" style="432" customWidth="1"/>
    <col min="4874" max="5120" width="9.140625" style="432"/>
    <col min="5121" max="5121" width="5.85546875" style="432" customWidth="1"/>
    <col min="5122" max="5122" width="6.140625" style="432" customWidth="1"/>
    <col min="5123" max="5123" width="11.42578125" style="432" customWidth="1"/>
    <col min="5124" max="5124" width="24.28515625" style="432" customWidth="1"/>
    <col min="5125" max="5125" width="8" style="432" customWidth="1"/>
    <col min="5126" max="5126" width="10.85546875" style="432" customWidth="1"/>
    <col min="5127" max="5127" width="11.7109375" style="432" bestFit="1" customWidth="1"/>
    <col min="5128" max="5128" width="12.7109375" style="432" bestFit="1" customWidth="1"/>
    <col min="5129" max="5129" width="10.7109375" style="432" customWidth="1"/>
    <col min="5130" max="5376" width="9.140625" style="432"/>
    <col min="5377" max="5377" width="5.85546875" style="432" customWidth="1"/>
    <col min="5378" max="5378" width="6.140625" style="432" customWidth="1"/>
    <col min="5379" max="5379" width="11.42578125" style="432" customWidth="1"/>
    <col min="5380" max="5380" width="24.28515625" style="432" customWidth="1"/>
    <col min="5381" max="5381" width="8" style="432" customWidth="1"/>
    <col min="5382" max="5382" width="10.85546875" style="432" customWidth="1"/>
    <col min="5383" max="5383" width="11.7109375" style="432" bestFit="1" customWidth="1"/>
    <col min="5384" max="5384" width="12.7109375" style="432" bestFit="1" customWidth="1"/>
    <col min="5385" max="5385" width="10.7109375" style="432" customWidth="1"/>
    <col min="5386" max="5632" width="9.140625" style="432"/>
    <col min="5633" max="5633" width="5.85546875" style="432" customWidth="1"/>
    <col min="5634" max="5634" width="6.140625" style="432" customWidth="1"/>
    <col min="5635" max="5635" width="11.42578125" style="432" customWidth="1"/>
    <col min="5636" max="5636" width="24.28515625" style="432" customWidth="1"/>
    <col min="5637" max="5637" width="8" style="432" customWidth="1"/>
    <col min="5638" max="5638" width="10.85546875" style="432" customWidth="1"/>
    <col min="5639" max="5639" width="11.7109375" style="432" bestFit="1" customWidth="1"/>
    <col min="5640" max="5640" width="12.7109375" style="432" bestFit="1" customWidth="1"/>
    <col min="5641" max="5641" width="10.7109375" style="432" customWidth="1"/>
    <col min="5642" max="5888" width="9.140625" style="432"/>
    <col min="5889" max="5889" width="5.85546875" style="432" customWidth="1"/>
    <col min="5890" max="5890" width="6.140625" style="432" customWidth="1"/>
    <col min="5891" max="5891" width="11.42578125" style="432" customWidth="1"/>
    <col min="5892" max="5892" width="24.28515625" style="432" customWidth="1"/>
    <col min="5893" max="5893" width="8" style="432" customWidth="1"/>
    <col min="5894" max="5894" width="10.85546875" style="432" customWidth="1"/>
    <col min="5895" max="5895" width="11.7109375" style="432" bestFit="1" customWidth="1"/>
    <col min="5896" max="5896" width="12.7109375" style="432" bestFit="1" customWidth="1"/>
    <col min="5897" max="5897" width="10.7109375" style="432" customWidth="1"/>
    <col min="5898" max="6144" width="9.140625" style="432"/>
    <col min="6145" max="6145" width="5.85546875" style="432" customWidth="1"/>
    <col min="6146" max="6146" width="6.140625" style="432" customWidth="1"/>
    <col min="6147" max="6147" width="11.42578125" style="432" customWidth="1"/>
    <col min="6148" max="6148" width="24.28515625" style="432" customWidth="1"/>
    <col min="6149" max="6149" width="8" style="432" customWidth="1"/>
    <col min="6150" max="6150" width="10.85546875" style="432" customWidth="1"/>
    <col min="6151" max="6151" width="11.7109375" style="432" bestFit="1" customWidth="1"/>
    <col min="6152" max="6152" width="12.7109375" style="432" bestFit="1" customWidth="1"/>
    <col min="6153" max="6153" width="10.7109375" style="432" customWidth="1"/>
    <col min="6154" max="6400" width="9.140625" style="432"/>
    <col min="6401" max="6401" width="5.85546875" style="432" customWidth="1"/>
    <col min="6402" max="6402" width="6.140625" style="432" customWidth="1"/>
    <col min="6403" max="6403" width="11.42578125" style="432" customWidth="1"/>
    <col min="6404" max="6404" width="24.28515625" style="432" customWidth="1"/>
    <col min="6405" max="6405" width="8" style="432" customWidth="1"/>
    <col min="6406" max="6406" width="10.85546875" style="432" customWidth="1"/>
    <col min="6407" max="6407" width="11.7109375" style="432" bestFit="1" customWidth="1"/>
    <col min="6408" max="6408" width="12.7109375" style="432" bestFit="1" customWidth="1"/>
    <col min="6409" max="6409" width="10.7109375" style="432" customWidth="1"/>
    <col min="6410" max="6656" width="9.140625" style="432"/>
    <col min="6657" max="6657" width="5.85546875" style="432" customWidth="1"/>
    <col min="6658" max="6658" width="6.140625" style="432" customWidth="1"/>
    <col min="6659" max="6659" width="11.42578125" style="432" customWidth="1"/>
    <col min="6660" max="6660" width="24.28515625" style="432" customWidth="1"/>
    <col min="6661" max="6661" width="8" style="432" customWidth="1"/>
    <col min="6662" max="6662" width="10.85546875" style="432" customWidth="1"/>
    <col min="6663" max="6663" width="11.7109375" style="432" bestFit="1" customWidth="1"/>
    <col min="6664" max="6664" width="12.7109375" style="432" bestFit="1" customWidth="1"/>
    <col min="6665" max="6665" width="10.7109375" style="432" customWidth="1"/>
    <col min="6666" max="6912" width="9.140625" style="432"/>
    <col min="6913" max="6913" width="5.85546875" style="432" customWidth="1"/>
    <col min="6914" max="6914" width="6.140625" style="432" customWidth="1"/>
    <col min="6915" max="6915" width="11.42578125" style="432" customWidth="1"/>
    <col min="6916" max="6916" width="24.28515625" style="432" customWidth="1"/>
    <col min="6917" max="6917" width="8" style="432" customWidth="1"/>
    <col min="6918" max="6918" width="10.85546875" style="432" customWidth="1"/>
    <col min="6919" max="6919" width="11.7109375" style="432" bestFit="1" customWidth="1"/>
    <col min="6920" max="6920" width="12.7109375" style="432" bestFit="1" customWidth="1"/>
    <col min="6921" max="6921" width="10.7109375" style="432" customWidth="1"/>
    <col min="6922" max="7168" width="9.140625" style="432"/>
    <col min="7169" max="7169" width="5.85546875" style="432" customWidth="1"/>
    <col min="7170" max="7170" width="6.140625" style="432" customWidth="1"/>
    <col min="7171" max="7171" width="11.42578125" style="432" customWidth="1"/>
    <col min="7172" max="7172" width="24.28515625" style="432" customWidth="1"/>
    <col min="7173" max="7173" width="8" style="432" customWidth="1"/>
    <col min="7174" max="7174" width="10.85546875" style="432" customWidth="1"/>
    <col min="7175" max="7175" width="11.7109375" style="432" bestFit="1" customWidth="1"/>
    <col min="7176" max="7176" width="12.7109375" style="432" bestFit="1" customWidth="1"/>
    <col min="7177" max="7177" width="10.7109375" style="432" customWidth="1"/>
    <col min="7178" max="7424" width="9.140625" style="432"/>
    <col min="7425" max="7425" width="5.85546875" style="432" customWidth="1"/>
    <col min="7426" max="7426" width="6.140625" style="432" customWidth="1"/>
    <col min="7427" max="7427" width="11.42578125" style="432" customWidth="1"/>
    <col min="7428" max="7428" width="24.28515625" style="432" customWidth="1"/>
    <col min="7429" max="7429" width="8" style="432" customWidth="1"/>
    <col min="7430" max="7430" width="10.85546875" style="432" customWidth="1"/>
    <col min="7431" max="7431" width="11.7109375" style="432" bestFit="1" customWidth="1"/>
    <col min="7432" max="7432" width="12.7109375" style="432" bestFit="1" customWidth="1"/>
    <col min="7433" max="7433" width="10.7109375" style="432" customWidth="1"/>
    <col min="7434" max="7680" width="9.140625" style="432"/>
    <col min="7681" max="7681" width="5.85546875" style="432" customWidth="1"/>
    <col min="7682" max="7682" width="6.140625" style="432" customWidth="1"/>
    <col min="7683" max="7683" width="11.42578125" style="432" customWidth="1"/>
    <col min="7684" max="7684" width="24.28515625" style="432" customWidth="1"/>
    <col min="7685" max="7685" width="8" style="432" customWidth="1"/>
    <col min="7686" max="7686" width="10.85546875" style="432" customWidth="1"/>
    <col min="7687" max="7687" width="11.7109375" style="432" bestFit="1" customWidth="1"/>
    <col min="7688" max="7688" width="12.7109375" style="432" bestFit="1" customWidth="1"/>
    <col min="7689" max="7689" width="10.7109375" style="432" customWidth="1"/>
    <col min="7690" max="7936" width="9.140625" style="432"/>
    <col min="7937" max="7937" width="5.85546875" style="432" customWidth="1"/>
    <col min="7938" max="7938" width="6.140625" style="432" customWidth="1"/>
    <col min="7939" max="7939" width="11.42578125" style="432" customWidth="1"/>
    <col min="7940" max="7940" width="24.28515625" style="432" customWidth="1"/>
    <col min="7941" max="7941" width="8" style="432" customWidth="1"/>
    <col min="7942" max="7942" width="10.85546875" style="432" customWidth="1"/>
    <col min="7943" max="7943" width="11.7109375" style="432" bestFit="1" customWidth="1"/>
    <col min="7944" max="7944" width="12.7109375" style="432" bestFit="1" customWidth="1"/>
    <col min="7945" max="7945" width="10.7109375" style="432" customWidth="1"/>
    <col min="7946" max="8192" width="9.140625" style="432"/>
    <col min="8193" max="8193" width="5.85546875" style="432" customWidth="1"/>
    <col min="8194" max="8194" width="6.140625" style="432" customWidth="1"/>
    <col min="8195" max="8195" width="11.42578125" style="432" customWidth="1"/>
    <col min="8196" max="8196" width="24.28515625" style="432" customWidth="1"/>
    <col min="8197" max="8197" width="8" style="432" customWidth="1"/>
    <col min="8198" max="8198" width="10.85546875" style="432" customWidth="1"/>
    <col min="8199" max="8199" width="11.7109375" style="432" bestFit="1" customWidth="1"/>
    <col min="8200" max="8200" width="12.7109375" style="432" bestFit="1" customWidth="1"/>
    <col min="8201" max="8201" width="10.7109375" style="432" customWidth="1"/>
    <col min="8202" max="8448" width="9.140625" style="432"/>
    <col min="8449" max="8449" width="5.85546875" style="432" customWidth="1"/>
    <col min="8450" max="8450" width="6.140625" style="432" customWidth="1"/>
    <col min="8451" max="8451" width="11.42578125" style="432" customWidth="1"/>
    <col min="8452" max="8452" width="24.28515625" style="432" customWidth="1"/>
    <col min="8453" max="8453" width="8" style="432" customWidth="1"/>
    <col min="8454" max="8454" width="10.85546875" style="432" customWidth="1"/>
    <col min="8455" max="8455" width="11.7109375" style="432" bestFit="1" customWidth="1"/>
    <col min="8456" max="8456" width="12.7109375" style="432" bestFit="1" customWidth="1"/>
    <col min="8457" max="8457" width="10.7109375" style="432" customWidth="1"/>
    <col min="8458" max="8704" width="9.140625" style="432"/>
    <col min="8705" max="8705" width="5.85546875" style="432" customWidth="1"/>
    <col min="8706" max="8706" width="6.140625" style="432" customWidth="1"/>
    <col min="8707" max="8707" width="11.42578125" style="432" customWidth="1"/>
    <col min="8708" max="8708" width="24.28515625" style="432" customWidth="1"/>
    <col min="8709" max="8709" width="8" style="432" customWidth="1"/>
    <col min="8710" max="8710" width="10.85546875" style="432" customWidth="1"/>
    <col min="8711" max="8711" width="11.7109375" style="432" bestFit="1" customWidth="1"/>
    <col min="8712" max="8712" width="12.7109375" style="432" bestFit="1" customWidth="1"/>
    <col min="8713" max="8713" width="10.7109375" style="432" customWidth="1"/>
    <col min="8714" max="8960" width="9.140625" style="432"/>
    <col min="8961" max="8961" width="5.85546875" style="432" customWidth="1"/>
    <col min="8962" max="8962" width="6.140625" style="432" customWidth="1"/>
    <col min="8963" max="8963" width="11.42578125" style="432" customWidth="1"/>
    <col min="8964" max="8964" width="24.28515625" style="432" customWidth="1"/>
    <col min="8965" max="8965" width="8" style="432" customWidth="1"/>
    <col min="8966" max="8966" width="10.85546875" style="432" customWidth="1"/>
    <col min="8967" max="8967" width="11.7109375" style="432" bestFit="1" customWidth="1"/>
    <col min="8968" max="8968" width="12.7109375" style="432" bestFit="1" customWidth="1"/>
    <col min="8969" max="8969" width="10.7109375" style="432" customWidth="1"/>
    <col min="8970" max="9216" width="9.140625" style="432"/>
    <col min="9217" max="9217" width="5.85546875" style="432" customWidth="1"/>
    <col min="9218" max="9218" width="6.140625" style="432" customWidth="1"/>
    <col min="9219" max="9219" width="11.42578125" style="432" customWidth="1"/>
    <col min="9220" max="9220" width="24.28515625" style="432" customWidth="1"/>
    <col min="9221" max="9221" width="8" style="432" customWidth="1"/>
    <col min="9222" max="9222" width="10.85546875" style="432" customWidth="1"/>
    <col min="9223" max="9223" width="11.7109375" style="432" bestFit="1" customWidth="1"/>
    <col min="9224" max="9224" width="12.7109375" style="432" bestFit="1" customWidth="1"/>
    <col min="9225" max="9225" width="10.7109375" style="432" customWidth="1"/>
    <col min="9226" max="9472" width="9.140625" style="432"/>
    <col min="9473" max="9473" width="5.85546875" style="432" customWidth="1"/>
    <col min="9474" max="9474" width="6.140625" style="432" customWidth="1"/>
    <col min="9475" max="9475" width="11.42578125" style="432" customWidth="1"/>
    <col min="9476" max="9476" width="24.28515625" style="432" customWidth="1"/>
    <col min="9477" max="9477" width="8" style="432" customWidth="1"/>
    <col min="9478" max="9478" width="10.85546875" style="432" customWidth="1"/>
    <col min="9479" max="9479" width="11.7109375" style="432" bestFit="1" customWidth="1"/>
    <col min="9480" max="9480" width="12.7109375" style="432" bestFit="1" customWidth="1"/>
    <col min="9481" max="9481" width="10.7109375" style="432" customWidth="1"/>
    <col min="9482" max="9728" width="9.140625" style="432"/>
    <col min="9729" max="9729" width="5.85546875" style="432" customWidth="1"/>
    <col min="9730" max="9730" width="6.140625" style="432" customWidth="1"/>
    <col min="9731" max="9731" width="11.42578125" style="432" customWidth="1"/>
    <col min="9732" max="9732" width="24.28515625" style="432" customWidth="1"/>
    <col min="9733" max="9733" width="8" style="432" customWidth="1"/>
    <col min="9734" max="9734" width="10.85546875" style="432" customWidth="1"/>
    <col min="9735" max="9735" width="11.7109375" style="432" bestFit="1" customWidth="1"/>
    <col min="9736" max="9736" width="12.7109375" style="432" bestFit="1" customWidth="1"/>
    <col min="9737" max="9737" width="10.7109375" style="432" customWidth="1"/>
    <col min="9738" max="9984" width="9.140625" style="432"/>
    <col min="9985" max="9985" width="5.85546875" style="432" customWidth="1"/>
    <col min="9986" max="9986" width="6.140625" style="432" customWidth="1"/>
    <col min="9987" max="9987" width="11.42578125" style="432" customWidth="1"/>
    <col min="9988" max="9988" width="24.28515625" style="432" customWidth="1"/>
    <col min="9989" max="9989" width="8" style="432" customWidth="1"/>
    <col min="9990" max="9990" width="10.85546875" style="432" customWidth="1"/>
    <col min="9991" max="9991" width="11.7109375" style="432" bestFit="1" customWidth="1"/>
    <col min="9992" max="9992" width="12.7109375" style="432" bestFit="1" customWidth="1"/>
    <col min="9993" max="9993" width="10.7109375" style="432" customWidth="1"/>
    <col min="9994" max="10240" width="9.140625" style="432"/>
    <col min="10241" max="10241" width="5.85546875" style="432" customWidth="1"/>
    <col min="10242" max="10242" width="6.140625" style="432" customWidth="1"/>
    <col min="10243" max="10243" width="11.42578125" style="432" customWidth="1"/>
    <col min="10244" max="10244" width="24.28515625" style="432" customWidth="1"/>
    <col min="10245" max="10245" width="8" style="432" customWidth="1"/>
    <col min="10246" max="10246" width="10.85546875" style="432" customWidth="1"/>
    <col min="10247" max="10247" width="11.7109375" style="432" bestFit="1" customWidth="1"/>
    <col min="10248" max="10248" width="12.7109375" style="432" bestFit="1" customWidth="1"/>
    <col min="10249" max="10249" width="10.7109375" style="432" customWidth="1"/>
    <col min="10250" max="10496" width="9.140625" style="432"/>
    <col min="10497" max="10497" width="5.85546875" style="432" customWidth="1"/>
    <col min="10498" max="10498" width="6.140625" style="432" customWidth="1"/>
    <col min="10499" max="10499" width="11.42578125" style="432" customWidth="1"/>
    <col min="10500" max="10500" width="24.28515625" style="432" customWidth="1"/>
    <col min="10501" max="10501" width="8" style="432" customWidth="1"/>
    <col min="10502" max="10502" width="10.85546875" style="432" customWidth="1"/>
    <col min="10503" max="10503" width="11.7109375" style="432" bestFit="1" customWidth="1"/>
    <col min="10504" max="10504" width="12.7109375" style="432" bestFit="1" customWidth="1"/>
    <col min="10505" max="10505" width="10.7109375" style="432" customWidth="1"/>
    <col min="10506" max="10752" width="9.140625" style="432"/>
    <col min="10753" max="10753" width="5.85546875" style="432" customWidth="1"/>
    <col min="10754" max="10754" width="6.140625" style="432" customWidth="1"/>
    <col min="10755" max="10755" width="11.42578125" style="432" customWidth="1"/>
    <col min="10756" max="10756" width="24.28515625" style="432" customWidth="1"/>
    <col min="10757" max="10757" width="8" style="432" customWidth="1"/>
    <col min="10758" max="10758" width="10.85546875" style="432" customWidth="1"/>
    <col min="10759" max="10759" width="11.7109375" style="432" bestFit="1" customWidth="1"/>
    <col min="10760" max="10760" width="12.7109375" style="432" bestFit="1" customWidth="1"/>
    <col min="10761" max="10761" width="10.7109375" style="432" customWidth="1"/>
    <col min="10762" max="11008" width="9.140625" style="432"/>
    <col min="11009" max="11009" width="5.85546875" style="432" customWidth="1"/>
    <col min="11010" max="11010" width="6.140625" style="432" customWidth="1"/>
    <col min="11011" max="11011" width="11.42578125" style="432" customWidth="1"/>
    <col min="11012" max="11012" width="24.28515625" style="432" customWidth="1"/>
    <col min="11013" max="11013" width="8" style="432" customWidth="1"/>
    <col min="11014" max="11014" width="10.85546875" style="432" customWidth="1"/>
    <col min="11015" max="11015" width="11.7109375" style="432" bestFit="1" customWidth="1"/>
    <col min="11016" max="11016" width="12.7109375" style="432" bestFit="1" customWidth="1"/>
    <col min="11017" max="11017" width="10.7109375" style="432" customWidth="1"/>
    <col min="11018" max="11264" width="9.140625" style="432"/>
    <col min="11265" max="11265" width="5.85546875" style="432" customWidth="1"/>
    <col min="11266" max="11266" width="6.140625" style="432" customWidth="1"/>
    <col min="11267" max="11267" width="11.42578125" style="432" customWidth="1"/>
    <col min="11268" max="11268" width="24.28515625" style="432" customWidth="1"/>
    <col min="11269" max="11269" width="8" style="432" customWidth="1"/>
    <col min="11270" max="11270" width="10.85546875" style="432" customWidth="1"/>
    <col min="11271" max="11271" width="11.7109375" style="432" bestFit="1" customWidth="1"/>
    <col min="11272" max="11272" width="12.7109375" style="432" bestFit="1" customWidth="1"/>
    <col min="11273" max="11273" width="10.7109375" style="432" customWidth="1"/>
    <col min="11274" max="11520" width="9.140625" style="432"/>
    <col min="11521" max="11521" width="5.85546875" style="432" customWidth="1"/>
    <col min="11522" max="11522" width="6.140625" style="432" customWidth="1"/>
    <col min="11523" max="11523" width="11.42578125" style="432" customWidth="1"/>
    <col min="11524" max="11524" width="24.28515625" style="432" customWidth="1"/>
    <col min="11525" max="11525" width="8" style="432" customWidth="1"/>
    <col min="11526" max="11526" width="10.85546875" style="432" customWidth="1"/>
    <col min="11527" max="11527" width="11.7109375" style="432" bestFit="1" customWidth="1"/>
    <col min="11528" max="11528" width="12.7109375" style="432" bestFit="1" customWidth="1"/>
    <col min="11529" max="11529" width="10.7109375" style="432" customWidth="1"/>
    <col min="11530" max="11776" width="9.140625" style="432"/>
    <col min="11777" max="11777" width="5.85546875" style="432" customWidth="1"/>
    <col min="11778" max="11778" width="6.140625" style="432" customWidth="1"/>
    <col min="11779" max="11779" width="11.42578125" style="432" customWidth="1"/>
    <col min="11780" max="11780" width="24.28515625" style="432" customWidth="1"/>
    <col min="11781" max="11781" width="8" style="432" customWidth="1"/>
    <col min="11782" max="11782" width="10.85546875" style="432" customWidth="1"/>
    <col min="11783" max="11783" width="11.7109375" style="432" bestFit="1" customWidth="1"/>
    <col min="11784" max="11784" width="12.7109375" style="432" bestFit="1" customWidth="1"/>
    <col min="11785" max="11785" width="10.7109375" style="432" customWidth="1"/>
    <col min="11786" max="12032" width="9.140625" style="432"/>
    <col min="12033" max="12033" width="5.85546875" style="432" customWidth="1"/>
    <col min="12034" max="12034" width="6.140625" style="432" customWidth="1"/>
    <col min="12035" max="12035" width="11.42578125" style="432" customWidth="1"/>
    <col min="12036" max="12036" width="24.28515625" style="432" customWidth="1"/>
    <col min="12037" max="12037" width="8" style="432" customWidth="1"/>
    <col min="12038" max="12038" width="10.85546875" style="432" customWidth="1"/>
    <col min="12039" max="12039" width="11.7109375" style="432" bestFit="1" customWidth="1"/>
    <col min="12040" max="12040" width="12.7109375" style="432" bestFit="1" customWidth="1"/>
    <col min="12041" max="12041" width="10.7109375" style="432" customWidth="1"/>
    <col min="12042" max="12288" width="9.140625" style="432"/>
    <col min="12289" max="12289" width="5.85546875" style="432" customWidth="1"/>
    <col min="12290" max="12290" width="6.140625" style="432" customWidth="1"/>
    <col min="12291" max="12291" width="11.42578125" style="432" customWidth="1"/>
    <col min="12292" max="12292" width="24.28515625" style="432" customWidth="1"/>
    <col min="12293" max="12293" width="8" style="432" customWidth="1"/>
    <col min="12294" max="12294" width="10.85546875" style="432" customWidth="1"/>
    <col min="12295" max="12295" width="11.7109375" style="432" bestFit="1" customWidth="1"/>
    <col min="12296" max="12296" width="12.7109375" style="432" bestFit="1" customWidth="1"/>
    <col min="12297" max="12297" width="10.7109375" style="432" customWidth="1"/>
    <col min="12298" max="12544" width="9.140625" style="432"/>
    <col min="12545" max="12545" width="5.85546875" style="432" customWidth="1"/>
    <col min="12546" max="12546" width="6.140625" style="432" customWidth="1"/>
    <col min="12547" max="12547" width="11.42578125" style="432" customWidth="1"/>
    <col min="12548" max="12548" width="24.28515625" style="432" customWidth="1"/>
    <col min="12549" max="12549" width="8" style="432" customWidth="1"/>
    <col min="12550" max="12550" width="10.85546875" style="432" customWidth="1"/>
    <col min="12551" max="12551" width="11.7109375" style="432" bestFit="1" customWidth="1"/>
    <col min="12552" max="12552" width="12.7109375" style="432" bestFit="1" customWidth="1"/>
    <col min="12553" max="12553" width="10.7109375" style="432" customWidth="1"/>
    <col min="12554" max="12800" width="9.140625" style="432"/>
    <col min="12801" max="12801" width="5.85546875" style="432" customWidth="1"/>
    <col min="12802" max="12802" width="6.140625" style="432" customWidth="1"/>
    <col min="12803" max="12803" width="11.42578125" style="432" customWidth="1"/>
    <col min="12804" max="12804" width="24.28515625" style="432" customWidth="1"/>
    <col min="12805" max="12805" width="8" style="432" customWidth="1"/>
    <col min="12806" max="12806" width="10.85546875" style="432" customWidth="1"/>
    <col min="12807" max="12807" width="11.7109375" style="432" bestFit="1" customWidth="1"/>
    <col min="12808" max="12808" width="12.7109375" style="432" bestFit="1" customWidth="1"/>
    <col min="12809" max="12809" width="10.7109375" style="432" customWidth="1"/>
    <col min="12810" max="13056" width="9.140625" style="432"/>
    <col min="13057" max="13057" width="5.85546875" style="432" customWidth="1"/>
    <col min="13058" max="13058" width="6.140625" style="432" customWidth="1"/>
    <col min="13059" max="13059" width="11.42578125" style="432" customWidth="1"/>
    <col min="13060" max="13060" width="24.28515625" style="432" customWidth="1"/>
    <col min="13061" max="13061" width="8" style="432" customWidth="1"/>
    <col min="13062" max="13062" width="10.85546875" style="432" customWidth="1"/>
    <col min="13063" max="13063" width="11.7109375" style="432" bestFit="1" customWidth="1"/>
    <col min="13064" max="13064" width="12.7109375" style="432" bestFit="1" customWidth="1"/>
    <col min="13065" max="13065" width="10.7109375" style="432" customWidth="1"/>
    <col min="13066" max="13312" width="9.140625" style="432"/>
    <col min="13313" max="13313" width="5.85546875" style="432" customWidth="1"/>
    <col min="13314" max="13314" width="6.140625" style="432" customWidth="1"/>
    <col min="13315" max="13315" width="11.42578125" style="432" customWidth="1"/>
    <col min="13316" max="13316" width="24.28515625" style="432" customWidth="1"/>
    <col min="13317" max="13317" width="8" style="432" customWidth="1"/>
    <col min="13318" max="13318" width="10.85546875" style="432" customWidth="1"/>
    <col min="13319" max="13319" width="11.7109375" style="432" bestFit="1" customWidth="1"/>
    <col min="13320" max="13320" width="12.7109375" style="432" bestFit="1" customWidth="1"/>
    <col min="13321" max="13321" width="10.7109375" style="432" customWidth="1"/>
    <col min="13322" max="13568" width="9.140625" style="432"/>
    <col min="13569" max="13569" width="5.85546875" style="432" customWidth="1"/>
    <col min="13570" max="13570" width="6.140625" style="432" customWidth="1"/>
    <col min="13571" max="13571" width="11.42578125" style="432" customWidth="1"/>
    <col min="13572" max="13572" width="24.28515625" style="432" customWidth="1"/>
    <col min="13573" max="13573" width="8" style="432" customWidth="1"/>
    <col min="13574" max="13574" width="10.85546875" style="432" customWidth="1"/>
    <col min="13575" max="13575" width="11.7109375" style="432" bestFit="1" customWidth="1"/>
    <col min="13576" max="13576" width="12.7109375" style="432" bestFit="1" customWidth="1"/>
    <col min="13577" max="13577" width="10.7109375" style="432" customWidth="1"/>
    <col min="13578" max="13824" width="9.140625" style="432"/>
    <col min="13825" max="13825" width="5.85546875" style="432" customWidth="1"/>
    <col min="13826" max="13826" width="6.140625" style="432" customWidth="1"/>
    <col min="13827" max="13827" width="11.42578125" style="432" customWidth="1"/>
    <col min="13828" max="13828" width="24.28515625" style="432" customWidth="1"/>
    <col min="13829" max="13829" width="8" style="432" customWidth="1"/>
    <col min="13830" max="13830" width="10.85546875" style="432" customWidth="1"/>
    <col min="13831" max="13831" width="11.7109375" style="432" bestFit="1" customWidth="1"/>
    <col min="13832" max="13832" width="12.7109375" style="432" bestFit="1" customWidth="1"/>
    <col min="13833" max="13833" width="10.7109375" style="432" customWidth="1"/>
    <col min="13834" max="14080" width="9.140625" style="432"/>
    <col min="14081" max="14081" width="5.85546875" style="432" customWidth="1"/>
    <col min="14082" max="14082" width="6.140625" style="432" customWidth="1"/>
    <col min="14083" max="14083" width="11.42578125" style="432" customWidth="1"/>
    <col min="14084" max="14084" width="24.28515625" style="432" customWidth="1"/>
    <col min="14085" max="14085" width="8" style="432" customWidth="1"/>
    <col min="14086" max="14086" width="10.85546875" style="432" customWidth="1"/>
    <col min="14087" max="14087" width="11.7109375" style="432" bestFit="1" customWidth="1"/>
    <col min="14088" max="14088" width="12.7109375" style="432" bestFit="1" customWidth="1"/>
    <col min="14089" max="14089" width="10.7109375" style="432" customWidth="1"/>
    <col min="14090" max="14336" width="9.140625" style="432"/>
    <col min="14337" max="14337" width="5.85546875" style="432" customWidth="1"/>
    <col min="14338" max="14338" width="6.140625" style="432" customWidth="1"/>
    <col min="14339" max="14339" width="11.42578125" style="432" customWidth="1"/>
    <col min="14340" max="14340" width="24.28515625" style="432" customWidth="1"/>
    <col min="14341" max="14341" width="8" style="432" customWidth="1"/>
    <col min="14342" max="14342" width="10.85546875" style="432" customWidth="1"/>
    <col min="14343" max="14343" width="11.7109375" style="432" bestFit="1" customWidth="1"/>
    <col min="14344" max="14344" width="12.7109375" style="432" bestFit="1" customWidth="1"/>
    <col min="14345" max="14345" width="10.7109375" style="432" customWidth="1"/>
    <col min="14346" max="14592" width="9.140625" style="432"/>
    <col min="14593" max="14593" width="5.85546875" style="432" customWidth="1"/>
    <col min="14594" max="14594" width="6.140625" style="432" customWidth="1"/>
    <col min="14595" max="14595" width="11.42578125" style="432" customWidth="1"/>
    <col min="14596" max="14596" width="24.28515625" style="432" customWidth="1"/>
    <col min="14597" max="14597" width="8" style="432" customWidth="1"/>
    <col min="14598" max="14598" width="10.85546875" style="432" customWidth="1"/>
    <col min="14599" max="14599" width="11.7109375" style="432" bestFit="1" customWidth="1"/>
    <col min="14600" max="14600" width="12.7109375" style="432" bestFit="1" customWidth="1"/>
    <col min="14601" max="14601" width="10.7109375" style="432" customWidth="1"/>
    <col min="14602" max="14848" width="9.140625" style="432"/>
    <col min="14849" max="14849" width="5.85546875" style="432" customWidth="1"/>
    <col min="14850" max="14850" width="6.140625" style="432" customWidth="1"/>
    <col min="14851" max="14851" width="11.42578125" style="432" customWidth="1"/>
    <col min="14852" max="14852" width="24.28515625" style="432" customWidth="1"/>
    <col min="14853" max="14853" width="8" style="432" customWidth="1"/>
    <col min="14854" max="14854" width="10.85546875" style="432" customWidth="1"/>
    <col min="14855" max="14855" width="11.7109375" style="432" bestFit="1" customWidth="1"/>
    <col min="14856" max="14856" width="12.7109375" style="432" bestFit="1" customWidth="1"/>
    <col min="14857" max="14857" width="10.7109375" style="432" customWidth="1"/>
    <col min="14858" max="15104" width="9.140625" style="432"/>
    <col min="15105" max="15105" width="5.85546875" style="432" customWidth="1"/>
    <col min="15106" max="15106" width="6.140625" style="432" customWidth="1"/>
    <col min="15107" max="15107" width="11.42578125" style="432" customWidth="1"/>
    <col min="15108" max="15108" width="24.28515625" style="432" customWidth="1"/>
    <col min="15109" max="15109" width="8" style="432" customWidth="1"/>
    <col min="15110" max="15110" width="10.85546875" style="432" customWidth="1"/>
    <col min="15111" max="15111" width="11.7109375" style="432" bestFit="1" customWidth="1"/>
    <col min="15112" max="15112" width="12.7109375" style="432" bestFit="1" customWidth="1"/>
    <col min="15113" max="15113" width="10.7109375" style="432" customWidth="1"/>
    <col min="15114" max="15360" width="9.140625" style="432"/>
    <col min="15361" max="15361" width="5.85546875" style="432" customWidth="1"/>
    <col min="15362" max="15362" width="6.140625" style="432" customWidth="1"/>
    <col min="15363" max="15363" width="11.42578125" style="432" customWidth="1"/>
    <col min="15364" max="15364" width="24.28515625" style="432" customWidth="1"/>
    <col min="15365" max="15365" width="8" style="432" customWidth="1"/>
    <col min="15366" max="15366" width="10.85546875" style="432" customWidth="1"/>
    <col min="15367" max="15367" width="11.7109375" style="432" bestFit="1" customWidth="1"/>
    <col min="15368" max="15368" width="12.7109375" style="432" bestFit="1" customWidth="1"/>
    <col min="15369" max="15369" width="10.7109375" style="432" customWidth="1"/>
    <col min="15370" max="15616" width="9.140625" style="432"/>
    <col min="15617" max="15617" width="5.85546875" style="432" customWidth="1"/>
    <col min="15618" max="15618" width="6.140625" style="432" customWidth="1"/>
    <col min="15619" max="15619" width="11.42578125" style="432" customWidth="1"/>
    <col min="15620" max="15620" width="24.28515625" style="432" customWidth="1"/>
    <col min="15621" max="15621" width="8" style="432" customWidth="1"/>
    <col min="15622" max="15622" width="10.85546875" style="432" customWidth="1"/>
    <col min="15623" max="15623" width="11.7109375" style="432" bestFit="1" customWidth="1"/>
    <col min="15624" max="15624" width="12.7109375" style="432" bestFit="1" customWidth="1"/>
    <col min="15625" max="15625" width="10.7109375" style="432" customWidth="1"/>
    <col min="15626" max="15872" width="9.140625" style="432"/>
    <col min="15873" max="15873" width="5.85546875" style="432" customWidth="1"/>
    <col min="15874" max="15874" width="6.140625" style="432" customWidth="1"/>
    <col min="15875" max="15875" width="11.42578125" style="432" customWidth="1"/>
    <col min="15876" max="15876" width="24.28515625" style="432" customWidth="1"/>
    <col min="15877" max="15877" width="8" style="432" customWidth="1"/>
    <col min="15878" max="15878" width="10.85546875" style="432" customWidth="1"/>
    <col min="15879" max="15879" width="11.7109375" style="432" bestFit="1" customWidth="1"/>
    <col min="15880" max="15880" width="12.7109375" style="432" bestFit="1" customWidth="1"/>
    <col min="15881" max="15881" width="10.7109375" style="432" customWidth="1"/>
    <col min="15882" max="16128" width="9.140625" style="432"/>
    <col min="16129" max="16129" width="5.85546875" style="432" customWidth="1"/>
    <col min="16130" max="16130" width="6.140625" style="432" customWidth="1"/>
    <col min="16131" max="16131" width="11.42578125" style="432" customWidth="1"/>
    <col min="16132" max="16132" width="24.28515625" style="432" customWidth="1"/>
    <col min="16133" max="16133" width="8" style="432" customWidth="1"/>
    <col min="16134" max="16134" width="10.85546875" style="432" customWidth="1"/>
    <col min="16135" max="16135" width="11.7109375" style="432" bestFit="1" customWidth="1"/>
    <col min="16136" max="16136" width="12.7109375" style="432" bestFit="1" customWidth="1"/>
    <col min="16137" max="16137" width="10.7109375" style="432" customWidth="1"/>
    <col min="16138" max="16384" width="9.140625" style="432"/>
  </cols>
  <sheetData>
    <row r="1" spans="1:57" x14ac:dyDescent="0.2">
      <c r="A1" s="424" t="s">
        <v>386</v>
      </c>
      <c r="B1" s="425"/>
      <c r="C1" s="426" t="s">
        <v>387</v>
      </c>
      <c r="D1" s="427"/>
      <c r="E1" s="428"/>
      <c r="F1" s="427"/>
      <c r="G1" s="429"/>
      <c r="H1" s="430"/>
      <c r="I1" s="431"/>
    </row>
    <row r="2" spans="1:57" ht="13.5" thickBot="1" x14ac:dyDescent="0.25">
      <c r="A2" s="433" t="s">
        <v>388</v>
      </c>
      <c r="B2" s="434"/>
      <c r="C2" s="435" t="s">
        <v>389</v>
      </c>
      <c r="D2" s="436"/>
      <c r="E2" s="437"/>
      <c r="F2" s="436"/>
      <c r="G2" s="683"/>
      <c r="H2" s="683"/>
      <c r="I2" s="684"/>
    </row>
    <row r="4" spans="1:57" ht="18" x14ac:dyDescent="0.25">
      <c r="A4" s="685" t="s">
        <v>390</v>
      </c>
      <c r="B4" s="685"/>
      <c r="C4" s="685"/>
      <c r="D4" s="685"/>
      <c r="E4" s="685"/>
      <c r="F4" s="685"/>
      <c r="G4" s="685"/>
      <c r="H4" s="685"/>
      <c r="I4" s="685"/>
    </row>
    <row r="6" spans="1:57" ht="13.5" thickBot="1" x14ac:dyDescent="0.25">
      <c r="A6" s="438"/>
      <c r="B6" s="439" t="s">
        <v>391</v>
      </c>
      <c r="C6" s="439"/>
      <c r="D6" s="440"/>
      <c r="E6" s="441" t="s">
        <v>21</v>
      </c>
      <c r="F6" s="442" t="s">
        <v>22</v>
      </c>
      <c r="G6" s="442" t="s">
        <v>27</v>
      </c>
      <c r="H6" s="442" t="s">
        <v>28</v>
      </c>
      <c r="I6" s="443" t="s">
        <v>392</v>
      </c>
    </row>
    <row r="7" spans="1:57" x14ac:dyDescent="0.2">
      <c r="A7" s="444"/>
      <c r="B7" s="445"/>
      <c r="C7" s="445"/>
      <c r="D7" s="446"/>
      <c r="E7" s="447"/>
      <c r="F7" s="448"/>
      <c r="G7" s="448"/>
      <c r="H7" s="448"/>
      <c r="I7" s="449"/>
    </row>
    <row r="8" spans="1:57" x14ac:dyDescent="0.2">
      <c r="A8" s="444"/>
      <c r="B8" s="445"/>
      <c r="C8" s="445"/>
      <c r="D8" s="446"/>
      <c r="E8" s="447"/>
      <c r="F8" s="448"/>
      <c r="G8" s="448"/>
      <c r="H8" s="448"/>
      <c r="I8" s="449"/>
    </row>
    <row r="9" spans="1:57" x14ac:dyDescent="0.2">
      <c r="A9" s="450" t="s">
        <v>393</v>
      </c>
      <c r="B9" s="451" t="s">
        <v>394</v>
      </c>
      <c r="C9" s="451"/>
      <c r="D9" s="446"/>
      <c r="E9" s="447"/>
      <c r="F9" s="448"/>
      <c r="G9" s="452">
        <f>'10-3'!E25</f>
        <v>0</v>
      </c>
      <c r="H9" s="452">
        <f>'10-3'!E47</f>
        <v>0</v>
      </c>
      <c r="I9" s="449"/>
    </row>
    <row r="10" spans="1:57" x14ac:dyDescent="0.2">
      <c r="A10" s="444"/>
      <c r="B10" s="445"/>
      <c r="C10" s="445"/>
      <c r="D10" s="446"/>
      <c r="E10" s="447"/>
      <c r="F10" s="448"/>
      <c r="G10" s="448"/>
      <c r="H10" s="448"/>
      <c r="I10" s="449"/>
    </row>
    <row r="11" spans="1:57" ht="13.5" thickBot="1" x14ac:dyDescent="0.25">
      <c r="A11" s="453"/>
      <c r="B11" s="454"/>
      <c r="D11" s="455"/>
      <c r="E11" s="456"/>
      <c r="F11" s="457"/>
      <c r="G11" s="457"/>
      <c r="H11" s="457"/>
      <c r="I11" s="458"/>
    </row>
    <row r="12" spans="1:57" s="445" customFormat="1" ht="13.5" thickBot="1" x14ac:dyDescent="0.25">
      <c r="A12" s="459"/>
      <c r="B12" s="439" t="s">
        <v>395</v>
      </c>
      <c r="C12" s="439"/>
      <c r="D12" s="460"/>
      <c r="E12" s="461"/>
      <c r="F12" s="462">
        <f>SUM(F9:F11)</f>
        <v>0</v>
      </c>
      <c r="G12" s="462">
        <f>SUM(G9:G11)</f>
        <v>0</v>
      </c>
      <c r="H12" s="462">
        <f>SUM(H9:H11)</f>
        <v>0</v>
      </c>
      <c r="I12" s="463"/>
    </row>
    <row r="14" spans="1:57" ht="18" x14ac:dyDescent="0.25">
      <c r="A14" s="678" t="s">
        <v>396</v>
      </c>
      <c r="B14" s="678"/>
      <c r="C14" s="678"/>
      <c r="D14" s="678"/>
      <c r="E14" s="678"/>
      <c r="F14" s="678"/>
      <c r="G14" s="678"/>
      <c r="H14" s="678"/>
      <c r="I14" s="678"/>
      <c r="BA14" s="464"/>
      <c r="BB14" s="464"/>
      <c r="BC14" s="464"/>
      <c r="BD14" s="464"/>
      <c r="BE14" s="464"/>
    </row>
    <row r="16" spans="1:57" x14ac:dyDescent="0.2">
      <c r="A16" s="465" t="s">
        <v>397</v>
      </c>
      <c r="B16" s="466"/>
      <c r="C16" s="466"/>
      <c r="D16" s="467"/>
      <c r="E16" s="468" t="s">
        <v>398</v>
      </c>
      <c r="F16" s="469" t="s">
        <v>0</v>
      </c>
      <c r="G16" s="470" t="s">
        <v>283</v>
      </c>
      <c r="H16" s="471"/>
      <c r="I16" s="472" t="s">
        <v>398</v>
      </c>
    </row>
    <row r="17" spans="1:53" x14ac:dyDescent="0.2">
      <c r="A17" s="473" t="s">
        <v>399</v>
      </c>
      <c r="B17" s="474"/>
      <c r="C17" s="474"/>
      <c r="D17" s="475"/>
      <c r="E17" s="476">
        <v>0</v>
      </c>
      <c r="F17" s="477">
        <v>4</v>
      </c>
      <c r="G17" s="478">
        <f>$G$9</f>
        <v>0</v>
      </c>
      <c r="H17" s="479"/>
      <c r="I17" s="480">
        <f t="shared" ref="I17:I22" si="0">E17+F17*G17/100</f>
        <v>0</v>
      </c>
    </row>
    <row r="18" spans="1:53" x14ac:dyDescent="0.2">
      <c r="A18" s="473" t="s">
        <v>400</v>
      </c>
      <c r="B18" s="474"/>
      <c r="C18" s="474"/>
      <c r="D18" s="475"/>
      <c r="E18" s="476">
        <v>0</v>
      </c>
      <c r="F18" s="477">
        <v>4</v>
      </c>
      <c r="G18" s="478">
        <f>SUM('10-3'!E21:E23)</f>
        <v>0</v>
      </c>
      <c r="H18" s="479"/>
      <c r="I18" s="480">
        <f t="shared" si="0"/>
        <v>0</v>
      </c>
    </row>
    <row r="19" spans="1:53" x14ac:dyDescent="0.2">
      <c r="A19" s="473" t="s">
        <v>401</v>
      </c>
      <c r="B19" s="474"/>
      <c r="C19" s="474"/>
      <c r="D19" s="475"/>
      <c r="E19" s="476">
        <v>0</v>
      </c>
      <c r="F19" s="477">
        <v>3</v>
      </c>
      <c r="G19" s="478">
        <f>SUM('10-3'!E14:E16)</f>
        <v>0</v>
      </c>
      <c r="H19" s="479"/>
      <c r="I19" s="480">
        <f t="shared" si="0"/>
        <v>0</v>
      </c>
    </row>
    <row r="20" spans="1:53" x14ac:dyDescent="0.2">
      <c r="A20" s="473" t="s">
        <v>402</v>
      </c>
      <c r="B20" s="474"/>
      <c r="C20" s="474"/>
      <c r="D20" s="475"/>
      <c r="E20" s="476">
        <v>0</v>
      </c>
      <c r="F20" s="477">
        <v>5</v>
      </c>
      <c r="G20" s="478">
        <f>SUM(H12,G19,I19)</f>
        <v>0</v>
      </c>
      <c r="H20" s="479"/>
      <c r="I20" s="480">
        <f t="shared" si="0"/>
        <v>0</v>
      </c>
    </row>
    <row r="21" spans="1:53" x14ac:dyDescent="0.2">
      <c r="A21" s="473"/>
      <c r="B21" s="474"/>
      <c r="C21" s="474"/>
      <c r="D21" s="475"/>
      <c r="E21" s="476">
        <v>0</v>
      </c>
      <c r="F21" s="477">
        <v>0</v>
      </c>
      <c r="G21" s="478"/>
      <c r="H21" s="479"/>
      <c r="I21" s="480">
        <f t="shared" si="0"/>
        <v>0</v>
      </c>
    </row>
    <row r="22" spans="1:53" ht="13.5" thickBot="1" x14ac:dyDescent="0.25">
      <c r="A22" s="481"/>
      <c r="D22" s="482"/>
      <c r="E22" s="483"/>
      <c r="F22" s="484"/>
      <c r="G22" s="485">
        <f>CHOOSE(BA22+1,HSV+PSV,HSV+PSV+Mont,HSV+PSV+Dodavka+Mont,HSV,PSV,Mont,Dodavka,Mont+Dodavka,0)</f>
        <v>0</v>
      </c>
      <c r="H22" s="486"/>
      <c r="I22" s="487">
        <f t="shared" si="0"/>
        <v>0</v>
      </c>
      <c r="BA22" s="432">
        <v>8</v>
      </c>
    </row>
    <row r="23" spans="1:53" ht="13.5" thickBot="1" x14ac:dyDescent="0.25">
      <c r="A23" s="488"/>
      <c r="B23" s="489" t="s">
        <v>403</v>
      </c>
      <c r="C23" s="490"/>
      <c r="D23" s="491"/>
      <c r="E23" s="492"/>
      <c r="F23" s="493"/>
      <c r="G23" s="493"/>
      <c r="H23" s="686">
        <f>SUM(I17:I21)</f>
        <v>0</v>
      </c>
      <c r="I23" s="687"/>
    </row>
  </sheetData>
  <mergeCells count="4">
    <mergeCell ref="G2:I2"/>
    <mergeCell ref="A4:I4"/>
    <mergeCell ref="A14:I14"/>
    <mergeCell ref="H23:I23"/>
  </mergeCells>
  <pageMargins left="0.7" right="0.7" top="0.78740157499999996" bottom="0.78740157499999996" header="0.3" footer="0.3"/>
  <pageSetup paperSize="9" scale="85"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47"/>
  <sheetViews>
    <sheetView topLeftCell="A13" workbookViewId="0">
      <selection activeCell="D46" sqref="D46"/>
    </sheetView>
  </sheetViews>
  <sheetFormatPr defaultColWidth="0" defaultRowHeight="12.75" x14ac:dyDescent="0.2"/>
  <cols>
    <col min="1" max="1" width="46.42578125" style="377" customWidth="1"/>
    <col min="2" max="2" width="7.5703125" style="377" customWidth="1"/>
    <col min="3" max="3" width="4.140625" style="377" customWidth="1"/>
    <col min="4" max="4" width="9.85546875" style="378" customWidth="1"/>
    <col min="5" max="5" width="15.5703125" style="378" customWidth="1"/>
    <col min="6" max="6" width="15.5703125" style="379" customWidth="1"/>
    <col min="7" max="244" width="12.42578125" style="377" customWidth="1"/>
    <col min="245" max="16384" width="0" style="377" hidden="1"/>
  </cols>
  <sheetData>
    <row r="1" spans="1:10" x14ac:dyDescent="0.2">
      <c r="A1" s="376" t="s">
        <v>358</v>
      </c>
      <c r="B1" s="376"/>
    </row>
    <row r="2" spans="1:10" x14ac:dyDescent="0.2">
      <c r="A2" s="376" t="s">
        <v>359</v>
      </c>
      <c r="B2" s="376"/>
    </row>
    <row r="3" spans="1:10" x14ac:dyDescent="0.2">
      <c r="A3" s="380" t="s">
        <v>360</v>
      </c>
      <c r="B3" s="376"/>
    </row>
    <row r="4" spans="1:10" x14ac:dyDescent="0.2">
      <c r="A4" s="376" t="s">
        <v>361</v>
      </c>
      <c r="B4" s="376"/>
    </row>
    <row r="5" spans="1:10" x14ac:dyDescent="0.2">
      <c r="A5" s="376"/>
      <c r="B5" s="376"/>
    </row>
    <row r="6" spans="1:10" ht="15.75" x14ac:dyDescent="0.25">
      <c r="A6" s="381" t="s">
        <v>362</v>
      </c>
      <c r="B6" s="376"/>
    </row>
    <row r="7" spans="1:10" x14ac:dyDescent="0.2">
      <c r="A7" s="376"/>
      <c r="B7" s="376"/>
    </row>
    <row r="8" spans="1:10" s="385" customFormat="1" ht="11.25" x14ac:dyDescent="0.2">
      <c r="A8" s="382" t="s">
        <v>363</v>
      </c>
      <c r="B8" s="383" t="s">
        <v>364</v>
      </c>
      <c r="C8" s="382" t="s">
        <v>365</v>
      </c>
      <c r="D8" s="384" t="s">
        <v>270</v>
      </c>
      <c r="E8" s="384" t="s">
        <v>26</v>
      </c>
      <c r="F8" s="383"/>
    </row>
    <row r="10" spans="1:10" x14ac:dyDescent="0.2">
      <c r="A10" s="386" t="s">
        <v>366</v>
      </c>
    </row>
    <row r="11" spans="1:10" x14ac:dyDescent="0.2">
      <c r="G11" s="387"/>
    </row>
    <row r="12" spans="1:10" x14ac:dyDescent="0.2">
      <c r="G12" s="378"/>
      <c r="I12" s="378"/>
    </row>
    <row r="13" spans="1:10" x14ac:dyDescent="0.2">
      <c r="A13" s="386" t="s">
        <v>367</v>
      </c>
    </row>
    <row r="14" spans="1:10" x14ac:dyDescent="0.2">
      <c r="A14" s="421" t="s">
        <v>446</v>
      </c>
    </row>
    <row r="15" spans="1:10" s="394" customFormat="1" x14ac:dyDescent="0.2">
      <c r="A15" s="388" t="s">
        <v>368</v>
      </c>
      <c r="B15" s="389">
        <v>1</v>
      </c>
      <c r="C15" s="388" t="s">
        <v>229</v>
      </c>
      <c r="D15" s="390">
        <v>0</v>
      </c>
      <c r="E15" s="378">
        <f t="shared" ref="E15:E16" si="0">B15*D15</f>
        <v>0</v>
      </c>
      <c r="F15" s="391"/>
      <c r="G15" s="391"/>
      <c r="H15" s="388"/>
      <c r="I15" s="392"/>
      <c r="J15" s="393"/>
    </row>
    <row r="16" spans="1:10" s="394" customFormat="1" x14ac:dyDescent="0.2">
      <c r="A16" s="388" t="s">
        <v>369</v>
      </c>
      <c r="B16" s="389">
        <v>1</v>
      </c>
      <c r="C16" s="388" t="s">
        <v>229</v>
      </c>
      <c r="D16" s="390">
        <v>0</v>
      </c>
      <c r="E16" s="378">
        <f t="shared" si="0"/>
        <v>0</v>
      </c>
      <c r="F16" s="395"/>
      <c r="G16" s="395"/>
      <c r="H16" s="388"/>
      <c r="I16" s="392"/>
      <c r="J16" s="393"/>
    </row>
    <row r="17" spans="1:11" x14ac:dyDescent="0.2">
      <c r="E17" s="390"/>
    </row>
    <row r="18" spans="1:11" s="402" customFormat="1" hidden="1" x14ac:dyDescent="0.2">
      <c r="A18" s="396"/>
      <c r="B18" s="397"/>
      <c r="C18" s="396"/>
      <c r="D18" s="398"/>
      <c r="E18" s="399"/>
      <c r="F18" s="400"/>
      <c r="G18" s="400"/>
      <c r="H18" s="396"/>
      <c r="I18" s="401"/>
    </row>
    <row r="19" spans="1:11" s="409" customFormat="1" hidden="1" x14ac:dyDescent="0.2">
      <c r="A19" s="403"/>
      <c r="B19" s="404"/>
      <c r="C19" s="403"/>
      <c r="D19" s="405"/>
      <c r="E19" s="406"/>
      <c r="F19" s="407"/>
      <c r="G19" s="407"/>
      <c r="H19" s="403"/>
      <c r="I19" s="408"/>
    </row>
    <row r="20" spans="1:11" s="409" customFormat="1" x14ac:dyDescent="0.2">
      <c r="A20" s="410" t="s">
        <v>370</v>
      </c>
      <c r="B20" s="404"/>
      <c r="C20" s="403"/>
      <c r="D20" s="405"/>
      <c r="E20" s="406"/>
      <c r="F20" s="407"/>
      <c r="G20" s="407"/>
      <c r="H20" s="403"/>
      <c r="I20" s="408"/>
    </row>
    <row r="21" spans="1:11" s="394" customFormat="1" x14ac:dyDescent="0.2">
      <c r="A21" s="388" t="s">
        <v>371</v>
      </c>
      <c r="B21" s="389">
        <v>10</v>
      </c>
      <c r="C21" s="388" t="s">
        <v>240</v>
      </c>
      <c r="D21" s="390">
        <v>0</v>
      </c>
      <c r="E21" s="378">
        <f t="shared" ref="E21:E23" si="1">B21*D21</f>
        <v>0</v>
      </c>
      <c r="F21" s="395"/>
      <c r="G21" s="395"/>
      <c r="H21" s="388"/>
      <c r="I21" s="392"/>
      <c r="J21" s="411"/>
    </row>
    <row r="22" spans="1:11" s="394" customFormat="1" x14ac:dyDescent="0.2">
      <c r="A22" s="388" t="s">
        <v>372</v>
      </c>
      <c r="B22" s="389">
        <v>20</v>
      </c>
      <c r="C22" s="388" t="s">
        <v>240</v>
      </c>
      <c r="D22" s="390">
        <v>0</v>
      </c>
      <c r="E22" s="378">
        <f t="shared" si="1"/>
        <v>0</v>
      </c>
      <c r="F22" s="395"/>
      <c r="G22" s="395"/>
      <c r="H22" s="388"/>
      <c r="I22" s="392"/>
      <c r="J22" s="411"/>
    </row>
    <row r="23" spans="1:11" s="394" customFormat="1" x14ac:dyDescent="0.2">
      <c r="A23" s="388" t="s">
        <v>373</v>
      </c>
      <c r="B23" s="389">
        <v>20</v>
      </c>
      <c r="C23" s="388" t="s">
        <v>240</v>
      </c>
      <c r="D23" s="390">
        <v>0</v>
      </c>
      <c r="E23" s="378">
        <f t="shared" si="1"/>
        <v>0</v>
      </c>
      <c r="F23" s="395"/>
      <c r="G23" s="395"/>
      <c r="H23" s="388"/>
      <c r="I23" s="392"/>
      <c r="J23" s="411"/>
    </row>
    <row r="24" spans="1:11" x14ac:dyDescent="0.2">
      <c r="A24" s="412"/>
      <c r="B24" s="413"/>
      <c r="C24" s="412"/>
      <c r="D24" s="390"/>
      <c r="G24" s="390"/>
    </row>
    <row r="25" spans="1:11" x14ac:dyDescent="0.2">
      <c r="A25" s="414" t="s">
        <v>374</v>
      </c>
      <c r="B25" s="413"/>
      <c r="C25" s="412"/>
      <c r="D25" s="390"/>
      <c r="E25" s="378">
        <f>SUM(E12:E23)</f>
        <v>0</v>
      </c>
      <c r="G25" s="390"/>
    </row>
    <row r="26" spans="1:11" x14ac:dyDescent="0.2">
      <c r="A26" s="412"/>
      <c r="B26" s="413"/>
      <c r="C26" s="412"/>
      <c r="D26" s="390"/>
      <c r="G26" s="390"/>
      <c r="I26" s="388"/>
      <c r="J26" s="389"/>
      <c r="K26" s="388"/>
    </row>
    <row r="27" spans="1:11" s="394" customFormat="1" x14ac:dyDescent="0.2">
      <c r="A27" s="388"/>
      <c r="B27" s="389"/>
      <c r="C27" s="388"/>
      <c r="D27" s="390"/>
      <c r="E27" s="378"/>
      <c r="F27" s="395"/>
      <c r="G27" s="390"/>
      <c r="H27" s="388"/>
      <c r="I27" s="388"/>
      <c r="J27" s="389"/>
      <c r="K27" s="388"/>
    </row>
    <row r="28" spans="1:11" s="385" customFormat="1" x14ac:dyDescent="0.2">
      <c r="A28" s="386" t="s">
        <v>28</v>
      </c>
      <c r="B28" s="383"/>
      <c r="C28" s="382"/>
      <c r="D28" s="384"/>
      <c r="E28" s="384"/>
      <c r="F28" s="383"/>
      <c r="I28" s="388"/>
      <c r="J28" s="389"/>
      <c r="K28" s="388"/>
    </row>
    <row r="29" spans="1:11" s="385" customFormat="1" x14ac:dyDescent="0.2">
      <c r="A29" s="382"/>
      <c r="B29" s="383"/>
      <c r="C29" s="382"/>
      <c r="D29" s="384"/>
      <c r="E29" s="384"/>
      <c r="F29" s="383"/>
      <c r="I29" s="388"/>
      <c r="J29" s="389"/>
      <c r="K29" s="388"/>
    </row>
    <row r="30" spans="1:11" s="394" customFormat="1" x14ac:dyDescent="0.2">
      <c r="A30" s="415" t="s">
        <v>367</v>
      </c>
      <c r="B30" s="389"/>
      <c r="C30" s="388"/>
      <c r="D30" s="390"/>
      <c r="E30" s="390"/>
      <c r="F30" s="379"/>
      <c r="G30" s="395"/>
      <c r="H30" s="388"/>
      <c r="I30" s="412"/>
      <c r="J30" s="413"/>
      <c r="K30" s="412"/>
    </row>
    <row r="31" spans="1:11" s="394" customFormat="1" x14ac:dyDescent="0.2">
      <c r="A31" s="388" t="s">
        <v>368</v>
      </c>
      <c r="B31" s="389">
        <v>1</v>
      </c>
      <c r="C31" s="388" t="s">
        <v>229</v>
      </c>
      <c r="D31" s="390">
        <v>0</v>
      </c>
      <c r="E31" s="378">
        <f t="shared" ref="E31:E32" si="2">B31*D31</f>
        <v>0</v>
      </c>
      <c r="F31" s="411" t="s">
        <v>375</v>
      </c>
      <c r="G31" s="411"/>
      <c r="H31" s="388"/>
      <c r="I31" s="416"/>
    </row>
    <row r="32" spans="1:11" s="394" customFormat="1" x14ac:dyDescent="0.2">
      <c r="A32" s="388" t="s">
        <v>369</v>
      </c>
      <c r="B32" s="389">
        <v>1</v>
      </c>
      <c r="C32" s="388" t="s">
        <v>229</v>
      </c>
      <c r="D32" s="390">
        <v>0</v>
      </c>
      <c r="E32" s="378">
        <f t="shared" si="2"/>
        <v>0</v>
      </c>
      <c r="F32" s="411" t="s">
        <v>376</v>
      </c>
      <c r="G32" s="411"/>
      <c r="H32" s="390"/>
      <c r="I32" s="388"/>
      <c r="J32" s="389"/>
      <c r="K32" s="417"/>
    </row>
    <row r="33" spans="1:16" s="402" customFormat="1" hidden="1" x14ac:dyDescent="0.2">
      <c r="A33" s="396"/>
      <c r="B33" s="397"/>
      <c r="C33" s="396"/>
      <c r="E33" s="399"/>
      <c r="F33" s="411">
        <v>210100253</v>
      </c>
      <c r="G33" s="400"/>
      <c r="H33" s="398"/>
      <c r="I33" s="401"/>
    </row>
    <row r="34" spans="1:16" s="409" customFormat="1" hidden="1" x14ac:dyDescent="0.2">
      <c r="A34" s="403"/>
      <c r="B34" s="404"/>
      <c r="C34" s="403"/>
      <c r="E34" s="406"/>
      <c r="F34" s="400"/>
      <c r="G34" s="407"/>
      <c r="H34" s="405"/>
      <c r="I34" s="408"/>
    </row>
    <row r="35" spans="1:16" s="409" customFormat="1" x14ac:dyDescent="0.2">
      <c r="A35" s="403"/>
      <c r="B35" s="404"/>
      <c r="C35" s="403"/>
      <c r="E35" s="406"/>
      <c r="F35" s="407"/>
      <c r="G35" s="407"/>
      <c r="H35" s="405"/>
      <c r="I35" s="408"/>
    </row>
    <row r="36" spans="1:16" x14ac:dyDescent="0.2">
      <c r="A36" s="386" t="s">
        <v>370</v>
      </c>
      <c r="D36" s="377"/>
      <c r="F36" s="407"/>
      <c r="H36" s="378"/>
    </row>
    <row r="37" spans="1:16" s="394" customFormat="1" x14ac:dyDescent="0.2">
      <c r="A37" s="388" t="s">
        <v>377</v>
      </c>
      <c r="B37" s="389">
        <v>30</v>
      </c>
      <c r="C37" s="388" t="s">
        <v>240</v>
      </c>
      <c r="D37" s="390">
        <v>0</v>
      </c>
      <c r="E37" s="390">
        <f t="shared" ref="E37:E38" si="3">B37*D37</f>
        <v>0</v>
      </c>
      <c r="F37" s="411" t="s">
        <v>378</v>
      </c>
      <c r="G37" s="411"/>
      <c r="H37" s="388"/>
      <c r="I37" s="392"/>
    </row>
    <row r="38" spans="1:16" s="394" customFormat="1" x14ac:dyDescent="0.2">
      <c r="A38" s="388" t="s">
        <v>379</v>
      </c>
      <c r="B38" s="389">
        <v>20</v>
      </c>
      <c r="C38" s="388" t="s">
        <v>240</v>
      </c>
      <c r="D38" s="390">
        <v>0</v>
      </c>
      <c r="E38" s="390">
        <f t="shared" si="3"/>
        <v>0</v>
      </c>
      <c r="F38" s="411" t="s">
        <v>380</v>
      </c>
      <c r="G38" s="411"/>
      <c r="H38" s="388"/>
      <c r="I38" s="392"/>
    </row>
    <row r="39" spans="1:16" s="394" customFormat="1" x14ac:dyDescent="0.2">
      <c r="A39" s="388"/>
      <c r="B39" s="389"/>
      <c r="C39" s="388"/>
      <c r="D39" s="390"/>
      <c r="E39" s="378"/>
      <c r="F39" s="411"/>
      <c r="G39" s="411"/>
      <c r="H39" s="390"/>
      <c r="I39" s="392"/>
      <c r="J39" s="390"/>
    </row>
    <row r="40" spans="1:16" s="394" customFormat="1" x14ac:dyDescent="0.2">
      <c r="A40" s="415" t="s">
        <v>340</v>
      </c>
      <c r="B40" s="389"/>
      <c r="C40" s="388"/>
      <c r="D40" s="390"/>
      <c r="E40" s="378"/>
      <c r="F40" s="411"/>
      <c r="G40" s="411"/>
      <c r="H40" s="388"/>
      <c r="I40" s="392"/>
      <c r="J40" s="418"/>
      <c r="K40" s="419"/>
      <c r="P40" s="420"/>
    </row>
    <row r="41" spans="1:16" s="394" customFormat="1" x14ac:dyDescent="0.2">
      <c r="A41" s="421" t="s">
        <v>381</v>
      </c>
      <c r="B41" s="422">
        <v>1</v>
      </c>
      <c r="C41" s="421" t="s">
        <v>181</v>
      </c>
      <c r="D41" s="423">
        <v>0</v>
      </c>
      <c r="E41" s="423">
        <f t="shared" ref="E41:E42" si="4">+D41*B41</f>
        <v>0</v>
      </c>
      <c r="F41" s="411"/>
      <c r="G41" s="411"/>
      <c r="H41" s="423"/>
      <c r="I41" s="392"/>
      <c r="J41" s="423"/>
      <c r="K41" s="419"/>
      <c r="P41" s="420"/>
    </row>
    <row r="42" spans="1:16" s="394" customFormat="1" x14ac:dyDescent="0.2">
      <c r="A42" s="421" t="s">
        <v>382</v>
      </c>
      <c r="B42" s="422">
        <v>10</v>
      </c>
      <c r="C42" s="421" t="s">
        <v>181</v>
      </c>
      <c r="D42" s="423">
        <v>0</v>
      </c>
      <c r="E42" s="423">
        <f t="shared" si="4"/>
        <v>0</v>
      </c>
      <c r="F42" s="411"/>
      <c r="G42" s="411"/>
      <c r="H42" s="423"/>
      <c r="I42" s="392"/>
      <c r="J42" s="423"/>
      <c r="K42" s="419"/>
      <c r="P42" s="420"/>
    </row>
    <row r="43" spans="1:16" s="394" customFormat="1" x14ac:dyDescent="0.2">
      <c r="A43" s="421"/>
      <c r="B43" s="422"/>
      <c r="C43" s="421"/>
      <c r="D43" s="423"/>
      <c r="E43" s="423"/>
      <c r="F43" s="411"/>
      <c r="G43" s="411"/>
      <c r="H43" s="423"/>
      <c r="I43" s="392"/>
      <c r="J43" s="423"/>
      <c r="K43" s="419"/>
      <c r="P43" s="420"/>
    </row>
    <row r="44" spans="1:16" s="394" customFormat="1" x14ac:dyDescent="0.2">
      <c r="A44" s="421" t="s">
        <v>383</v>
      </c>
      <c r="B44" s="422">
        <v>1</v>
      </c>
      <c r="C44" s="421" t="s">
        <v>181</v>
      </c>
      <c r="D44" s="423">
        <v>0</v>
      </c>
      <c r="E44" s="423">
        <f>+D44*B44</f>
        <v>0</v>
      </c>
      <c r="F44" s="411"/>
      <c r="G44" s="411"/>
      <c r="H44" s="423"/>
      <c r="I44" s="392"/>
      <c r="J44" s="423"/>
      <c r="K44" s="419"/>
      <c r="P44" s="420"/>
    </row>
    <row r="45" spans="1:16" x14ac:dyDescent="0.2">
      <c r="A45" s="421" t="s">
        <v>384</v>
      </c>
      <c r="B45" s="422">
        <v>1</v>
      </c>
      <c r="C45" s="421" t="s">
        <v>338</v>
      </c>
      <c r="D45" s="423">
        <v>0</v>
      </c>
      <c r="E45" s="423">
        <f>+D45*B45</f>
        <v>0</v>
      </c>
      <c r="H45" s="423"/>
      <c r="J45" s="423"/>
    </row>
    <row r="46" spans="1:16" x14ac:dyDescent="0.2">
      <c r="A46" s="421"/>
      <c r="B46" s="422"/>
      <c r="C46" s="421"/>
      <c r="D46" s="423"/>
      <c r="E46" s="423"/>
    </row>
    <row r="47" spans="1:16" x14ac:dyDescent="0.2">
      <c r="A47" s="386" t="s">
        <v>385</v>
      </c>
      <c r="E47" s="378">
        <f>SUM(E30:E45)</f>
        <v>0</v>
      </c>
    </row>
  </sheetData>
  <pageMargins left="0.7" right="0.7" top="0.78740157499999996" bottom="0.78740157499999996" header="0.3" footer="0.3"/>
  <pageSetup paperSize="9" scale="85"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AW257"/>
  <sheetViews>
    <sheetView workbookViewId="0">
      <selection activeCell="F24" sqref="F24"/>
    </sheetView>
  </sheetViews>
  <sheetFormatPr defaultColWidth="9.140625" defaultRowHeight="11.25" x14ac:dyDescent="0.2"/>
  <cols>
    <col min="1" max="1" width="5.7109375" style="249" customWidth="1"/>
    <col min="2" max="2" width="16.42578125" style="257" customWidth="1"/>
    <col min="3" max="3" width="57.42578125" style="257" customWidth="1"/>
    <col min="4" max="4" width="80.140625" style="249" customWidth="1"/>
    <col min="5" max="5" width="5.42578125" style="325" customWidth="1"/>
    <col min="6" max="6" width="9" style="326" customWidth="1"/>
    <col min="7" max="7" width="10.42578125" style="326" customWidth="1"/>
    <col min="8" max="8" width="13.85546875" style="326" bestFit="1" customWidth="1"/>
    <col min="9" max="9" width="9.140625" style="249"/>
    <col min="10" max="725" width="9.140625" style="351"/>
    <col min="726" max="16384" width="9.140625" style="249"/>
  </cols>
  <sheetData>
    <row r="1" spans="1:725" ht="24.95" customHeight="1" x14ac:dyDescent="0.2">
      <c r="A1" s="243" t="str">
        <f>[3]POLOZKY!A1</f>
        <v>FSS, m.č.4.55</v>
      </c>
      <c r="B1" s="245"/>
      <c r="C1" s="245"/>
      <c r="D1" s="246"/>
      <c r="E1" s="247"/>
      <c r="F1" s="246"/>
      <c r="G1" s="246"/>
      <c r="H1" s="248" t="s">
        <v>298</v>
      </c>
    </row>
    <row r="2" spans="1:725" ht="3" customHeight="1" x14ac:dyDescent="0.25">
      <c r="A2" s="250"/>
      <c r="B2" s="252"/>
      <c r="C2" s="252"/>
      <c r="D2" s="253"/>
      <c r="E2" s="253"/>
      <c r="F2" s="253"/>
      <c r="G2" s="253"/>
      <c r="H2" s="254"/>
    </row>
    <row r="3" spans="1:725" ht="25.5" customHeight="1" x14ac:dyDescent="0.3">
      <c r="A3" s="255" t="str">
        <f>[3]POLOZKY!A3</f>
        <v>12 SLABOPROUDÉ ROZVODY</v>
      </c>
      <c r="D3" s="258"/>
      <c r="E3" s="259"/>
      <c r="F3" s="260"/>
      <c r="G3" s="260"/>
      <c r="H3" s="260"/>
    </row>
    <row r="4" spans="1:725" ht="16.5" customHeight="1" x14ac:dyDescent="0.2">
      <c r="B4" s="249"/>
      <c r="C4" s="249"/>
      <c r="E4" s="249"/>
      <c r="F4" s="249"/>
      <c r="G4" s="249"/>
      <c r="H4" s="249"/>
    </row>
    <row r="5" spans="1:725" ht="16.5" customHeight="1" x14ac:dyDescent="0.2">
      <c r="A5" s="352" t="s">
        <v>353</v>
      </c>
      <c r="B5" s="249"/>
      <c r="C5" s="249"/>
      <c r="E5" s="249"/>
      <c r="F5" s="249"/>
      <c r="G5" s="249"/>
      <c r="H5" s="249"/>
    </row>
    <row r="6" spans="1:725" ht="16.5" customHeight="1" x14ac:dyDescent="0.2">
      <c r="B6" s="249"/>
      <c r="C6" s="249"/>
      <c r="E6" s="249"/>
      <c r="F6" s="249"/>
      <c r="G6" s="249"/>
      <c r="H6" s="249"/>
    </row>
    <row r="7" spans="1:725" ht="31.5" customHeight="1" x14ac:dyDescent="0.2">
      <c r="A7" s="262" t="s">
        <v>93</v>
      </c>
      <c r="B7" s="353" t="s">
        <v>354</v>
      </c>
      <c r="C7" s="264" t="s">
        <v>355</v>
      </c>
      <c r="D7" s="264"/>
      <c r="E7" s="264" t="s">
        <v>96</v>
      </c>
      <c r="F7" s="265" t="s">
        <v>97</v>
      </c>
      <c r="G7" s="266" t="s">
        <v>98</v>
      </c>
      <c r="H7" s="267" t="s">
        <v>302</v>
      </c>
    </row>
    <row r="8" spans="1:725" s="359" customFormat="1" ht="12.75" x14ac:dyDescent="0.2">
      <c r="A8" s="306" t="s">
        <v>303</v>
      </c>
      <c r="B8" s="354">
        <v>1</v>
      </c>
      <c r="C8" s="308" t="str">
        <f>[3]POLOZKY!C6</f>
        <v>Universální kabelážní systém (UKS)</v>
      </c>
      <c r="D8" s="355"/>
      <c r="E8" s="356"/>
      <c r="F8" s="357"/>
      <c r="G8" s="358"/>
      <c r="H8" s="358"/>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c r="AW8" s="312"/>
      <c r="AX8" s="312"/>
      <c r="AY8" s="312"/>
      <c r="AZ8" s="312"/>
      <c r="BA8" s="312"/>
      <c r="BB8" s="312"/>
      <c r="BC8" s="312"/>
      <c r="BD8" s="312"/>
      <c r="BE8" s="312"/>
      <c r="BF8" s="312"/>
      <c r="BG8" s="312"/>
      <c r="BH8" s="312"/>
      <c r="BI8" s="312"/>
      <c r="BJ8" s="312"/>
      <c r="BK8" s="312"/>
      <c r="BL8" s="312"/>
      <c r="BM8" s="312"/>
      <c r="BN8" s="312"/>
      <c r="BO8" s="312"/>
      <c r="BP8" s="312"/>
      <c r="BQ8" s="312"/>
      <c r="BR8" s="312"/>
      <c r="BS8" s="312"/>
      <c r="BT8" s="312"/>
      <c r="BU8" s="312"/>
      <c r="BV8" s="312"/>
      <c r="BW8" s="312"/>
      <c r="BX8" s="312"/>
      <c r="BY8" s="312"/>
      <c r="BZ8" s="312"/>
      <c r="CA8" s="312"/>
      <c r="CB8" s="312"/>
      <c r="CC8" s="312"/>
      <c r="CD8" s="312"/>
      <c r="CE8" s="312"/>
      <c r="CF8" s="312"/>
      <c r="CG8" s="312"/>
      <c r="CH8" s="312"/>
      <c r="CI8" s="312"/>
      <c r="CJ8" s="312"/>
      <c r="CK8" s="312"/>
      <c r="CL8" s="312"/>
      <c r="CM8" s="312"/>
      <c r="CN8" s="312"/>
      <c r="CO8" s="312"/>
      <c r="CP8" s="312"/>
      <c r="CQ8" s="312"/>
      <c r="CR8" s="312"/>
      <c r="CS8" s="312"/>
      <c r="CT8" s="312"/>
      <c r="CU8" s="312"/>
      <c r="CV8" s="312"/>
      <c r="CW8" s="312"/>
      <c r="CX8" s="312"/>
      <c r="CY8" s="312"/>
      <c r="CZ8" s="312"/>
      <c r="DA8" s="312"/>
      <c r="DB8" s="312"/>
      <c r="DC8" s="312"/>
      <c r="DD8" s="312"/>
      <c r="DE8" s="312"/>
      <c r="DF8" s="312"/>
      <c r="DG8" s="312"/>
      <c r="DH8" s="312"/>
      <c r="DI8" s="312"/>
      <c r="DJ8" s="312"/>
      <c r="DK8" s="312"/>
      <c r="DL8" s="312"/>
      <c r="DM8" s="312"/>
      <c r="DN8" s="312"/>
      <c r="DO8" s="312"/>
      <c r="DP8" s="312"/>
      <c r="DQ8" s="312"/>
      <c r="DR8" s="312"/>
      <c r="DS8" s="312"/>
      <c r="DT8" s="312"/>
      <c r="DU8" s="312"/>
      <c r="DV8" s="312"/>
      <c r="DW8" s="312"/>
      <c r="DX8" s="312"/>
      <c r="DY8" s="312"/>
      <c r="DZ8" s="312"/>
      <c r="EA8" s="312"/>
      <c r="EB8" s="312"/>
      <c r="EC8" s="312"/>
      <c r="ED8" s="312"/>
      <c r="EE8" s="312"/>
      <c r="EF8" s="312"/>
      <c r="EG8" s="312"/>
      <c r="EH8" s="312"/>
      <c r="EI8" s="312"/>
      <c r="EJ8" s="312"/>
      <c r="EK8" s="312"/>
      <c r="EL8" s="312"/>
      <c r="EM8" s="312"/>
      <c r="EN8" s="312"/>
      <c r="EO8" s="312"/>
      <c r="EP8" s="312"/>
      <c r="EQ8" s="312"/>
      <c r="ER8" s="312"/>
      <c r="ES8" s="312"/>
      <c r="ET8" s="312"/>
      <c r="EU8" s="312"/>
      <c r="EV8" s="312"/>
      <c r="EW8" s="312"/>
      <c r="EX8" s="312"/>
      <c r="EY8" s="312"/>
      <c r="EZ8" s="312"/>
      <c r="FA8" s="312"/>
      <c r="FB8" s="312"/>
      <c r="FC8" s="312"/>
      <c r="FD8" s="312"/>
      <c r="FE8" s="312"/>
      <c r="FF8" s="312"/>
      <c r="FG8" s="312"/>
      <c r="FH8" s="312"/>
      <c r="FI8" s="312"/>
      <c r="FJ8" s="312"/>
      <c r="FK8" s="312"/>
      <c r="FL8" s="312"/>
      <c r="FM8" s="312"/>
      <c r="FN8" s="312"/>
      <c r="FO8" s="312"/>
      <c r="FP8" s="312"/>
      <c r="FQ8" s="312"/>
      <c r="FR8" s="312"/>
      <c r="FS8" s="312"/>
      <c r="FT8" s="312"/>
      <c r="FU8" s="312"/>
      <c r="FV8" s="312"/>
      <c r="FW8" s="312"/>
      <c r="FX8" s="312"/>
      <c r="FY8" s="312"/>
      <c r="FZ8" s="312"/>
      <c r="GA8" s="312"/>
      <c r="GB8" s="312"/>
      <c r="GC8" s="312"/>
      <c r="GD8" s="312"/>
      <c r="GE8" s="312"/>
      <c r="GF8" s="312"/>
      <c r="GG8" s="312"/>
      <c r="GH8" s="312"/>
      <c r="GI8" s="312"/>
      <c r="GJ8" s="312"/>
      <c r="GK8" s="312"/>
      <c r="GL8" s="312"/>
      <c r="GM8" s="312"/>
      <c r="GN8" s="312"/>
      <c r="GO8" s="312"/>
      <c r="GP8" s="312"/>
      <c r="GQ8" s="312"/>
      <c r="GR8" s="312"/>
      <c r="GS8" s="312"/>
      <c r="GT8" s="312"/>
      <c r="GU8" s="312"/>
      <c r="GV8" s="312"/>
      <c r="GW8" s="312"/>
      <c r="GX8" s="312"/>
      <c r="GY8" s="312"/>
      <c r="GZ8" s="312"/>
      <c r="HA8" s="312"/>
      <c r="HB8" s="312"/>
      <c r="HC8" s="312"/>
      <c r="HD8" s="312"/>
      <c r="HE8" s="312"/>
      <c r="HF8" s="312"/>
      <c r="HG8" s="312"/>
      <c r="HH8" s="312"/>
      <c r="HI8" s="312"/>
      <c r="HJ8" s="312"/>
      <c r="HK8" s="312"/>
      <c r="HL8" s="312"/>
      <c r="HM8" s="312"/>
      <c r="HN8" s="312"/>
      <c r="HO8" s="312"/>
      <c r="HP8" s="312"/>
      <c r="HQ8" s="312"/>
      <c r="HR8" s="312"/>
      <c r="HS8" s="312"/>
      <c r="HT8" s="312"/>
      <c r="HU8" s="312"/>
      <c r="HV8" s="312"/>
      <c r="HW8" s="312"/>
      <c r="HX8" s="312"/>
      <c r="HY8" s="312"/>
      <c r="HZ8" s="312"/>
      <c r="IA8" s="312"/>
      <c r="IB8" s="312"/>
      <c r="IC8" s="312"/>
      <c r="ID8" s="312"/>
      <c r="IE8" s="312"/>
      <c r="IF8" s="312"/>
      <c r="IG8" s="312"/>
      <c r="IH8" s="312"/>
      <c r="II8" s="312"/>
      <c r="IJ8" s="312"/>
      <c r="IK8" s="312"/>
      <c r="IL8" s="312"/>
      <c r="IM8" s="312"/>
      <c r="IN8" s="312"/>
      <c r="IO8" s="312"/>
      <c r="IP8" s="312"/>
      <c r="IQ8" s="312"/>
      <c r="IR8" s="312"/>
      <c r="IS8" s="312"/>
      <c r="IT8" s="312"/>
      <c r="IU8" s="312"/>
      <c r="IV8" s="312"/>
      <c r="IW8" s="312"/>
      <c r="IX8" s="312"/>
      <c r="IY8" s="312"/>
      <c r="IZ8" s="312"/>
      <c r="JA8" s="312"/>
      <c r="JB8" s="312"/>
      <c r="JC8" s="312"/>
      <c r="JD8" s="312"/>
      <c r="JE8" s="312"/>
      <c r="JF8" s="312"/>
      <c r="JG8" s="312"/>
      <c r="JH8" s="312"/>
      <c r="JI8" s="312"/>
      <c r="JJ8" s="312"/>
      <c r="JK8" s="312"/>
      <c r="JL8" s="312"/>
      <c r="JM8" s="312"/>
      <c r="JN8" s="312"/>
      <c r="JO8" s="312"/>
      <c r="JP8" s="312"/>
      <c r="JQ8" s="312"/>
      <c r="JR8" s="312"/>
      <c r="JS8" s="312"/>
      <c r="JT8" s="312"/>
      <c r="JU8" s="312"/>
      <c r="JV8" s="312"/>
      <c r="JW8" s="312"/>
      <c r="JX8" s="312"/>
      <c r="JY8" s="312"/>
      <c r="JZ8" s="312"/>
      <c r="KA8" s="312"/>
      <c r="KB8" s="312"/>
      <c r="KC8" s="312"/>
      <c r="KD8" s="312"/>
      <c r="KE8" s="312"/>
      <c r="KF8" s="312"/>
      <c r="KG8" s="312"/>
      <c r="KH8" s="312"/>
      <c r="KI8" s="312"/>
      <c r="KJ8" s="312"/>
      <c r="KK8" s="312"/>
      <c r="KL8" s="312"/>
      <c r="KM8" s="312"/>
      <c r="KN8" s="312"/>
      <c r="KO8" s="312"/>
      <c r="KP8" s="312"/>
      <c r="KQ8" s="312"/>
      <c r="KR8" s="312"/>
      <c r="KS8" s="312"/>
      <c r="KT8" s="312"/>
      <c r="KU8" s="312"/>
      <c r="KV8" s="312"/>
      <c r="KW8" s="312"/>
      <c r="KX8" s="312"/>
      <c r="KY8" s="312"/>
      <c r="KZ8" s="312"/>
      <c r="LA8" s="312"/>
      <c r="LB8" s="312"/>
      <c r="LC8" s="312"/>
      <c r="LD8" s="312"/>
      <c r="LE8" s="312"/>
      <c r="LF8" s="312"/>
      <c r="LG8" s="312"/>
      <c r="LH8" s="312"/>
      <c r="LI8" s="312"/>
      <c r="LJ8" s="312"/>
      <c r="LK8" s="312"/>
      <c r="LL8" s="312"/>
      <c r="LM8" s="312"/>
      <c r="LN8" s="312"/>
      <c r="LO8" s="312"/>
      <c r="LP8" s="312"/>
      <c r="LQ8" s="312"/>
      <c r="LR8" s="312"/>
      <c r="LS8" s="312"/>
      <c r="LT8" s="312"/>
      <c r="LU8" s="312"/>
      <c r="LV8" s="312"/>
      <c r="LW8" s="312"/>
      <c r="LX8" s="312"/>
      <c r="LY8" s="312"/>
      <c r="LZ8" s="312"/>
      <c r="MA8" s="312"/>
      <c r="MB8" s="312"/>
      <c r="MC8" s="312"/>
      <c r="MD8" s="312"/>
      <c r="ME8" s="312"/>
      <c r="MF8" s="312"/>
      <c r="MG8" s="312"/>
      <c r="MH8" s="312"/>
      <c r="MI8" s="312"/>
      <c r="MJ8" s="312"/>
      <c r="MK8" s="312"/>
      <c r="ML8" s="312"/>
      <c r="MM8" s="312"/>
      <c r="MN8" s="312"/>
      <c r="MO8" s="312"/>
      <c r="MP8" s="312"/>
      <c r="MQ8" s="312"/>
      <c r="MR8" s="312"/>
      <c r="MS8" s="312"/>
      <c r="MT8" s="312"/>
      <c r="MU8" s="312"/>
      <c r="MV8" s="312"/>
      <c r="MW8" s="312"/>
      <c r="MX8" s="312"/>
      <c r="MY8" s="312"/>
      <c r="MZ8" s="312"/>
      <c r="NA8" s="312"/>
      <c r="NB8" s="312"/>
      <c r="NC8" s="312"/>
      <c r="ND8" s="312"/>
      <c r="NE8" s="312"/>
      <c r="NF8" s="312"/>
      <c r="NG8" s="312"/>
      <c r="NH8" s="312"/>
      <c r="NI8" s="312"/>
      <c r="NJ8" s="312"/>
      <c r="NK8" s="312"/>
      <c r="NL8" s="312"/>
      <c r="NM8" s="312"/>
      <c r="NN8" s="312"/>
      <c r="NO8" s="312"/>
      <c r="NP8" s="312"/>
      <c r="NQ8" s="312"/>
      <c r="NR8" s="312"/>
      <c r="NS8" s="312"/>
      <c r="NT8" s="312"/>
      <c r="NU8" s="312"/>
      <c r="NV8" s="312"/>
      <c r="NW8" s="312"/>
      <c r="NX8" s="312"/>
      <c r="NY8" s="312"/>
      <c r="NZ8" s="312"/>
      <c r="OA8" s="312"/>
      <c r="OB8" s="312"/>
      <c r="OC8" s="312"/>
      <c r="OD8" s="312"/>
      <c r="OE8" s="312"/>
      <c r="OF8" s="312"/>
      <c r="OG8" s="312"/>
      <c r="OH8" s="312"/>
      <c r="OI8" s="312"/>
      <c r="OJ8" s="312"/>
      <c r="OK8" s="312"/>
      <c r="OL8" s="312"/>
      <c r="OM8" s="312"/>
      <c r="ON8" s="312"/>
      <c r="OO8" s="312"/>
      <c r="OP8" s="312"/>
      <c r="OQ8" s="312"/>
      <c r="OR8" s="312"/>
      <c r="OS8" s="312"/>
      <c r="OT8" s="312"/>
      <c r="OU8" s="312"/>
      <c r="OV8" s="312"/>
      <c r="OW8" s="312"/>
      <c r="OX8" s="312"/>
      <c r="OY8" s="312"/>
      <c r="OZ8" s="312"/>
      <c r="PA8" s="312"/>
      <c r="PB8" s="312"/>
      <c r="PC8" s="312"/>
      <c r="PD8" s="312"/>
      <c r="PE8" s="312"/>
      <c r="PF8" s="312"/>
      <c r="PG8" s="312"/>
      <c r="PH8" s="312"/>
      <c r="PI8" s="312"/>
      <c r="PJ8" s="312"/>
      <c r="PK8" s="312"/>
      <c r="PL8" s="312"/>
      <c r="PM8" s="312"/>
      <c r="PN8" s="312"/>
      <c r="PO8" s="312"/>
      <c r="PP8" s="312"/>
      <c r="PQ8" s="312"/>
      <c r="PR8" s="312"/>
      <c r="PS8" s="312"/>
      <c r="PT8" s="312"/>
      <c r="PU8" s="312"/>
      <c r="PV8" s="312"/>
      <c r="PW8" s="312"/>
      <c r="PX8" s="312"/>
      <c r="PY8" s="312"/>
      <c r="PZ8" s="312"/>
      <c r="QA8" s="312"/>
      <c r="QB8" s="312"/>
      <c r="QC8" s="312"/>
      <c r="QD8" s="312"/>
      <c r="QE8" s="312"/>
      <c r="QF8" s="312"/>
      <c r="QG8" s="312"/>
      <c r="QH8" s="312"/>
      <c r="QI8" s="312"/>
      <c r="QJ8" s="312"/>
      <c r="QK8" s="312"/>
      <c r="QL8" s="312"/>
      <c r="QM8" s="312"/>
      <c r="QN8" s="312"/>
      <c r="QO8" s="312"/>
      <c r="QP8" s="312"/>
      <c r="QQ8" s="312"/>
      <c r="QR8" s="312"/>
      <c r="QS8" s="312"/>
      <c r="QT8" s="312"/>
      <c r="QU8" s="312"/>
      <c r="QV8" s="312"/>
      <c r="QW8" s="312"/>
      <c r="QX8" s="312"/>
      <c r="QY8" s="312"/>
      <c r="QZ8" s="312"/>
      <c r="RA8" s="312"/>
      <c r="RB8" s="312"/>
      <c r="RC8" s="312"/>
      <c r="RD8" s="312"/>
      <c r="RE8" s="312"/>
      <c r="RF8" s="312"/>
      <c r="RG8" s="312"/>
      <c r="RH8" s="312"/>
      <c r="RI8" s="312"/>
      <c r="RJ8" s="312"/>
      <c r="RK8" s="312"/>
      <c r="RL8" s="312"/>
      <c r="RM8" s="312"/>
      <c r="RN8" s="312"/>
      <c r="RO8" s="312"/>
      <c r="RP8" s="312"/>
      <c r="RQ8" s="312"/>
      <c r="RR8" s="312"/>
      <c r="RS8" s="312"/>
      <c r="RT8" s="312"/>
      <c r="RU8" s="312"/>
      <c r="RV8" s="312"/>
      <c r="RW8" s="312"/>
      <c r="RX8" s="312"/>
      <c r="RY8" s="312"/>
      <c r="RZ8" s="312"/>
      <c r="SA8" s="312"/>
      <c r="SB8" s="312"/>
      <c r="SC8" s="312"/>
      <c r="SD8" s="312"/>
      <c r="SE8" s="312"/>
      <c r="SF8" s="312"/>
      <c r="SG8" s="312"/>
      <c r="SH8" s="312"/>
      <c r="SI8" s="312"/>
      <c r="SJ8" s="312"/>
      <c r="SK8" s="312"/>
      <c r="SL8" s="312"/>
      <c r="SM8" s="312"/>
      <c r="SN8" s="312"/>
      <c r="SO8" s="312"/>
      <c r="SP8" s="312"/>
      <c r="SQ8" s="312"/>
      <c r="SR8" s="312"/>
      <c r="SS8" s="312"/>
      <c r="ST8" s="312"/>
      <c r="SU8" s="312"/>
      <c r="SV8" s="312"/>
      <c r="SW8" s="312"/>
      <c r="SX8" s="312"/>
      <c r="SY8" s="312"/>
      <c r="SZ8" s="312"/>
      <c r="TA8" s="312"/>
      <c r="TB8" s="312"/>
      <c r="TC8" s="312"/>
      <c r="TD8" s="312"/>
      <c r="TE8" s="312"/>
      <c r="TF8" s="312"/>
      <c r="TG8" s="312"/>
      <c r="TH8" s="312"/>
      <c r="TI8" s="312"/>
      <c r="TJ8" s="312"/>
      <c r="TK8" s="312"/>
      <c r="TL8" s="312"/>
      <c r="TM8" s="312"/>
      <c r="TN8" s="312"/>
      <c r="TO8" s="312"/>
      <c r="TP8" s="312"/>
      <c r="TQ8" s="312"/>
      <c r="TR8" s="312"/>
      <c r="TS8" s="312"/>
      <c r="TT8" s="312"/>
      <c r="TU8" s="312"/>
      <c r="TV8" s="312"/>
      <c r="TW8" s="312"/>
      <c r="TX8" s="312"/>
      <c r="TY8" s="312"/>
      <c r="TZ8" s="312"/>
      <c r="UA8" s="312"/>
      <c r="UB8" s="312"/>
      <c r="UC8" s="312"/>
      <c r="UD8" s="312"/>
      <c r="UE8" s="312"/>
      <c r="UF8" s="312"/>
      <c r="UG8" s="312"/>
      <c r="UH8" s="312"/>
      <c r="UI8" s="312"/>
      <c r="UJ8" s="312"/>
      <c r="UK8" s="312"/>
      <c r="UL8" s="312"/>
      <c r="UM8" s="312"/>
      <c r="UN8" s="312"/>
      <c r="UO8" s="312"/>
      <c r="UP8" s="312"/>
      <c r="UQ8" s="312"/>
      <c r="UR8" s="312"/>
      <c r="US8" s="312"/>
      <c r="UT8" s="312"/>
      <c r="UU8" s="312"/>
      <c r="UV8" s="312"/>
      <c r="UW8" s="312"/>
      <c r="UX8" s="312"/>
      <c r="UY8" s="312"/>
      <c r="UZ8" s="312"/>
      <c r="VA8" s="312"/>
      <c r="VB8" s="312"/>
      <c r="VC8" s="312"/>
      <c r="VD8" s="312"/>
      <c r="VE8" s="312"/>
      <c r="VF8" s="312"/>
      <c r="VG8" s="312"/>
      <c r="VH8" s="312"/>
      <c r="VI8" s="312"/>
      <c r="VJ8" s="312"/>
      <c r="VK8" s="312"/>
      <c r="VL8" s="312"/>
      <c r="VM8" s="312"/>
      <c r="VN8" s="312"/>
      <c r="VO8" s="312"/>
      <c r="VP8" s="312"/>
      <c r="VQ8" s="312"/>
      <c r="VR8" s="312"/>
      <c r="VS8" s="312"/>
      <c r="VT8" s="312"/>
      <c r="VU8" s="312"/>
      <c r="VV8" s="312"/>
      <c r="VW8" s="312"/>
      <c r="VX8" s="312"/>
      <c r="VY8" s="312"/>
      <c r="VZ8" s="312"/>
      <c r="WA8" s="312"/>
      <c r="WB8" s="312"/>
      <c r="WC8" s="312"/>
      <c r="WD8" s="312"/>
      <c r="WE8" s="312"/>
      <c r="WF8" s="312"/>
      <c r="WG8" s="312"/>
      <c r="WH8" s="312"/>
      <c r="WI8" s="312"/>
      <c r="WJ8" s="312"/>
      <c r="WK8" s="312"/>
      <c r="WL8" s="312"/>
      <c r="WM8" s="312"/>
      <c r="WN8" s="312"/>
      <c r="WO8" s="312"/>
      <c r="WP8" s="312"/>
      <c r="WQ8" s="312"/>
      <c r="WR8" s="312"/>
      <c r="WS8" s="312"/>
      <c r="WT8" s="312"/>
      <c r="WU8" s="312"/>
      <c r="WV8" s="312"/>
      <c r="WW8" s="312"/>
      <c r="WX8" s="312"/>
      <c r="WY8" s="312"/>
      <c r="WZ8" s="312"/>
      <c r="XA8" s="312"/>
      <c r="XB8" s="312"/>
      <c r="XC8" s="312"/>
      <c r="XD8" s="312"/>
      <c r="XE8" s="312"/>
      <c r="XF8" s="312"/>
      <c r="XG8" s="312"/>
      <c r="XH8" s="312"/>
      <c r="XI8" s="312"/>
      <c r="XJ8" s="312"/>
      <c r="XK8" s="312"/>
      <c r="XL8" s="312"/>
      <c r="XM8" s="312"/>
      <c r="XN8" s="312"/>
      <c r="XO8" s="312"/>
      <c r="XP8" s="312"/>
      <c r="XQ8" s="312"/>
      <c r="XR8" s="312"/>
      <c r="XS8" s="312"/>
      <c r="XT8" s="312"/>
      <c r="XU8" s="312"/>
      <c r="XV8" s="312"/>
      <c r="XW8" s="312"/>
      <c r="XX8" s="312"/>
      <c r="XY8" s="312"/>
      <c r="XZ8" s="312"/>
      <c r="YA8" s="312"/>
      <c r="YB8" s="312"/>
      <c r="YC8" s="312"/>
      <c r="YD8" s="312"/>
      <c r="YE8" s="312"/>
      <c r="YF8" s="312"/>
      <c r="YG8" s="312"/>
      <c r="YH8" s="312"/>
      <c r="YI8" s="312"/>
      <c r="YJ8" s="312"/>
      <c r="YK8" s="312"/>
      <c r="YL8" s="312"/>
      <c r="YM8" s="312"/>
      <c r="YN8" s="312"/>
      <c r="YO8" s="312"/>
      <c r="YP8" s="312"/>
      <c r="YQ8" s="312"/>
      <c r="YR8" s="312"/>
      <c r="YS8" s="312"/>
      <c r="YT8" s="312"/>
      <c r="YU8" s="312"/>
      <c r="YV8" s="312"/>
      <c r="YW8" s="312"/>
      <c r="YX8" s="312"/>
      <c r="YY8" s="312"/>
      <c r="YZ8" s="312"/>
      <c r="ZA8" s="312"/>
      <c r="ZB8" s="312"/>
      <c r="ZC8" s="312"/>
      <c r="ZD8" s="312"/>
      <c r="ZE8" s="312"/>
      <c r="ZF8" s="312"/>
      <c r="ZG8" s="312"/>
      <c r="ZH8" s="312"/>
      <c r="ZI8" s="312"/>
      <c r="ZJ8" s="312"/>
      <c r="ZK8" s="312"/>
      <c r="ZL8" s="312"/>
      <c r="ZM8" s="312"/>
      <c r="ZN8" s="312"/>
      <c r="ZO8" s="312"/>
      <c r="ZP8" s="312"/>
      <c r="ZQ8" s="312"/>
      <c r="ZR8" s="312"/>
      <c r="ZS8" s="312"/>
      <c r="ZT8" s="312"/>
      <c r="ZU8" s="312"/>
      <c r="ZV8" s="312"/>
      <c r="ZW8" s="312"/>
      <c r="ZX8" s="312"/>
      <c r="ZY8" s="312"/>
      <c r="ZZ8" s="312"/>
      <c r="AAA8" s="312"/>
      <c r="AAB8" s="312"/>
      <c r="AAC8" s="312"/>
      <c r="AAD8" s="312"/>
      <c r="AAE8" s="312"/>
      <c r="AAF8" s="312"/>
      <c r="AAG8" s="312"/>
      <c r="AAH8" s="312"/>
      <c r="AAI8" s="312"/>
      <c r="AAJ8" s="312"/>
      <c r="AAK8" s="312"/>
      <c r="AAL8" s="312"/>
      <c r="AAM8" s="312"/>
      <c r="AAN8" s="312"/>
      <c r="AAO8" s="312"/>
      <c r="AAP8" s="312"/>
      <c r="AAQ8" s="312"/>
      <c r="AAR8" s="312"/>
      <c r="AAS8" s="312"/>
      <c r="AAT8" s="312"/>
      <c r="AAU8" s="312"/>
      <c r="AAV8" s="312"/>
    </row>
    <row r="9" spans="1:725" s="359" customFormat="1" ht="13.5" customHeight="1" x14ac:dyDescent="0.2">
      <c r="A9" s="295"/>
      <c r="B9" s="360"/>
      <c r="C9" s="360"/>
      <c r="D9" s="361"/>
      <c r="E9" s="361"/>
      <c r="F9" s="297"/>
      <c r="G9" s="298"/>
      <c r="H9" s="298"/>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312"/>
      <c r="AJ9" s="312"/>
      <c r="AK9" s="312"/>
      <c r="AL9" s="312"/>
      <c r="AM9" s="312"/>
      <c r="AN9" s="312"/>
      <c r="AO9" s="312"/>
      <c r="AP9" s="312"/>
      <c r="AQ9" s="312"/>
      <c r="AR9" s="312"/>
      <c r="AS9" s="312"/>
      <c r="AT9" s="312"/>
      <c r="AU9" s="312"/>
      <c r="AV9" s="312"/>
      <c r="AW9" s="312"/>
      <c r="AX9" s="312"/>
      <c r="AY9" s="312"/>
      <c r="AZ9" s="312"/>
      <c r="BA9" s="312"/>
      <c r="BB9" s="312"/>
      <c r="BC9" s="312"/>
      <c r="BD9" s="312"/>
      <c r="BE9" s="312"/>
      <c r="BF9" s="312"/>
      <c r="BG9" s="312"/>
      <c r="BH9" s="312"/>
      <c r="BI9" s="312"/>
      <c r="BJ9" s="312"/>
      <c r="BK9" s="312"/>
      <c r="BL9" s="312"/>
      <c r="BM9" s="312"/>
      <c r="BN9" s="312"/>
      <c r="BO9" s="312"/>
      <c r="BP9" s="312"/>
      <c r="BQ9" s="312"/>
      <c r="BR9" s="312"/>
      <c r="BS9" s="312"/>
      <c r="BT9" s="312"/>
      <c r="BU9" s="312"/>
      <c r="BV9" s="312"/>
      <c r="BW9" s="312"/>
      <c r="BX9" s="312"/>
      <c r="BY9" s="312"/>
      <c r="BZ9" s="312"/>
      <c r="CA9" s="312"/>
      <c r="CB9" s="312"/>
      <c r="CC9" s="312"/>
      <c r="CD9" s="312"/>
      <c r="CE9" s="312"/>
      <c r="CF9" s="312"/>
      <c r="CG9" s="312"/>
      <c r="CH9" s="312"/>
      <c r="CI9" s="312"/>
      <c r="CJ9" s="312"/>
      <c r="CK9" s="312"/>
      <c r="CL9" s="312"/>
      <c r="CM9" s="312"/>
      <c r="CN9" s="312"/>
      <c r="CO9" s="312"/>
      <c r="CP9" s="312"/>
      <c r="CQ9" s="312"/>
      <c r="CR9" s="312"/>
      <c r="CS9" s="312"/>
      <c r="CT9" s="312"/>
      <c r="CU9" s="312"/>
      <c r="CV9" s="312"/>
      <c r="CW9" s="312"/>
      <c r="CX9" s="312"/>
      <c r="CY9" s="312"/>
      <c r="CZ9" s="312"/>
      <c r="DA9" s="312"/>
      <c r="DB9" s="312"/>
      <c r="DC9" s="312"/>
      <c r="DD9" s="312"/>
      <c r="DE9" s="312"/>
      <c r="DF9" s="312"/>
      <c r="DG9" s="312"/>
      <c r="DH9" s="312"/>
      <c r="DI9" s="312"/>
      <c r="DJ9" s="312"/>
      <c r="DK9" s="312"/>
      <c r="DL9" s="312"/>
      <c r="DM9" s="312"/>
      <c r="DN9" s="312"/>
      <c r="DO9" s="312"/>
      <c r="DP9" s="312"/>
      <c r="DQ9" s="312"/>
      <c r="DR9" s="312"/>
      <c r="DS9" s="312"/>
      <c r="DT9" s="312"/>
      <c r="DU9" s="312"/>
      <c r="DV9" s="312"/>
      <c r="DW9" s="312"/>
      <c r="DX9" s="312"/>
      <c r="DY9" s="312"/>
      <c r="DZ9" s="312"/>
      <c r="EA9" s="312"/>
      <c r="EB9" s="312"/>
      <c r="EC9" s="312"/>
      <c r="ED9" s="312"/>
      <c r="EE9" s="312"/>
      <c r="EF9" s="312"/>
      <c r="EG9" s="312"/>
      <c r="EH9" s="312"/>
      <c r="EI9" s="312"/>
      <c r="EJ9" s="312"/>
      <c r="EK9" s="312"/>
      <c r="EL9" s="312"/>
      <c r="EM9" s="312"/>
      <c r="EN9" s="312"/>
      <c r="EO9" s="312"/>
      <c r="EP9" s="312"/>
      <c r="EQ9" s="312"/>
      <c r="ER9" s="312"/>
      <c r="ES9" s="312"/>
      <c r="ET9" s="312"/>
      <c r="EU9" s="312"/>
      <c r="EV9" s="312"/>
      <c r="EW9" s="312"/>
      <c r="EX9" s="312"/>
      <c r="EY9" s="312"/>
      <c r="EZ9" s="312"/>
      <c r="FA9" s="312"/>
      <c r="FB9" s="312"/>
      <c r="FC9" s="312"/>
      <c r="FD9" s="312"/>
      <c r="FE9" s="312"/>
      <c r="FF9" s="312"/>
      <c r="FG9" s="312"/>
      <c r="FH9" s="312"/>
      <c r="FI9" s="312"/>
      <c r="FJ9" s="312"/>
      <c r="FK9" s="312"/>
      <c r="FL9" s="312"/>
      <c r="FM9" s="312"/>
      <c r="FN9" s="312"/>
      <c r="FO9" s="312"/>
      <c r="FP9" s="312"/>
      <c r="FQ9" s="312"/>
      <c r="FR9" s="312"/>
      <c r="FS9" s="312"/>
      <c r="FT9" s="312"/>
      <c r="FU9" s="312"/>
      <c r="FV9" s="312"/>
      <c r="FW9" s="312"/>
      <c r="FX9" s="312"/>
      <c r="FY9" s="312"/>
      <c r="FZ9" s="312"/>
      <c r="GA9" s="312"/>
      <c r="GB9" s="312"/>
      <c r="GC9" s="312"/>
      <c r="GD9" s="312"/>
      <c r="GE9" s="312"/>
      <c r="GF9" s="312"/>
      <c r="GG9" s="312"/>
      <c r="GH9" s="312"/>
      <c r="GI9" s="312"/>
      <c r="GJ9" s="312"/>
      <c r="GK9" s="312"/>
      <c r="GL9" s="312"/>
      <c r="GM9" s="312"/>
      <c r="GN9" s="312"/>
      <c r="GO9" s="312"/>
      <c r="GP9" s="312"/>
      <c r="GQ9" s="312"/>
      <c r="GR9" s="312"/>
      <c r="GS9" s="312"/>
      <c r="GT9" s="312"/>
      <c r="GU9" s="312"/>
      <c r="GV9" s="312"/>
      <c r="GW9" s="312"/>
      <c r="GX9" s="312"/>
      <c r="GY9" s="312"/>
      <c r="GZ9" s="312"/>
      <c r="HA9" s="312"/>
      <c r="HB9" s="312"/>
      <c r="HC9" s="312"/>
      <c r="HD9" s="312"/>
      <c r="HE9" s="312"/>
      <c r="HF9" s="312"/>
      <c r="HG9" s="312"/>
      <c r="HH9" s="312"/>
      <c r="HI9" s="312"/>
      <c r="HJ9" s="312"/>
      <c r="HK9" s="312"/>
      <c r="HL9" s="312"/>
      <c r="HM9" s="312"/>
      <c r="HN9" s="312"/>
      <c r="HO9" s="312"/>
      <c r="HP9" s="312"/>
      <c r="HQ9" s="312"/>
      <c r="HR9" s="312"/>
      <c r="HS9" s="312"/>
      <c r="HT9" s="312"/>
      <c r="HU9" s="312"/>
      <c r="HV9" s="312"/>
      <c r="HW9" s="312"/>
      <c r="HX9" s="312"/>
      <c r="HY9" s="312"/>
      <c r="HZ9" s="312"/>
      <c r="IA9" s="312"/>
      <c r="IB9" s="312"/>
      <c r="IC9" s="312"/>
      <c r="ID9" s="312"/>
      <c r="IE9" s="312"/>
      <c r="IF9" s="312"/>
      <c r="IG9" s="312"/>
      <c r="IH9" s="312"/>
      <c r="II9" s="312"/>
      <c r="IJ9" s="312"/>
      <c r="IK9" s="312"/>
      <c r="IL9" s="312"/>
      <c r="IM9" s="312"/>
      <c r="IN9" s="312"/>
      <c r="IO9" s="312"/>
      <c r="IP9" s="312"/>
      <c r="IQ9" s="312"/>
      <c r="IR9" s="312"/>
      <c r="IS9" s="312"/>
      <c r="IT9" s="312"/>
      <c r="IU9" s="312"/>
      <c r="IV9" s="312"/>
      <c r="IW9" s="312"/>
      <c r="IX9" s="312"/>
      <c r="IY9" s="312"/>
      <c r="IZ9" s="312"/>
      <c r="JA9" s="312"/>
      <c r="JB9" s="312"/>
      <c r="JC9" s="312"/>
      <c r="JD9" s="312"/>
      <c r="JE9" s="312"/>
      <c r="JF9" s="312"/>
      <c r="JG9" s="312"/>
      <c r="JH9" s="312"/>
      <c r="JI9" s="312"/>
      <c r="JJ9" s="312"/>
      <c r="JK9" s="312"/>
      <c r="JL9" s="312"/>
      <c r="JM9" s="312"/>
      <c r="JN9" s="312"/>
      <c r="JO9" s="312"/>
      <c r="JP9" s="312"/>
      <c r="JQ9" s="312"/>
      <c r="JR9" s="312"/>
      <c r="JS9" s="312"/>
      <c r="JT9" s="312"/>
      <c r="JU9" s="312"/>
      <c r="JV9" s="312"/>
      <c r="JW9" s="312"/>
      <c r="JX9" s="312"/>
      <c r="JY9" s="312"/>
      <c r="JZ9" s="312"/>
      <c r="KA9" s="312"/>
      <c r="KB9" s="312"/>
      <c r="KC9" s="312"/>
      <c r="KD9" s="312"/>
      <c r="KE9" s="312"/>
      <c r="KF9" s="312"/>
      <c r="KG9" s="312"/>
      <c r="KH9" s="312"/>
      <c r="KI9" s="312"/>
      <c r="KJ9" s="312"/>
      <c r="KK9" s="312"/>
      <c r="KL9" s="312"/>
      <c r="KM9" s="312"/>
      <c r="KN9" s="312"/>
      <c r="KO9" s="312"/>
      <c r="KP9" s="312"/>
      <c r="KQ9" s="312"/>
      <c r="KR9" s="312"/>
      <c r="KS9" s="312"/>
      <c r="KT9" s="312"/>
      <c r="KU9" s="312"/>
      <c r="KV9" s="312"/>
      <c r="KW9" s="312"/>
      <c r="KX9" s="312"/>
      <c r="KY9" s="312"/>
      <c r="KZ9" s="312"/>
      <c r="LA9" s="312"/>
      <c r="LB9" s="312"/>
      <c r="LC9" s="312"/>
      <c r="LD9" s="312"/>
      <c r="LE9" s="312"/>
      <c r="LF9" s="312"/>
      <c r="LG9" s="312"/>
      <c r="LH9" s="312"/>
      <c r="LI9" s="312"/>
      <c r="LJ9" s="312"/>
      <c r="LK9" s="312"/>
      <c r="LL9" s="312"/>
      <c r="LM9" s="312"/>
      <c r="LN9" s="312"/>
      <c r="LO9" s="312"/>
      <c r="LP9" s="312"/>
      <c r="LQ9" s="312"/>
      <c r="LR9" s="312"/>
      <c r="LS9" s="312"/>
      <c r="LT9" s="312"/>
      <c r="LU9" s="312"/>
      <c r="LV9" s="312"/>
      <c r="LW9" s="312"/>
      <c r="LX9" s="312"/>
      <c r="LY9" s="312"/>
      <c r="LZ9" s="312"/>
      <c r="MA9" s="312"/>
      <c r="MB9" s="312"/>
      <c r="MC9" s="312"/>
      <c r="MD9" s="312"/>
      <c r="ME9" s="312"/>
      <c r="MF9" s="312"/>
      <c r="MG9" s="312"/>
      <c r="MH9" s="312"/>
      <c r="MI9" s="312"/>
      <c r="MJ9" s="312"/>
      <c r="MK9" s="312"/>
      <c r="ML9" s="312"/>
      <c r="MM9" s="312"/>
      <c r="MN9" s="312"/>
      <c r="MO9" s="312"/>
      <c r="MP9" s="312"/>
      <c r="MQ9" s="312"/>
      <c r="MR9" s="312"/>
      <c r="MS9" s="312"/>
      <c r="MT9" s="312"/>
      <c r="MU9" s="312"/>
      <c r="MV9" s="312"/>
      <c r="MW9" s="312"/>
      <c r="MX9" s="312"/>
      <c r="MY9" s="312"/>
      <c r="MZ9" s="312"/>
      <c r="NA9" s="312"/>
      <c r="NB9" s="312"/>
      <c r="NC9" s="312"/>
      <c r="ND9" s="312"/>
      <c r="NE9" s="312"/>
      <c r="NF9" s="312"/>
      <c r="NG9" s="312"/>
      <c r="NH9" s="312"/>
      <c r="NI9" s="312"/>
      <c r="NJ9" s="312"/>
      <c r="NK9" s="312"/>
      <c r="NL9" s="312"/>
      <c r="NM9" s="312"/>
      <c r="NN9" s="312"/>
      <c r="NO9" s="312"/>
      <c r="NP9" s="312"/>
      <c r="NQ9" s="312"/>
      <c r="NR9" s="312"/>
      <c r="NS9" s="312"/>
      <c r="NT9" s="312"/>
      <c r="NU9" s="312"/>
      <c r="NV9" s="312"/>
      <c r="NW9" s="312"/>
      <c r="NX9" s="312"/>
      <c r="NY9" s="312"/>
      <c r="NZ9" s="312"/>
      <c r="OA9" s="312"/>
      <c r="OB9" s="312"/>
      <c r="OC9" s="312"/>
      <c r="OD9" s="312"/>
      <c r="OE9" s="312"/>
      <c r="OF9" s="312"/>
      <c r="OG9" s="312"/>
      <c r="OH9" s="312"/>
      <c r="OI9" s="312"/>
      <c r="OJ9" s="312"/>
      <c r="OK9" s="312"/>
      <c r="OL9" s="312"/>
      <c r="OM9" s="312"/>
      <c r="ON9" s="312"/>
      <c r="OO9" s="312"/>
      <c r="OP9" s="312"/>
      <c r="OQ9" s="312"/>
      <c r="OR9" s="312"/>
      <c r="OS9" s="312"/>
      <c r="OT9" s="312"/>
      <c r="OU9" s="312"/>
      <c r="OV9" s="312"/>
      <c r="OW9" s="312"/>
      <c r="OX9" s="312"/>
      <c r="OY9" s="312"/>
      <c r="OZ9" s="312"/>
      <c r="PA9" s="312"/>
      <c r="PB9" s="312"/>
      <c r="PC9" s="312"/>
      <c r="PD9" s="312"/>
      <c r="PE9" s="312"/>
      <c r="PF9" s="312"/>
      <c r="PG9" s="312"/>
      <c r="PH9" s="312"/>
      <c r="PI9" s="312"/>
      <c r="PJ9" s="312"/>
      <c r="PK9" s="312"/>
      <c r="PL9" s="312"/>
      <c r="PM9" s="312"/>
      <c r="PN9" s="312"/>
      <c r="PO9" s="312"/>
      <c r="PP9" s="312"/>
      <c r="PQ9" s="312"/>
      <c r="PR9" s="312"/>
      <c r="PS9" s="312"/>
      <c r="PT9" s="312"/>
      <c r="PU9" s="312"/>
      <c r="PV9" s="312"/>
      <c r="PW9" s="312"/>
      <c r="PX9" s="312"/>
      <c r="PY9" s="312"/>
      <c r="PZ9" s="312"/>
      <c r="QA9" s="312"/>
      <c r="QB9" s="312"/>
      <c r="QC9" s="312"/>
      <c r="QD9" s="312"/>
      <c r="QE9" s="312"/>
      <c r="QF9" s="312"/>
      <c r="QG9" s="312"/>
      <c r="QH9" s="312"/>
      <c r="QI9" s="312"/>
      <c r="QJ9" s="312"/>
      <c r="QK9" s="312"/>
      <c r="QL9" s="312"/>
      <c r="QM9" s="312"/>
      <c r="QN9" s="312"/>
      <c r="QO9" s="312"/>
      <c r="QP9" s="312"/>
      <c r="QQ9" s="312"/>
      <c r="QR9" s="312"/>
      <c r="QS9" s="312"/>
      <c r="QT9" s="312"/>
      <c r="QU9" s="312"/>
      <c r="QV9" s="312"/>
      <c r="QW9" s="312"/>
      <c r="QX9" s="312"/>
      <c r="QY9" s="312"/>
      <c r="QZ9" s="312"/>
      <c r="RA9" s="312"/>
      <c r="RB9" s="312"/>
      <c r="RC9" s="312"/>
      <c r="RD9" s="312"/>
      <c r="RE9" s="312"/>
      <c r="RF9" s="312"/>
      <c r="RG9" s="312"/>
      <c r="RH9" s="312"/>
      <c r="RI9" s="312"/>
      <c r="RJ9" s="312"/>
      <c r="RK9" s="312"/>
      <c r="RL9" s="312"/>
      <c r="RM9" s="312"/>
      <c r="RN9" s="312"/>
      <c r="RO9" s="312"/>
      <c r="RP9" s="312"/>
      <c r="RQ9" s="312"/>
      <c r="RR9" s="312"/>
      <c r="RS9" s="312"/>
      <c r="RT9" s="312"/>
      <c r="RU9" s="312"/>
      <c r="RV9" s="312"/>
      <c r="RW9" s="312"/>
      <c r="RX9" s="312"/>
      <c r="RY9" s="312"/>
      <c r="RZ9" s="312"/>
      <c r="SA9" s="312"/>
      <c r="SB9" s="312"/>
      <c r="SC9" s="312"/>
      <c r="SD9" s="312"/>
      <c r="SE9" s="312"/>
      <c r="SF9" s="312"/>
      <c r="SG9" s="312"/>
      <c r="SH9" s="312"/>
      <c r="SI9" s="312"/>
      <c r="SJ9" s="312"/>
      <c r="SK9" s="312"/>
      <c r="SL9" s="312"/>
      <c r="SM9" s="312"/>
      <c r="SN9" s="312"/>
      <c r="SO9" s="312"/>
      <c r="SP9" s="312"/>
      <c r="SQ9" s="312"/>
      <c r="SR9" s="312"/>
      <c r="SS9" s="312"/>
      <c r="ST9" s="312"/>
      <c r="SU9" s="312"/>
      <c r="SV9" s="312"/>
      <c r="SW9" s="312"/>
      <c r="SX9" s="312"/>
      <c r="SY9" s="312"/>
      <c r="SZ9" s="312"/>
      <c r="TA9" s="312"/>
      <c r="TB9" s="312"/>
      <c r="TC9" s="312"/>
      <c r="TD9" s="312"/>
      <c r="TE9" s="312"/>
      <c r="TF9" s="312"/>
      <c r="TG9" s="312"/>
      <c r="TH9" s="312"/>
      <c r="TI9" s="312"/>
      <c r="TJ9" s="312"/>
      <c r="TK9" s="312"/>
      <c r="TL9" s="312"/>
      <c r="TM9" s="312"/>
      <c r="TN9" s="312"/>
      <c r="TO9" s="312"/>
      <c r="TP9" s="312"/>
      <c r="TQ9" s="312"/>
      <c r="TR9" s="312"/>
      <c r="TS9" s="312"/>
      <c r="TT9" s="312"/>
      <c r="TU9" s="312"/>
      <c r="TV9" s="312"/>
      <c r="TW9" s="312"/>
      <c r="TX9" s="312"/>
      <c r="TY9" s="312"/>
      <c r="TZ9" s="312"/>
      <c r="UA9" s="312"/>
      <c r="UB9" s="312"/>
      <c r="UC9" s="312"/>
      <c r="UD9" s="312"/>
      <c r="UE9" s="312"/>
      <c r="UF9" s="312"/>
      <c r="UG9" s="312"/>
      <c r="UH9" s="312"/>
      <c r="UI9" s="312"/>
      <c r="UJ9" s="312"/>
      <c r="UK9" s="312"/>
      <c r="UL9" s="312"/>
      <c r="UM9" s="312"/>
      <c r="UN9" s="312"/>
      <c r="UO9" s="312"/>
      <c r="UP9" s="312"/>
      <c r="UQ9" s="312"/>
      <c r="UR9" s="312"/>
      <c r="US9" s="312"/>
      <c r="UT9" s="312"/>
      <c r="UU9" s="312"/>
      <c r="UV9" s="312"/>
      <c r="UW9" s="312"/>
      <c r="UX9" s="312"/>
      <c r="UY9" s="312"/>
      <c r="UZ9" s="312"/>
      <c r="VA9" s="312"/>
      <c r="VB9" s="312"/>
      <c r="VC9" s="312"/>
      <c r="VD9" s="312"/>
      <c r="VE9" s="312"/>
      <c r="VF9" s="312"/>
      <c r="VG9" s="312"/>
      <c r="VH9" s="312"/>
      <c r="VI9" s="312"/>
      <c r="VJ9" s="312"/>
      <c r="VK9" s="312"/>
      <c r="VL9" s="312"/>
      <c r="VM9" s="312"/>
      <c r="VN9" s="312"/>
      <c r="VO9" s="312"/>
      <c r="VP9" s="312"/>
      <c r="VQ9" s="312"/>
      <c r="VR9" s="312"/>
      <c r="VS9" s="312"/>
      <c r="VT9" s="312"/>
      <c r="VU9" s="312"/>
      <c r="VV9" s="312"/>
      <c r="VW9" s="312"/>
      <c r="VX9" s="312"/>
      <c r="VY9" s="312"/>
      <c r="VZ9" s="312"/>
      <c r="WA9" s="312"/>
      <c r="WB9" s="312"/>
      <c r="WC9" s="312"/>
      <c r="WD9" s="312"/>
      <c r="WE9" s="312"/>
      <c r="WF9" s="312"/>
      <c r="WG9" s="312"/>
      <c r="WH9" s="312"/>
      <c r="WI9" s="312"/>
      <c r="WJ9" s="312"/>
      <c r="WK9" s="312"/>
      <c r="WL9" s="312"/>
      <c r="WM9" s="312"/>
      <c r="WN9" s="312"/>
      <c r="WO9" s="312"/>
      <c r="WP9" s="312"/>
      <c r="WQ9" s="312"/>
      <c r="WR9" s="312"/>
      <c r="WS9" s="312"/>
      <c r="WT9" s="312"/>
      <c r="WU9" s="312"/>
      <c r="WV9" s="312"/>
      <c r="WW9" s="312"/>
      <c r="WX9" s="312"/>
      <c r="WY9" s="312"/>
      <c r="WZ9" s="312"/>
      <c r="XA9" s="312"/>
      <c r="XB9" s="312"/>
      <c r="XC9" s="312"/>
      <c r="XD9" s="312"/>
      <c r="XE9" s="312"/>
      <c r="XF9" s="312"/>
      <c r="XG9" s="312"/>
      <c r="XH9" s="312"/>
      <c r="XI9" s="312"/>
      <c r="XJ9" s="312"/>
      <c r="XK9" s="312"/>
      <c r="XL9" s="312"/>
      <c r="XM9" s="312"/>
      <c r="XN9" s="312"/>
      <c r="XO9" s="312"/>
      <c r="XP9" s="312"/>
      <c r="XQ9" s="312"/>
      <c r="XR9" s="312"/>
      <c r="XS9" s="312"/>
      <c r="XT9" s="312"/>
      <c r="XU9" s="312"/>
      <c r="XV9" s="312"/>
      <c r="XW9" s="312"/>
      <c r="XX9" s="312"/>
      <c r="XY9" s="312"/>
      <c r="XZ9" s="312"/>
      <c r="YA9" s="312"/>
      <c r="YB9" s="312"/>
      <c r="YC9" s="312"/>
      <c r="YD9" s="312"/>
      <c r="YE9" s="312"/>
      <c r="YF9" s="312"/>
      <c r="YG9" s="312"/>
      <c r="YH9" s="312"/>
      <c r="YI9" s="312"/>
      <c r="YJ9" s="312"/>
      <c r="YK9" s="312"/>
      <c r="YL9" s="312"/>
      <c r="YM9" s="312"/>
      <c r="YN9" s="312"/>
      <c r="YO9" s="312"/>
      <c r="YP9" s="312"/>
      <c r="YQ9" s="312"/>
      <c r="YR9" s="312"/>
      <c r="YS9" s="312"/>
      <c r="YT9" s="312"/>
      <c r="YU9" s="312"/>
      <c r="YV9" s="312"/>
      <c r="YW9" s="312"/>
      <c r="YX9" s="312"/>
      <c r="YY9" s="312"/>
      <c r="YZ9" s="312"/>
      <c r="ZA9" s="312"/>
      <c r="ZB9" s="312"/>
      <c r="ZC9" s="312"/>
      <c r="ZD9" s="312"/>
      <c r="ZE9" s="312"/>
      <c r="ZF9" s="312"/>
      <c r="ZG9" s="312"/>
      <c r="ZH9" s="312"/>
      <c r="ZI9" s="312"/>
      <c r="ZJ9" s="312"/>
      <c r="ZK9" s="312"/>
      <c r="ZL9" s="312"/>
      <c r="ZM9" s="312"/>
      <c r="ZN9" s="312"/>
      <c r="ZO9" s="312"/>
      <c r="ZP9" s="312"/>
      <c r="ZQ9" s="312"/>
      <c r="ZR9" s="312"/>
      <c r="ZS9" s="312"/>
      <c r="ZT9" s="312"/>
      <c r="ZU9" s="312"/>
      <c r="ZV9" s="312"/>
      <c r="ZW9" s="312"/>
      <c r="ZX9" s="312"/>
      <c r="ZY9" s="312"/>
      <c r="ZZ9" s="312"/>
      <c r="AAA9" s="312"/>
      <c r="AAB9" s="312"/>
      <c r="AAC9" s="312"/>
      <c r="AAD9" s="312"/>
      <c r="AAE9" s="312"/>
      <c r="AAF9" s="312"/>
      <c r="AAG9" s="312"/>
      <c r="AAH9" s="312"/>
      <c r="AAI9" s="312"/>
      <c r="AAJ9" s="312"/>
      <c r="AAK9" s="312"/>
      <c r="AAL9" s="312"/>
      <c r="AAM9" s="312"/>
      <c r="AAN9" s="312"/>
      <c r="AAO9" s="312"/>
      <c r="AAP9" s="312"/>
      <c r="AAQ9" s="312"/>
      <c r="AAR9" s="312"/>
      <c r="AAS9" s="312"/>
      <c r="AAT9" s="312"/>
      <c r="AAU9" s="312"/>
      <c r="AAV9" s="312"/>
      <c r="AAW9" s="312"/>
    </row>
    <row r="10" spans="1:725" s="359" customFormat="1" ht="13.5" customHeight="1" x14ac:dyDescent="0.2">
      <c r="A10" s="299"/>
      <c r="B10" s="362" t="s">
        <v>339</v>
      </c>
      <c r="C10" s="301"/>
      <c r="D10" s="300" t="str">
        <f>CONCATENATE(B8," ",C8)</f>
        <v>1 Universální kabelážní systém (UKS)</v>
      </c>
      <c r="E10" s="302"/>
      <c r="F10" s="303"/>
      <c r="G10" s="304"/>
      <c r="H10" s="305">
        <f>'12-2'!H39</f>
        <v>0</v>
      </c>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c r="AW10" s="312"/>
      <c r="AX10" s="312"/>
      <c r="AY10" s="312"/>
      <c r="AZ10" s="312"/>
      <c r="BA10" s="312"/>
      <c r="BB10" s="312"/>
      <c r="BC10" s="312"/>
      <c r="BD10" s="312"/>
      <c r="BE10" s="312"/>
      <c r="BF10" s="312"/>
      <c r="BG10" s="312"/>
      <c r="BH10" s="312"/>
      <c r="BI10" s="312"/>
      <c r="BJ10" s="312"/>
      <c r="BK10" s="312"/>
      <c r="BL10" s="312"/>
      <c r="BM10" s="312"/>
      <c r="BN10" s="312"/>
      <c r="BO10" s="312"/>
      <c r="BP10" s="312"/>
      <c r="BQ10" s="312"/>
      <c r="BR10" s="312"/>
      <c r="BS10" s="312"/>
      <c r="BT10" s="312"/>
      <c r="BU10" s="312"/>
      <c r="BV10" s="312"/>
      <c r="BW10" s="312"/>
      <c r="BX10" s="312"/>
      <c r="BY10" s="312"/>
      <c r="BZ10" s="312"/>
      <c r="CA10" s="312"/>
      <c r="CB10" s="312"/>
      <c r="CC10" s="312"/>
      <c r="CD10" s="312"/>
      <c r="CE10" s="312"/>
      <c r="CF10" s="312"/>
      <c r="CG10" s="312"/>
      <c r="CH10" s="312"/>
      <c r="CI10" s="312"/>
      <c r="CJ10" s="312"/>
      <c r="CK10" s="312"/>
      <c r="CL10" s="312"/>
      <c r="CM10" s="312"/>
      <c r="CN10" s="312"/>
      <c r="CO10" s="312"/>
      <c r="CP10" s="312"/>
      <c r="CQ10" s="312"/>
      <c r="CR10" s="312"/>
      <c r="CS10" s="312"/>
      <c r="CT10" s="312"/>
      <c r="CU10" s="312"/>
      <c r="CV10" s="312"/>
      <c r="CW10" s="312"/>
      <c r="CX10" s="312"/>
      <c r="CY10" s="312"/>
      <c r="CZ10" s="312"/>
      <c r="DA10" s="312"/>
      <c r="DB10" s="312"/>
      <c r="DC10" s="312"/>
      <c r="DD10" s="312"/>
      <c r="DE10" s="312"/>
      <c r="DF10" s="312"/>
      <c r="DG10" s="312"/>
      <c r="DH10" s="312"/>
      <c r="DI10" s="312"/>
      <c r="DJ10" s="312"/>
      <c r="DK10" s="312"/>
      <c r="DL10" s="312"/>
      <c r="DM10" s="312"/>
      <c r="DN10" s="312"/>
      <c r="DO10" s="312"/>
      <c r="DP10" s="312"/>
      <c r="DQ10" s="312"/>
      <c r="DR10" s="312"/>
      <c r="DS10" s="312"/>
      <c r="DT10" s="312"/>
      <c r="DU10" s="312"/>
      <c r="DV10" s="312"/>
      <c r="DW10" s="312"/>
      <c r="DX10" s="312"/>
      <c r="DY10" s="312"/>
      <c r="DZ10" s="312"/>
      <c r="EA10" s="312"/>
      <c r="EB10" s="312"/>
      <c r="EC10" s="312"/>
      <c r="ED10" s="312"/>
      <c r="EE10" s="312"/>
      <c r="EF10" s="312"/>
      <c r="EG10" s="312"/>
      <c r="EH10" s="312"/>
      <c r="EI10" s="312"/>
      <c r="EJ10" s="312"/>
      <c r="EK10" s="312"/>
      <c r="EL10" s="312"/>
      <c r="EM10" s="312"/>
      <c r="EN10" s="312"/>
      <c r="EO10" s="312"/>
      <c r="EP10" s="312"/>
      <c r="EQ10" s="312"/>
      <c r="ER10" s="312"/>
      <c r="ES10" s="312"/>
      <c r="ET10" s="312"/>
      <c r="EU10" s="312"/>
      <c r="EV10" s="312"/>
      <c r="EW10" s="312"/>
      <c r="EX10" s="312"/>
      <c r="EY10" s="312"/>
      <c r="EZ10" s="312"/>
      <c r="FA10" s="312"/>
      <c r="FB10" s="312"/>
      <c r="FC10" s="312"/>
      <c r="FD10" s="312"/>
      <c r="FE10" s="312"/>
      <c r="FF10" s="312"/>
      <c r="FG10" s="312"/>
      <c r="FH10" s="312"/>
      <c r="FI10" s="312"/>
      <c r="FJ10" s="312"/>
      <c r="FK10" s="312"/>
      <c r="FL10" s="312"/>
      <c r="FM10" s="312"/>
      <c r="FN10" s="312"/>
      <c r="FO10" s="312"/>
      <c r="FP10" s="312"/>
      <c r="FQ10" s="312"/>
      <c r="FR10" s="312"/>
      <c r="FS10" s="312"/>
      <c r="FT10" s="312"/>
      <c r="FU10" s="312"/>
      <c r="FV10" s="312"/>
      <c r="FW10" s="312"/>
      <c r="FX10" s="312"/>
      <c r="FY10" s="312"/>
      <c r="FZ10" s="312"/>
      <c r="GA10" s="312"/>
      <c r="GB10" s="312"/>
      <c r="GC10" s="312"/>
      <c r="GD10" s="312"/>
      <c r="GE10" s="312"/>
      <c r="GF10" s="312"/>
      <c r="GG10" s="312"/>
      <c r="GH10" s="312"/>
      <c r="GI10" s="312"/>
      <c r="GJ10" s="312"/>
      <c r="GK10" s="312"/>
      <c r="GL10" s="312"/>
      <c r="GM10" s="312"/>
      <c r="GN10" s="312"/>
      <c r="GO10" s="312"/>
      <c r="GP10" s="312"/>
      <c r="GQ10" s="312"/>
      <c r="GR10" s="312"/>
      <c r="GS10" s="312"/>
      <c r="GT10" s="312"/>
      <c r="GU10" s="312"/>
      <c r="GV10" s="312"/>
      <c r="GW10" s="312"/>
      <c r="GX10" s="312"/>
      <c r="GY10" s="312"/>
      <c r="GZ10" s="312"/>
      <c r="HA10" s="312"/>
      <c r="HB10" s="312"/>
      <c r="HC10" s="312"/>
      <c r="HD10" s="312"/>
      <c r="HE10" s="312"/>
      <c r="HF10" s="312"/>
      <c r="HG10" s="312"/>
      <c r="HH10" s="312"/>
      <c r="HI10" s="312"/>
      <c r="HJ10" s="312"/>
      <c r="HK10" s="312"/>
      <c r="HL10" s="312"/>
      <c r="HM10" s="312"/>
      <c r="HN10" s="312"/>
      <c r="HO10" s="312"/>
      <c r="HP10" s="312"/>
      <c r="HQ10" s="312"/>
      <c r="HR10" s="312"/>
      <c r="HS10" s="312"/>
      <c r="HT10" s="312"/>
      <c r="HU10" s="312"/>
      <c r="HV10" s="312"/>
      <c r="HW10" s="312"/>
      <c r="HX10" s="312"/>
      <c r="HY10" s="312"/>
      <c r="HZ10" s="312"/>
      <c r="IA10" s="312"/>
      <c r="IB10" s="312"/>
      <c r="IC10" s="312"/>
      <c r="ID10" s="312"/>
      <c r="IE10" s="312"/>
      <c r="IF10" s="312"/>
      <c r="IG10" s="312"/>
      <c r="IH10" s="312"/>
      <c r="II10" s="312"/>
      <c r="IJ10" s="312"/>
      <c r="IK10" s="312"/>
      <c r="IL10" s="312"/>
      <c r="IM10" s="312"/>
      <c r="IN10" s="312"/>
      <c r="IO10" s="312"/>
      <c r="IP10" s="312"/>
      <c r="IQ10" s="312"/>
      <c r="IR10" s="312"/>
      <c r="IS10" s="312"/>
      <c r="IT10" s="312"/>
      <c r="IU10" s="312"/>
      <c r="IV10" s="312"/>
      <c r="IW10" s="312"/>
      <c r="IX10" s="312"/>
      <c r="IY10" s="312"/>
      <c r="IZ10" s="312"/>
      <c r="JA10" s="312"/>
      <c r="JB10" s="312"/>
      <c r="JC10" s="312"/>
      <c r="JD10" s="312"/>
      <c r="JE10" s="312"/>
      <c r="JF10" s="312"/>
      <c r="JG10" s="312"/>
      <c r="JH10" s="312"/>
      <c r="JI10" s="312"/>
      <c r="JJ10" s="312"/>
      <c r="JK10" s="312"/>
      <c r="JL10" s="312"/>
      <c r="JM10" s="312"/>
      <c r="JN10" s="312"/>
      <c r="JO10" s="312"/>
      <c r="JP10" s="312"/>
      <c r="JQ10" s="312"/>
      <c r="JR10" s="312"/>
      <c r="JS10" s="312"/>
      <c r="JT10" s="312"/>
      <c r="JU10" s="312"/>
      <c r="JV10" s="312"/>
      <c r="JW10" s="312"/>
      <c r="JX10" s="312"/>
      <c r="JY10" s="312"/>
      <c r="JZ10" s="312"/>
      <c r="KA10" s="312"/>
      <c r="KB10" s="312"/>
      <c r="KC10" s="312"/>
      <c r="KD10" s="312"/>
      <c r="KE10" s="312"/>
      <c r="KF10" s="312"/>
      <c r="KG10" s="312"/>
      <c r="KH10" s="312"/>
      <c r="KI10" s="312"/>
      <c r="KJ10" s="312"/>
      <c r="KK10" s="312"/>
      <c r="KL10" s="312"/>
      <c r="KM10" s="312"/>
      <c r="KN10" s="312"/>
      <c r="KO10" s="312"/>
      <c r="KP10" s="312"/>
      <c r="KQ10" s="312"/>
      <c r="KR10" s="312"/>
      <c r="KS10" s="312"/>
      <c r="KT10" s="312"/>
      <c r="KU10" s="312"/>
      <c r="KV10" s="312"/>
      <c r="KW10" s="312"/>
      <c r="KX10" s="312"/>
      <c r="KY10" s="312"/>
      <c r="KZ10" s="312"/>
      <c r="LA10" s="312"/>
      <c r="LB10" s="312"/>
      <c r="LC10" s="312"/>
      <c r="LD10" s="312"/>
      <c r="LE10" s="312"/>
      <c r="LF10" s="312"/>
      <c r="LG10" s="312"/>
      <c r="LH10" s="312"/>
      <c r="LI10" s="312"/>
      <c r="LJ10" s="312"/>
      <c r="LK10" s="312"/>
      <c r="LL10" s="312"/>
      <c r="LM10" s="312"/>
      <c r="LN10" s="312"/>
      <c r="LO10" s="312"/>
      <c r="LP10" s="312"/>
      <c r="LQ10" s="312"/>
      <c r="LR10" s="312"/>
      <c r="LS10" s="312"/>
      <c r="LT10" s="312"/>
      <c r="LU10" s="312"/>
      <c r="LV10" s="312"/>
      <c r="LW10" s="312"/>
      <c r="LX10" s="312"/>
      <c r="LY10" s="312"/>
      <c r="LZ10" s="312"/>
      <c r="MA10" s="312"/>
      <c r="MB10" s="312"/>
      <c r="MC10" s="312"/>
      <c r="MD10" s="312"/>
      <c r="ME10" s="312"/>
      <c r="MF10" s="312"/>
      <c r="MG10" s="312"/>
      <c r="MH10" s="312"/>
      <c r="MI10" s="312"/>
      <c r="MJ10" s="312"/>
      <c r="MK10" s="312"/>
      <c r="ML10" s="312"/>
      <c r="MM10" s="312"/>
      <c r="MN10" s="312"/>
      <c r="MO10" s="312"/>
      <c r="MP10" s="312"/>
      <c r="MQ10" s="312"/>
      <c r="MR10" s="312"/>
      <c r="MS10" s="312"/>
      <c r="MT10" s="312"/>
      <c r="MU10" s="312"/>
      <c r="MV10" s="312"/>
      <c r="MW10" s="312"/>
      <c r="MX10" s="312"/>
      <c r="MY10" s="312"/>
      <c r="MZ10" s="312"/>
      <c r="NA10" s="312"/>
      <c r="NB10" s="312"/>
      <c r="NC10" s="312"/>
      <c r="ND10" s="312"/>
      <c r="NE10" s="312"/>
      <c r="NF10" s="312"/>
      <c r="NG10" s="312"/>
      <c r="NH10" s="312"/>
      <c r="NI10" s="312"/>
      <c r="NJ10" s="312"/>
      <c r="NK10" s="312"/>
      <c r="NL10" s="312"/>
      <c r="NM10" s="312"/>
      <c r="NN10" s="312"/>
      <c r="NO10" s="312"/>
      <c r="NP10" s="312"/>
      <c r="NQ10" s="312"/>
      <c r="NR10" s="312"/>
      <c r="NS10" s="312"/>
      <c r="NT10" s="312"/>
      <c r="NU10" s="312"/>
      <c r="NV10" s="312"/>
      <c r="NW10" s="312"/>
      <c r="NX10" s="312"/>
      <c r="NY10" s="312"/>
      <c r="NZ10" s="312"/>
      <c r="OA10" s="312"/>
      <c r="OB10" s="312"/>
      <c r="OC10" s="312"/>
      <c r="OD10" s="312"/>
      <c r="OE10" s="312"/>
      <c r="OF10" s="312"/>
      <c r="OG10" s="312"/>
      <c r="OH10" s="312"/>
      <c r="OI10" s="312"/>
      <c r="OJ10" s="312"/>
      <c r="OK10" s="312"/>
      <c r="OL10" s="312"/>
      <c r="OM10" s="312"/>
      <c r="ON10" s="312"/>
      <c r="OO10" s="312"/>
      <c r="OP10" s="312"/>
      <c r="OQ10" s="312"/>
      <c r="OR10" s="312"/>
      <c r="OS10" s="312"/>
      <c r="OT10" s="312"/>
      <c r="OU10" s="312"/>
      <c r="OV10" s="312"/>
      <c r="OW10" s="312"/>
      <c r="OX10" s="312"/>
      <c r="OY10" s="312"/>
      <c r="OZ10" s="312"/>
      <c r="PA10" s="312"/>
      <c r="PB10" s="312"/>
      <c r="PC10" s="312"/>
      <c r="PD10" s="312"/>
      <c r="PE10" s="312"/>
      <c r="PF10" s="312"/>
      <c r="PG10" s="312"/>
      <c r="PH10" s="312"/>
      <c r="PI10" s="312"/>
      <c r="PJ10" s="312"/>
      <c r="PK10" s="312"/>
      <c r="PL10" s="312"/>
      <c r="PM10" s="312"/>
      <c r="PN10" s="312"/>
      <c r="PO10" s="312"/>
      <c r="PP10" s="312"/>
      <c r="PQ10" s="312"/>
      <c r="PR10" s="312"/>
      <c r="PS10" s="312"/>
      <c r="PT10" s="312"/>
      <c r="PU10" s="312"/>
      <c r="PV10" s="312"/>
      <c r="PW10" s="312"/>
      <c r="PX10" s="312"/>
      <c r="PY10" s="312"/>
      <c r="PZ10" s="312"/>
      <c r="QA10" s="312"/>
      <c r="QB10" s="312"/>
      <c r="QC10" s="312"/>
      <c r="QD10" s="312"/>
      <c r="QE10" s="312"/>
      <c r="QF10" s="312"/>
      <c r="QG10" s="312"/>
      <c r="QH10" s="312"/>
      <c r="QI10" s="312"/>
      <c r="QJ10" s="312"/>
      <c r="QK10" s="312"/>
      <c r="QL10" s="312"/>
      <c r="QM10" s="312"/>
      <c r="QN10" s="312"/>
      <c r="QO10" s="312"/>
      <c r="QP10" s="312"/>
      <c r="QQ10" s="312"/>
      <c r="QR10" s="312"/>
      <c r="QS10" s="312"/>
      <c r="QT10" s="312"/>
      <c r="QU10" s="312"/>
      <c r="QV10" s="312"/>
      <c r="QW10" s="312"/>
      <c r="QX10" s="312"/>
      <c r="QY10" s="312"/>
      <c r="QZ10" s="312"/>
      <c r="RA10" s="312"/>
      <c r="RB10" s="312"/>
      <c r="RC10" s="312"/>
      <c r="RD10" s="312"/>
      <c r="RE10" s="312"/>
      <c r="RF10" s="312"/>
      <c r="RG10" s="312"/>
      <c r="RH10" s="312"/>
      <c r="RI10" s="312"/>
      <c r="RJ10" s="312"/>
      <c r="RK10" s="312"/>
      <c r="RL10" s="312"/>
      <c r="RM10" s="312"/>
      <c r="RN10" s="312"/>
      <c r="RO10" s="312"/>
      <c r="RP10" s="312"/>
      <c r="RQ10" s="312"/>
      <c r="RR10" s="312"/>
      <c r="RS10" s="312"/>
      <c r="RT10" s="312"/>
      <c r="RU10" s="312"/>
      <c r="RV10" s="312"/>
      <c r="RW10" s="312"/>
      <c r="RX10" s="312"/>
      <c r="RY10" s="312"/>
      <c r="RZ10" s="312"/>
      <c r="SA10" s="312"/>
      <c r="SB10" s="312"/>
      <c r="SC10" s="312"/>
      <c r="SD10" s="312"/>
      <c r="SE10" s="312"/>
      <c r="SF10" s="312"/>
      <c r="SG10" s="312"/>
      <c r="SH10" s="312"/>
      <c r="SI10" s="312"/>
      <c r="SJ10" s="312"/>
      <c r="SK10" s="312"/>
      <c r="SL10" s="312"/>
      <c r="SM10" s="312"/>
      <c r="SN10" s="312"/>
      <c r="SO10" s="312"/>
      <c r="SP10" s="312"/>
      <c r="SQ10" s="312"/>
      <c r="SR10" s="312"/>
      <c r="SS10" s="312"/>
      <c r="ST10" s="312"/>
      <c r="SU10" s="312"/>
      <c r="SV10" s="312"/>
      <c r="SW10" s="312"/>
      <c r="SX10" s="312"/>
      <c r="SY10" s="312"/>
      <c r="SZ10" s="312"/>
      <c r="TA10" s="312"/>
      <c r="TB10" s="312"/>
      <c r="TC10" s="312"/>
      <c r="TD10" s="312"/>
      <c r="TE10" s="312"/>
      <c r="TF10" s="312"/>
      <c r="TG10" s="312"/>
      <c r="TH10" s="312"/>
      <c r="TI10" s="312"/>
      <c r="TJ10" s="312"/>
      <c r="TK10" s="312"/>
      <c r="TL10" s="312"/>
      <c r="TM10" s="312"/>
      <c r="TN10" s="312"/>
      <c r="TO10" s="312"/>
      <c r="TP10" s="312"/>
      <c r="TQ10" s="312"/>
      <c r="TR10" s="312"/>
      <c r="TS10" s="312"/>
      <c r="TT10" s="312"/>
      <c r="TU10" s="312"/>
      <c r="TV10" s="312"/>
      <c r="TW10" s="312"/>
      <c r="TX10" s="312"/>
      <c r="TY10" s="312"/>
      <c r="TZ10" s="312"/>
      <c r="UA10" s="312"/>
      <c r="UB10" s="312"/>
      <c r="UC10" s="312"/>
      <c r="UD10" s="312"/>
      <c r="UE10" s="312"/>
      <c r="UF10" s="312"/>
      <c r="UG10" s="312"/>
      <c r="UH10" s="312"/>
      <c r="UI10" s="312"/>
      <c r="UJ10" s="312"/>
      <c r="UK10" s="312"/>
      <c r="UL10" s="312"/>
      <c r="UM10" s="312"/>
      <c r="UN10" s="312"/>
      <c r="UO10" s="312"/>
      <c r="UP10" s="312"/>
      <c r="UQ10" s="312"/>
      <c r="UR10" s="312"/>
      <c r="US10" s="312"/>
      <c r="UT10" s="312"/>
      <c r="UU10" s="312"/>
      <c r="UV10" s="312"/>
      <c r="UW10" s="312"/>
      <c r="UX10" s="312"/>
      <c r="UY10" s="312"/>
      <c r="UZ10" s="312"/>
      <c r="VA10" s="312"/>
      <c r="VB10" s="312"/>
      <c r="VC10" s="312"/>
      <c r="VD10" s="312"/>
      <c r="VE10" s="312"/>
      <c r="VF10" s="312"/>
      <c r="VG10" s="312"/>
      <c r="VH10" s="312"/>
      <c r="VI10" s="312"/>
      <c r="VJ10" s="312"/>
      <c r="VK10" s="312"/>
      <c r="VL10" s="312"/>
      <c r="VM10" s="312"/>
      <c r="VN10" s="312"/>
      <c r="VO10" s="312"/>
      <c r="VP10" s="312"/>
      <c r="VQ10" s="312"/>
      <c r="VR10" s="312"/>
      <c r="VS10" s="312"/>
      <c r="VT10" s="312"/>
      <c r="VU10" s="312"/>
      <c r="VV10" s="312"/>
      <c r="VW10" s="312"/>
      <c r="VX10" s="312"/>
      <c r="VY10" s="312"/>
      <c r="VZ10" s="312"/>
      <c r="WA10" s="312"/>
      <c r="WB10" s="312"/>
      <c r="WC10" s="312"/>
      <c r="WD10" s="312"/>
      <c r="WE10" s="312"/>
      <c r="WF10" s="312"/>
      <c r="WG10" s="312"/>
      <c r="WH10" s="312"/>
      <c r="WI10" s="312"/>
      <c r="WJ10" s="312"/>
      <c r="WK10" s="312"/>
      <c r="WL10" s="312"/>
      <c r="WM10" s="312"/>
      <c r="WN10" s="312"/>
      <c r="WO10" s="312"/>
      <c r="WP10" s="312"/>
      <c r="WQ10" s="312"/>
      <c r="WR10" s="312"/>
      <c r="WS10" s="312"/>
      <c r="WT10" s="312"/>
      <c r="WU10" s="312"/>
      <c r="WV10" s="312"/>
      <c r="WW10" s="312"/>
      <c r="WX10" s="312"/>
      <c r="WY10" s="312"/>
      <c r="WZ10" s="312"/>
      <c r="XA10" s="312"/>
      <c r="XB10" s="312"/>
      <c r="XC10" s="312"/>
      <c r="XD10" s="312"/>
      <c r="XE10" s="312"/>
      <c r="XF10" s="312"/>
      <c r="XG10" s="312"/>
      <c r="XH10" s="312"/>
      <c r="XI10" s="312"/>
      <c r="XJ10" s="312"/>
      <c r="XK10" s="312"/>
      <c r="XL10" s="312"/>
      <c r="XM10" s="312"/>
      <c r="XN10" s="312"/>
      <c r="XO10" s="312"/>
      <c r="XP10" s="312"/>
      <c r="XQ10" s="312"/>
      <c r="XR10" s="312"/>
      <c r="XS10" s="312"/>
      <c r="XT10" s="312"/>
      <c r="XU10" s="312"/>
      <c r="XV10" s="312"/>
      <c r="XW10" s="312"/>
      <c r="XX10" s="312"/>
      <c r="XY10" s="312"/>
      <c r="XZ10" s="312"/>
      <c r="YA10" s="312"/>
      <c r="YB10" s="312"/>
      <c r="YC10" s="312"/>
      <c r="YD10" s="312"/>
      <c r="YE10" s="312"/>
      <c r="YF10" s="312"/>
      <c r="YG10" s="312"/>
      <c r="YH10" s="312"/>
      <c r="YI10" s="312"/>
      <c r="YJ10" s="312"/>
      <c r="YK10" s="312"/>
      <c r="YL10" s="312"/>
      <c r="YM10" s="312"/>
      <c r="YN10" s="312"/>
      <c r="YO10" s="312"/>
      <c r="YP10" s="312"/>
      <c r="YQ10" s="312"/>
      <c r="YR10" s="312"/>
      <c r="YS10" s="312"/>
      <c r="YT10" s="312"/>
      <c r="YU10" s="312"/>
      <c r="YV10" s="312"/>
      <c r="YW10" s="312"/>
      <c r="YX10" s="312"/>
      <c r="YY10" s="312"/>
      <c r="YZ10" s="312"/>
      <c r="ZA10" s="312"/>
      <c r="ZB10" s="312"/>
      <c r="ZC10" s="312"/>
      <c r="ZD10" s="312"/>
      <c r="ZE10" s="312"/>
      <c r="ZF10" s="312"/>
      <c r="ZG10" s="312"/>
      <c r="ZH10" s="312"/>
      <c r="ZI10" s="312"/>
      <c r="ZJ10" s="312"/>
      <c r="ZK10" s="312"/>
      <c r="ZL10" s="312"/>
      <c r="ZM10" s="312"/>
      <c r="ZN10" s="312"/>
      <c r="ZO10" s="312"/>
      <c r="ZP10" s="312"/>
      <c r="ZQ10" s="312"/>
      <c r="ZR10" s="312"/>
      <c r="ZS10" s="312"/>
      <c r="ZT10" s="312"/>
      <c r="ZU10" s="312"/>
      <c r="ZV10" s="312"/>
      <c r="ZW10" s="312"/>
      <c r="ZX10" s="312"/>
      <c r="ZY10" s="312"/>
      <c r="ZZ10" s="312"/>
      <c r="AAA10" s="312"/>
      <c r="AAB10" s="312"/>
      <c r="AAC10" s="312"/>
      <c r="AAD10" s="312"/>
      <c r="AAE10" s="312"/>
      <c r="AAF10" s="312"/>
      <c r="AAG10" s="312"/>
      <c r="AAH10" s="312"/>
      <c r="AAI10" s="312"/>
      <c r="AAJ10" s="312"/>
      <c r="AAK10" s="312"/>
      <c r="AAL10" s="312"/>
      <c r="AAM10" s="312"/>
      <c r="AAN10" s="312"/>
      <c r="AAO10" s="312"/>
      <c r="AAP10" s="312"/>
      <c r="AAQ10" s="312"/>
      <c r="AAR10" s="312"/>
      <c r="AAS10" s="312"/>
      <c r="AAT10" s="312"/>
      <c r="AAU10" s="312"/>
      <c r="AAV10" s="312"/>
      <c r="AAW10" s="312"/>
    </row>
    <row r="11" spans="1:725" s="359" customFormat="1" ht="13.5" customHeight="1" x14ac:dyDescent="0.2">
      <c r="A11" s="313" t="s">
        <v>303</v>
      </c>
      <c r="B11" s="308">
        <v>4</v>
      </c>
      <c r="C11" s="308" t="str">
        <f>[3]POLOZKY!C40</f>
        <v>Ostatní</v>
      </c>
      <c r="D11" s="309"/>
      <c r="E11" s="309"/>
      <c r="F11" s="310"/>
      <c r="G11" s="311"/>
      <c r="H11" s="311"/>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c r="AW11" s="312"/>
      <c r="AX11" s="312"/>
      <c r="AY11" s="312"/>
      <c r="AZ11" s="312"/>
      <c r="BA11" s="312"/>
      <c r="BB11" s="312"/>
      <c r="BC11" s="312"/>
      <c r="BD11" s="312"/>
      <c r="BE11" s="312"/>
      <c r="BF11" s="312"/>
      <c r="BG11" s="312"/>
      <c r="BH11" s="312"/>
      <c r="BI11" s="312"/>
      <c r="BJ11" s="312"/>
      <c r="BK11" s="312"/>
      <c r="BL11" s="312"/>
      <c r="BM11" s="312"/>
      <c r="BN11" s="312"/>
      <c r="BO11" s="312"/>
      <c r="BP11" s="312"/>
      <c r="BQ11" s="312"/>
      <c r="BR11" s="312"/>
      <c r="BS11" s="312"/>
      <c r="BT11" s="312"/>
      <c r="BU11" s="312"/>
      <c r="BV11" s="312"/>
      <c r="BW11" s="312"/>
      <c r="BX11" s="312"/>
      <c r="BY11" s="312"/>
      <c r="BZ11" s="312"/>
      <c r="CA11" s="312"/>
      <c r="CB11" s="312"/>
      <c r="CC11" s="312"/>
      <c r="CD11" s="312"/>
      <c r="CE11" s="312"/>
      <c r="CF11" s="312"/>
      <c r="CG11" s="312"/>
      <c r="CH11" s="312"/>
      <c r="CI11" s="312"/>
      <c r="CJ11" s="312"/>
      <c r="CK11" s="312"/>
      <c r="CL11" s="312"/>
      <c r="CM11" s="312"/>
      <c r="CN11" s="312"/>
      <c r="CO11" s="312"/>
      <c r="CP11" s="312"/>
      <c r="CQ11" s="312"/>
      <c r="CR11" s="312"/>
      <c r="CS11" s="312"/>
      <c r="CT11" s="312"/>
      <c r="CU11" s="312"/>
      <c r="CV11" s="312"/>
      <c r="CW11" s="312"/>
      <c r="CX11" s="312"/>
      <c r="CY11" s="312"/>
      <c r="CZ11" s="312"/>
      <c r="DA11" s="312"/>
      <c r="DB11" s="312"/>
      <c r="DC11" s="312"/>
      <c r="DD11" s="312"/>
      <c r="DE11" s="312"/>
      <c r="DF11" s="312"/>
      <c r="DG11" s="312"/>
      <c r="DH11" s="312"/>
      <c r="DI11" s="312"/>
      <c r="DJ11" s="312"/>
      <c r="DK11" s="312"/>
      <c r="DL11" s="312"/>
      <c r="DM11" s="312"/>
      <c r="DN11" s="312"/>
      <c r="DO11" s="312"/>
      <c r="DP11" s="312"/>
      <c r="DQ11" s="312"/>
      <c r="DR11" s="312"/>
      <c r="DS11" s="312"/>
      <c r="DT11" s="312"/>
      <c r="DU11" s="312"/>
      <c r="DV11" s="312"/>
      <c r="DW11" s="312"/>
      <c r="DX11" s="312"/>
      <c r="DY11" s="312"/>
      <c r="DZ11" s="312"/>
      <c r="EA11" s="312"/>
      <c r="EB11" s="312"/>
      <c r="EC11" s="312"/>
      <c r="ED11" s="312"/>
      <c r="EE11" s="312"/>
      <c r="EF11" s="312"/>
      <c r="EG11" s="312"/>
      <c r="EH11" s="312"/>
      <c r="EI11" s="312"/>
      <c r="EJ11" s="312"/>
      <c r="EK11" s="312"/>
      <c r="EL11" s="312"/>
      <c r="EM11" s="312"/>
      <c r="EN11" s="312"/>
      <c r="EO11" s="312"/>
      <c r="EP11" s="312"/>
      <c r="EQ11" s="312"/>
      <c r="ER11" s="312"/>
      <c r="ES11" s="312"/>
      <c r="ET11" s="312"/>
      <c r="EU11" s="312"/>
      <c r="EV11" s="312"/>
      <c r="EW11" s="312"/>
      <c r="EX11" s="312"/>
      <c r="EY11" s="312"/>
      <c r="EZ11" s="312"/>
      <c r="FA11" s="312"/>
      <c r="FB11" s="312"/>
      <c r="FC11" s="312"/>
      <c r="FD11" s="312"/>
      <c r="FE11" s="312"/>
      <c r="FF11" s="312"/>
      <c r="FG11" s="312"/>
      <c r="FH11" s="312"/>
      <c r="FI11" s="312"/>
      <c r="FJ11" s="312"/>
      <c r="FK11" s="312"/>
      <c r="FL11" s="312"/>
      <c r="FM11" s="312"/>
      <c r="FN11" s="312"/>
      <c r="FO11" s="312"/>
      <c r="FP11" s="312"/>
      <c r="FQ11" s="312"/>
      <c r="FR11" s="312"/>
      <c r="FS11" s="312"/>
      <c r="FT11" s="312"/>
      <c r="FU11" s="312"/>
      <c r="FV11" s="312"/>
      <c r="FW11" s="312"/>
      <c r="FX11" s="312"/>
      <c r="FY11" s="312"/>
      <c r="FZ11" s="312"/>
      <c r="GA11" s="312"/>
      <c r="GB11" s="312"/>
      <c r="GC11" s="312"/>
      <c r="GD11" s="312"/>
      <c r="GE11" s="312"/>
      <c r="GF11" s="312"/>
      <c r="GG11" s="312"/>
      <c r="GH11" s="312"/>
      <c r="GI11" s="312"/>
      <c r="GJ11" s="312"/>
      <c r="GK11" s="312"/>
      <c r="GL11" s="312"/>
      <c r="GM11" s="312"/>
      <c r="GN11" s="312"/>
      <c r="GO11" s="312"/>
      <c r="GP11" s="312"/>
      <c r="GQ11" s="312"/>
      <c r="GR11" s="312"/>
      <c r="GS11" s="312"/>
      <c r="GT11" s="312"/>
      <c r="GU11" s="312"/>
      <c r="GV11" s="312"/>
      <c r="GW11" s="312"/>
      <c r="GX11" s="312"/>
      <c r="GY11" s="312"/>
      <c r="GZ11" s="312"/>
      <c r="HA11" s="312"/>
      <c r="HB11" s="312"/>
      <c r="HC11" s="312"/>
      <c r="HD11" s="312"/>
      <c r="HE11" s="312"/>
      <c r="HF11" s="312"/>
      <c r="HG11" s="312"/>
      <c r="HH11" s="312"/>
      <c r="HI11" s="312"/>
      <c r="HJ11" s="312"/>
      <c r="HK11" s="312"/>
      <c r="HL11" s="312"/>
      <c r="HM11" s="312"/>
      <c r="HN11" s="312"/>
      <c r="HO11" s="312"/>
      <c r="HP11" s="312"/>
      <c r="HQ11" s="312"/>
      <c r="HR11" s="312"/>
      <c r="HS11" s="312"/>
      <c r="HT11" s="312"/>
      <c r="HU11" s="312"/>
      <c r="HV11" s="312"/>
      <c r="HW11" s="312"/>
      <c r="HX11" s="312"/>
      <c r="HY11" s="312"/>
      <c r="HZ11" s="312"/>
      <c r="IA11" s="312"/>
      <c r="IB11" s="312"/>
      <c r="IC11" s="312"/>
      <c r="ID11" s="312"/>
      <c r="IE11" s="312"/>
      <c r="IF11" s="312"/>
      <c r="IG11" s="312"/>
      <c r="IH11" s="312"/>
      <c r="II11" s="312"/>
      <c r="IJ11" s="312"/>
      <c r="IK11" s="312"/>
      <c r="IL11" s="312"/>
      <c r="IM11" s="312"/>
      <c r="IN11" s="312"/>
      <c r="IO11" s="312"/>
      <c r="IP11" s="312"/>
      <c r="IQ11" s="312"/>
      <c r="IR11" s="312"/>
      <c r="IS11" s="312"/>
      <c r="IT11" s="312"/>
      <c r="IU11" s="312"/>
      <c r="IV11" s="312"/>
      <c r="IW11" s="312"/>
      <c r="IX11" s="312"/>
      <c r="IY11" s="312"/>
      <c r="IZ11" s="312"/>
      <c r="JA11" s="312"/>
      <c r="JB11" s="312"/>
      <c r="JC11" s="312"/>
      <c r="JD11" s="312"/>
      <c r="JE11" s="312"/>
      <c r="JF11" s="312"/>
      <c r="JG11" s="312"/>
      <c r="JH11" s="312"/>
      <c r="JI11" s="312"/>
      <c r="JJ11" s="312"/>
      <c r="JK11" s="312"/>
      <c r="JL11" s="312"/>
      <c r="JM11" s="312"/>
      <c r="JN11" s="312"/>
      <c r="JO11" s="312"/>
      <c r="JP11" s="312"/>
      <c r="JQ11" s="312"/>
      <c r="JR11" s="312"/>
      <c r="JS11" s="312"/>
      <c r="JT11" s="312"/>
      <c r="JU11" s="312"/>
      <c r="JV11" s="312"/>
      <c r="JW11" s="312"/>
      <c r="JX11" s="312"/>
      <c r="JY11" s="312"/>
      <c r="JZ11" s="312"/>
      <c r="KA11" s="312"/>
      <c r="KB11" s="312"/>
      <c r="KC11" s="312"/>
      <c r="KD11" s="312"/>
      <c r="KE11" s="312"/>
      <c r="KF11" s="312"/>
      <c r="KG11" s="312"/>
      <c r="KH11" s="312"/>
      <c r="KI11" s="312"/>
      <c r="KJ11" s="312"/>
      <c r="KK11" s="312"/>
      <c r="KL11" s="312"/>
      <c r="KM11" s="312"/>
      <c r="KN11" s="312"/>
      <c r="KO11" s="312"/>
      <c r="KP11" s="312"/>
      <c r="KQ11" s="312"/>
      <c r="KR11" s="312"/>
      <c r="KS11" s="312"/>
      <c r="KT11" s="312"/>
      <c r="KU11" s="312"/>
      <c r="KV11" s="312"/>
      <c r="KW11" s="312"/>
      <c r="KX11" s="312"/>
      <c r="KY11" s="312"/>
      <c r="KZ11" s="312"/>
      <c r="LA11" s="312"/>
      <c r="LB11" s="312"/>
      <c r="LC11" s="312"/>
      <c r="LD11" s="312"/>
      <c r="LE11" s="312"/>
      <c r="LF11" s="312"/>
      <c r="LG11" s="312"/>
      <c r="LH11" s="312"/>
      <c r="LI11" s="312"/>
      <c r="LJ11" s="312"/>
      <c r="LK11" s="312"/>
      <c r="LL11" s="312"/>
      <c r="LM11" s="312"/>
      <c r="LN11" s="312"/>
      <c r="LO11" s="312"/>
      <c r="LP11" s="312"/>
      <c r="LQ11" s="312"/>
      <c r="LR11" s="312"/>
      <c r="LS11" s="312"/>
      <c r="LT11" s="312"/>
      <c r="LU11" s="312"/>
      <c r="LV11" s="312"/>
      <c r="LW11" s="312"/>
      <c r="LX11" s="312"/>
      <c r="LY11" s="312"/>
      <c r="LZ11" s="312"/>
      <c r="MA11" s="312"/>
      <c r="MB11" s="312"/>
      <c r="MC11" s="312"/>
      <c r="MD11" s="312"/>
      <c r="ME11" s="312"/>
      <c r="MF11" s="312"/>
      <c r="MG11" s="312"/>
      <c r="MH11" s="312"/>
      <c r="MI11" s="312"/>
      <c r="MJ11" s="312"/>
      <c r="MK11" s="312"/>
      <c r="ML11" s="312"/>
      <c r="MM11" s="312"/>
      <c r="MN11" s="312"/>
      <c r="MO11" s="312"/>
      <c r="MP11" s="312"/>
      <c r="MQ11" s="312"/>
      <c r="MR11" s="312"/>
      <c r="MS11" s="312"/>
      <c r="MT11" s="312"/>
      <c r="MU11" s="312"/>
      <c r="MV11" s="312"/>
      <c r="MW11" s="312"/>
      <c r="MX11" s="312"/>
      <c r="MY11" s="312"/>
      <c r="MZ11" s="312"/>
      <c r="NA11" s="312"/>
      <c r="NB11" s="312"/>
      <c r="NC11" s="312"/>
      <c r="ND11" s="312"/>
      <c r="NE11" s="312"/>
      <c r="NF11" s="312"/>
      <c r="NG11" s="312"/>
      <c r="NH11" s="312"/>
      <c r="NI11" s="312"/>
      <c r="NJ11" s="312"/>
      <c r="NK11" s="312"/>
      <c r="NL11" s="312"/>
      <c r="NM11" s="312"/>
      <c r="NN11" s="312"/>
      <c r="NO11" s="312"/>
      <c r="NP11" s="312"/>
      <c r="NQ11" s="312"/>
      <c r="NR11" s="312"/>
      <c r="NS11" s="312"/>
      <c r="NT11" s="312"/>
      <c r="NU11" s="312"/>
      <c r="NV11" s="312"/>
      <c r="NW11" s="312"/>
      <c r="NX11" s="312"/>
      <c r="NY11" s="312"/>
      <c r="NZ11" s="312"/>
      <c r="OA11" s="312"/>
      <c r="OB11" s="312"/>
      <c r="OC11" s="312"/>
      <c r="OD11" s="312"/>
      <c r="OE11" s="312"/>
      <c r="OF11" s="312"/>
      <c r="OG11" s="312"/>
      <c r="OH11" s="312"/>
      <c r="OI11" s="312"/>
      <c r="OJ11" s="312"/>
      <c r="OK11" s="312"/>
      <c r="OL11" s="312"/>
      <c r="OM11" s="312"/>
      <c r="ON11" s="312"/>
      <c r="OO11" s="312"/>
      <c r="OP11" s="312"/>
      <c r="OQ11" s="312"/>
      <c r="OR11" s="312"/>
      <c r="OS11" s="312"/>
      <c r="OT11" s="312"/>
      <c r="OU11" s="312"/>
      <c r="OV11" s="312"/>
      <c r="OW11" s="312"/>
      <c r="OX11" s="312"/>
      <c r="OY11" s="312"/>
      <c r="OZ11" s="312"/>
      <c r="PA11" s="312"/>
      <c r="PB11" s="312"/>
      <c r="PC11" s="312"/>
      <c r="PD11" s="312"/>
      <c r="PE11" s="312"/>
      <c r="PF11" s="312"/>
      <c r="PG11" s="312"/>
      <c r="PH11" s="312"/>
      <c r="PI11" s="312"/>
      <c r="PJ11" s="312"/>
      <c r="PK11" s="312"/>
      <c r="PL11" s="312"/>
      <c r="PM11" s="312"/>
      <c r="PN11" s="312"/>
      <c r="PO11" s="312"/>
      <c r="PP11" s="312"/>
      <c r="PQ11" s="312"/>
      <c r="PR11" s="312"/>
      <c r="PS11" s="312"/>
      <c r="PT11" s="312"/>
      <c r="PU11" s="312"/>
      <c r="PV11" s="312"/>
      <c r="PW11" s="312"/>
      <c r="PX11" s="312"/>
      <c r="PY11" s="312"/>
      <c r="PZ11" s="312"/>
      <c r="QA11" s="312"/>
      <c r="QB11" s="312"/>
      <c r="QC11" s="312"/>
      <c r="QD11" s="312"/>
      <c r="QE11" s="312"/>
      <c r="QF11" s="312"/>
      <c r="QG11" s="312"/>
      <c r="QH11" s="312"/>
      <c r="QI11" s="312"/>
      <c r="QJ11" s="312"/>
      <c r="QK11" s="312"/>
      <c r="QL11" s="312"/>
      <c r="QM11" s="312"/>
      <c r="QN11" s="312"/>
      <c r="QO11" s="312"/>
      <c r="QP11" s="312"/>
      <c r="QQ11" s="312"/>
      <c r="QR11" s="312"/>
      <c r="QS11" s="312"/>
      <c r="QT11" s="312"/>
      <c r="QU11" s="312"/>
      <c r="QV11" s="312"/>
      <c r="QW11" s="312"/>
      <c r="QX11" s="312"/>
      <c r="QY11" s="312"/>
      <c r="QZ11" s="312"/>
      <c r="RA11" s="312"/>
      <c r="RB11" s="312"/>
      <c r="RC11" s="312"/>
      <c r="RD11" s="312"/>
      <c r="RE11" s="312"/>
      <c r="RF11" s="312"/>
      <c r="RG11" s="312"/>
      <c r="RH11" s="312"/>
      <c r="RI11" s="312"/>
      <c r="RJ11" s="312"/>
      <c r="RK11" s="312"/>
      <c r="RL11" s="312"/>
      <c r="RM11" s="312"/>
      <c r="RN11" s="312"/>
      <c r="RO11" s="312"/>
      <c r="RP11" s="312"/>
      <c r="RQ11" s="312"/>
      <c r="RR11" s="312"/>
      <c r="RS11" s="312"/>
      <c r="RT11" s="312"/>
      <c r="RU11" s="312"/>
      <c r="RV11" s="312"/>
      <c r="RW11" s="312"/>
      <c r="RX11" s="312"/>
      <c r="RY11" s="312"/>
      <c r="RZ11" s="312"/>
      <c r="SA11" s="312"/>
      <c r="SB11" s="312"/>
      <c r="SC11" s="312"/>
      <c r="SD11" s="312"/>
      <c r="SE11" s="312"/>
      <c r="SF11" s="312"/>
      <c r="SG11" s="312"/>
      <c r="SH11" s="312"/>
      <c r="SI11" s="312"/>
      <c r="SJ11" s="312"/>
      <c r="SK11" s="312"/>
      <c r="SL11" s="312"/>
      <c r="SM11" s="312"/>
      <c r="SN11" s="312"/>
      <c r="SO11" s="312"/>
      <c r="SP11" s="312"/>
      <c r="SQ11" s="312"/>
      <c r="SR11" s="312"/>
      <c r="SS11" s="312"/>
      <c r="ST11" s="312"/>
      <c r="SU11" s="312"/>
      <c r="SV11" s="312"/>
      <c r="SW11" s="312"/>
      <c r="SX11" s="312"/>
      <c r="SY11" s="312"/>
      <c r="SZ11" s="312"/>
      <c r="TA11" s="312"/>
      <c r="TB11" s="312"/>
      <c r="TC11" s="312"/>
      <c r="TD11" s="312"/>
      <c r="TE11" s="312"/>
      <c r="TF11" s="312"/>
      <c r="TG11" s="312"/>
      <c r="TH11" s="312"/>
      <c r="TI11" s="312"/>
      <c r="TJ11" s="312"/>
      <c r="TK11" s="312"/>
      <c r="TL11" s="312"/>
      <c r="TM11" s="312"/>
      <c r="TN11" s="312"/>
      <c r="TO11" s="312"/>
      <c r="TP11" s="312"/>
      <c r="TQ11" s="312"/>
      <c r="TR11" s="312"/>
      <c r="TS11" s="312"/>
      <c r="TT11" s="312"/>
      <c r="TU11" s="312"/>
      <c r="TV11" s="312"/>
      <c r="TW11" s="312"/>
      <c r="TX11" s="312"/>
      <c r="TY11" s="312"/>
      <c r="TZ11" s="312"/>
      <c r="UA11" s="312"/>
      <c r="UB11" s="312"/>
      <c r="UC11" s="312"/>
      <c r="UD11" s="312"/>
      <c r="UE11" s="312"/>
      <c r="UF11" s="312"/>
      <c r="UG11" s="312"/>
      <c r="UH11" s="312"/>
      <c r="UI11" s="312"/>
      <c r="UJ11" s="312"/>
      <c r="UK11" s="312"/>
      <c r="UL11" s="312"/>
      <c r="UM11" s="312"/>
      <c r="UN11" s="312"/>
      <c r="UO11" s="312"/>
      <c r="UP11" s="312"/>
      <c r="UQ11" s="312"/>
      <c r="UR11" s="312"/>
      <c r="US11" s="312"/>
      <c r="UT11" s="312"/>
      <c r="UU11" s="312"/>
      <c r="UV11" s="312"/>
      <c r="UW11" s="312"/>
      <c r="UX11" s="312"/>
      <c r="UY11" s="312"/>
      <c r="UZ11" s="312"/>
      <c r="VA11" s="312"/>
      <c r="VB11" s="312"/>
      <c r="VC11" s="312"/>
      <c r="VD11" s="312"/>
      <c r="VE11" s="312"/>
      <c r="VF11" s="312"/>
      <c r="VG11" s="312"/>
      <c r="VH11" s="312"/>
      <c r="VI11" s="312"/>
      <c r="VJ11" s="312"/>
      <c r="VK11" s="312"/>
      <c r="VL11" s="312"/>
      <c r="VM11" s="312"/>
      <c r="VN11" s="312"/>
      <c r="VO11" s="312"/>
      <c r="VP11" s="312"/>
      <c r="VQ11" s="312"/>
      <c r="VR11" s="312"/>
      <c r="VS11" s="312"/>
      <c r="VT11" s="312"/>
      <c r="VU11" s="312"/>
      <c r="VV11" s="312"/>
      <c r="VW11" s="312"/>
      <c r="VX11" s="312"/>
      <c r="VY11" s="312"/>
      <c r="VZ11" s="312"/>
      <c r="WA11" s="312"/>
      <c r="WB11" s="312"/>
      <c r="WC11" s="312"/>
      <c r="WD11" s="312"/>
      <c r="WE11" s="312"/>
      <c r="WF11" s="312"/>
      <c r="WG11" s="312"/>
      <c r="WH11" s="312"/>
      <c r="WI11" s="312"/>
      <c r="WJ11" s="312"/>
      <c r="WK11" s="312"/>
      <c r="WL11" s="312"/>
      <c r="WM11" s="312"/>
      <c r="WN11" s="312"/>
      <c r="WO11" s="312"/>
      <c r="WP11" s="312"/>
      <c r="WQ11" s="312"/>
      <c r="WR11" s="312"/>
      <c r="WS11" s="312"/>
      <c r="WT11" s="312"/>
      <c r="WU11" s="312"/>
      <c r="WV11" s="312"/>
      <c r="WW11" s="312"/>
      <c r="WX11" s="312"/>
      <c r="WY11" s="312"/>
      <c r="WZ11" s="312"/>
      <c r="XA11" s="312"/>
      <c r="XB11" s="312"/>
      <c r="XC11" s="312"/>
      <c r="XD11" s="312"/>
      <c r="XE11" s="312"/>
      <c r="XF11" s="312"/>
      <c r="XG11" s="312"/>
      <c r="XH11" s="312"/>
      <c r="XI11" s="312"/>
      <c r="XJ11" s="312"/>
      <c r="XK11" s="312"/>
      <c r="XL11" s="312"/>
      <c r="XM11" s="312"/>
      <c r="XN11" s="312"/>
      <c r="XO11" s="312"/>
      <c r="XP11" s="312"/>
      <c r="XQ11" s="312"/>
      <c r="XR11" s="312"/>
      <c r="XS11" s="312"/>
      <c r="XT11" s="312"/>
      <c r="XU11" s="312"/>
      <c r="XV11" s="312"/>
      <c r="XW11" s="312"/>
      <c r="XX11" s="312"/>
      <c r="XY11" s="312"/>
      <c r="XZ11" s="312"/>
      <c r="YA11" s="312"/>
      <c r="YB11" s="312"/>
      <c r="YC11" s="312"/>
      <c r="YD11" s="312"/>
      <c r="YE11" s="312"/>
      <c r="YF11" s="312"/>
      <c r="YG11" s="312"/>
      <c r="YH11" s="312"/>
      <c r="YI11" s="312"/>
      <c r="YJ11" s="312"/>
      <c r="YK11" s="312"/>
      <c r="YL11" s="312"/>
      <c r="YM11" s="312"/>
      <c r="YN11" s="312"/>
      <c r="YO11" s="312"/>
      <c r="YP11" s="312"/>
      <c r="YQ11" s="312"/>
      <c r="YR11" s="312"/>
      <c r="YS11" s="312"/>
      <c r="YT11" s="312"/>
      <c r="YU11" s="312"/>
      <c r="YV11" s="312"/>
      <c r="YW11" s="312"/>
      <c r="YX11" s="312"/>
      <c r="YY11" s="312"/>
      <c r="YZ11" s="312"/>
      <c r="ZA11" s="312"/>
      <c r="ZB11" s="312"/>
      <c r="ZC11" s="312"/>
      <c r="ZD11" s="312"/>
      <c r="ZE11" s="312"/>
      <c r="ZF11" s="312"/>
      <c r="ZG11" s="312"/>
      <c r="ZH11" s="312"/>
      <c r="ZI11" s="312"/>
      <c r="ZJ11" s="312"/>
      <c r="ZK11" s="312"/>
      <c r="ZL11" s="312"/>
      <c r="ZM11" s="312"/>
      <c r="ZN11" s="312"/>
      <c r="ZO11" s="312"/>
      <c r="ZP11" s="312"/>
      <c r="ZQ11" s="312"/>
      <c r="ZR11" s="312"/>
      <c r="ZS11" s="312"/>
      <c r="ZT11" s="312"/>
      <c r="ZU11" s="312"/>
      <c r="ZV11" s="312"/>
      <c r="ZW11" s="312"/>
      <c r="ZX11" s="312"/>
      <c r="ZY11" s="312"/>
      <c r="ZZ11" s="312"/>
      <c r="AAA11" s="312"/>
      <c r="AAB11" s="312"/>
      <c r="AAC11" s="312"/>
      <c r="AAD11" s="312"/>
      <c r="AAE11" s="312"/>
      <c r="AAF11" s="312"/>
      <c r="AAG11" s="312"/>
      <c r="AAH11" s="312"/>
      <c r="AAI11" s="312"/>
      <c r="AAJ11" s="312"/>
      <c r="AAK11" s="312"/>
      <c r="AAL11" s="312"/>
      <c r="AAM11" s="312"/>
      <c r="AAN11" s="312"/>
      <c r="AAO11" s="312"/>
      <c r="AAP11" s="312"/>
      <c r="AAQ11" s="312"/>
      <c r="AAR11" s="312"/>
      <c r="AAS11" s="312"/>
      <c r="AAT11" s="312"/>
      <c r="AAU11" s="312"/>
      <c r="AAV11" s="312"/>
      <c r="AAW11" s="312"/>
    </row>
    <row r="12" spans="1:725" s="359" customFormat="1" ht="13.5" customHeight="1" x14ac:dyDescent="0.2">
      <c r="A12" s="276"/>
      <c r="B12" s="316"/>
      <c r="C12" s="316"/>
      <c r="D12" s="317"/>
      <c r="E12" s="317"/>
      <c r="F12" s="273"/>
      <c r="G12" s="274"/>
      <c r="H12" s="274"/>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c r="AQ12" s="312"/>
      <c r="AR12" s="312"/>
      <c r="AS12" s="312"/>
      <c r="AT12" s="312"/>
      <c r="AU12" s="312"/>
      <c r="AV12" s="312"/>
      <c r="AW12" s="312"/>
      <c r="AX12" s="312"/>
      <c r="AY12" s="312"/>
      <c r="AZ12" s="312"/>
      <c r="BA12" s="312"/>
      <c r="BB12" s="312"/>
      <c r="BC12" s="312"/>
      <c r="BD12" s="312"/>
      <c r="BE12" s="312"/>
      <c r="BF12" s="312"/>
      <c r="BG12" s="312"/>
      <c r="BH12" s="312"/>
      <c r="BI12" s="312"/>
      <c r="BJ12" s="312"/>
      <c r="BK12" s="312"/>
      <c r="BL12" s="312"/>
      <c r="BM12" s="312"/>
      <c r="BN12" s="312"/>
      <c r="BO12" s="312"/>
      <c r="BP12" s="312"/>
      <c r="BQ12" s="312"/>
      <c r="BR12" s="312"/>
      <c r="BS12" s="312"/>
      <c r="BT12" s="312"/>
      <c r="BU12" s="312"/>
      <c r="BV12" s="312"/>
      <c r="BW12" s="312"/>
      <c r="BX12" s="312"/>
      <c r="BY12" s="312"/>
      <c r="BZ12" s="312"/>
      <c r="CA12" s="312"/>
      <c r="CB12" s="312"/>
      <c r="CC12" s="312"/>
      <c r="CD12" s="312"/>
      <c r="CE12" s="312"/>
      <c r="CF12" s="312"/>
      <c r="CG12" s="312"/>
      <c r="CH12" s="312"/>
      <c r="CI12" s="312"/>
      <c r="CJ12" s="312"/>
      <c r="CK12" s="312"/>
      <c r="CL12" s="312"/>
      <c r="CM12" s="312"/>
      <c r="CN12" s="312"/>
      <c r="CO12" s="312"/>
      <c r="CP12" s="312"/>
      <c r="CQ12" s="312"/>
      <c r="CR12" s="312"/>
      <c r="CS12" s="312"/>
      <c r="CT12" s="312"/>
      <c r="CU12" s="312"/>
      <c r="CV12" s="312"/>
      <c r="CW12" s="312"/>
      <c r="CX12" s="312"/>
      <c r="CY12" s="312"/>
      <c r="CZ12" s="312"/>
      <c r="DA12" s="312"/>
      <c r="DB12" s="312"/>
      <c r="DC12" s="312"/>
      <c r="DD12" s="312"/>
      <c r="DE12" s="312"/>
      <c r="DF12" s="312"/>
      <c r="DG12" s="312"/>
      <c r="DH12" s="312"/>
      <c r="DI12" s="312"/>
      <c r="DJ12" s="312"/>
      <c r="DK12" s="312"/>
      <c r="DL12" s="312"/>
      <c r="DM12" s="312"/>
      <c r="DN12" s="312"/>
      <c r="DO12" s="312"/>
      <c r="DP12" s="312"/>
      <c r="DQ12" s="312"/>
      <c r="DR12" s="312"/>
      <c r="DS12" s="312"/>
      <c r="DT12" s="312"/>
      <c r="DU12" s="312"/>
      <c r="DV12" s="312"/>
      <c r="DW12" s="312"/>
      <c r="DX12" s="312"/>
      <c r="DY12" s="312"/>
      <c r="DZ12" s="312"/>
      <c r="EA12" s="312"/>
      <c r="EB12" s="312"/>
      <c r="EC12" s="312"/>
      <c r="ED12" s="312"/>
      <c r="EE12" s="312"/>
      <c r="EF12" s="312"/>
      <c r="EG12" s="312"/>
      <c r="EH12" s="312"/>
      <c r="EI12" s="312"/>
      <c r="EJ12" s="312"/>
      <c r="EK12" s="312"/>
      <c r="EL12" s="312"/>
      <c r="EM12" s="312"/>
      <c r="EN12" s="312"/>
      <c r="EO12" s="312"/>
      <c r="EP12" s="312"/>
      <c r="EQ12" s="312"/>
      <c r="ER12" s="312"/>
      <c r="ES12" s="312"/>
      <c r="ET12" s="312"/>
      <c r="EU12" s="312"/>
      <c r="EV12" s="312"/>
      <c r="EW12" s="312"/>
      <c r="EX12" s="312"/>
      <c r="EY12" s="312"/>
      <c r="EZ12" s="312"/>
      <c r="FA12" s="312"/>
      <c r="FB12" s="312"/>
      <c r="FC12" s="312"/>
      <c r="FD12" s="312"/>
      <c r="FE12" s="312"/>
      <c r="FF12" s="312"/>
      <c r="FG12" s="312"/>
      <c r="FH12" s="312"/>
      <c r="FI12" s="312"/>
      <c r="FJ12" s="312"/>
      <c r="FK12" s="312"/>
      <c r="FL12" s="312"/>
      <c r="FM12" s="312"/>
      <c r="FN12" s="312"/>
      <c r="FO12" s="312"/>
      <c r="FP12" s="312"/>
      <c r="FQ12" s="312"/>
      <c r="FR12" s="312"/>
      <c r="FS12" s="312"/>
      <c r="FT12" s="312"/>
      <c r="FU12" s="312"/>
      <c r="FV12" s="312"/>
      <c r="FW12" s="312"/>
      <c r="FX12" s="312"/>
      <c r="FY12" s="312"/>
      <c r="FZ12" s="312"/>
      <c r="GA12" s="312"/>
      <c r="GB12" s="312"/>
      <c r="GC12" s="312"/>
      <c r="GD12" s="312"/>
      <c r="GE12" s="312"/>
      <c r="GF12" s="312"/>
      <c r="GG12" s="312"/>
      <c r="GH12" s="312"/>
      <c r="GI12" s="312"/>
      <c r="GJ12" s="312"/>
      <c r="GK12" s="312"/>
      <c r="GL12" s="312"/>
      <c r="GM12" s="312"/>
      <c r="GN12" s="312"/>
      <c r="GO12" s="312"/>
      <c r="GP12" s="312"/>
      <c r="GQ12" s="312"/>
      <c r="GR12" s="312"/>
      <c r="GS12" s="312"/>
      <c r="GT12" s="312"/>
      <c r="GU12" s="312"/>
      <c r="GV12" s="312"/>
      <c r="GW12" s="312"/>
      <c r="GX12" s="312"/>
      <c r="GY12" s="312"/>
      <c r="GZ12" s="312"/>
      <c r="HA12" s="312"/>
      <c r="HB12" s="312"/>
      <c r="HC12" s="312"/>
      <c r="HD12" s="312"/>
      <c r="HE12" s="312"/>
      <c r="HF12" s="312"/>
      <c r="HG12" s="312"/>
      <c r="HH12" s="312"/>
      <c r="HI12" s="312"/>
      <c r="HJ12" s="312"/>
      <c r="HK12" s="312"/>
      <c r="HL12" s="312"/>
      <c r="HM12" s="312"/>
      <c r="HN12" s="312"/>
      <c r="HO12" s="312"/>
      <c r="HP12" s="312"/>
      <c r="HQ12" s="312"/>
      <c r="HR12" s="312"/>
      <c r="HS12" s="312"/>
      <c r="HT12" s="312"/>
      <c r="HU12" s="312"/>
      <c r="HV12" s="312"/>
      <c r="HW12" s="312"/>
      <c r="HX12" s="312"/>
      <c r="HY12" s="312"/>
      <c r="HZ12" s="312"/>
      <c r="IA12" s="312"/>
      <c r="IB12" s="312"/>
      <c r="IC12" s="312"/>
      <c r="ID12" s="312"/>
      <c r="IE12" s="312"/>
      <c r="IF12" s="312"/>
      <c r="IG12" s="312"/>
      <c r="IH12" s="312"/>
      <c r="II12" s="312"/>
      <c r="IJ12" s="312"/>
      <c r="IK12" s="312"/>
      <c r="IL12" s="312"/>
      <c r="IM12" s="312"/>
      <c r="IN12" s="312"/>
      <c r="IO12" s="312"/>
      <c r="IP12" s="312"/>
      <c r="IQ12" s="312"/>
      <c r="IR12" s="312"/>
      <c r="IS12" s="312"/>
      <c r="IT12" s="312"/>
      <c r="IU12" s="312"/>
      <c r="IV12" s="312"/>
      <c r="IW12" s="312"/>
      <c r="IX12" s="312"/>
      <c r="IY12" s="312"/>
      <c r="IZ12" s="312"/>
      <c r="JA12" s="312"/>
      <c r="JB12" s="312"/>
      <c r="JC12" s="312"/>
      <c r="JD12" s="312"/>
      <c r="JE12" s="312"/>
      <c r="JF12" s="312"/>
      <c r="JG12" s="312"/>
      <c r="JH12" s="312"/>
      <c r="JI12" s="312"/>
      <c r="JJ12" s="312"/>
      <c r="JK12" s="312"/>
      <c r="JL12" s="312"/>
      <c r="JM12" s="312"/>
      <c r="JN12" s="312"/>
      <c r="JO12" s="312"/>
      <c r="JP12" s="312"/>
      <c r="JQ12" s="312"/>
      <c r="JR12" s="312"/>
      <c r="JS12" s="312"/>
      <c r="JT12" s="312"/>
      <c r="JU12" s="312"/>
      <c r="JV12" s="312"/>
      <c r="JW12" s="312"/>
      <c r="JX12" s="312"/>
      <c r="JY12" s="312"/>
      <c r="JZ12" s="312"/>
      <c r="KA12" s="312"/>
      <c r="KB12" s="312"/>
      <c r="KC12" s="312"/>
      <c r="KD12" s="312"/>
      <c r="KE12" s="312"/>
      <c r="KF12" s="312"/>
      <c r="KG12" s="312"/>
      <c r="KH12" s="312"/>
      <c r="KI12" s="312"/>
      <c r="KJ12" s="312"/>
      <c r="KK12" s="312"/>
      <c r="KL12" s="312"/>
      <c r="KM12" s="312"/>
      <c r="KN12" s="312"/>
      <c r="KO12" s="312"/>
      <c r="KP12" s="312"/>
      <c r="KQ12" s="312"/>
      <c r="KR12" s="312"/>
      <c r="KS12" s="312"/>
      <c r="KT12" s="312"/>
      <c r="KU12" s="312"/>
      <c r="KV12" s="312"/>
      <c r="KW12" s="312"/>
      <c r="KX12" s="312"/>
      <c r="KY12" s="312"/>
      <c r="KZ12" s="312"/>
      <c r="LA12" s="312"/>
      <c r="LB12" s="312"/>
      <c r="LC12" s="312"/>
      <c r="LD12" s="312"/>
      <c r="LE12" s="312"/>
      <c r="LF12" s="312"/>
      <c r="LG12" s="312"/>
      <c r="LH12" s="312"/>
      <c r="LI12" s="312"/>
      <c r="LJ12" s="312"/>
      <c r="LK12" s="312"/>
      <c r="LL12" s="312"/>
      <c r="LM12" s="312"/>
      <c r="LN12" s="312"/>
      <c r="LO12" s="312"/>
      <c r="LP12" s="312"/>
      <c r="LQ12" s="312"/>
      <c r="LR12" s="312"/>
      <c r="LS12" s="312"/>
      <c r="LT12" s="312"/>
      <c r="LU12" s="312"/>
      <c r="LV12" s="312"/>
      <c r="LW12" s="312"/>
      <c r="LX12" s="312"/>
      <c r="LY12" s="312"/>
      <c r="LZ12" s="312"/>
      <c r="MA12" s="312"/>
      <c r="MB12" s="312"/>
      <c r="MC12" s="312"/>
      <c r="MD12" s="312"/>
      <c r="ME12" s="312"/>
      <c r="MF12" s="312"/>
      <c r="MG12" s="312"/>
      <c r="MH12" s="312"/>
      <c r="MI12" s="312"/>
      <c r="MJ12" s="312"/>
      <c r="MK12" s="312"/>
      <c r="ML12" s="312"/>
      <c r="MM12" s="312"/>
      <c r="MN12" s="312"/>
      <c r="MO12" s="312"/>
      <c r="MP12" s="312"/>
      <c r="MQ12" s="312"/>
      <c r="MR12" s="312"/>
      <c r="MS12" s="312"/>
      <c r="MT12" s="312"/>
      <c r="MU12" s="312"/>
      <c r="MV12" s="312"/>
      <c r="MW12" s="312"/>
      <c r="MX12" s="312"/>
      <c r="MY12" s="312"/>
      <c r="MZ12" s="312"/>
      <c r="NA12" s="312"/>
      <c r="NB12" s="312"/>
      <c r="NC12" s="312"/>
      <c r="ND12" s="312"/>
      <c r="NE12" s="312"/>
      <c r="NF12" s="312"/>
      <c r="NG12" s="312"/>
      <c r="NH12" s="312"/>
      <c r="NI12" s="312"/>
      <c r="NJ12" s="312"/>
      <c r="NK12" s="312"/>
      <c r="NL12" s="312"/>
      <c r="NM12" s="312"/>
      <c r="NN12" s="312"/>
      <c r="NO12" s="312"/>
      <c r="NP12" s="312"/>
      <c r="NQ12" s="312"/>
      <c r="NR12" s="312"/>
      <c r="NS12" s="312"/>
      <c r="NT12" s="312"/>
      <c r="NU12" s="312"/>
      <c r="NV12" s="312"/>
      <c r="NW12" s="312"/>
      <c r="NX12" s="312"/>
      <c r="NY12" s="312"/>
      <c r="NZ12" s="312"/>
      <c r="OA12" s="312"/>
      <c r="OB12" s="312"/>
      <c r="OC12" s="312"/>
      <c r="OD12" s="312"/>
      <c r="OE12" s="312"/>
      <c r="OF12" s="312"/>
      <c r="OG12" s="312"/>
      <c r="OH12" s="312"/>
      <c r="OI12" s="312"/>
      <c r="OJ12" s="312"/>
      <c r="OK12" s="312"/>
      <c r="OL12" s="312"/>
      <c r="OM12" s="312"/>
      <c r="ON12" s="312"/>
      <c r="OO12" s="312"/>
      <c r="OP12" s="312"/>
      <c r="OQ12" s="312"/>
      <c r="OR12" s="312"/>
      <c r="OS12" s="312"/>
      <c r="OT12" s="312"/>
      <c r="OU12" s="312"/>
      <c r="OV12" s="312"/>
      <c r="OW12" s="312"/>
      <c r="OX12" s="312"/>
      <c r="OY12" s="312"/>
      <c r="OZ12" s="312"/>
      <c r="PA12" s="312"/>
      <c r="PB12" s="312"/>
      <c r="PC12" s="312"/>
      <c r="PD12" s="312"/>
      <c r="PE12" s="312"/>
      <c r="PF12" s="312"/>
      <c r="PG12" s="312"/>
      <c r="PH12" s="312"/>
      <c r="PI12" s="312"/>
      <c r="PJ12" s="312"/>
      <c r="PK12" s="312"/>
      <c r="PL12" s="312"/>
      <c r="PM12" s="312"/>
      <c r="PN12" s="312"/>
      <c r="PO12" s="312"/>
      <c r="PP12" s="312"/>
      <c r="PQ12" s="312"/>
      <c r="PR12" s="312"/>
      <c r="PS12" s="312"/>
      <c r="PT12" s="312"/>
      <c r="PU12" s="312"/>
      <c r="PV12" s="312"/>
      <c r="PW12" s="312"/>
      <c r="PX12" s="312"/>
      <c r="PY12" s="312"/>
      <c r="PZ12" s="312"/>
      <c r="QA12" s="312"/>
      <c r="QB12" s="312"/>
      <c r="QC12" s="312"/>
      <c r="QD12" s="312"/>
      <c r="QE12" s="312"/>
      <c r="QF12" s="312"/>
      <c r="QG12" s="312"/>
      <c r="QH12" s="312"/>
      <c r="QI12" s="312"/>
      <c r="QJ12" s="312"/>
      <c r="QK12" s="312"/>
      <c r="QL12" s="312"/>
      <c r="QM12" s="312"/>
      <c r="QN12" s="312"/>
      <c r="QO12" s="312"/>
      <c r="QP12" s="312"/>
      <c r="QQ12" s="312"/>
      <c r="QR12" s="312"/>
      <c r="QS12" s="312"/>
      <c r="QT12" s="312"/>
      <c r="QU12" s="312"/>
      <c r="QV12" s="312"/>
      <c r="QW12" s="312"/>
      <c r="QX12" s="312"/>
      <c r="QY12" s="312"/>
      <c r="QZ12" s="312"/>
      <c r="RA12" s="312"/>
      <c r="RB12" s="312"/>
      <c r="RC12" s="312"/>
      <c r="RD12" s="312"/>
      <c r="RE12" s="312"/>
      <c r="RF12" s="312"/>
      <c r="RG12" s="312"/>
      <c r="RH12" s="312"/>
      <c r="RI12" s="312"/>
      <c r="RJ12" s="312"/>
      <c r="RK12" s="312"/>
      <c r="RL12" s="312"/>
      <c r="RM12" s="312"/>
      <c r="RN12" s="312"/>
      <c r="RO12" s="312"/>
      <c r="RP12" s="312"/>
      <c r="RQ12" s="312"/>
      <c r="RR12" s="312"/>
      <c r="RS12" s="312"/>
      <c r="RT12" s="312"/>
      <c r="RU12" s="312"/>
      <c r="RV12" s="312"/>
      <c r="RW12" s="312"/>
      <c r="RX12" s="312"/>
      <c r="RY12" s="312"/>
      <c r="RZ12" s="312"/>
      <c r="SA12" s="312"/>
      <c r="SB12" s="312"/>
      <c r="SC12" s="312"/>
      <c r="SD12" s="312"/>
      <c r="SE12" s="312"/>
      <c r="SF12" s="312"/>
      <c r="SG12" s="312"/>
      <c r="SH12" s="312"/>
      <c r="SI12" s="312"/>
      <c r="SJ12" s="312"/>
      <c r="SK12" s="312"/>
      <c r="SL12" s="312"/>
      <c r="SM12" s="312"/>
      <c r="SN12" s="312"/>
      <c r="SO12" s="312"/>
      <c r="SP12" s="312"/>
      <c r="SQ12" s="312"/>
      <c r="SR12" s="312"/>
      <c r="SS12" s="312"/>
      <c r="ST12" s="312"/>
      <c r="SU12" s="312"/>
      <c r="SV12" s="312"/>
      <c r="SW12" s="312"/>
      <c r="SX12" s="312"/>
      <c r="SY12" s="312"/>
      <c r="SZ12" s="312"/>
      <c r="TA12" s="312"/>
      <c r="TB12" s="312"/>
      <c r="TC12" s="312"/>
      <c r="TD12" s="312"/>
      <c r="TE12" s="312"/>
      <c r="TF12" s="312"/>
      <c r="TG12" s="312"/>
      <c r="TH12" s="312"/>
      <c r="TI12" s="312"/>
      <c r="TJ12" s="312"/>
      <c r="TK12" s="312"/>
      <c r="TL12" s="312"/>
      <c r="TM12" s="312"/>
      <c r="TN12" s="312"/>
      <c r="TO12" s="312"/>
      <c r="TP12" s="312"/>
      <c r="TQ12" s="312"/>
      <c r="TR12" s="312"/>
      <c r="TS12" s="312"/>
      <c r="TT12" s="312"/>
      <c r="TU12" s="312"/>
      <c r="TV12" s="312"/>
      <c r="TW12" s="312"/>
      <c r="TX12" s="312"/>
      <c r="TY12" s="312"/>
      <c r="TZ12" s="312"/>
      <c r="UA12" s="312"/>
      <c r="UB12" s="312"/>
      <c r="UC12" s="312"/>
      <c r="UD12" s="312"/>
      <c r="UE12" s="312"/>
      <c r="UF12" s="312"/>
      <c r="UG12" s="312"/>
      <c r="UH12" s="312"/>
      <c r="UI12" s="312"/>
      <c r="UJ12" s="312"/>
      <c r="UK12" s="312"/>
      <c r="UL12" s="312"/>
      <c r="UM12" s="312"/>
      <c r="UN12" s="312"/>
      <c r="UO12" s="312"/>
      <c r="UP12" s="312"/>
      <c r="UQ12" s="312"/>
      <c r="UR12" s="312"/>
      <c r="US12" s="312"/>
      <c r="UT12" s="312"/>
      <c r="UU12" s="312"/>
      <c r="UV12" s="312"/>
      <c r="UW12" s="312"/>
      <c r="UX12" s="312"/>
      <c r="UY12" s="312"/>
      <c r="UZ12" s="312"/>
      <c r="VA12" s="312"/>
      <c r="VB12" s="312"/>
      <c r="VC12" s="312"/>
      <c r="VD12" s="312"/>
      <c r="VE12" s="312"/>
      <c r="VF12" s="312"/>
      <c r="VG12" s="312"/>
      <c r="VH12" s="312"/>
      <c r="VI12" s="312"/>
      <c r="VJ12" s="312"/>
      <c r="VK12" s="312"/>
      <c r="VL12" s="312"/>
      <c r="VM12" s="312"/>
      <c r="VN12" s="312"/>
      <c r="VO12" s="312"/>
      <c r="VP12" s="312"/>
      <c r="VQ12" s="312"/>
      <c r="VR12" s="312"/>
      <c r="VS12" s="312"/>
      <c r="VT12" s="312"/>
      <c r="VU12" s="312"/>
      <c r="VV12" s="312"/>
      <c r="VW12" s="312"/>
      <c r="VX12" s="312"/>
      <c r="VY12" s="312"/>
      <c r="VZ12" s="312"/>
      <c r="WA12" s="312"/>
      <c r="WB12" s="312"/>
      <c r="WC12" s="312"/>
      <c r="WD12" s="312"/>
      <c r="WE12" s="312"/>
      <c r="WF12" s="312"/>
      <c r="WG12" s="312"/>
      <c r="WH12" s="312"/>
      <c r="WI12" s="312"/>
      <c r="WJ12" s="312"/>
      <c r="WK12" s="312"/>
      <c r="WL12" s="312"/>
      <c r="WM12" s="312"/>
      <c r="WN12" s="312"/>
      <c r="WO12" s="312"/>
      <c r="WP12" s="312"/>
      <c r="WQ12" s="312"/>
      <c r="WR12" s="312"/>
      <c r="WS12" s="312"/>
      <c r="WT12" s="312"/>
      <c r="WU12" s="312"/>
      <c r="WV12" s="312"/>
      <c r="WW12" s="312"/>
      <c r="WX12" s="312"/>
      <c r="WY12" s="312"/>
      <c r="WZ12" s="312"/>
      <c r="XA12" s="312"/>
      <c r="XB12" s="312"/>
      <c r="XC12" s="312"/>
      <c r="XD12" s="312"/>
      <c r="XE12" s="312"/>
      <c r="XF12" s="312"/>
      <c r="XG12" s="312"/>
      <c r="XH12" s="312"/>
      <c r="XI12" s="312"/>
      <c r="XJ12" s="312"/>
      <c r="XK12" s="312"/>
      <c r="XL12" s="312"/>
      <c r="XM12" s="312"/>
      <c r="XN12" s="312"/>
      <c r="XO12" s="312"/>
      <c r="XP12" s="312"/>
      <c r="XQ12" s="312"/>
      <c r="XR12" s="312"/>
      <c r="XS12" s="312"/>
      <c r="XT12" s="312"/>
      <c r="XU12" s="312"/>
      <c r="XV12" s="312"/>
      <c r="XW12" s="312"/>
      <c r="XX12" s="312"/>
      <c r="XY12" s="312"/>
      <c r="XZ12" s="312"/>
      <c r="YA12" s="312"/>
      <c r="YB12" s="312"/>
      <c r="YC12" s="312"/>
      <c r="YD12" s="312"/>
      <c r="YE12" s="312"/>
      <c r="YF12" s="312"/>
      <c r="YG12" s="312"/>
      <c r="YH12" s="312"/>
      <c r="YI12" s="312"/>
      <c r="YJ12" s="312"/>
      <c r="YK12" s="312"/>
      <c r="YL12" s="312"/>
      <c r="YM12" s="312"/>
      <c r="YN12" s="312"/>
      <c r="YO12" s="312"/>
      <c r="YP12" s="312"/>
      <c r="YQ12" s="312"/>
      <c r="YR12" s="312"/>
      <c r="YS12" s="312"/>
      <c r="YT12" s="312"/>
      <c r="YU12" s="312"/>
      <c r="YV12" s="312"/>
      <c r="YW12" s="312"/>
      <c r="YX12" s="312"/>
      <c r="YY12" s="312"/>
      <c r="YZ12" s="312"/>
      <c r="ZA12" s="312"/>
      <c r="ZB12" s="312"/>
      <c r="ZC12" s="312"/>
      <c r="ZD12" s="312"/>
      <c r="ZE12" s="312"/>
      <c r="ZF12" s="312"/>
      <c r="ZG12" s="312"/>
      <c r="ZH12" s="312"/>
      <c r="ZI12" s="312"/>
      <c r="ZJ12" s="312"/>
      <c r="ZK12" s="312"/>
      <c r="ZL12" s="312"/>
      <c r="ZM12" s="312"/>
      <c r="ZN12" s="312"/>
      <c r="ZO12" s="312"/>
      <c r="ZP12" s="312"/>
      <c r="ZQ12" s="312"/>
      <c r="ZR12" s="312"/>
      <c r="ZS12" s="312"/>
      <c r="ZT12" s="312"/>
      <c r="ZU12" s="312"/>
      <c r="ZV12" s="312"/>
      <c r="ZW12" s="312"/>
      <c r="ZX12" s="312"/>
      <c r="ZY12" s="312"/>
      <c r="ZZ12" s="312"/>
      <c r="AAA12" s="312"/>
      <c r="AAB12" s="312"/>
      <c r="AAC12" s="312"/>
      <c r="AAD12" s="312"/>
      <c r="AAE12" s="312"/>
      <c r="AAF12" s="312"/>
      <c r="AAG12" s="312"/>
      <c r="AAH12" s="312"/>
      <c r="AAI12" s="312"/>
      <c r="AAJ12" s="312"/>
      <c r="AAK12" s="312"/>
      <c r="AAL12" s="312"/>
      <c r="AAM12" s="312"/>
      <c r="AAN12" s="312"/>
      <c r="AAO12" s="312"/>
      <c r="AAP12" s="312"/>
      <c r="AAQ12" s="312"/>
      <c r="AAR12" s="312"/>
      <c r="AAS12" s="312"/>
      <c r="AAT12" s="312"/>
      <c r="AAU12" s="312"/>
      <c r="AAV12" s="312"/>
      <c r="AAW12" s="312"/>
    </row>
    <row r="13" spans="1:725" s="359" customFormat="1" ht="13.5" customHeight="1" x14ac:dyDescent="0.2">
      <c r="A13" s="299"/>
      <c r="B13" s="362" t="s">
        <v>339</v>
      </c>
      <c r="C13" s="301"/>
      <c r="D13" s="300" t="str">
        <f>CONCATENATE(B11," ",C11)</f>
        <v>4 Ostatní</v>
      </c>
      <c r="E13" s="302"/>
      <c r="F13" s="303"/>
      <c r="G13" s="304"/>
      <c r="H13" s="305">
        <f>'12-2'!H49</f>
        <v>0</v>
      </c>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c r="AW13" s="312"/>
      <c r="AX13" s="312"/>
      <c r="AY13" s="312"/>
      <c r="AZ13" s="312"/>
      <c r="BA13" s="312"/>
      <c r="BB13" s="312"/>
      <c r="BC13" s="312"/>
      <c r="BD13" s="312"/>
      <c r="BE13" s="312"/>
      <c r="BF13" s="312"/>
      <c r="BG13" s="312"/>
      <c r="BH13" s="312"/>
      <c r="BI13" s="312"/>
      <c r="BJ13" s="312"/>
      <c r="BK13" s="312"/>
      <c r="BL13" s="312"/>
      <c r="BM13" s="312"/>
      <c r="BN13" s="312"/>
      <c r="BO13" s="312"/>
      <c r="BP13" s="312"/>
      <c r="BQ13" s="312"/>
      <c r="BR13" s="312"/>
      <c r="BS13" s="312"/>
      <c r="BT13" s="312"/>
      <c r="BU13" s="312"/>
      <c r="BV13" s="312"/>
      <c r="BW13" s="312"/>
      <c r="BX13" s="312"/>
      <c r="BY13" s="312"/>
      <c r="BZ13" s="312"/>
      <c r="CA13" s="312"/>
      <c r="CB13" s="312"/>
      <c r="CC13" s="312"/>
      <c r="CD13" s="312"/>
      <c r="CE13" s="312"/>
      <c r="CF13" s="312"/>
      <c r="CG13" s="312"/>
      <c r="CH13" s="312"/>
      <c r="CI13" s="312"/>
      <c r="CJ13" s="312"/>
      <c r="CK13" s="312"/>
      <c r="CL13" s="312"/>
      <c r="CM13" s="312"/>
      <c r="CN13" s="312"/>
      <c r="CO13" s="312"/>
      <c r="CP13" s="312"/>
      <c r="CQ13" s="312"/>
      <c r="CR13" s="312"/>
      <c r="CS13" s="312"/>
      <c r="CT13" s="312"/>
      <c r="CU13" s="312"/>
      <c r="CV13" s="312"/>
      <c r="CW13" s="312"/>
      <c r="CX13" s="312"/>
      <c r="CY13" s="312"/>
      <c r="CZ13" s="312"/>
      <c r="DA13" s="312"/>
      <c r="DB13" s="312"/>
      <c r="DC13" s="312"/>
      <c r="DD13" s="312"/>
      <c r="DE13" s="312"/>
      <c r="DF13" s="312"/>
      <c r="DG13" s="312"/>
      <c r="DH13" s="312"/>
      <c r="DI13" s="312"/>
      <c r="DJ13" s="312"/>
      <c r="DK13" s="312"/>
      <c r="DL13" s="312"/>
      <c r="DM13" s="312"/>
      <c r="DN13" s="312"/>
      <c r="DO13" s="312"/>
      <c r="DP13" s="312"/>
      <c r="DQ13" s="312"/>
      <c r="DR13" s="312"/>
      <c r="DS13" s="312"/>
      <c r="DT13" s="312"/>
      <c r="DU13" s="312"/>
      <c r="DV13" s="312"/>
      <c r="DW13" s="312"/>
      <c r="DX13" s="312"/>
      <c r="DY13" s="312"/>
      <c r="DZ13" s="312"/>
      <c r="EA13" s="312"/>
      <c r="EB13" s="312"/>
      <c r="EC13" s="312"/>
      <c r="ED13" s="312"/>
      <c r="EE13" s="312"/>
      <c r="EF13" s="312"/>
      <c r="EG13" s="312"/>
      <c r="EH13" s="312"/>
      <c r="EI13" s="312"/>
      <c r="EJ13" s="312"/>
      <c r="EK13" s="312"/>
      <c r="EL13" s="312"/>
      <c r="EM13" s="312"/>
      <c r="EN13" s="312"/>
      <c r="EO13" s="312"/>
      <c r="EP13" s="312"/>
      <c r="EQ13" s="312"/>
      <c r="ER13" s="312"/>
      <c r="ES13" s="312"/>
      <c r="ET13" s="312"/>
      <c r="EU13" s="312"/>
      <c r="EV13" s="312"/>
      <c r="EW13" s="312"/>
      <c r="EX13" s="312"/>
      <c r="EY13" s="312"/>
      <c r="EZ13" s="312"/>
      <c r="FA13" s="312"/>
      <c r="FB13" s="312"/>
      <c r="FC13" s="312"/>
      <c r="FD13" s="312"/>
      <c r="FE13" s="312"/>
      <c r="FF13" s="312"/>
      <c r="FG13" s="312"/>
      <c r="FH13" s="312"/>
      <c r="FI13" s="312"/>
      <c r="FJ13" s="312"/>
      <c r="FK13" s="312"/>
      <c r="FL13" s="312"/>
      <c r="FM13" s="312"/>
      <c r="FN13" s="312"/>
      <c r="FO13" s="312"/>
      <c r="FP13" s="312"/>
      <c r="FQ13" s="312"/>
      <c r="FR13" s="312"/>
      <c r="FS13" s="312"/>
      <c r="FT13" s="312"/>
      <c r="FU13" s="312"/>
      <c r="FV13" s="312"/>
      <c r="FW13" s="312"/>
      <c r="FX13" s="312"/>
      <c r="FY13" s="312"/>
      <c r="FZ13" s="312"/>
      <c r="GA13" s="312"/>
      <c r="GB13" s="312"/>
      <c r="GC13" s="312"/>
      <c r="GD13" s="312"/>
      <c r="GE13" s="312"/>
      <c r="GF13" s="312"/>
      <c r="GG13" s="312"/>
      <c r="GH13" s="312"/>
      <c r="GI13" s="312"/>
      <c r="GJ13" s="312"/>
      <c r="GK13" s="312"/>
      <c r="GL13" s="312"/>
      <c r="GM13" s="312"/>
      <c r="GN13" s="312"/>
      <c r="GO13" s="312"/>
      <c r="GP13" s="312"/>
      <c r="GQ13" s="312"/>
      <c r="GR13" s="312"/>
      <c r="GS13" s="312"/>
      <c r="GT13" s="312"/>
      <c r="GU13" s="312"/>
      <c r="GV13" s="312"/>
      <c r="GW13" s="312"/>
      <c r="GX13" s="312"/>
      <c r="GY13" s="312"/>
      <c r="GZ13" s="312"/>
      <c r="HA13" s="312"/>
      <c r="HB13" s="312"/>
      <c r="HC13" s="312"/>
      <c r="HD13" s="312"/>
      <c r="HE13" s="312"/>
      <c r="HF13" s="312"/>
      <c r="HG13" s="312"/>
      <c r="HH13" s="312"/>
      <c r="HI13" s="312"/>
      <c r="HJ13" s="312"/>
      <c r="HK13" s="312"/>
      <c r="HL13" s="312"/>
      <c r="HM13" s="312"/>
      <c r="HN13" s="312"/>
      <c r="HO13" s="312"/>
      <c r="HP13" s="312"/>
      <c r="HQ13" s="312"/>
      <c r="HR13" s="312"/>
      <c r="HS13" s="312"/>
      <c r="HT13" s="312"/>
      <c r="HU13" s="312"/>
      <c r="HV13" s="312"/>
      <c r="HW13" s="312"/>
      <c r="HX13" s="312"/>
      <c r="HY13" s="312"/>
      <c r="HZ13" s="312"/>
      <c r="IA13" s="312"/>
      <c r="IB13" s="312"/>
      <c r="IC13" s="312"/>
      <c r="ID13" s="312"/>
      <c r="IE13" s="312"/>
      <c r="IF13" s="312"/>
      <c r="IG13" s="312"/>
      <c r="IH13" s="312"/>
      <c r="II13" s="312"/>
      <c r="IJ13" s="312"/>
      <c r="IK13" s="312"/>
      <c r="IL13" s="312"/>
      <c r="IM13" s="312"/>
      <c r="IN13" s="312"/>
      <c r="IO13" s="312"/>
      <c r="IP13" s="312"/>
      <c r="IQ13" s="312"/>
      <c r="IR13" s="312"/>
      <c r="IS13" s="312"/>
      <c r="IT13" s="312"/>
      <c r="IU13" s="312"/>
      <c r="IV13" s="312"/>
      <c r="IW13" s="312"/>
      <c r="IX13" s="312"/>
      <c r="IY13" s="312"/>
      <c r="IZ13" s="312"/>
      <c r="JA13" s="312"/>
      <c r="JB13" s="312"/>
      <c r="JC13" s="312"/>
      <c r="JD13" s="312"/>
      <c r="JE13" s="312"/>
      <c r="JF13" s="312"/>
      <c r="JG13" s="312"/>
      <c r="JH13" s="312"/>
      <c r="JI13" s="312"/>
      <c r="JJ13" s="312"/>
      <c r="JK13" s="312"/>
      <c r="JL13" s="312"/>
      <c r="JM13" s="312"/>
      <c r="JN13" s="312"/>
      <c r="JO13" s="312"/>
      <c r="JP13" s="312"/>
      <c r="JQ13" s="312"/>
      <c r="JR13" s="312"/>
      <c r="JS13" s="312"/>
      <c r="JT13" s="312"/>
      <c r="JU13" s="312"/>
      <c r="JV13" s="312"/>
      <c r="JW13" s="312"/>
      <c r="JX13" s="312"/>
      <c r="JY13" s="312"/>
      <c r="JZ13" s="312"/>
      <c r="KA13" s="312"/>
      <c r="KB13" s="312"/>
      <c r="KC13" s="312"/>
      <c r="KD13" s="312"/>
      <c r="KE13" s="312"/>
      <c r="KF13" s="312"/>
      <c r="KG13" s="312"/>
      <c r="KH13" s="312"/>
      <c r="KI13" s="312"/>
      <c r="KJ13" s="312"/>
      <c r="KK13" s="312"/>
      <c r="KL13" s="312"/>
      <c r="KM13" s="312"/>
      <c r="KN13" s="312"/>
      <c r="KO13" s="312"/>
      <c r="KP13" s="312"/>
      <c r="KQ13" s="312"/>
      <c r="KR13" s="312"/>
      <c r="KS13" s="312"/>
      <c r="KT13" s="312"/>
      <c r="KU13" s="312"/>
      <c r="KV13" s="312"/>
      <c r="KW13" s="312"/>
      <c r="KX13" s="312"/>
      <c r="KY13" s="312"/>
      <c r="KZ13" s="312"/>
      <c r="LA13" s="312"/>
      <c r="LB13" s="312"/>
      <c r="LC13" s="312"/>
      <c r="LD13" s="312"/>
      <c r="LE13" s="312"/>
      <c r="LF13" s="312"/>
      <c r="LG13" s="312"/>
      <c r="LH13" s="312"/>
      <c r="LI13" s="312"/>
      <c r="LJ13" s="312"/>
      <c r="LK13" s="312"/>
      <c r="LL13" s="312"/>
      <c r="LM13" s="312"/>
      <c r="LN13" s="312"/>
      <c r="LO13" s="312"/>
      <c r="LP13" s="312"/>
      <c r="LQ13" s="312"/>
      <c r="LR13" s="312"/>
      <c r="LS13" s="312"/>
      <c r="LT13" s="312"/>
      <c r="LU13" s="312"/>
      <c r="LV13" s="312"/>
      <c r="LW13" s="312"/>
      <c r="LX13" s="312"/>
      <c r="LY13" s="312"/>
      <c r="LZ13" s="312"/>
      <c r="MA13" s="312"/>
      <c r="MB13" s="312"/>
      <c r="MC13" s="312"/>
      <c r="MD13" s="312"/>
      <c r="ME13" s="312"/>
      <c r="MF13" s="312"/>
      <c r="MG13" s="312"/>
      <c r="MH13" s="312"/>
      <c r="MI13" s="312"/>
      <c r="MJ13" s="312"/>
      <c r="MK13" s="312"/>
      <c r="ML13" s="312"/>
      <c r="MM13" s="312"/>
      <c r="MN13" s="312"/>
      <c r="MO13" s="312"/>
      <c r="MP13" s="312"/>
      <c r="MQ13" s="312"/>
      <c r="MR13" s="312"/>
      <c r="MS13" s="312"/>
      <c r="MT13" s="312"/>
      <c r="MU13" s="312"/>
      <c r="MV13" s="312"/>
      <c r="MW13" s="312"/>
      <c r="MX13" s="312"/>
      <c r="MY13" s="312"/>
      <c r="MZ13" s="312"/>
      <c r="NA13" s="312"/>
      <c r="NB13" s="312"/>
      <c r="NC13" s="312"/>
      <c r="ND13" s="312"/>
      <c r="NE13" s="312"/>
      <c r="NF13" s="312"/>
      <c r="NG13" s="312"/>
      <c r="NH13" s="312"/>
      <c r="NI13" s="312"/>
      <c r="NJ13" s="312"/>
      <c r="NK13" s="312"/>
      <c r="NL13" s="312"/>
      <c r="NM13" s="312"/>
      <c r="NN13" s="312"/>
      <c r="NO13" s="312"/>
      <c r="NP13" s="312"/>
      <c r="NQ13" s="312"/>
      <c r="NR13" s="312"/>
      <c r="NS13" s="312"/>
      <c r="NT13" s="312"/>
      <c r="NU13" s="312"/>
      <c r="NV13" s="312"/>
      <c r="NW13" s="312"/>
      <c r="NX13" s="312"/>
      <c r="NY13" s="312"/>
      <c r="NZ13" s="312"/>
      <c r="OA13" s="312"/>
      <c r="OB13" s="312"/>
      <c r="OC13" s="312"/>
      <c r="OD13" s="312"/>
      <c r="OE13" s="312"/>
      <c r="OF13" s="312"/>
      <c r="OG13" s="312"/>
      <c r="OH13" s="312"/>
      <c r="OI13" s="312"/>
      <c r="OJ13" s="312"/>
      <c r="OK13" s="312"/>
      <c r="OL13" s="312"/>
      <c r="OM13" s="312"/>
      <c r="ON13" s="312"/>
      <c r="OO13" s="312"/>
      <c r="OP13" s="312"/>
      <c r="OQ13" s="312"/>
      <c r="OR13" s="312"/>
      <c r="OS13" s="312"/>
      <c r="OT13" s="312"/>
      <c r="OU13" s="312"/>
      <c r="OV13" s="312"/>
      <c r="OW13" s="312"/>
      <c r="OX13" s="312"/>
      <c r="OY13" s="312"/>
      <c r="OZ13" s="312"/>
      <c r="PA13" s="312"/>
      <c r="PB13" s="312"/>
      <c r="PC13" s="312"/>
      <c r="PD13" s="312"/>
      <c r="PE13" s="312"/>
      <c r="PF13" s="312"/>
      <c r="PG13" s="312"/>
      <c r="PH13" s="312"/>
      <c r="PI13" s="312"/>
      <c r="PJ13" s="312"/>
      <c r="PK13" s="312"/>
      <c r="PL13" s="312"/>
      <c r="PM13" s="312"/>
      <c r="PN13" s="312"/>
      <c r="PO13" s="312"/>
      <c r="PP13" s="312"/>
      <c r="PQ13" s="312"/>
      <c r="PR13" s="312"/>
      <c r="PS13" s="312"/>
      <c r="PT13" s="312"/>
      <c r="PU13" s="312"/>
      <c r="PV13" s="312"/>
      <c r="PW13" s="312"/>
      <c r="PX13" s="312"/>
      <c r="PY13" s="312"/>
      <c r="PZ13" s="312"/>
      <c r="QA13" s="312"/>
      <c r="QB13" s="312"/>
      <c r="QC13" s="312"/>
      <c r="QD13" s="312"/>
      <c r="QE13" s="312"/>
      <c r="QF13" s="312"/>
      <c r="QG13" s="312"/>
      <c r="QH13" s="312"/>
      <c r="QI13" s="312"/>
      <c r="QJ13" s="312"/>
      <c r="QK13" s="312"/>
      <c r="QL13" s="312"/>
      <c r="QM13" s="312"/>
      <c r="QN13" s="312"/>
      <c r="QO13" s="312"/>
      <c r="QP13" s="312"/>
      <c r="QQ13" s="312"/>
      <c r="QR13" s="312"/>
      <c r="QS13" s="312"/>
      <c r="QT13" s="312"/>
      <c r="QU13" s="312"/>
      <c r="QV13" s="312"/>
      <c r="QW13" s="312"/>
      <c r="QX13" s="312"/>
      <c r="QY13" s="312"/>
      <c r="QZ13" s="312"/>
      <c r="RA13" s="312"/>
      <c r="RB13" s="312"/>
      <c r="RC13" s="312"/>
      <c r="RD13" s="312"/>
      <c r="RE13" s="312"/>
      <c r="RF13" s="312"/>
      <c r="RG13" s="312"/>
      <c r="RH13" s="312"/>
      <c r="RI13" s="312"/>
      <c r="RJ13" s="312"/>
      <c r="RK13" s="312"/>
      <c r="RL13" s="312"/>
      <c r="RM13" s="312"/>
      <c r="RN13" s="312"/>
      <c r="RO13" s="312"/>
      <c r="RP13" s="312"/>
      <c r="RQ13" s="312"/>
      <c r="RR13" s="312"/>
      <c r="RS13" s="312"/>
      <c r="RT13" s="312"/>
      <c r="RU13" s="312"/>
      <c r="RV13" s="312"/>
      <c r="RW13" s="312"/>
      <c r="RX13" s="312"/>
      <c r="RY13" s="312"/>
      <c r="RZ13" s="312"/>
      <c r="SA13" s="312"/>
      <c r="SB13" s="312"/>
      <c r="SC13" s="312"/>
      <c r="SD13" s="312"/>
      <c r="SE13" s="312"/>
      <c r="SF13" s="312"/>
      <c r="SG13" s="312"/>
      <c r="SH13" s="312"/>
      <c r="SI13" s="312"/>
      <c r="SJ13" s="312"/>
      <c r="SK13" s="312"/>
      <c r="SL13" s="312"/>
      <c r="SM13" s="312"/>
      <c r="SN13" s="312"/>
      <c r="SO13" s="312"/>
      <c r="SP13" s="312"/>
      <c r="SQ13" s="312"/>
      <c r="SR13" s="312"/>
      <c r="SS13" s="312"/>
      <c r="ST13" s="312"/>
      <c r="SU13" s="312"/>
      <c r="SV13" s="312"/>
      <c r="SW13" s="312"/>
      <c r="SX13" s="312"/>
      <c r="SY13" s="312"/>
      <c r="SZ13" s="312"/>
      <c r="TA13" s="312"/>
      <c r="TB13" s="312"/>
      <c r="TC13" s="312"/>
      <c r="TD13" s="312"/>
      <c r="TE13" s="312"/>
      <c r="TF13" s="312"/>
      <c r="TG13" s="312"/>
      <c r="TH13" s="312"/>
      <c r="TI13" s="312"/>
      <c r="TJ13" s="312"/>
      <c r="TK13" s="312"/>
      <c r="TL13" s="312"/>
      <c r="TM13" s="312"/>
      <c r="TN13" s="312"/>
      <c r="TO13" s="312"/>
      <c r="TP13" s="312"/>
      <c r="TQ13" s="312"/>
      <c r="TR13" s="312"/>
      <c r="TS13" s="312"/>
      <c r="TT13" s="312"/>
      <c r="TU13" s="312"/>
      <c r="TV13" s="312"/>
      <c r="TW13" s="312"/>
      <c r="TX13" s="312"/>
      <c r="TY13" s="312"/>
      <c r="TZ13" s="312"/>
      <c r="UA13" s="312"/>
      <c r="UB13" s="312"/>
      <c r="UC13" s="312"/>
      <c r="UD13" s="312"/>
      <c r="UE13" s="312"/>
      <c r="UF13" s="312"/>
      <c r="UG13" s="312"/>
      <c r="UH13" s="312"/>
      <c r="UI13" s="312"/>
      <c r="UJ13" s="312"/>
      <c r="UK13" s="312"/>
      <c r="UL13" s="312"/>
      <c r="UM13" s="312"/>
      <c r="UN13" s="312"/>
      <c r="UO13" s="312"/>
      <c r="UP13" s="312"/>
      <c r="UQ13" s="312"/>
      <c r="UR13" s="312"/>
      <c r="US13" s="312"/>
      <c r="UT13" s="312"/>
      <c r="UU13" s="312"/>
      <c r="UV13" s="312"/>
      <c r="UW13" s="312"/>
      <c r="UX13" s="312"/>
      <c r="UY13" s="312"/>
      <c r="UZ13" s="312"/>
      <c r="VA13" s="312"/>
      <c r="VB13" s="312"/>
      <c r="VC13" s="312"/>
      <c r="VD13" s="312"/>
      <c r="VE13" s="312"/>
      <c r="VF13" s="312"/>
      <c r="VG13" s="312"/>
      <c r="VH13" s="312"/>
      <c r="VI13" s="312"/>
      <c r="VJ13" s="312"/>
      <c r="VK13" s="312"/>
      <c r="VL13" s="312"/>
      <c r="VM13" s="312"/>
      <c r="VN13" s="312"/>
      <c r="VO13" s="312"/>
      <c r="VP13" s="312"/>
      <c r="VQ13" s="312"/>
      <c r="VR13" s="312"/>
      <c r="VS13" s="312"/>
      <c r="VT13" s="312"/>
      <c r="VU13" s="312"/>
      <c r="VV13" s="312"/>
      <c r="VW13" s="312"/>
      <c r="VX13" s="312"/>
      <c r="VY13" s="312"/>
      <c r="VZ13" s="312"/>
      <c r="WA13" s="312"/>
      <c r="WB13" s="312"/>
      <c r="WC13" s="312"/>
      <c r="WD13" s="312"/>
      <c r="WE13" s="312"/>
      <c r="WF13" s="312"/>
      <c r="WG13" s="312"/>
      <c r="WH13" s="312"/>
      <c r="WI13" s="312"/>
      <c r="WJ13" s="312"/>
      <c r="WK13" s="312"/>
      <c r="WL13" s="312"/>
      <c r="WM13" s="312"/>
      <c r="WN13" s="312"/>
      <c r="WO13" s="312"/>
      <c r="WP13" s="312"/>
      <c r="WQ13" s="312"/>
      <c r="WR13" s="312"/>
      <c r="WS13" s="312"/>
      <c r="WT13" s="312"/>
      <c r="WU13" s="312"/>
      <c r="WV13" s="312"/>
      <c r="WW13" s="312"/>
      <c r="WX13" s="312"/>
      <c r="WY13" s="312"/>
      <c r="WZ13" s="312"/>
      <c r="XA13" s="312"/>
      <c r="XB13" s="312"/>
      <c r="XC13" s="312"/>
      <c r="XD13" s="312"/>
      <c r="XE13" s="312"/>
      <c r="XF13" s="312"/>
      <c r="XG13" s="312"/>
      <c r="XH13" s="312"/>
      <c r="XI13" s="312"/>
      <c r="XJ13" s="312"/>
      <c r="XK13" s="312"/>
      <c r="XL13" s="312"/>
      <c r="XM13" s="312"/>
      <c r="XN13" s="312"/>
      <c r="XO13" s="312"/>
      <c r="XP13" s="312"/>
      <c r="XQ13" s="312"/>
      <c r="XR13" s="312"/>
      <c r="XS13" s="312"/>
      <c r="XT13" s="312"/>
      <c r="XU13" s="312"/>
      <c r="XV13" s="312"/>
      <c r="XW13" s="312"/>
      <c r="XX13" s="312"/>
      <c r="XY13" s="312"/>
      <c r="XZ13" s="312"/>
      <c r="YA13" s="312"/>
      <c r="YB13" s="312"/>
      <c r="YC13" s="312"/>
      <c r="YD13" s="312"/>
      <c r="YE13" s="312"/>
      <c r="YF13" s="312"/>
      <c r="YG13" s="312"/>
      <c r="YH13" s="312"/>
      <c r="YI13" s="312"/>
      <c r="YJ13" s="312"/>
      <c r="YK13" s="312"/>
      <c r="YL13" s="312"/>
      <c r="YM13" s="312"/>
      <c r="YN13" s="312"/>
      <c r="YO13" s="312"/>
      <c r="YP13" s="312"/>
      <c r="YQ13" s="312"/>
      <c r="YR13" s="312"/>
      <c r="YS13" s="312"/>
      <c r="YT13" s="312"/>
      <c r="YU13" s="312"/>
      <c r="YV13" s="312"/>
      <c r="YW13" s="312"/>
      <c r="YX13" s="312"/>
      <c r="YY13" s="312"/>
      <c r="YZ13" s="312"/>
      <c r="ZA13" s="312"/>
      <c r="ZB13" s="312"/>
      <c r="ZC13" s="312"/>
      <c r="ZD13" s="312"/>
      <c r="ZE13" s="312"/>
      <c r="ZF13" s="312"/>
      <c r="ZG13" s="312"/>
      <c r="ZH13" s="312"/>
      <c r="ZI13" s="312"/>
      <c r="ZJ13" s="312"/>
      <c r="ZK13" s="312"/>
      <c r="ZL13" s="312"/>
      <c r="ZM13" s="312"/>
      <c r="ZN13" s="312"/>
      <c r="ZO13" s="312"/>
      <c r="ZP13" s="312"/>
      <c r="ZQ13" s="312"/>
      <c r="ZR13" s="312"/>
      <c r="ZS13" s="312"/>
      <c r="ZT13" s="312"/>
      <c r="ZU13" s="312"/>
      <c r="ZV13" s="312"/>
      <c r="ZW13" s="312"/>
      <c r="ZX13" s="312"/>
      <c r="ZY13" s="312"/>
      <c r="ZZ13" s="312"/>
      <c r="AAA13" s="312"/>
      <c r="AAB13" s="312"/>
      <c r="AAC13" s="312"/>
      <c r="AAD13" s="312"/>
      <c r="AAE13" s="312"/>
      <c r="AAF13" s="312"/>
      <c r="AAG13" s="312"/>
      <c r="AAH13" s="312"/>
      <c r="AAI13" s="312"/>
      <c r="AAJ13" s="312"/>
      <c r="AAK13" s="312"/>
      <c r="AAL13" s="312"/>
      <c r="AAM13" s="312"/>
      <c r="AAN13" s="312"/>
      <c r="AAO13" s="312"/>
      <c r="AAP13" s="312"/>
      <c r="AAQ13" s="312"/>
      <c r="AAR13" s="312"/>
      <c r="AAS13" s="312"/>
      <c r="AAT13" s="312"/>
      <c r="AAU13" s="312"/>
      <c r="AAV13" s="312"/>
      <c r="AAW13" s="312"/>
    </row>
    <row r="14" spans="1:725" ht="12.75" x14ac:dyDescent="0.2">
      <c r="D14" s="363"/>
      <c r="E14" s="364"/>
      <c r="F14" s="365"/>
      <c r="G14" s="365"/>
      <c r="H14" s="365"/>
    </row>
    <row r="15" spans="1:725" ht="12.75" x14ac:dyDescent="0.2">
      <c r="B15" s="256"/>
      <c r="C15" s="256"/>
      <c r="D15" s="363"/>
      <c r="E15" s="366"/>
      <c r="F15" s="365"/>
      <c r="G15" s="365"/>
      <c r="H15" s="367"/>
    </row>
    <row r="16" spans="1:725" ht="15.75" x14ac:dyDescent="0.25">
      <c r="A16" s="368"/>
      <c r="B16" s="369" t="s">
        <v>356</v>
      </c>
      <c r="C16" s="370"/>
      <c r="D16" s="371" t="str">
        <f>CONCATENATE(B14," ",C14)</f>
        <v xml:space="preserve"> </v>
      </c>
      <c r="E16" s="372"/>
      <c r="F16" s="373"/>
      <c r="G16" s="374"/>
      <c r="H16" s="375">
        <f>SUM(H10:H15)</f>
        <v>0</v>
      </c>
    </row>
    <row r="17" spans="1:8" s="249" customFormat="1" ht="12.75" x14ac:dyDescent="0.2">
      <c r="B17" s="256"/>
      <c r="C17" s="256"/>
      <c r="D17" s="363"/>
      <c r="E17" s="366"/>
      <c r="F17" s="365"/>
      <c r="G17" s="365"/>
      <c r="H17" s="367"/>
    </row>
    <row r="18" spans="1:8" s="249" customFormat="1" ht="15.75" x14ac:dyDescent="0.25">
      <c r="A18" s="368"/>
      <c r="B18" s="369" t="s">
        <v>357</v>
      </c>
      <c r="C18" s="370"/>
      <c r="D18" s="371"/>
      <c r="E18" s="372"/>
      <c r="F18" s="373"/>
      <c r="G18" s="374"/>
      <c r="H18" s="375">
        <f>H16*1.21</f>
        <v>0</v>
      </c>
    </row>
    <row r="19" spans="1:8" s="249" customFormat="1" ht="12.75" x14ac:dyDescent="0.2">
      <c r="B19" s="256"/>
      <c r="C19" s="256"/>
      <c r="D19" s="363"/>
      <c r="E19" s="366"/>
      <c r="F19" s="365"/>
      <c r="G19" s="365"/>
      <c r="H19" s="367"/>
    </row>
    <row r="20" spans="1:8" s="249" customFormat="1" ht="12.75" x14ac:dyDescent="0.2">
      <c r="B20" s="256"/>
      <c r="C20" s="256"/>
      <c r="D20" s="363"/>
      <c r="E20" s="366"/>
      <c r="F20" s="365"/>
      <c r="G20" s="365"/>
      <c r="H20" s="367"/>
    </row>
    <row r="21" spans="1:8" s="249" customFormat="1" ht="12.75" x14ac:dyDescent="0.2">
      <c r="B21" s="256"/>
      <c r="C21" s="256"/>
      <c r="D21" s="363"/>
      <c r="E21" s="366"/>
      <c r="F21" s="365"/>
      <c r="G21" s="365"/>
      <c r="H21" s="367"/>
    </row>
    <row r="22" spans="1:8" s="249" customFormat="1" ht="12.75" x14ac:dyDescent="0.2">
      <c r="B22" s="256"/>
      <c r="C22" s="256"/>
      <c r="D22" s="363"/>
      <c r="E22" s="366"/>
      <c r="F22" s="365"/>
      <c r="G22" s="365"/>
      <c r="H22" s="367"/>
    </row>
    <row r="23" spans="1:8" s="249" customFormat="1" ht="12.75" x14ac:dyDescent="0.2">
      <c r="B23" s="256"/>
      <c r="C23" s="256"/>
      <c r="D23" s="363"/>
      <c r="E23" s="366"/>
      <c r="F23" s="365"/>
      <c r="G23" s="365"/>
      <c r="H23" s="367"/>
    </row>
    <row r="24" spans="1:8" s="249" customFormat="1" ht="12.75" x14ac:dyDescent="0.2">
      <c r="B24" s="256"/>
      <c r="C24" s="256"/>
      <c r="D24" s="363"/>
      <c r="E24" s="366"/>
      <c r="F24" s="365"/>
      <c r="G24" s="365"/>
      <c r="H24" s="367"/>
    </row>
    <row r="25" spans="1:8" s="249" customFormat="1" ht="12.75" x14ac:dyDescent="0.2">
      <c r="B25" s="256"/>
      <c r="C25" s="256"/>
      <c r="D25" s="363"/>
      <c r="E25" s="366"/>
      <c r="F25" s="365"/>
      <c r="G25" s="365"/>
      <c r="H25" s="367"/>
    </row>
    <row r="26" spans="1:8" s="249" customFormat="1" x14ac:dyDescent="0.2">
      <c r="B26" s="257"/>
      <c r="C26" s="257"/>
      <c r="D26" s="330"/>
      <c r="E26" s="331"/>
      <c r="F26" s="326"/>
      <c r="G26" s="326"/>
      <c r="H26" s="326"/>
    </row>
    <row r="27" spans="1:8" s="249" customFormat="1" x14ac:dyDescent="0.2">
      <c r="B27" s="257"/>
      <c r="C27" s="257"/>
      <c r="D27" s="324"/>
      <c r="E27" s="325"/>
      <c r="F27" s="326"/>
      <c r="G27" s="326"/>
      <c r="H27" s="326"/>
    </row>
    <row r="28" spans="1:8" s="249" customFormat="1" x14ac:dyDescent="0.2">
      <c r="B28" s="257"/>
      <c r="C28" s="257"/>
      <c r="D28" s="327"/>
      <c r="E28" s="328"/>
      <c r="F28" s="326"/>
      <c r="G28" s="326"/>
      <c r="H28" s="326"/>
    </row>
    <row r="29" spans="1:8" s="249" customFormat="1" x14ac:dyDescent="0.2">
      <c r="B29" s="257"/>
      <c r="C29" s="257"/>
      <c r="E29" s="329"/>
      <c r="F29" s="326"/>
      <c r="G29" s="326"/>
      <c r="H29" s="326"/>
    </row>
    <row r="30" spans="1:8" s="249" customFormat="1" x14ac:dyDescent="0.2">
      <c r="B30" s="257"/>
      <c r="C30" s="257"/>
      <c r="D30" s="330"/>
      <c r="E30" s="331"/>
      <c r="F30" s="326"/>
      <c r="G30" s="326"/>
      <c r="H30" s="326"/>
    </row>
    <row r="31" spans="1:8" s="249" customFormat="1" x14ac:dyDescent="0.2">
      <c r="B31" s="257"/>
      <c r="C31" s="257"/>
      <c r="D31" s="330"/>
      <c r="E31" s="331"/>
      <c r="F31" s="326"/>
      <c r="G31" s="326"/>
      <c r="H31" s="326"/>
    </row>
    <row r="32" spans="1:8" s="249" customFormat="1" x14ac:dyDescent="0.2">
      <c r="B32" s="257"/>
      <c r="C32" s="257"/>
      <c r="D32" s="330"/>
      <c r="E32" s="331"/>
      <c r="F32" s="326"/>
      <c r="G32" s="326"/>
      <c r="H32" s="326"/>
    </row>
    <row r="33" spans="4:5" s="249" customFormat="1" x14ac:dyDescent="0.2">
      <c r="D33" s="330"/>
      <c r="E33" s="331"/>
    </row>
    <row r="34" spans="4:5" s="249" customFormat="1" x14ac:dyDescent="0.2">
      <c r="D34" s="330"/>
      <c r="E34" s="331"/>
    </row>
    <row r="35" spans="4:5" s="249" customFormat="1" x14ac:dyDescent="0.2">
      <c r="D35" s="330"/>
      <c r="E35" s="331"/>
    </row>
    <row r="36" spans="4:5" s="249" customFormat="1" x14ac:dyDescent="0.2">
      <c r="D36" s="330"/>
      <c r="E36" s="331"/>
    </row>
    <row r="37" spans="4:5" s="249" customFormat="1" x14ac:dyDescent="0.2">
      <c r="D37" s="330"/>
      <c r="E37" s="331"/>
    </row>
    <row r="38" spans="4:5" s="249" customFormat="1" x14ac:dyDescent="0.2">
      <c r="D38" s="330"/>
      <c r="E38" s="331"/>
    </row>
    <row r="39" spans="4:5" s="249" customFormat="1" x14ac:dyDescent="0.2">
      <c r="D39" s="330"/>
      <c r="E39" s="331"/>
    </row>
    <row r="40" spans="4:5" s="249" customFormat="1" x14ac:dyDescent="0.2">
      <c r="D40" s="330"/>
      <c r="E40" s="331"/>
    </row>
    <row r="41" spans="4:5" s="249" customFormat="1" x14ac:dyDescent="0.2">
      <c r="D41" s="330"/>
      <c r="E41" s="331"/>
    </row>
    <row r="42" spans="4:5" s="249" customFormat="1" x14ac:dyDescent="0.2">
      <c r="D42" s="330"/>
      <c r="E42" s="331"/>
    </row>
    <row r="43" spans="4:5" s="249" customFormat="1" x14ac:dyDescent="0.2">
      <c r="D43" s="330"/>
      <c r="E43" s="331"/>
    </row>
    <row r="44" spans="4:5" s="249" customFormat="1" x14ac:dyDescent="0.2">
      <c r="D44" s="330"/>
      <c r="E44" s="331"/>
    </row>
    <row r="45" spans="4:5" s="249" customFormat="1" x14ac:dyDescent="0.2">
      <c r="D45" s="330"/>
      <c r="E45" s="331"/>
    </row>
    <row r="46" spans="4:5" s="249" customFormat="1" x14ac:dyDescent="0.2">
      <c r="D46" s="330"/>
      <c r="E46" s="331"/>
    </row>
    <row r="47" spans="4:5" s="249" customFormat="1" x14ac:dyDescent="0.2">
      <c r="D47" s="330"/>
      <c r="E47" s="331"/>
    </row>
    <row r="48" spans="4:5" s="249" customFormat="1" x14ac:dyDescent="0.2">
      <c r="D48" s="330"/>
      <c r="E48" s="331"/>
    </row>
    <row r="49" spans="2:5" s="249" customFormat="1" x14ac:dyDescent="0.2">
      <c r="B49" s="257"/>
      <c r="C49" s="257"/>
      <c r="D49" s="330"/>
      <c r="E49" s="331"/>
    </row>
    <row r="50" spans="2:5" s="249" customFormat="1" x14ac:dyDescent="0.2">
      <c r="B50" s="257"/>
      <c r="C50" s="257"/>
      <c r="D50" s="330"/>
      <c r="E50" s="331"/>
    </row>
    <row r="51" spans="2:5" s="249" customFormat="1" x14ac:dyDescent="0.2">
      <c r="B51" s="257"/>
      <c r="C51" s="257"/>
      <c r="D51" s="330"/>
      <c r="E51" s="331"/>
    </row>
    <row r="52" spans="2:5" s="249" customFormat="1" x14ac:dyDescent="0.2">
      <c r="B52" s="257"/>
      <c r="C52" s="257"/>
      <c r="D52" s="330"/>
      <c r="E52" s="331"/>
    </row>
    <row r="53" spans="2:5" s="249" customFormat="1" x14ac:dyDescent="0.2">
      <c r="B53" s="257"/>
      <c r="C53" s="257"/>
      <c r="D53" s="330"/>
      <c r="E53" s="331"/>
    </row>
    <row r="54" spans="2:5" s="249" customFormat="1" x14ac:dyDescent="0.2">
      <c r="B54" s="257"/>
      <c r="C54" s="257"/>
      <c r="D54" s="330"/>
      <c r="E54" s="331"/>
    </row>
    <row r="55" spans="2:5" s="249" customFormat="1" x14ac:dyDescent="0.2">
      <c r="B55" s="257"/>
      <c r="C55" s="257"/>
      <c r="D55" s="330"/>
      <c r="E55" s="331"/>
    </row>
    <row r="56" spans="2:5" s="249" customFormat="1" x14ac:dyDescent="0.2">
      <c r="B56" s="256"/>
      <c r="C56" s="256"/>
      <c r="D56" s="330"/>
      <c r="E56" s="331"/>
    </row>
    <row r="57" spans="2:5" s="249" customFormat="1" x14ac:dyDescent="0.2">
      <c r="B57" s="256"/>
      <c r="C57" s="256"/>
      <c r="D57" s="330"/>
      <c r="E57" s="331"/>
    </row>
    <row r="58" spans="2:5" s="249" customFormat="1" x14ac:dyDescent="0.2">
      <c r="B58" s="257"/>
      <c r="C58" s="257"/>
      <c r="D58" s="330"/>
      <c r="E58" s="331"/>
    </row>
    <row r="59" spans="2:5" s="249" customFormat="1" x14ac:dyDescent="0.2">
      <c r="B59" s="257"/>
      <c r="C59" s="257"/>
      <c r="D59" s="330"/>
      <c r="E59" s="331"/>
    </row>
    <row r="60" spans="2:5" s="249" customFormat="1" x14ac:dyDescent="0.2">
      <c r="B60" s="257"/>
      <c r="C60" s="257"/>
      <c r="D60" s="330"/>
      <c r="E60" s="331"/>
    </row>
    <row r="61" spans="2:5" s="249" customFormat="1" x14ac:dyDescent="0.2">
      <c r="B61" s="257"/>
      <c r="C61" s="257"/>
      <c r="D61" s="330"/>
      <c r="E61" s="331"/>
    </row>
    <row r="62" spans="2:5" s="249" customFormat="1" x14ac:dyDescent="0.2">
      <c r="B62" s="257"/>
      <c r="C62" s="257"/>
      <c r="D62" s="330"/>
      <c r="E62" s="331"/>
    </row>
    <row r="63" spans="2:5" s="249" customFormat="1" x14ac:dyDescent="0.2">
      <c r="B63" s="257"/>
      <c r="C63" s="257"/>
      <c r="D63" s="330"/>
      <c r="E63" s="331"/>
    </row>
    <row r="64" spans="2:5" s="249" customFormat="1" x14ac:dyDescent="0.2">
      <c r="B64" s="257"/>
      <c r="C64" s="257"/>
      <c r="D64" s="330"/>
      <c r="E64" s="331"/>
    </row>
    <row r="65" spans="4:5" s="249" customFormat="1" x14ac:dyDescent="0.2">
      <c r="D65" s="330"/>
      <c r="E65" s="331"/>
    </row>
    <row r="66" spans="4:5" s="249" customFormat="1" x14ac:dyDescent="0.2">
      <c r="D66" s="330"/>
      <c r="E66" s="331"/>
    </row>
    <row r="67" spans="4:5" s="249" customFormat="1" x14ac:dyDescent="0.2">
      <c r="D67" s="330"/>
      <c r="E67" s="331"/>
    </row>
    <row r="68" spans="4:5" s="249" customFormat="1" x14ac:dyDescent="0.2">
      <c r="D68" s="330"/>
      <c r="E68" s="331"/>
    </row>
    <row r="69" spans="4:5" s="249" customFormat="1" x14ac:dyDescent="0.2">
      <c r="D69" s="330"/>
      <c r="E69" s="331"/>
    </row>
    <row r="70" spans="4:5" s="249" customFormat="1" x14ac:dyDescent="0.2">
      <c r="D70" s="330"/>
      <c r="E70" s="331"/>
    </row>
    <row r="71" spans="4:5" s="249" customFormat="1" x14ac:dyDescent="0.2">
      <c r="D71" s="332"/>
      <c r="E71" s="325"/>
    </row>
    <row r="72" spans="4:5" s="249" customFormat="1" x14ac:dyDescent="0.2">
      <c r="D72" s="324"/>
      <c r="E72" s="333"/>
    </row>
    <row r="73" spans="4:5" s="249" customFormat="1" x14ac:dyDescent="0.2">
      <c r="D73" s="324"/>
      <c r="E73" s="333"/>
    </row>
    <row r="74" spans="4:5" s="249" customFormat="1" x14ac:dyDescent="0.2">
      <c r="D74" s="330"/>
      <c r="E74" s="331"/>
    </row>
    <row r="75" spans="4:5" s="249" customFormat="1" x14ac:dyDescent="0.2">
      <c r="D75" s="330"/>
      <c r="E75" s="331"/>
    </row>
    <row r="76" spans="4:5" s="249" customFormat="1" x14ac:dyDescent="0.2">
      <c r="D76" s="330"/>
      <c r="E76" s="331"/>
    </row>
    <row r="77" spans="4:5" s="249" customFormat="1" x14ac:dyDescent="0.2">
      <c r="D77" s="330"/>
      <c r="E77" s="331"/>
    </row>
    <row r="78" spans="4:5" s="249" customFormat="1" x14ac:dyDescent="0.2">
      <c r="D78" s="330"/>
      <c r="E78" s="331"/>
    </row>
    <row r="79" spans="4:5" s="249" customFormat="1" x14ac:dyDescent="0.2">
      <c r="D79" s="330"/>
      <c r="E79" s="331"/>
    </row>
    <row r="80" spans="4:5" s="249" customFormat="1" x14ac:dyDescent="0.2">
      <c r="D80" s="330"/>
      <c r="E80" s="331"/>
    </row>
    <row r="81" spans="4:5" s="249" customFormat="1" x14ac:dyDescent="0.2">
      <c r="D81" s="330"/>
      <c r="E81" s="331"/>
    </row>
    <row r="82" spans="4:5" s="249" customFormat="1" x14ac:dyDescent="0.2">
      <c r="D82" s="330"/>
      <c r="E82" s="331"/>
    </row>
    <row r="83" spans="4:5" s="249" customFormat="1" x14ac:dyDescent="0.2">
      <c r="D83" s="330"/>
      <c r="E83" s="331"/>
    </row>
    <row r="84" spans="4:5" s="249" customFormat="1" x14ac:dyDescent="0.2">
      <c r="D84" s="330"/>
      <c r="E84" s="331"/>
    </row>
    <row r="85" spans="4:5" s="249" customFormat="1" x14ac:dyDescent="0.2">
      <c r="D85" s="330"/>
      <c r="E85" s="331"/>
    </row>
    <row r="86" spans="4:5" s="249" customFormat="1" x14ac:dyDescent="0.2">
      <c r="D86" s="330"/>
      <c r="E86" s="331"/>
    </row>
    <row r="87" spans="4:5" s="249" customFormat="1" x14ac:dyDescent="0.2">
      <c r="D87" s="330"/>
      <c r="E87" s="331"/>
    </row>
    <row r="88" spans="4:5" s="249" customFormat="1" x14ac:dyDescent="0.2">
      <c r="D88" s="330"/>
      <c r="E88" s="331"/>
    </row>
    <row r="89" spans="4:5" s="249" customFormat="1" x14ac:dyDescent="0.2">
      <c r="D89" s="330"/>
      <c r="E89" s="331"/>
    </row>
    <row r="90" spans="4:5" s="249" customFormat="1" x14ac:dyDescent="0.2">
      <c r="D90" s="330"/>
      <c r="E90" s="331"/>
    </row>
    <row r="91" spans="4:5" s="249" customFormat="1" x14ac:dyDescent="0.2">
      <c r="D91" s="330"/>
      <c r="E91" s="331"/>
    </row>
    <row r="92" spans="4:5" s="249" customFormat="1" x14ac:dyDescent="0.2">
      <c r="D92" s="330"/>
      <c r="E92" s="331"/>
    </row>
    <row r="93" spans="4:5" s="249" customFormat="1" x14ac:dyDescent="0.2">
      <c r="D93" s="330"/>
      <c r="E93" s="331"/>
    </row>
    <row r="94" spans="4:5" s="249" customFormat="1" x14ac:dyDescent="0.2">
      <c r="D94" s="330"/>
      <c r="E94" s="331"/>
    </row>
    <row r="95" spans="4:5" s="249" customFormat="1" x14ac:dyDescent="0.2">
      <c r="D95" s="330"/>
      <c r="E95" s="331"/>
    </row>
    <row r="96" spans="4:5" s="249" customFormat="1" x14ac:dyDescent="0.2">
      <c r="D96" s="330"/>
      <c r="E96" s="331"/>
    </row>
    <row r="97" spans="2:5" s="249" customFormat="1" x14ac:dyDescent="0.2">
      <c r="B97" s="257"/>
      <c r="C97" s="257"/>
      <c r="D97" s="330"/>
      <c r="E97" s="331"/>
    </row>
    <row r="98" spans="2:5" s="249" customFormat="1" x14ac:dyDescent="0.2">
      <c r="B98" s="257"/>
      <c r="C98" s="257"/>
      <c r="D98" s="330"/>
      <c r="E98" s="331"/>
    </row>
    <row r="99" spans="2:5" s="249" customFormat="1" x14ac:dyDescent="0.2">
      <c r="B99" s="257"/>
      <c r="C99" s="257"/>
      <c r="D99" s="330"/>
      <c r="E99" s="331"/>
    </row>
    <row r="100" spans="2:5" s="249" customFormat="1" x14ac:dyDescent="0.2">
      <c r="B100" s="257"/>
      <c r="C100" s="257"/>
      <c r="D100" s="330"/>
      <c r="E100" s="331"/>
    </row>
    <row r="101" spans="2:5" s="249" customFormat="1" x14ac:dyDescent="0.2">
      <c r="B101" s="257"/>
      <c r="C101" s="257"/>
      <c r="D101" s="330"/>
      <c r="E101" s="331"/>
    </row>
    <row r="102" spans="2:5" s="249" customFormat="1" x14ac:dyDescent="0.2">
      <c r="B102" s="257"/>
      <c r="C102" s="257"/>
      <c r="D102" s="330"/>
      <c r="E102" s="331"/>
    </row>
    <row r="103" spans="2:5" s="249" customFormat="1" x14ac:dyDescent="0.2">
      <c r="B103" s="257"/>
      <c r="C103" s="257"/>
      <c r="D103" s="330"/>
      <c r="E103" s="331"/>
    </row>
    <row r="104" spans="2:5" s="249" customFormat="1" x14ac:dyDescent="0.2">
      <c r="B104" s="257"/>
      <c r="C104" s="257"/>
      <c r="D104" s="330"/>
      <c r="E104" s="331"/>
    </row>
    <row r="105" spans="2:5" s="249" customFormat="1" x14ac:dyDescent="0.2">
      <c r="B105" s="257"/>
      <c r="C105" s="257"/>
      <c r="D105" s="330"/>
      <c r="E105" s="331"/>
    </row>
    <row r="106" spans="2:5" s="249" customFormat="1" x14ac:dyDescent="0.2">
      <c r="B106" s="334"/>
      <c r="C106" s="334"/>
      <c r="D106" s="330"/>
      <c r="E106" s="331"/>
    </row>
    <row r="107" spans="2:5" s="249" customFormat="1" x14ac:dyDescent="0.2">
      <c r="B107" s="257"/>
      <c r="C107" s="257"/>
      <c r="D107" s="330"/>
      <c r="E107" s="331"/>
    </row>
    <row r="108" spans="2:5" s="249" customFormat="1" x14ac:dyDescent="0.2">
      <c r="B108" s="257"/>
      <c r="C108" s="257"/>
      <c r="D108" s="330"/>
      <c r="E108" s="331"/>
    </row>
    <row r="109" spans="2:5" s="249" customFormat="1" x14ac:dyDescent="0.2">
      <c r="B109" s="257"/>
      <c r="C109" s="257"/>
      <c r="D109" s="330"/>
      <c r="E109" s="331"/>
    </row>
    <row r="110" spans="2:5" s="249" customFormat="1" x14ac:dyDescent="0.2">
      <c r="B110" s="257"/>
      <c r="C110" s="257"/>
      <c r="D110" s="330"/>
      <c r="E110" s="331"/>
    </row>
    <row r="111" spans="2:5" s="249" customFormat="1" x14ac:dyDescent="0.2">
      <c r="B111" s="257"/>
      <c r="C111" s="257"/>
      <c r="D111" s="330"/>
      <c r="E111" s="331"/>
    </row>
    <row r="112" spans="2:5" s="249" customFormat="1" x14ac:dyDescent="0.2">
      <c r="B112" s="257"/>
      <c r="C112" s="257"/>
      <c r="D112" s="330"/>
      <c r="E112" s="331"/>
    </row>
    <row r="113" spans="2:5" s="249" customFormat="1" x14ac:dyDescent="0.2">
      <c r="B113" s="257"/>
      <c r="C113" s="257"/>
      <c r="D113" s="330"/>
      <c r="E113" s="331"/>
    </row>
    <row r="114" spans="2:5" s="249" customFormat="1" x14ac:dyDescent="0.2">
      <c r="B114" s="257"/>
      <c r="C114" s="257"/>
      <c r="D114" s="330"/>
      <c r="E114" s="331"/>
    </row>
    <row r="115" spans="2:5" s="249" customFormat="1" x14ac:dyDescent="0.2">
      <c r="B115" s="257"/>
      <c r="C115" s="257"/>
      <c r="D115" s="330"/>
      <c r="E115" s="331"/>
    </row>
    <row r="116" spans="2:5" s="249" customFormat="1" x14ac:dyDescent="0.2">
      <c r="B116" s="257"/>
      <c r="C116" s="257"/>
      <c r="D116" s="330"/>
      <c r="E116" s="331"/>
    </row>
    <row r="117" spans="2:5" s="249" customFormat="1" x14ac:dyDescent="0.2">
      <c r="B117" s="257"/>
      <c r="C117" s="257"/>
      <c r="D117" s="330"/>
      <c r="E117" s="331"/>
    </row>
    <row r="118" spans="2:5" s="249" customFormat="1" x14ac:dyDescent="0.2">
      <c r="B118" s="257"/>
      <c r="C118" s="257"/>
      <c r="D118" s="330"/>
      <c r="E118" s="331"/>
    </row>
    <row r="119" spans="2:5" s="249" customFormat="1" x14ac:dyDescent="0.2">
      <c r="B119" s="257"/>
      <c r="C119" s="257"/>
      <c r="D119" s="330"/>
      <c r="E119" s="331"/>
    </row>
    <row r="120" spans="2:5" s="249" customFormat="1" x14ac:dyDescent="0.2">
      <c r="B120" s="257"/>
      <c r="C120" s="257"/>
      <c r="D120" s="330"/>
      <c r="E120" s="331"/>
    </row>
    <row r="121" spans="2:5" s="249" customFormat="1" x14ac:dyDescent="0.2">
      <c r="B121" s="257"/>
      <c r="C121" s="257"/>
      <c r="D121" s="332"/>
      <c r="E121" s="335"/>
    </row>
    <row r="122" spans="2:5" s="249" customFormat="1" x14ac:dyDescent="0.2">
      <c r="B122" s="257"/>
      <c r="C122" s="257"/>
      <c r="D122" s="332"/>
      <c r="E122" s="325"/>
    </row>
    <row r="123" spans="2:5" s="249" customFormat="1" x14ac:dyDescent="0.2">
      <c r="B123" s="257"/>
      <c r="C123" s="257"/>
      <c r="D123" s="324"/>
      <c r="E123" s="336"/>
    </row>
    <row r="124" spans="2:5" s="249" customFormat="1" x14ac:dyDescent="0.2">
      <c r="B124" s="257"/>
      <c r="C124" s="257"/>
      <c r="D124" s="330"/>
      <c r="E124" s="331"/>
    </row>
    <row r="125" spans="2:5" s="249" customFormat="1" x14ac:dyDescent="0.2">
      <c r="B125" s="257"/>
      <c r="C125" s="257"/>
      <c r="D125" s="330"/>
      <c r="E125" s="331"/>
    </row>
    <row r="126" spans="2:5" s="249" customFormat="1" x14ac:dyDescent="0.2">
      <c r="B126" s="257"/>
      <c r="C126" s="257"/>
      <c r="D126" s="330"/>
      <c r="E126" s="331"/>
    </row>
    <row r="127" spans="2:5" s="249" customFormat="1" x14ac:dyDescent="0.2">
      <c r="B127" s="338"/>
      <c r="C127" s="338"/>
      <c r="D127" s="330"/>
      <c r="E127" s="331"/>
    </row>
    <row r="128" spans="2:5" s="249" customFormat="1" x14ac:dyDescent="0.2">
      <c r="B128" s="257"/>
      <c r="C128" s="257"/>
      <c r="D128" s="330"/>
      <c r="E128" s="331"/>
    </row>
    <row r="129" spans="4:5" s="249" customFormat="1" x14ac:dyDescent="0.2">
      <c r="D129" s="330"/>
      <c r="E129" s="331"/>
    </row>
    <row r="130" spans="4:5" s="249" customFormat="1" x14ac:dyDescent="0.2">
      <c r="D130" s="330"/>
      <c r="E130" s="331"/>
    </row>
    <row r="131" spans="4:5" s="249" customFormat="1" x14ac:dyDescent="0.2">
      <c r="D131" s="330"/>
      <c r="E131" s="331"/>
    </row>
    <row r="132" spans="4:5" s="249" customFormat="1" x14ac:dyDescent="0.2">
      <c r="D132" s="330"/>
      <c r="E132" s="331"/>
    </row>
    <row r="133" spans="4:5" s="249" customFormat="1" x14ac:dyDescent="0.2">
      <c r="D133" s="330"/>
      <c r="E133" s="331"/>
    </row>
    <row r="134" spans="4:5" s="249" customFormat="1" x14ac:dyDescent="0.2">
      <c r="D134" s="330"/>
      <c r="E134" s="331"/>
    </row>
    <row r="135" spans="4:5" s="249" customFormat="1" x14ac:dyDescent="0.2">
      <c r="D135" s="330"/>
      <c r="E135" s="331"/>
    </row>
    <row r="136" spans="4:5" s="249" customFormat="1" x14ac:dyDescent="0.2">
      <c r="D136" s="330"/>
      <c r="E136" s="331"/>
    </row>
    <row r="137" spans="4:5" s="249" customFormat="1" x14ac:dyDescent="0.2">
      <c r="D137" s="330"/>
      <c r="E137" s="331"/>
    </row>
    <row r="138" spans="4:5" s="249" customFormat="1" x14ac:dyDescent="0.2">
      <c r="D138" s="330"/>
      <c r="E138" s="331"/>
    </row>
    <row r="139" spans="4:5" s="249" customFormat="1" x14ac:dyDescent="0.2">
      <c r="D139" s="330"/>
      <c r="E139" s="331"/>
    </row>
    <row r="140" spans="4:5" s="249" customFormat="1" x14ac:dyDescent="0.2">
      <c r="D140" s="330"/>
      <c r="E140" s="331"/>
    </row>
    <row r="141" spans="4:5" s="249" customFormat="1" x14ac:dyDescent="0.2">
      <c r="D141" s="332"/>
      <c r="E141" s="325"/>
    </row>
    <row r="142" spans="4:5" s="249" customFormat="1" x14ac:dyDescent="0.2">
      <c r="D142" s="339"/>
      <c r="E142" s="340"/>
    </row>
    <row r="143" spans="4:5" s="249" customFormat="1" x14ac:dyDescent="0.2">
      <c r="D143" s="327"/>
      <c r="E143" s="328"/>
    </row>
    <row r="144" spans="4:5" s="249" customFormat="1" x14ac:dyDescent="0.2">
      <c r="D144" s="330"/>
      <c r="E144" s="331"/>
    </row>
    <row r="145" spans="2:5" s="249" customFormat="1" x14ac:dyDescent="0.2">
      <c r="B145" s="257"/>
      <c r="C145" s="257"/>
      <c r="D145" s="330"/>
      <c r="E145" s="331"/>
    </row>
    <row r="146" spans="2:5" s="249" customFormat="1" x14ac:dyDescent="0.2">
      <c r="B146" s="257"/>
      <c r="C146" s="257"/>
      <c r="D146" s="330"/>
      <c r="E146" s="331"/>
    </row>
    <row r="147" spans="2:5" s="249" customFormat="1" x14ac:dyDescent="0.2">
      <c r="B147" s="257"/>
      <c r="C147" s="257"/>
      <c r="D147" s="330"/>
      <c r="E147" s="331"/>
    </row>
    <row r="148" spans="2:5" s="249" customFormat="1" x14ac:dyDescent="0.2">
      <c r="B148" s="257"/>
      <c r="C148" s="257"/>
      <c r="D148" s="330"/>
      <c r="E148" s="331"/>
    </row>
    <row r="149" spans="2:5" s="249" customFormat="1" x14ac:dyDescent="0.2">
      <c r="B149" s="257"/>
      <c r="C149" s="257"/>
      <c r="D149" s="330"/>
      <c r="E149" s="331"/>
    </row>
    <row r="150" spans="2:5" s="249" customFormat="1" x14ac:dyDescent="0.2">
      <c r="B150" s="257"/>
      <c r="C150" s="257"/>
      <c r="D150" s="330"/>
      <c r="E150" s="331"/>
    </row>
    <row r="151" spans="2:5" s="249" customFormat="1" x14ac:dyDescent="0.2">
      <c r="B151" s="257"/>
      <c r="C151" s="257"/>
      <c r="D151" s="330"/>
      <c r="E151" s="331"/>
    </row>
    <row r="152" spans="2:5" s="249" customFormat="1" x14ac:dyDescent="0.2">
      <c r="B152" s="257"/>
      <c r="C152" s="257"/>
      <c r="D152" s="330"/>
      <c r="E152" s="331"/>
    </row>
    <row r="153" spans="2:5" s="249" customFormat="1" x14ac:dyDescent="0.2">
      <c r="B153" s="257"/>
      <c r="C153" s="257"/>
      <c r="D153" s="330"/>
      <c r="E153" s="331"/>
    </row>
    <row r="154" spans="2:5" s="249" customFormat="1" x14ac:dyDescent="0.2">
      <c r="B154" s="338"/>
      <c r="C154" s="338"/>
      <c r="D154" s="330"/>
      <c r="E154" s="331"/>
    </row>
    <row r="155" spans="2:5" s="249" customFormat="1" x14ac:dyDescent="0.2">
      <c r="B155" s="257"/>
      <c r="C155" s="257"/>
      <c r="D155" s="330"/>
      <c r="E155" s="331"/>
    </row>
    <row r="156" spans="2:5" s="249" customFormat="1" x14ac:dyDescent="0.2">
      <c r="B156" s="257"/>
      <c r="C156" s="257"/>
      <c r="D156" s="330"/>
      <c r="E156" s="331"/>
    </row>
    <row r="157" spans="2:5" s="249" customFormat="1" x14ac:dyDescent="0.2">
      <c r="B157" s="257"/>
      <c r="C157" s="257"/>
      <c r="D157" s="330"/>
      <c r="E157" s="331"/>
    </row>
    <row r="158" spans="2:5" s="249" customFormat="1" x14ac:dyDescent="0.2">
      <c r="B158" s="257"/>
      <c r="C158" s="257"/>
      <c r="D158" s="330"/>
      <c r="E158" s="331"/>
    </row>
    <row r="159" spans="2:5" s="249" customFormat="1" x14ac:dyDescent="0.2">
      <c r="B159" s="338"/>
      <c r="C159" s="338"/>
      <c r="D159" s="330"/>
      <c r="E159" s="331"/>
    </row>
    <row r="160" spans="2:5" s="249" customFormat="1" x14ac:dyDescent="0.2">
      <c r="B160" s="257"/>
      <c r="C160" s="257"/>
      <c r="D160" s="330"/>
      <c r="E160" s="331"/>
    </row>
    <row r="161" spans="2:5" s="249" customFormat="1" x14ac:dyDescent="0.2">
      <c r="B161" s="257"/>
      <c r="C161" s="257"/>
      <c r="D161" s="330"/>
      <c r="E161" s="331"/>
    </row>
    <row r="162" spans="2:5" s="249" customFormat="1" x14ac:dyDescent="0.2">
      <c r="B162" s="257"/>
      <c r="C162" s="257"/>
      <c r="D162" s="330"/>
      <c r="E162" s="331"/>
    </row>
    <row r="163" spans="2:5" s="249" customFormat="1" x14ac:dyDescent="0.2">
      <c r="B163" s="257"/>
      <c r="C163" s="257"/>
      <c r="D163" s="330"/>
      <c r="E163" s="331"/>
    </row>
    <row r="164" spans="2:5" s="249" customFormat="1" x14ac:dyDescent="0.2">
      <c r="B164" s="257"/>
      <c r="C164" s="257"/>
      <c r="D164" s="330"/>
      <c r="E164" s="331"/>
    </row>
    <row r="165" spans="2:5" s="249" customFormat="1" x14ac:dyDescent="0.2">
      <c r="B165" s="257"/>
      <c r="C165" s="257"/>
      <c r="D165" s="330"/>
      <c r="E165" s="331"/>
    </row>
    <row r="166" spans="2:5" s="249" customFormat="1" x14ac:dyDescent="0.2">
      <c r="B166" s="338"/>
      <c r="C166" s="338"/>
      <c r="D166" s="330"/>
      <c r="E166" s="331"/>
    </row>
    <row r="167" spans="2:5" s="249" customFormat="1" x14ac:dyDescent="0.2">
      <c r="B167" s="257"/>
      <c r="C167" s="257"/>
      <c r="D167" s="339"/>
      <c r="E167" s="340"/>
    </row>
    <row r="168" spans="2:5" s="249" customFormat="1" x14ac:dyDescent="0.2">
      <c r="B168" s="257"/>
      <c r="C168" s="257"/>
      <c r="D168" s="339"/>
      <c r="E168" s="340"/>
    </row>
    <row r="169" spans="2:5" s="249" customFormat="1" x14ac:dyDescent="0.2">
      <c r="B169" s="257"/>
      <c r="C169" s="257"/>
      <c r="D169" s="327"/>
      <c r="E169" s="328"/>
    </row>
    <row r="170" spans="2:5" s="249" customFormat="1" x14ac:dyDescent="0.2">
      <c r="B170" s="257"/>
      <c r="C170" s="257"/>
      <c r="D170" s="330"/>
      <c r="E170" s="331"/>
    </row>
    <row r="171" spans="2:5" s="249" customFormat="1" x14ac:dyDescent="0.2">
      <c r="B171" s="257"/>
      <c r="C171" s="257"/>
      <c r="D171" s="330"/>
      <c r="E171" s="331"/>
    </row>
    <row r="172" spans="2:5" s="249" customFormat="1" x14ac:dyDescent="0.2">
      <c r="B172" s="257"/>
      <c r="C172" s="257"/>
      <c r="D172" s="339"/>
      <c r="E172" s="340"/>
    </row>
    <row r="173" spans="2:5" s="249" customFormat="1" x14ac:dyDescent="0.2">
      <c r="B173" s="257"/>
      <c r="C173" s="257"/>
      <c r="D173" s="339"/>
      <c r="E173" s="340"/>
    </row>
    <row r="174" spans="2:5" s="249" customFormat="1" x14ac:dyDescent="0.2">
      <c r="B174" s="257"/>
      <c r="C174" s="257"/>
      <c r="D174" s="327"/>
      <c r="E174" s="328"/>
    </row>
    <row r="175" spans="2:5" s="249" customFormat="1" x14ac:dyDescent="0.2">
      <c r="B175" s="257"/>
      <c r="C175" s="257"/>
      <c r="D175" s="330"/>
      <c r="E175" s="331"/>
    </row>
    <row r="176" spans="2:5" s="249" customFormat="1" x14ac:dyDescent="0.2">
      <c r="B176" s="257"/>
      <c r="C176" s="257"/>
      <c r="D176" s="330"/>
      <c r="E176" s="331"/>
    </row>
    <row r="177" spans="2:5" s="249" customFormat="1" x14ac:dyDescent="0.2">
      <c r="B177" s="257"/>
      <c r="C177" s="257"/>
      <c r="D177" s="330"/>
      <c r="E177" s="331"/>
    </row>
    <row r="178" spans="2:5" s="249" customFormat="1" x14ac:dyDescent="0.2">
      <c r="B178" s="342"/>
      <c r="C178" s="342"/>
      <c r="D178" s="330"/>
      <c r="E178" s="331"/>
    </row>
    <row r="179" spans="2:5" s="249" customFormat="1" x14ac:dyDescent="0.2">
      <c r="B179" s="257"/>
      <c r="C179" s="257"/>
      <c r="D179" s="330"/>
      <c r="E179" s="331"/>
    </row>
    <row r="180" spans="2:5" s="249" customFormat="1" x14ac:dyDescent="0.2">
      <c r="B180" s="257"/>
      <c r="C180" s="257"/>
      <c r="D180" s="339"/>
      <c r="E180" s="340"/>
    </row>
    <row r="181" spans="2:5" s="249" customFormat="1" x14ac:dyDescent="0.2">
      <c r="B181" s="257"/>
      <c r="C181" s="257"/>
      <c r="D181" s="327"/>
      <c r="E181" s="328"/>
    </row>
    <row r="182" spans="2:5" s="249" customFormat="1" x14ac:dyDescent="0.2">
      <c r="B182" s="257"/>
      <c r="C182" s="257"/>
      <c r="D182" s="330"/>
      <c r="E182" s="331"/>
    </row>
    <row r="183" spans="2:5" s="249" customFormat="1" x14ac:dyDescent="0.2">
      <c r="B183" s="257"/>
      <c r="C183" s="257"/>
      <c r="D183" s="330"/>
      <c r="E183" s="331"/>
    </row>
    <row r="184" spans="2:5" s="249" customFormat="1" x14ac:dyDescent="0.2">
      <c r="B184" s="257"/>
      <c r="C184" s="257"/>
      <c r="D184" s="330"/>
      <c r="E184" s="331"/>
    </row>
    <row r="185" spans="2:5" s="249" customFormat="1" x14ac:dyDescent="0.2">
      <c r="B185" s="257"/>
      <c r="C185" s="257"/>
      <c r="D185" s="330"/>
      <c r="E185" s="331"/>
    </row>
    <row r="186" spans="2:5" s="249" customFormat="1" x14ac:dyDescent="0.2">
      <c r="B186" s="257"/>
      <c r="C186" s="257"/>
      <c r="D186" s="330"/>
      <c r="E186" s="331"/>
    </row>
    <row r="187" spans="2:5" s="249" customFormat="1" x14ac:dyDescent="0.2">
      <c r="B187" s="257"/>
      <c r="C187" s="257"/>
      <c r="D187" s="330"/>
      <c r="E187" s="331"/>
    </row>
    <row r="188" spans="2:5" s="249" customFormat="1" x14ac:dyDescent="0.2">
      <c r="B188" s="257"/>
      <c r="C188" s="257"/>
      <c r="D188" s="330"/>
      <c r="E188" s="331"/>
    </row>
    <row r="189" spans="2:5" s="249" customFormat="1" x14ac:dyDescent="0.2">
      <c r="B189" s="257"/>
      <c r="C189" s="257"/>
      <c r="D189" s="312"/>
      <c r="E189" s="343"/>
    </row>
    <row r="190" spans="2:5" s="249" customFormat="1" x14ac:dyDescent="0.2">
      <c r="B190" s="257"/>
      <c r="C190" s="257"/>
      <c r="D190" s="344"/>
      <c r="E190" s="345"/>
    </row>
    <row r="191" spans="2:5" s="249" customFormat="1" x14ac:dyDescent="0.2">
      <c r="B191" s="257"/>
      <c r="C191" s="257"/>
      <c r="D191" s="312"/>
      <c r="E191" s="343"/>
    </row>
    <row r="192" spans="2:5" s="249" customFormat="1" x14ac:dyDescent="0.2">
      <c r="B192" s="257"/>
      <c r="C192" s="257"/>
      <c r="D192" s="312"/>
      <c r="E192" s="343"/>
    </row>
    <row r="193" spans="4:5" s="249" customFormat="1" x14ac:dyDescent="0.2">
      <c r="D193" s="344"/>
      <c r="E193" s="345"/>
    </row>
    <row r="194" spans="4:5" s="249" customFormat="1" x14ac:dyDescent="0.2">
      <c r="D194" s="346"/>
      <c r="E194" s="343"/>
    </row>
    <row r="195" spans="4:5" s="249" customFormat="1" x14ac:dyDescent="0.2">
      <c r="D195" s="346"/>
      <c r="E195" s="343"/>
    </row>
    <row r="196" spans="4:5" s="249" customFormat="1" x14ac:dyDescent="0.2">
      <c r="D196" s="312"/>
      <c r="E196" s="343"/>
    </row>
    <row r="197" spans="4:5" s="249" customFormat="1" x14ac:dyDescent="0.2">
      <c r="D197" s="347"/>
      <c r="E197" s="345"/>
    </row>
    <row r="198" spans="4:5" s="249" customFormat="1" x14ac:dyDescent="0.2">
      <c r="D198" s="346"/>
      <c r="E198" s="343"/>
    </row>
    <row r="199" spans="4:5" s="249" customFormat="1" x14ac:dyDescent="0.2">
      <c r="D199" s="346"/>
      <c r="E199" s="343"/>
    </row>
    <row r="200" spans="4:5" s="249" customFormat="1" x14ac:dyDescent="0.2">
      <c r="D200" s="346"/>
      <c r="E200" s="343"/>
    </row>
    <row r="201" spans="4:5" s="249" customFormat="1" x14ac:dyDescent="0.2">
      <c r="D201" s="347"/>
      <c r="E201" s="345"/>
    </row>
    <row r="202" spans="4:5" s="249" customFormat="1" x14ac:dyDescent="0.2">
      <c r="D202" s="346"/>
      <c r="E202" s="343"/>
    </row>
    <row r="203" spans="4:5" s="249" customFormat="1" x14ac:dyDescent="0.2">
      <c r="D203" s="346"/>
      <c r="E203" s="343"/>
    </row>
    <row r="204" spans="4:5" s="249" customFormat="1" x14ac:dyDescent="0.2">
      <c r="D204" s="344"/>
      <c r="E204" s="345"/>
    </row>
    <row r="205" spans="4:5" s="249" customFormat="1" x14ac:dyDescent="0.2">
      <c r="D205" s="312"/>
      <c r="E205" s="343"/>
    </row>
    <row r="206" spans="4:5" s="249" customFormat="1" x14ac:dyDescent="0.2">
      <c r="D206" s="312"/>
      <c r="E206" s="343"/>
    </row>
    <row r="207" spans="4:5" s="249" customFormat="1" x14ac:dyDescent="0.2">
      <c r="D207" s="347"/>
      <c r="E207" s="345"/>
    </row>
    <row r="208" spans="4:5" s="249" customFormat="1" x14ac:dyDescent="0.2">
      <c r="D208" s="346"/>
      <c r="E208" s="343"/>
    </row>
    <row r="209" spans="4:5" s="249" customFormat="1" x14ac:dyDescent="0.2">
      <c r="D209" s="346"/>
      <c r="E209" s="343"/>
    </row>
    <row r="210" spans="4:5" s="249" customFormat="1" x14ac:dyDescent="0.2">
      <c r="D210" s="347"/>
      <c r="E210" s="345"/>
    </row>
    <row r="211" spans="4:5" s="249" customFormat="1" x14ac:dyDescent="0.2">
      <c r="D211" s="346"/>
      <c r="E211" s="343"/>
    </row>
    <row r="212" spans="4:5" s="249" customFormat="1" x14ac:dyDescent="0.2">
      <c r="D212" s="346"/>
      <c r="E212" s="343"/>
    </row>
    <row r="213" spans="4:5" s="249" customFormat="1" x14ac:dyDescent="0.2">
      <c r="D213" s="346"/>
      <c r="E213" s="343"/>
    </row>
    <row r="214" spans="4:5" s="249" customFormat="1" x14ac:dyDescent="0.2">
      <c r="D214" s="346"/>
      <c r="E214" s="343"/>
    </row>
    <row r="215" spans="4:5" s="249" customFormat="1" x14ac:dyDescent="0.2">
      <c r="D215" s="344"/>
      <c r="E215" s="345"/>
    </row>
    <row r="216" spans="4:5" s="249" customFormat="1" x14ac:dyDescent="0.2">
      <c r="D216" s="312"/>
      <c r="E216" s="343"/>
    </row>
    <row r="217" spans="4:5" s="249" customFormat="1" x14ac:dyDescent="0.2">
      <c r="D217" s="312"/>
      <c r="E217" s="343"/>
    </row>
    <row r="218" spans="4:5" s="249" customFormat="1" x14ac:dyDescent="0.2">
      <c r="D218" s="312"/>
      <c r="E218" s="343"/>
    </row>
    <row r="219" spans="4:5" s="249" customFormat="1" x14ac:dyDescent="0.2">
      <c r="D219" s="344"/>
      <c r="E219" s="345"/>
    </row>
    <row r="220" spans="4:5" s="249" customFormat="1" x14ac:dyDescent="0.2">
      <c r="D220" s="312"/>
      <c r="E220" s="343"/>
    </row>
    <row r="221" spans="4:5" s="249" customFormat="1" x14ac:dyDescent="0.2">
      <c r="D221" s="312"/>
      <c r="E221" s="343"/>
    </row>
    <row r="222" spans="4:5" s="249" customFormat="1" x14ac:dyDescent="0.2">
      <c r="D222" s="344"/>
      <c r="E222" s="345"/>
    </row>
    <row r="223" spans="4:5" s="249" customFormat="1" x14ac:dyDescent="0.2">
      <c r="D223" s="312"/>
      <c r="E223" s="343"/>
    </row>
    <row r="224" spans="4:5" s="249" customFormat="1" x14ac:dyDescent="0.2">
      <c r="D224" s="312"/>
      <c r="E224" s="343"/>
    </row>
    <row r="225" spans="4:5" s="249" customFormat="1" x14ac:dyDescent="0.2">
      <c r="D225" s="344"/>
      <c r="E225" s="345"/>
    </row>
    <row r="226" spans="4:5" s="249" customFormat="1" x14ac:dyDescent="0.2">
      <c r="D226" s="312"/>
      <c r="E226" s="343"/>
    </row>
    <row r="227" spans="4:5" s="249" customFormat="1" x14ac:dyDescent="0.2">
      <c r="D227" s="312"/>
      <c r="E227" s="343"/>
    </row>
    <row r="228" spans="4:5" s="249" customFormat="1" x14ac:dyDescent="0.2">
      <c r="D228" s="312"/>
      <c r="E228" s="343"/>
    </row>
    <row r="229" spans="4:5" s="249" customFormat="1" x14ac:dyDescent="0.2">
      <c r="D229" s="344"/>
      <c r="E229" s="345"/>
    </row>
    <row r="230" spans="4:5" s="249" customFormat="1" x14ac:dyDescent="0.2">
      <c r="D230" s="312"/>
      <c r="E230" s="343"/>
    </row>
    <row r="231" spans="4:5" s="249" customFormat="1" x14ac:dyDescent="0.2">
      <c r="D231" s="312"/>
      <c r="E231" s="343"/>
    </row>
    <row r="232" spans="4:5" s="249" customFormat="1" x14ac:dyDescent="0.2">
      <c r="D232" s="344"/>
      <c r="E232" s="345"/>
    </row>
    <row r="233" spans="4:5" s="249" customFormat="1" x14ac:dyDescent="0.2">
      <c r="D233" s="312"/>
      <c r="E233" s="343"/>
    </row>
    <row r="234" spans="4:5" s="249" customFormat="1" x14ac:dyDescent="0.2">
      <c r="D234" s="312"/>
      <c r="E234" s="343"/>
    </row>
    <row r="235" spans="4:5" s="249" customFormat="1" x14ac:dyDescent="0.2">
      <c r="D235" s="312"/>
      <c r="E235" s="343"/>
    </row>
    <row r="236" spans="4:5" s="249" customFormat="1" x14ac:dyDescent="0.2">
      <c r="D236" s="312"/>
      <c r="E236" s="343"/>
    </row>
    <row r="237" spans="4:5" s="249" customFormat="1" x14ac:dyDescent="0.2">
      <c r="D237" s="344"/>
      <c r="E237" s="345"/>
    </row>
    <row r="238" spans="4:5" s="249" customFormat="1" x14ac:dyDescent="0.2">
      <c r="D238" s="312"/>
      <c r="E238" s="343"/>
    </row>
    <row r="239" spans="4:5" s="249" customFormat="1" x14ac:dyDescent="0.2">
      <c r="D239" s="312"/>
      <c r="E239" s="343"/>
    </row>
    <row r="240" spans="4:5" s="249" customFormat="1" x14ac:dyDescent="0.2">
      <c r="D240" s="344"/>
      <c r="E240" s="345"/>
    </row>
    <row r="241" spans="4:5" s="249" customFormat="1" x14ac:dyDescent="0.2">
      <c r="D241" s="312"/>
      <c r="E241" s="343"/>
    </row>
    <row r="242" spans="4:5" s="249" customFormat="1" x14ac:dyDescent="0.2">
      <c r="D242" s="312"/>
      <c r="E242" s="343"/>
    </row>
    <row r="243" spans="4:5" s="249" customFormat="1" x14ac:dyDescent="0.2">
      <c r="D243" s="346"/>
      <c r="E243" s="343"/>
    </row>
    <row r="244" spans="4:5" s="249" customFormat="1" x14ac:dyDescent="0.2">
      <c r="D244" s="347"/>
      <c r="E244" s="345"/>
    </row>
    <row r="245" spans="4:5" s="249" customFormat="1" x14ac:dyDescent="0.2">
      <c r="D245" s="346"/>
      <c r="E245" s="343"/>
    </row>
    <row r="246" spans="4:5" s="249" customFormat="1" x14ac:dyDescent="0.2">
      <c r="D246" s="346"/>
      <c r="E246" s="343"/>
    </row>
    <row r="247" spans="4:5" s="249" customFormat="1" x14ac:dyDescent="0.2">
      <c r="D247" s="347"/>
      <c r="E247" s="345"/>
    </row>
    <row r="248" spans="4:5" s="249" customFormat="1" x14ac:dyDescent="0.2">
      <c r="D248" s="346"/>
      <c r="E248" s="343"/>
    </row>
    <row r="249" spans="4:5" s="249" customFormat="1" x14ac:dyDescent="0.2">
      <c r="D249" s="346"/>
      <c r="E249" s="343"/>
    </row>
    <row r="250" spans="4:5" s="249" customFormat="1" x14ac:dyDescent="0.2">
      <c r="D250" s="348"/>
      <c r="E250" s="349"/>
    </row>
    <row r="251" spans="4:5" s="249" customFormat="1" x14ac:dyDescent="0.2">
      <c r="D251" s="348"/>
      <c r="E251" s="349"/>
    </row>
    <row r="252" spans="4:5" s="249" customFormat="1" x14ac:dyDescent="0.2">
      <c r="D252" s="348"/>
      <c r="E252" s="349"/>
    </row>
    <row r="253" spans="4:5" s="249" customFormat="1" x14ac:dyDescent="0.2">
      <c r="D253" s="348"/>
      <c r="E253" s="349"/>
    </row>
    <row r="254" spans="4:5" s="249" customFormat="1" x14ac:dyDescent="0.2">
      <c r="D254" s="346"/>
      <c r="E254" s="343"/>
    </row>
    <row r="255" spans="4:5" s="249" customFormat="1" x14ac:dyDescent="0.2">
      <c r="D255" s="344"/>
      <c r="E255" s="345"/>
    </row>
    <row r="256" spans="4:5" s="249" customFormat="1" x14ac:dyDescent="0.2">
      <c r="D256" s="312"/>
      <c r="E256" s="343"/>
    </row>
    <row r="257" spans="4:5" s="249" customFormat="1" x14ac:dyDescent="0.2">
      <c r="D257" s="348"/>
      <c r="E257" s="350"/>
    </row>
  </sheetData>
  <pageMargins left="0.7" right="0.7" top="0.78740157499999996" bottom="0.78740157499999996" header="0.3" footer="0.3"/>
  <pageSetup paperSize="8" scale="95"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49</vt:i4>
      </vt:variant>
    </vt:vector>
  </HeadingPairs>
  <TitlesOfParts>
    <vt:vector size="59" baseType="lpstr">
      <vt:lpstr>Pokyny pro vyplnění</vt:lpstr>
      <vt:lpstr>SOUHRN</vt:lpstr>
      <vt:lpstr>Stavba</vt:lpstr>
      <vt:lpstr>VzorPolozky</vt:lpstr>
      <vt:lpstr>Rozpočet Pol</vt:lpstr>
      <vt:lpstr>10-1</vt:lpstr>
      <vt:lpstr>10-2</vt:lpstr>
      <vt:lpstr>10-3</vt:lpstr>
      <vt:lpstr>12-1</vt:lpstr>
      <vt:lpstr>12-2</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'10-2'!Dodavka</vt:lpstr>
      <vt:lpstr>DPHSni</vt:lpstr>
      <vt:lpstr>DPHZakl</vt:lpstr>
      <vt:lpstr>Stavba!dpsc</vt:lpstr>
      <vt:lpstr>HSV</vt:lpstr>
      <vt:lpstr>Stavba!IČO</vt:lpstr>
      <vt:lpstr>Mena</vt:lpstr>
      <vt:lpstr>MistoStavby</vt:lpstr>
      <vt:lpstr>'10-2'!Mont</vt:lpstr>
      <vt:lpstr>nazevobjektu</vt:lpstr>
      <vt:lpstr>Stavba!NazevStavby</vt:lpstr>
      <vt:lpstr>NazevStavebnihoRozpoctu</vt:lpstr>
      <vt:lpstr>oadresa</vt:lpstr>
      <vt:lpstr>Stavba!Objednatel</vt:lpstr>
      <vt:lpstr>Stavba!Objekt</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PSV</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Štěpán Hanus</dc:creator>
  <cp:lastModifiedBy>Ladislav Gróf</cp:lastModifiedBy>
  <cp:lastPrinted>2021-03-12T13:14:09Z</cp:lastPrinted>
  <dcterms:created xsi:type="dcterms:W3CDTF">2009-04-08T07:15:50Z</dcterms:created>
  <dcterms:modified xsi:type="dcterms:W3CDTF">2021-04-13T08:38:22Z</dcterms:modified>
</cp:coreProperties>
</file>