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Verejne_zakazky\FAKULTY\LF\03_LF-Stavebni_prace\06_LF-Vybudovaní pricek AU\01_ZD\00_priprava\final\"/>
    </mc:Choice>
  </mc:AlternateContent>
  <xr:revisionPtr revIDLastSave="0" documentId="13_ncr:1_{7F7AA9F9-2C62-40F9-B48F-DC7EEC93F6E9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Pokyny pro vyplnění" sheetId="11" r:id="rId1"/>
    <sheet name="SOUHRN" sheetId="13" r:id="rId2"/>
    <sheet name="Stavba" sheetId="1" r:id="rId3"/>
    <sheet name="VzorPolozky" sheetId="10" state="hidden" r:id="rId4"/>
    <sheet name="Rozpočet Pol" sheetId="12" r:id="rId5"/>
    <sheet name="ESIL" sheetId="14" r:id="rId6"/>
    <sheet name="SLP" sheetId="15" r:id="rId7"/>
  </sheets>
  <externalReferences>
    <externalReference r:id="rId8"/>
  </externalReferences>
  <definedNames>
    <definedName name="CelkemDPHVypocet" localSheetId="2">Stavba!$H$40</definedName>
    <definedName name="CenaCelkem">Stavba!$G$29</definedName>
    <definedName name="CenaCelkemBezDPH">Stavba!$G$28</definedName>
    <definedName name="CenaCelkemVypocet" localSheetId="2">Stavba!$I$40</definedName>
    <definedName name="cisloobjektu">Stavba!$C$3</definedName>
    <definedName name="CisloRozpoctu">'[1]Krycí list'!$C$2</definedName>
    <definedName name="CisloStavby" localSheetId="2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2">Stavba!$I$12</definedName>
    <definedName name="dmisto">Stavba!$D$13:$G$13</definedName>
    <definedName name="DPHSni">Stavba!$G$24</definedName>
    <definedName name="DPHZakl">Stavba!$G$26</definedName>
    <definedName name="dpsc" localSheetId="2">Stavba!$C$13</definedName>
    <definedName name="IČO" localSheetId="2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2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2">Stavba!$D$5</definedName>
    <definedName name="Objekt" localSheetId="2">Stavba!$B$38</definedName>
    <definedName name="_xlnm.Print_Area" localSheetId="4">'Rozpočet Pol'!$A$1:$U$126</definedName>
    <definedName name="_xlnm.Print_Area" localSheetId="1">SOUHRN!$A$1:$E$35</definedName>
    <definedName name="_xlnm.Print_Area" localSheetId="2">Stavba!$A$1:$J$57</definedName>
    <definedName name="odic" localSheetId="2">Stavba!$I$6</definedName>
    <definedName name="oico" localSheetId="2">Stavba!$I$5</definedName>
    <definedName name="omisto" localSheetId="2">Stavba!$D$7</definedName>
    <definedName name="onazev" localSheetId="2">Stavba!$D$6</definedName>
    <definedName name="opsc" localSheetId="2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2">Stavba!$E$23</definedName>
    <definedName name="SazbaDPH1">'[1]Krycí list'!$C$30</definedName>
    <definedName name="SazbaDPH2" localSheetId="2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2" hidden="1">Stavba!$A:$A</definedName>
    <definedName name="Z_B7E7C763_C459_487D_8ABA_5CFDDFBD5A84_.wvu.PrintArea" localSheetId="2" hidden="1">Stavba!$B$1:$J$36</definedName>
    <definedName name="ZakladDPHSni">Stavba!$G$23</definedName>
    <definedName name="ZakladDPHSniVypocet" localSheetId="2">Stavba!$F$40</definedName>
    <definedName name="ZakladDPHZakl">Stavba!$G$25</definedName>
    <definedName name="ZakladDPHZaklVypocet" localSheetId="2">Stavba!$G$40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15" l="1"/>
  <c r="D52" i="15" l="1"/>
  <c r="J50" i="15"/>
  <c r="J48" i="15"/>
  <c r="J47" i="15"/>
  <c r="J46" i="15"/>
  <c r="J45" i="15"/>
  <c r="J44" i="15"/>
  <c r="J43" i="15"/>
  <c r="J42" i="15"/>
  <c r="J41" i="15"/>
  <c r="J40" i="15"/>
  <c r="D38" i="15"/>
  <c r="H37" i="15"/>
  <c r="J36" i="15"/>
  <c r="H36" i="15"/>
  <c r="J35" i="15"/>
  <c r="H35" i="15"/>
  <c r="J34" i="15"/>
  <c r="H34" i="15"/>
  <c r="J33" i="15"/>
  <c r="H33" i="15"/>
  <c r="J32" i="15"/>
  <c r="H32" i="15"/>
  <c r="J31" i="15"/>
  <c r="H31" i="15"/>
  <c r="J30" i="15"/>
  <c r="H30" i="15"/>
  <c r="D28" i="15"/>
  <c r="J27" i="15"/>
  <c r="H27" i="15"/>
  <c r="J26" i="15"/>
  <c r="H26" i="15"/>
  <c r="J25" i="15"/>
  <c r="H25" i="15"/>
  <c r="J23" i="15"/>
  <c r="J21" i="15"/>
  <c r="H21" i="15"/>
  <c r="J20" i="15"/>
  <c r="H20" i="15"/>
  <c r="J19" i="15"/>
  <c r="H19" i="15"/>
  <c r="J18" i="15"/>
  <c r="H18" i="15"/>
  <c r="F16" i="15"/>
  <c r="J16" i="15" s="1"/>
  <c r="F15" i="15"/>
  <c r="J15" i="15" s="1"/>
  <c r="F14" i="15"/>
  <c r="H14" i="15" s="1"/>
  <c r="F13" i="15"/>
  <c r="J13" i="15" s="1"/>
  <c r="J12" i="15"/>
  <c r="H12" i="15"/>
  <c r="J11" i="15"/>
  <c r="J10" i="15"/>
  <c r="J9" i="15"/>
  <c r="H9" i="15"/>
  <c r="J8" i="15"/>
  <c r="H8" i="15"/>
  <c r="H13" i="15" l="1"/>
  <c r="I52" i="15"/>
  <c r="I38" i="15"/>
  <c r="H38" i="15"/>
  <c r="H16" i="15"/>
  <c r="J14" i="15"/>
  <c r="I28" i="15" s="1"/>
  <c r="H15" i="15"/>
  <c r="H54" i="15" l="1"/>
  <c r="H28" i="15"/>
  <c r="H55" i="15" s="1"/>
  <c r="H57" i="15" l="1"/>
  <c r="E12" i="13" s="1"/>
  <c r="AC116" i="12" l="1"/>
  <c r="F39" i="1" s="1"/>
  <c r="G8" i="12"/>
  <c r="I47" i="1" s="1"/>
  <c r="I9" i="12"/>
  <c r="I8" i="12" s="1"/>
  <c r="K9" i="12"/>
  <c r="K8" i="12" s="1"/>
  <c r="M9" i="12"/>
  <c r="M8" i="12" s="1"/>
  <c r="O9" i="12"/>
  <c r="O8" i="12" s="1"/>
  <c r="Q9" i="12"/>
  <c r="Q8" i="12" s="1"/>
  <c r="U9" i="12"/>
  <c r="U8" i="12" s="1"/>
  <c r="G52" i="12"/>
  <c r="I52" i="12"/>
  <c r="K52" i="12"/>
  <c r="O52" i="12"/>
  <c r="Q52" i="12"/>
  <c r="U52" i="12"/>
  <c r="G53" i="12"/>
  <c r="M53" i="12" s="1"/>
  <c r="I53" i="12"/>
  <c r="K53" i="12"/>
  <c r="O53" i="12"/>
  <c r="Q53" i="12"/>
  <c r="U53" i="12"/>
  <c r="G55" i="12"/>
  <c r="I55" i="12"/>
  <c r="K55" i="12"/>
  <c r="O55" i="12"/>
  <c r="Q55" i="12"/>
  <c r="U55" i="12"/>
  <c r="G58" i="12"/>
  <c r="M58" i="12" s="1"/>
  <c r="I58" i="12"/>
  <c r="K58" i="12"/>
  <c r="O58" i="12"/>
  <c r="Q58" i="12"/>
  <c r="U58" i="12"/>
  <c r="G61" i="12"/>
  <c r="M61" i="12" s="1"/>
  <c r="I61" i="12"/>
  <c r="K61" i="12"/>
  <c r="O61" i="12"/>
  <c r="Q61" i="12"/>
  <c r="U61" i="12"/>
  <c r="G64" i="12"/>
  <c r="I64" i="12"/>
  <c r="I63" i="12" s="1"/>
  <c r="K64" i="12"/>
  <c r="K63" i="12" s="1"/>
  <c r="O64" i="12"/>
  <c r="O63" i="12" s="1"/>
  <c r="Q64" i="12"/>
  <c r="Q63" i="12" s="1"/>
  <c r="U64" i="12"/>
  <c r="U63" i="12" s="1"/>
  <c r="G67" i="12"/>
  <c r="I67" i="12"/>
  <c r="K67" i="12"/>
  <c r="O67" i="12"/>
  <c r="Q67" i="12"/>
  <c r="U67" i="12"/>
  <c r="G70" i="12"/>
  <c r="M70" i="12" s="1"/>
  <c r="I70" i="12"/>
  <c r="K70" i="12"/>
  <c r="O70" i="12"/>
  <c r="Q70" i="12"/>
  <c r="U70" i="12"/>
  <c r="G75" i="12"/>
  <c r="M75" i="12" s="1"/>
  <c r="I75" i="12"/>
  <c r="K75" i="12"/>
  <c r="O75" i="12"/>
  <c r="Q75" i="12"/>
  <c r="U75" i="12"/>
  <c r="G80" i="12"/>
  <c r="M80" i="12" s="1"/>
  <c r="I80" i="12"/>
  <c r="K80" i="12"/>
  <c r="O80" i="12"/>
  <c r="Q80" i="12"/>
  <c r="U80" i="12"/>
  <c r="G81" i="12"/>
  <c r="M81" i="12" s="1"/>
  <c r="I81" i="12"/>
  <c r="K81" i="12"/>
  <c r="O81" i="12"/>
  <c r="Q81" i="12"/>
  <c r="U81" i="12"/>
  <c r="G83" i="12"/>
  <c r="M83" i="12" s="1"/>
  <c r="I83" i="12"/>
  <c r="K83" i="12"/>
  <c r="O83" i="12"/>
  <c r="Q83" i="12"/>
  <c r="U83" i="12"/>
  <c r="G84" i="12"/>
  <c r="M84" i="12" s="1"/>
  <c r="I84" i="12"/>
  <c r="K84" i="12"/>
  <c r="O84" i="12"/>
  <c r="Q84" i="12"/>
  <c r="U84" i="12"/>
  <c r="G85" i="12"/>
  <c r="M85" i="12" s="1"/>
  <c r="I85" i="12"/>
  <c r="K85" i="12"/>
  <c r="O85" i="12"/>
  <c r="Q85" i="12"/>
  <c r="U85" i="12"/>
  <c r="G87" i="12"/>
  <c r="M87" i="12" s="1"/>
  <c r="I87" i="12"/>
  <c r="K87" i="12"/>
  <c r="O87" i="12"/>
  <c r="Q87" i="12"/>
  <c r="U87" i="12"/>
  <c r="G89" i="12"/>
  <c r="I89" i="12"/>
  <c r="I88" i="12" s="1"/>
  <c r="K89" i="12"/>
  <c r="K88" i="12" s="1"/>
  <c r="O89" i="12"/>
  <c r="O88" i="12" s="1"/>
  <c r="Q89" i="12"/>
  <c r="Q88" i="12" s="1"/>
  <c r="U89" i="12"/>
  <c r="U88" i="12" s="1"/>
  <c r="G91" i="12"/>
  <c r="I91" i="12"/>
  <c r="I90" i="12" s="1"/>
  <c r="K91" i="12"/>
  <c r="K90" i="12" s="1"/>
  <c r="O91" i="12"/>
  <c r="O90" i="12" s="1"/>
  <c r="Q91" i="12"/>
  <c r="Q90" i="12" s="1"/>
  <c r="U91" i="12"/>
  <c r="U90" i="12" s="1"/>
  <c r="G93" i="12"/>
  <c r="I93" i="12"/>
  <c r="K93" i="12"/>
  <c r="O93" i="12"/>
  <c r="Q93" i="12"/>
  <c r="U93" i="12"/>
  <c r="G95" i="12"/>
  <c r="M95" i="12" s="1"/>
  <c r="I95" i="12"/>
  <c r="K95" i="12"/>
  <c r="O95" i="12"/>
  <c r="Q95" i="12"/>
  <c r="U95" i="12"/>
  <c r="G96" i="12"/>
  <c r="M96" i="12" s="1"/>
  <c r="I96" i="12"/>
  <c r="K96" i="12"/>
  <c r="O96" i="12"/>
  <c r="Q96" i="12"/>
  <c r="U96" i="12"/>
  <c r="G97" i="12"/>
  <c r="M97" i="12" s="1"/>
  <c r="I97" i="12"/>
  <c r="K97" i="12"/>
  <c r="O97" i="12"/>
  <c r="Q97" i="12"/>
  <c r="U97" i="12"/>
  <c r="G100" i="12"/>
  <c r="M100" i="12" s="1"/>
  <c r="I100" i="12"/>
  <c r="K100" i="12"/>
  <c r="O100" i="12"/>
  <c r="Q100" i="12"/>
  <c r="U100" i="12"/>
  <c r="G101" i="12"/>
  <c r="M101" i="12" s="1"/>
  <c r="I101" i="12"/>
  <c r="K101" i="12"/>
  <c r="O101" i="12"/>
  <c r="Q101" i="12"/>
  <c r="U101" i="12"/>
  <c r="G103" i="12"/>
  <c r="I103" i="12"/>
  <c r="I102" i="12" s="1"/>
  <c r="K103" i="12"/>
  <c r="K102" i="12" s="1"/>
  <c r="O103" i="12"/>
  <c r="O102" i="12" s="1"/>
  <c r="Q103" i="12"/>
  <c r="Q102" i="12" s="1"/>
  <c r="U103" i="12"/>
  <c r="U102" i="12" s="1"/>
  <c r="G111" i="12"/>
  <c r="I111" i="12"/>
  <c r="K111" i="12"/>
  <c r="O111" i="12"/>
  <c r="Q111" i="12"/>
  <c r="U111" i="12"/>
  <c r="G112" i="12"/>
  <c r="M112" i="12" s="1"/>
  <c r="I112" i="12"/>
  <c r="K112" i="12"/>
  <c r="O112" i="12"/>
  <c r="Q112" i="12"/>
  <c r="U112" i="12"/>
  <c r="G113" i="12"/>
  <c r="M113" i="12" s="1"/>
  <c r="I113" i="12"/>
  <c r="K113" i="12"/>
  <c r="O113" i="12"/>
  <c r="Q113" i="12"/>
  <c r="U113" i="12"/>
  <c r="G114" i="12"/>
  <c r="M114" i="12" s="1"/>
  <c r="I114" i="12"/>
  <c r="K114" i="12"/>
  <c r="O114" i="12"/>
  <c r="Q114" i="12"/>
  <c r="U114" i="12"/>
  <c r="I20" i="1"/>
  <c r="I19" i="1"/>
  <c r="I18" i="1"/>
  <c r="G27" i="1"/>
  <c r="J28" i="1"/>
  <c r="J26" i="1"/>
  <c r="G38" i="1"/>
  <c r="F38" i="1"/>
  <c r="H32" i="1"/>
  <c r="J23" i="1"/>
  <c r="J24" i="1"/>
  <c r="J25" i="1"/>
  <c r="J27" i="1"/>
  <c r="E24" i="1"/>
  <c r="E26" i="1"/>
  <c r="G110" i="12" l="1"/>
  <c r="G90" i="12"/>
  <c r="I53" i="1" s="1"/>
  <c r="I51" i="12"/>
  <c r="Q92" i="12"/>
  <c r="M67" i="12"/>
  <c r="G66" i="12"/>
  <c r="I51" i="1" s="1"/>
  <c r="M55" i="12"/>
  <c r="M54" i="12" s="1"/>
  <c r="G54" i="12"/>
  <c r="I49" i="1" s="1"/>
  <c r="M103" i="12"/>
  <c r="M102" i="12" s="1"/>
  <c r="G102" i="12"/>
  <c r="M93" i="12"/>
  <c r="M92" i="12" s="1"/>
  <c r="G92" i="12"/>
  <c r="I54" i="1" s="1"/>
  <c r="G88" i="12"/>
  <c r="I52" i="1" s="1"/>
  <c r="M64" i="12"/>
  <c r="M63" i="12" s="1"/>
  <c r="G63" i="12"/>
  <c r="I50" i="1" s="1"/>
  <c r="M52" i="12"/>
  <c r="M51" i="12" s="1"/>
  <c r="G51" i="12"/>
  <c r="M89" i="12"/>
  <c r="M88" i="12" s="1"/>
  <c r="U66" i="12"/>
  <c r="O54" i="12"/>
  <c r="I56" i="1"/>
  <c r="K51" i="12"/>
  <c r="U110" i="12"/>
  <c r="O66" i="12"/>
  <c r="U54" i="12"/>
  <c r="Q51" i="12"/>
  <c r="F40" i="1"/>
  <c r="G23" i="1" s="1"/>
  <c r="K66" i="12"/>
  <c r="U92" i="12"/>
  <c r="O92" i="12"/>
  <c r="AD116" i="12"/>
  <c r="G39" i="1" s="1"/>
  <c r="G40" i="1" s="1"/>
  <c r="G25" i="1" s="1"/>
  <c r="G26" i="1" s="1"/>
  <c r="K92" i="12"/>
  <c r="Q110" i="12"/>
  <c r="O110" i="12"/>
  <c r="M111" i="12"/>
  <c r="M110" i="12" s="1"/>
  <c r="I92" i="12"/>
  <c r="I66" i="12"/>
  <c r="O51" i="12"/>
  <c r="Q54" i="12"/>
  <c r="Q66" i="12"/>
  <c r="K110" i="12"/>
  <c r="I110" i="12"/>
  <c r="K54" i="12"/>
  <c r="I54" i="12"/>
  <c r="U51" i="12"/>
  <c r="M66" i="12"/>
  <c r="M91" i="12"/>
  <c r="M90" i="12" s="1"/>
  <c r="G116" i="12" l="1"/>
  <c r="I48" i="1"/>
  <c r="I55" i="1"/>
  <c r="I17" i="1" s="1"/>
  <c r="I16" i="1"/>
  <c r="H39" i="1"/>
  <c r="H40" i="1" s="1"/>
  <c r="G28" i="1"/>
  <c r="G24" i="1"/>
  <c r="G29" i="1" s="1"/>
  <c r="I57" i="1" l="1"/>
  <c r="I21" i="1"/>
  <c r="E10" i="13" s="1"/>
  <c r="E14" i="13" s="1"/>
  <c r="C20" i="13" s="1"/>
  <c r="E20" i="13" s="1"/>
  <c r="I39" i="1"/>
  <c r="I40" i="1" s="1"/>
  <c r="J39" i="1" s="1"/>
  <c r="J40" i="1" s="1"/>
  <c r="C21" i="13" l="1"/>
  <c r="E21" i="13" s="1"/>
  <c r="C19" i="13"/>
  <c r="E19" i="13" s="1"/>
  <c r="C18" i="13"/>
  <c r="E18" i="13" s="1"/>
  <c r="E22" i="13" l="1"/>
  <c r="E25" i="13" s="1"/>
  <c r="E29" i="13" s="1"/>
  <c r="E30" i="13" s="1"/>
  <c r="E31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2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2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2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<sst xmlns="http://schemas.openxmlformats.org/spreadsheetml/2006/main" count="640" uniqueCount="373">
  <si>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</si>
  <si>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</si>
  <si>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</si>
  <si>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</si>
  <si>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</si>
  <si>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</si>
  <si>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</si>
  <si>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</si>
  <si>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</si>
  <si>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</si>
  <si>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</si>
  <si>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</si>
  <si>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</si>
  <si>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</si>
  <si>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</si>
  <si>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</si>
  <si>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</si>
  <si>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</si>
  <si>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</si>
  <si>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</si>
  <si>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</si>
  <si>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</si>
  <si>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</si>
  <si>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</si>
  <si>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</si>
  <si>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</si>
  <si>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</si>
  <si>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</si>
  <si>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</si>
  <si>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</si>
  <si>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</si>
  <si>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</si>
  <si>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</si>
  <si>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</si>
  <si>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</si>
  <si>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</si>
  <si>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</si>
  <si>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</si>
  <si>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</si>
  <si>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</si>
  <si>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</si>
  <si>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</si>
  <si>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</si>
  <si>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 xml:space="preserve">Anatomický ústav LF v UKB </t>
  </si>
  <si>
    <t>Rozpočet:</t>
  </si>
  <si>
    <t>Misto</t>
  </si>
  <si>
    <t>D 118.2 – Vybudování příček v 1. PP</t>
  </si>
  <si>
    <t>Masarykova univerzita</t>
  </si>
  <si>
    <t>Žerotínovo náměstí 617/9</t>
  </si>
  <si>
    <t>Brno-Brno-město</t>
  </si>
  <si>
    <t>60200</t>
  </si>
  <si>
    <t>00216224</t>
  </si>
  <si>
    <t>CZ00216224</t>
  </si>
  <si>
    <t>Rozpočet</t>
  </si>
  <si>
    <t>Celkem za stavbu</t>
  </si>
  <si>
    <t>CZK</t>
  </si>
  <si>
    <t>Rekapitulace dílů</t>
  </si>
  <si>
    <t>Typ dílu</t>
  </si>
  <si>
    <t>0</t>
  </si>
  <si>
    <t>Poznámky</t>
  </si>
  <si>
    <t>11</t>
  </si>
  <si>
    <t>Přípravné a přidružené práce</t>
  </si>
  <si>
    <t>399</t>
  </si>
  <si>
    <t>Sádrokartony</t>
  </si>
  <si>
    <t>63</t>
  </si>
  <si>
    <t>Podlahy a podlahové konstrukce</t>
  </si>
  <si>
    <t>96</t>
  </si>
  <si>
    <t>Bourání konstrukcí</t>
  </si>
  <si>
    <t>99</t>
  </si>
  <si>
    <t>Staveništní přesun hmot</t>
  </si>
  <si>
    <t>713</t>
  </si>
  <si>
    <t>Izolace tepelné</t>
  </si>
  <si>
    <t>767</t>
  </si>
  <si>
    <t>Konstrukce zámečnické (vč.přesunu hmot)</t>
  </si>
  <si>
    <t>784</t>
  </si>
  <si>
    <t>Malby</t>
  </si>
  <si>
    <t>787</t>
  </si>
  <si>
    <t>Prosklené stěny (vč.přesunu hmot)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</si>
  <si>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</si>
  <si>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</si>
  <si>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</si>
  <si>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</si>
  <si>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</si>
  <si>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</si>
  <si>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</si>
  <si>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</si>
  <si>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</si>
  <si>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</si>
  <si>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</si>
  <si>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</si>
  <si>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</si>
  <si>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</si>
  <si>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</si>
  <si>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</si>
  <si>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</si>
  <si>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</si>
  <si>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</si>
  <si>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</si>
  <si>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</si>
  <si>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</si>
  <si>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</si>
  <si>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</si>
  <si>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</si>
  <si>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</si>
  <si>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</si>
  <si>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</si>
  <si>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</si>
  <si>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-</t>
  </si>
  <si>
    <t>POL1_0</t>
  </si>
  <si>
    <t>Platí pro celou stavbu:</t>
  </si>
  <si>
    <t>VV</t>
  </si>
  <si>
    <t>a) veškeré položky na přípomoce,dopravu,montáž:</t>
  </si>
  <si>
    <t>zpevněné montážní plochy atd.zahrnout do:</t>
  </si>
  <si>
    <t>jednotkových cen:</t>
  </si>
  <si>
    <t>b) v rozsahu prací zhotovitele jsou rovněž jakékoliv:</t>
  </si>
  <si>
    <t>prvky,zařízení,práce a pomocné materiály:</t>
  </si>
  <si>
    <t>neuvedené v tomto soupisu výkonů, které jsou ale:</t>
  </si>
  <si>
    <t>nezbytně nutné k dokončení a provozování díla.:</t>
  </si>
  <si>
    <t>c) součástí dodávky jsou i náklady na geodetická:</t>
  </si>
  <si>
    <t>měření, jako například vytyčení konstrukcí, kontrolní:</t>
  </si>
  <si>
    <t>měření, zaměření skutečného stavu apod.:</t>
  </si>
  <si>
    <t>d) součástí dodávky jsou i náklady na případná:</t>
  </si>
  <si>
    <t>opatření související s ochranou stávajících sítí:</t>
  </si>
  <si>
    <t>komunikací či staveb.:</t>
  </si>
  <si>
    <t>e) součástí jednotkových cen jsou i vícenáklady:</t>
  </si>
  <si>
    <t>související s výstavbou v zimním období, průběžný:</t>
  </si>
  <si>
    <t>úklid staveniště a přilehlých komunikací, likvidací:</t>
  </si>
  <si>
    <t>odpadů, dočasná dopravní omezení apod.:</t>
  </si>
  <si>
    <t>f) nedílnou součástí výkazu výměr ( slepého:</t>
  </si>
  <si>
    <t>rozpočtu ) je projektová dokumentace.:</t>
  </si>
  <si>
    <t>Zpracovatel nabídky je povinen prověřit specifikace:</t>
  </si>
  <si>
    <t>a výměry uvedené ve výkazu výměr.:</t>
  </si>
  <si>
    <t>g) v případě zjištěných rozdílů má na tyto rozdíly:</t>
  </si>
  <si>
    <t>upozornit písemně prostřednictvím žádosti o:</t>
  </si>
  <si>
    <t>dodatečné informace.:</t>
  </si>
  <si>
    <t>h) součástí dodávky je kompletní dokladová část:</t>
  </si>
  <si>
    <t>díla nutná k získání kolaudačního souhlasu stavby.:</t>
  </si>
  <si>
    <t>i) veškeré práce budou fakturovány na základě:</t>
  </si>
  <si>
    <t>skutečně provedených prací dle odsouhlasených:</t>
  </si>
  <si>
    <t>zápisů ve stavebním deníku.:</t>
  </si>
  <si>
    <t>případné vícepráce ( méněpráce ) budou účtovány:</t>
  </si>
  <si>
    <t>v cenách kmenového rozpočtu.:</t>
  </si>
  <si>
    <t>j) výkaz výměr je sestaven dle dokumentace:</t>
  </si>
  <si>
    <t>ve stupni DVD datovanou 22/10//2021.:</t>
  </si>
  <si>
    <t/>
  </si>
  <si>
    <t>VŠECHNY POLOŽKY V CENOVÉ ÚROVNI RTS/IIQ/2021:</t>
  </si>
  <si>
    <t>S VYJÍMKOU POLOŽEK VLASTNÍCH.:</t>
  </si>
  <si>
    <t>POLOŽKY VLASTNÍ VYTVOŘENY INDIVIDUÁLNÍ KALKULACÍ DLE:</t>
  </si>
  <si>
    <t>OBOROVÉHO KALKULAČNÍHO VZORCE S NASTAVENÍM REŽIÍ:</t>
  </si>
  <si>
    <t>A MÍRY ZISKU DLE RTS S INDIVIDUÁLNÍMI VSTUPY MATERIÁLŮ:</t>
  </si>
  <si>
    <t>A VÝKONŮ. KTERÉ NEOBSAHUJÍ KMENOVÉ POLOŽKY CENÍKU RTS.:</t>
  </si>
  <si>
    <t>11-01.R</t>
  </si>
  <si>
    <t>Zakrývání prostor dotčených výstavbou, ( manipulační plochy, dočasné předěly, apod. )</t>
  </si>
  <si>
    <t>sada</t>
  </si>
  <si>
    <t>11-02.R</t>
  </si>
  <si>
    <t>Dokumentace skutečného provedení ke kolaudaci, doklady vč.certifikátů, atestů apod.</t>
  </si>
  <si>
    <t>342013321R00</t>
  </si>
  <si>
    <t>Příčka SDK tl.150 mm,ocel.kce,2x oplášť.,RB 12,5mm</t>
  </si>
  <si>
    <t>m2</t>
  </si>
  <si>
    <t>doplněk příčky na P3:</t>
  </si>
  <si>
    <t>3,15*(0,8+0,4)</t>
  </si>
  <si>
    <t>342012121R00</t>
  </si>
  <si>
    <t xml:space="preserve">Příčka SDK tl.75 mm,ocel.kce,1x oplášť., RB 12,5mm, čelo podhledu </t>
  </si>
  <si>
    <t>nadpraží příčky S01a:</t>
  </si>
  <si>
    <t>5,19*0,3</t>
  </si>
  <si>
    <t>954111101RTS</t>
  </si>
  <si>
    <t>SDK obklad ostění nové příčky S02P, 2x RB tl.12,5 mm</t>
  </si>
  <si>
    <t>m</t>
  </si>
  <si>
    <t>3,35+3,15</t>
  </si>
  <si>
    <t>631312141R00</t>
  </si>
  <si>
    <t>Doplnění rýh betonem v dosavadních mazaninách</t>
  </si>
  <si>
    <t>m3</t>
  </si>
  <si>
    <t>31*0,1*0,05</t>
  </si>
  <si>
    <t>767112811R00</t>
  </si>
  <si>
    <t>Demontáž prosklených stěn</t>
  </si>
  <si>
    <t>m.č.1S02:5,2*2,5</t>
  </si>
  <si>
    <t>Mezisoučet</t>
  </si>
  <si>
    <t>631317110R00</t>
  </si>
  <si>
    <t>Řezání  spáry hl. 0-100 mm, beton prostý</t>
  </si>
  <si>
    <t>m.č.1S02:2*(5,2+2,6+2,1)</t>
  </si>
  <si>
    <t>m.č.1S02B:2*5,6</t>
  </si>
  <si>
    <t>968091001R00</t>
  </si>
  <si>
    <t>Bourání podlah v pásu,vč. podkladních vrstev, příprava pod novou proskl.stěnu</t>
  </si>
  <si>
    <t>m.č.1S02:(5,2+2,6+2,1)</t>
  </si>
  <si>
    <t>m.č.1S02B:5,6</t>
  </si>
  <si>
    <t>979082111R00</t>
  </si>
  <si>
    <t>Vnitrostaveništní doprava suti do 10 m</t>
  </si>
  <si>
    <t>t</t>
  </si>
  <si>
    <t>979082121R00</t>
  </si>
  <si>
    <t>Příplatek k vnitrost. dopravě suti za dalších 5 m</t>
  </si>
  <si>
    <t>4*1,43</t>
  </si>
  <si>
    <t>979088212R00</t>
  </si>
  <si>
    <t>Nakládání suti na dopr.prostředky</t>
  </si>
  <si>
    <t>979081111R00</t>
  </si>
  <si>
    <t>Odvoz suti a vybour. hmot na skládku do 1 km</t>
  </si>
  <si>
    <t>979081121R00</t>
  </si>
  <si>
    <t>Příplatek k odvozu za každý další 1 km</t>
  </si>
  <si>
    <t>8*1,43</t>
  </si>
  <si>
    <t>979990107R00</t>
  </si>
  <si>
    <t>Poplatek za skládku suti - směs</t>
  </si>
  <si>
    <t>999281105R00</t>
  </si>
  <si>
    <t>Přesun hmot pro opravy a údržbu do výšky 6 m</t>
  </si>
  <si>
    <t>713121118RU1</t>
  </si>
  <si>
    <t>Montáž dilatačního pásku podél stěn, včetně dodávky</t>
  </si>
  <si>
    <t>767581801R00</t>
  </si>
  <si>
    <t>Demontáž podhledů - kazet</t>
  </si>
  <si>
    <t>20+7</t>
  </si>
  <si>
    <t>767582800R00</t>
  </si>
  <si>
    <t>Demontáž podhledů - roštů</t>
  </si>
  <si>
    <t>767584502R00</t>
  </si>
  <si>
    <t>Montáž podhledů kazetových na ocel.konstr.60x60 cm</t>
  </si>
  <si>
    <t>767586201RT1</t>
  </si>
  <si>
    <t>Podhled minerální, kazety 60x60 cm</t>
  </si>
  <si>
    <t>náhrada z 50%:</t>
  </si>
  <si>
    <t>1/2*27</t>
  </si>
  <si>
    <t>Z01</t>
  </si>
  <si>
    <t>D+M ocelový osazovací rám pro stěnu S01</t>
  </si>
  <si>
    <t>bm</t>
  </si>
  <si>
    <t>Z02</t>
  </si>
  <si>
    <t>D+M ocelový osazovací rám pro stěnu S02</t>
  </si>
  <si>
    <t>784450061RA0</t>
  </si>
  <si>
    <t>Malba ze směsi penetrace 1x,bílá 2x</t>
  </si>
  <si>
    <t>POL2_0</t>
  </si>
  <si>
    <t>3,15*(2*0,8+0,4)</t>
  </si>
  <si>
    <t>ostění příčky S02:</t>
  </si>
  <si>
    <t>(3,35+3,15)*0,7</t>
  </si>
  <si>
    <t>S01a</t>
  </si>
  <si>
    <t>ks</t>
  </si>
  <si>
    <t>S01b</t>
  </si>
  <si>
    <t>S01c</t>
  </si>
  <si>
    <t>S02P</t>
  </si>
  <si>
    <t>SUM</t>
  </si>
  <si>
    <t>POPUZIV</t>
  </si>
  <si>
    <t>END</t>
  </si>
  <si>
    <t>Rekapitulace investičních nákladů:</t>
  </si>
  <si>
    <t>Investor</t>
  </si>
  <si>
    <t>Masarykova univerzita, Žerotínovo nám. 617/9, Brno 625 00</t>
  </si>
  <si>
    <t>Akce</t>
  </si>
  <si>
    <t>Stupeň</t>
  </si>
  <si>
    <t>dokumentace pro výběr dodavatele</t>
  </si>
  <si>
    <t>Cena</t>
  </si>
  <si>
    <t>Kč bez DPH</t>
  </si>
  <si>
    <t>OBJEKT</t>
  </si>
  <si>
    <t xml:space="preserve">D 118.2 - Vybudování příček v 1.PP </t>
  </si>
  <si>
    <t>01</t>
  </si>
  <si>
    <t>ARCHITEKTONICKO-STAVEBNÍ ŘEŠENÍ A PBŘS</t>
  </si>
  <si>
    <t>10</t>
  </si>
  <si>
    <t>12</t>
  </si>
  <si>
    <t>SLABOPROUDÉ ROZVODY</t>
  </si>
  <si>
    <t>STAVEBNÍ OBJEKTY - CELKEM</t>
  </si>
  <si>
    <t>VON</t>
  </si>
  <si>
    <t>VEDLEJŠÍ A OSTATNÍ NÁKLADY</t>
  </si>
  <si>
    <t>Pol.</t>
  </si>
  <si>
    <t>Základna</t>
  </si>
  <si>
    <t>VN 01</t>
  </si>
  <si>
    <t>ZAŘÍZENÍ STAVENIŠTĚ, ZBUDOVÁNÍ, PROVOZ, ODSTRANĚNÍ</t>
  </si>
  <si>
    <t>VN 02</t>
  </si>
  <si>
    <t>VN 03</t>
  </si>
  <si>
    <t>ÚKLID STAVBY, UVEDENÍ PROSTOR DO PŮVOD. STAVU, ODVOZ OBALŮ</t>
  </si>
  <si>
    <t>VN 04</t>
  </si>
  <si>
    <t>ZTÍŽENÉ VÝROBNÍ PODMÍNKY, PRÁCE ZA PROVOZU INVESTORA</t>
  </si>
  <si>
    <t>VEDLEJŠÍ A OSTATNÍ NÁKLADY - CELKEM</t>
  </si>
  <si>
    <t>Stavební objekt, inženýrské objekty, provozní soubory a VON celkem:</t>
  </si>
  <si>
    <t>CELKEM ZA AKCI ( bez DPH )</t>
  </si>
  <si>
    <t>DPH 21%</t>
  </si>
  <si>
    <t>CELKEM ZA AKCI ( vč. DPH )</t>
  </si>
  <si>
    <t xml:space="preserve"> D 118.2 - Vybudování příček v 1. PP</t>
  </si>
  <si>
    <t>ROZPOČET</t>
  </si>
  <si>
    <t>P.Č.</t>
  </si>
  <si>
    <t>celkem</t>
  </si>
  <si>
    <t>Díl 1</t>
  </si>
  <si>
    <r>
      <rPr>
        <b/>
        <sz val="11"/>
        <color indexed="8"/>
        <rFont val="Gotham Book"/>
        <charset val="238"/>
      </rPr>
      <t xml:space="preserve">Svítidla a příslušenství </t>
    </r>
    <r>
      <rPr>
        <sz val="8"/>
        <color indexed="8"/>
        <rFont val="Gotham Book"/>
        <charset val="238"/>
      </rPr>
      <t>(V ceně dodávky svítidla je zahrnuto svítidlo včetně kompletní výzbroje, světelných zdrojů, startérů, předřadníků a pod. V ceně svítidel je zahrnuta dodávka, vybalení, montáž a veškerý podružný,konstrukční materiál (závěsy,lanka,úchyty,apod.) Součástí dodávky bude i polatek za likvidaci zdrojů + poplatek za likvidaci elektroodpadu. Položky obsahují pomocné zednické práce a kompletační činnost.)</t>
    </r>
  </si>
  <si>
    <t>Nouzové svítidlo s piktogramem připojené na stávající CBS, LED svítidlo s piktogramem, 8,8W, min. 261lm, ocel. plech, oboustranná signalizace</t>
  </si>
  <si>
    <t>Přesun stávajícího svítidla NO.</t>
  </si>
  <si>
    <t>103.</t>
  </si>
  <si>
    <t>Doplnění nových nouzových sítidel do softewaru ústředny CBS</t>
  </si>
  <si>
    <t>h</t>
  </si>
  <si>
    <t xml:space="preserve">Celkem za svítidla a příslušenství </t>
  </si>
  <si>
    <t>Díl 2</t>
  </si>
  <si>
    <r>
      <t xml:space="preserve">Instalační, úložný a ochranný materiál </t>
    </r>
    <r>
      <rPr>
        <sz val="8"/>
        <color indexed="8"/>
        <rFont val="Century Gothic"/>
        <family val="2"/>
        <charset val="238"/>
      </rPr>
      <t>(Instalace níže uvedeného instalačního materiálu, jako jsou krabice odbočné, protahovací a instalační, kabelové žlaby, kabelové kanály, trubky, svorky atd. obsahuje dodávku, vybalení, montáž a veškerý podružný,konstrukční materiál (závěsy,úchyty, úhelníky,apod.). V ceně je
zahrnuta kompletační činnost a podružné zednické práce.)</t>
    </r>
  </si>
  <si>
    <t>Krabice odbočná s funkční schopností při požáru</t>
  </si>
  <si>
    <t>Celkem za instalační, úložný a ochranný materiál</t>
  </si>
  <si>
    <t>Díl 3</t>
  </si>
  <si>
    <r>
      <t xml:space="preserve">Kabely a vodiče </t>
    </r>
    <r>
      <rPr>
        <sz val="9"/>
        <color indexed="8"/>
        <rFont val="Century Gothic"/>
        <family val="2"/>
        <charset val="238"/>
      </rPr>
      <t>(Montáž kabelů musí být provedena dle ČSN. Kabely budou uloženy pod omítkou, v konstrukci příček , v SDK stěnách v chráničkách, pevně na příchytkách a volně v roštech v podhledu , pokud není v textu uvedeno jinak. V ceně montáže kabelů je zahrnut i podružný materiál, spojky, pomocné stavební práce a ukončení kabelů v rozváděčích a na svorkách přístrojů, kompletační činnost, včetně součinnosti s ostatními profesemi. )</t>
    </r>
  </si>
  <si>
    <t>Kabel s funkční schopností při požáru P60-R -J3x1,5</t>
  </si>
  <si>
    <t>Celkem za kabely a vodiče</t>
  </si>
  <si>
    <t>Díl 4</t>
  </si>
  <si>
    <t>Ostatní</t>
  </si>
  <si>
    <t>401.</t>
  </si>
  <si>
    <t>Výchozí revize</t>
  </si>
  <si>
    <t>402.</t>
  </si>
  <si>
    <t>Ostatní nepředvídalené práce</t>
  </si>
  <si>
    <t>403.</t>
  </si>
  <si>
    <t>Demontáže včetně ekologické likvidace odpadu</t>
  </si>
  <si>
    <t>404.</t>
  </si>
  <si>
    <t>Sekání drážek, kapes a průvlaků</t>
  </si>
  <si>
    <t>405.</t>
  </si>
  <si>
    <t>Funkční zkoušky, zaškolení obsluhy</t>
  </si>
  <si>
    <t>406.</t>
  </si>
  <si>
    <t>Kompletační činnost – inženýrská činnost dodavatelská</t>
  </si>
  <si>
    <t>Celkem za ostatní</t>
  </si>
  <si>
    <t>ELEKTROINSTALACE CELKEM</t>
  </si>
  <si>
    <t>KOMPONENTY OSAZOVANÉ VIDITELNĚ PODLÉHAJÍ Z HLEDISKA DESIGNU  SCHVÁLENÍ ZPRACOVATELEM ARCHITEKTONICKÉHO ŘEŠENÍ STAVBY, INVESTOREM A PROCESU VZORKOVÁNÍ MATERIÁLŮ.</t>
  </si>
  <si>
    <t>CENY JSOU UVÁDĚNY BEZ DPH 
CENY JSOU UVÁDĚNY JAKO AGREGOVANÉ POLOŽKY ZA MATERIÁL VČETNĚ MONTÁŽE</t>
  </si>
  <si>
    <t>UKB G - SO 118.2</t>
  </si>
  <si>
    <t>SOUPIS PRACÍ A DODÁVEK</t>
  </si>
  <si>
    <t>12 - SLABOPROUDÉ ROZVODY</t>
  </si>
  <si>
    <t>typové označení</t>
  </si>
  <si>
    <t>dodávka
cena / MJ</t>
  </si>
  <si>
    <t xml:space="preserve">
dodávka
celkem (Kč)</t>
  </si>
  <si>
    <t>montáž
cena / MJ</t>
  </si>
  <si>
    <t xml:space="preserve">
montáž
celkem (Kč)</t>
  </si>
  <si>
    <t>1</t>
  </si>
  <si>
    <t>Elektronická kontrola vstupu - přístupový systém (EKV)</t>
  </si>
  <si>
    <t>Zařízení (integrováno do ústředny PZTS)
ZAŘÍZENÍ MUSÍ BÝT KOMPATIBILNÍ SE STÁV.SYSTÉMEM V UKB - ASSET</t>
  </si>
  <si>
    <t>V ASSET 10 V KRYTU</t>
  </si>
  <si>
    <t>Řadič pro připojení snímačů karet, 2 kanály, obsahuje 4 nevyvážené vstupy a 3 výstupy, kompatibilní se čtecí hlavou TWN4</t>
  </si>
  <si>
    <t>V ASSET
6X2</t>
  </si>
  <si>
    <t>Čtecí hlava duál s modulem TWN4, typ 6x2, barva bílá</t>
  </si>
  <si>
    <t>Konfigurace, zprovoznění, import uživatelů, nastavení podsystémů, veškeré práce nutné k zprovoznění PZTS a EKV</t>
  </si>
  <si>
    <t>kpl</t>
  </si>
  <si>
    <t>Výchozí revize PZTS, EKV</t>
  </si>
  <si>
    <t xml:space="preserve">Elektromechanický samozamykací zámek (rozteč dle dveří)
prostup fail secure, úzký profil
Napájecí napětí  12 a 24Vss 
Odběr - nominální  130 mA 
Odběr - max.  400 mA 
Pracovní teplota  -20 - 60 °C 
Signalizace  závora zatažená, závora vysunutá, klíč odemyká/volný, klika stisknutá/volná, dveře otevřené/zavřené 
Výsuv závory  20 mm 
Backset  volitelný 30, 35, 40, 45mm 
Rozměry přiložené lišty  300x24mm </t>
  </si>
  <si>
    <t>EA219 - 10m kabel pro zámky EL420,520,460,560,260,360</t>
  </si>
  <si>
    <t>Dělený čtyřhran osazený 8x9x9x8, délka 160mm</t>
  </si>
  <si>
    <t>Protiplech</t>
  </si>
  <si>
    <t>Systémové kování k zámku</t>
  </si>
  <si>
    <t>Zálohovaný zdroj 5+ 3+2A (celkový proud max 7A) v krytu pro aku 70Ah</t>
  </si>
  <si>
    <t>Akumulátor 38 Ah</t>
  </si>
  <si>
    <t>Linkový modul, 8 vstupů, možnost až 8 výstupů</t>
  </si>
  <si>
    <t>přepěťová ochrana napájecího vstupu 230V do zdroje, typ 3, In=10A, vč. filtru pro jemné odrušení</t>
  </si>
  <si>
    <t>Integrace nových prvků do BMS, úprava stáv.vizualizace</t>
  </si>
  <si>
    <t>FTP kabel cat.5E, 4x2x0,5mm, izolace LSOH, uložení ve žlabu nebo trubce</t>
  </si>
  <si>
    <t>Flexibilní kabel 10x2x0,8mm2 - bezhalogenová izolace, B2ca,s1,d0</t>
  </si>
  <si>
    <t>Napájecí kabel 2x1.5 H05VV-F</t>
  </si>
  <si>
    <t>Celkem za</t>
  </si>
  <si>
    <t>2</t>
  </si>
  <si>
    <t>Společné trasy</t>
  </si>
  <si>
    <t>ohebná elektroinstalační trubka pr. 16mm</t>
  </si>
  <si>
    <t>ohebná elektroinstalační trubka pr. 25mm</t>
  </si>
  <si>
    <t>tuhá elektroinstalační trubka pr. 16mm vč. úchytek</t>
  </si>
  <si>
    <t>tuhá elektroinstalační trubka pr. 25mm vč. úchytek</t>
  </si>
  <si>
    <t>hmoždina s páskou pro uchycení kabelů nebo trubek</t>
  </si>
  <si>
    <t>krabicová rozvodka z izolantu, IP44, vč. vývodek a svorkovnic</t>
  </si>
  <si>
    <t>protipožární ucpávky, max. EI-60, spěňovací hmoty a minerální deksy s protipožárním povlakem, označovací štítky. Systémové řešení</t>
  </si>
  <si>
    <t>pomocný instalační materiál</t>
  </si>
  <si>
    <t>3</t>
  </si>
  <si>
    <t>HZS</t>
  </si>
  <si>
    <t>koordinace prací s ostatními profesemi</t>
  </si>
  <si>
    <t>hod</t>
  </si>
  <si>
    <t>stavební přípomoce, zahrnuje průrazy, vysekání drážek včetně hrubého zapravení</t>
  </si>
  <si>
    <t>výchozí revize NN</t>
  </si>
  <si>
    <t>přesuny hmot</t>
  </si>
  <si>
    <t>Vzorkování
Položka zahrnuje veškeré náklady na přípravu vzorkování, náklady spojené s odsouhlasením nabízeného systému uživatelem, doložení atestů a certifikátů a veškeré další práce nutné k zajištění plné funkčnosti systému a řádného předání objednateli, včetně počítání hladiny akustického tlaku</t>
  </si>
  <si>
    <t>Individuální zkoušky
Položka obsahuje povinné individuální zkoušky nutné k prokázání bezchybné funkčnosti díla; provádění  a výsledek zkoušek bude denně zachycován v zápisech; denní zápisy budou obsahovat popis zkoušené technologie, včetně fyzické kontroly prvků; o ukončení zkoušky bude sepsán závěrečný protokol</t>
  </si>
  <si>
    <t>Komplexní zkoušky
Položka obsahuje povinné komplexní zkoušky celého díla za účelem prokázání kvality a funkčnosti díla v rámci vzájemně propojených a na sebe navazujících systémů</t>
  </si>
  <si>
    <t xml:space="preserve">Zkušební provoz
Položka zahrnuje náklady na přítomnost technika během zkušebního provozu systému, včetně odstraňování závad a nedodělků, které zkušební provoz prokáže </t>
  </si>
  <si>
    <t>Zaškolení obsluhy
Položka zahrnuje veškeré náklady spojené se zaškolením obsluhy a údržby systému</t>
  </si>
  <si>
    <t>dopravné</t>
  </si>
  <si>
    <t>dokumentace skutečného provedení</t>
  </si>
  <si>
    <t>montáž</t>
  </si>
  <si>
    <t>dodávku</t>
  </si>
  <si>
    <t>CELKEM</t>
  </si>
  <si>
    <t>POZNÁMKY UCHAZEČE K ZADÁNÍ</t>
  </si>
  <si>
    <t>DOKUMENTACE SKUTEČNÉHO PROVEDENÍ</t>
  </si>
  <si>
    <t xml:space="preserve">SO 118 - Anatomický ústav LF v UKB zpřístupnění piteven                                         D 118.2 - Vybudování příček v 1.PP </t>
  </si>
  <si>
    <t>D+M vnitřní prosklená stěna v Al rámu, komplet výrobek SO1b dle výpisu č.D.118.2-01-S001 - Schema a standardy</t>
  </si>
  <si>
    <t>D+M vnitřní prosklená stěna v Al rámu, komplet výrobek SO1c dle výpisu č.D.118.2-01-S001 - Schema a standardy</t>
  </si>
  <si>
    <t>D+M vnitřní prosklená stěna v Al rámu, komplet výrobek SO1a dle výpisu č.D.118.2-01-S001 Schema a standardy a orientační systém</t>
  </si>
  <si>
    <t>D+M vnitřní prosklená stěna v Al rámu, komplet výrobek SO2  dle výpisu č.D.118.2-01-S001 - Schema a standardy a orientační systém</t>
  </si>
  <si>
    <t>Doplňte  modře zvýrazněné buňky</t>
  </si>
  <si>
    <r>
      <t xml:space="preserve">10 ELEKTROINSTALACE   </t>
    </r>
    <r>
      <rPr>
        <b/>
        <sz val="12"/>
        <rFont val="Gotham Bold"/>
        <charset val="238"/>
      </rPr>
      <t xml:space="preserve">NEOCEŇOVAT - realizace v rámci Nouzového osvětlení celého pavilonu </t>
    </r>
  </si>
  <si>
    <t>ELEKTROINSTALACE - NENÍ SOUČÁSTÍ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</si>
</sst>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"/>
    <numFmt numFmtId="165" formatCode="0.0%"/>
    <numFmt numFmtId="166" formatCode="#,##0\ &quot;Kč&quot;"/>
  </numFmts>
  <fonts count="8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16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rgb="FFFF990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 CE"/>
      <family val="2"/>
    </font>
    <font>
      <sz val="16"/>
      <color indexed="9"/>
      <name val="Gotham Bold"/>
      <charset val="238"/>
    </font>
    <font>
      <u/>
      <sz val="12"/>
      <color indexed="9"/>
      <name val="Gotham Bold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name val="Arial CE"/>
      <family val="2"/>
      <charset val="238"/>
    </font>
    <font>
      <b/>
      <u/>
      <sz val="12"/>
      <color indexed="9"/>
      <name val="Arial CE"/>
      <family val="2"/>
      <charset val="238"/>
    </font>
    <font>
      <sz val="12"/>
      <color indexed="9"/>
      <name val="Arial CE"/>
      <family val="2"/>
      <charset val="238"/>
    </font>
    <font>
      <sz val="12"/>
      <name val="Gotham Bold"/>
      <charset val="238"/>
    </font>
    <font>
      <sz val="9"/>
      <name val="Gotham Book"/>
      <charset val="238"/>
    </font>
    <font>
      <sz val="10"/>
      <name val="Gotham Book"/>
      <charset val="238"/>
    </font>
    <font>
      <sz val="10"/>
      <name val="Gotham Bold"/>
      <charset val="238"/>
    </font>
    <font>
      <b/>
      <sz val="11"/>
      <color theme="1"/>
      <name val="Gotham Book"/>
      <charset val="238"/>
    </font>
    <font>
      <b/>
      <sz val="11"/>
      <color indexed="8"/>
      <name val="Gotham Book"/>
      <charset val="238"/>
    </font>
    <font>
      <sz val="8"/>
      <color indexed="8"/>
      <name val="Gotham Book"/>
      <charset val="238"/>
    </font>
    <font>
      <sz val="11"/>
      <color indexed="8"/>
      <name val="Century Gothic"/>
      <family val="2"/>
      <charset val="238"/>
    </font>
    <font>
      <sz val="8"/>
      <name val="Gotham Book"/>
      <charset val="238"/>
    </font>
    <font>
      <b/>
      <sz val="11"/>
      <color indexed="8"/>
      <name val="Century Gothic"/>
      <family val="2"/>
      <charset val="238"/>
    </font>
    <font>
      <b/>
      <sz val="10"/>
      <name val="Gotham Bold"/>
      <charset val="238"/>
    </font>
    <font>
      <sz val="8"/>
      <color indexed="8"/>
      <name val="Century Gothic"/>
      <family val="2"/>
      <charset val="238"/>
    </font>
    <font>
      <sz val="9"/>
      <color indexed="8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sz val="8"/>
      <name val="Century Gothic"/>
      <family val="2"/>
      <charset val="238"/>
    </font>
    <font>
      <b/>
      <sz val="14"/>
      <name val="Gotham Bold"/>
      <charset val="238"/>
    </font>
    <font>
      <u/>
      <sz val="8"/>
      <name val="Century Gothic"/>
      <family val="2"/>
      <charset val="238"/>
    </font>
    <font>
      <sz val="9"/>
      <name val="Gotham Book"/>
    </font>
    <font>
      <b/>
      <sz val="9"/>
      <name val="Gotham Book"/>
    </font>
    <font>
      <b/>
      <sz val="10"/>
      <name val="Gotham Book"/>
    </font>
    <font>
      <b/>
      <sz val="10"/>
      <name val="Gotham Book"/>
      <charset val="238"/>
    </font>
    <font>
      <sz val="10"/>
      <name val="Gotham Book"/>
    </font>
    <font>
      <sz val="8"/>
      <name val="Gotham Book"/>
    </font>
    <font>
      <b/>
      <i/>
      <sz val="8"/>
      <name val="Gotham Book"/>
    </font>
    <font>
      <b/>
      <sz val="8"/>
      <name val="Gotham Book"/>
    </font>
    <font>
      <b/>
      <i/>
      <sz val="10"/>
      <name val="Gotham Book"/>
    </font>
    <font>
      <sz val="12"/>
      <name val="Gotham Book"/>
    </font>
    <font>
      <b/>
      <i/>
      <sz val="12"/>
      <name val="Gotham Book"/>
    </font>
    <font>
      <b/>
      <sz val="12"/>
      <name val="Gotham Book"/>
    </font>
    <font>
      <b/>
      <sz val="8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Century Gothic"/>
      <family val="2"/>
      <charset val="238"/>
    </font>
    <font>
      <b/>
      <sz val="8"/>
      <color indexed="10"/>
      <name val="Century Gothic"/>
      <family val="2"/>
      <charset val="238"/>
    </font>
    <font>
      <i/>
      <sz val="8"/>
      <name val="Century Gothic"/>
      <family val="2"/>
      <charset val="238"/>
    </font>
    <font>
      <b/>
      <sz val="12"/>
      <name val="Gotham Bold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F49"/>
        <bgColor indexed="18"/>
      </patternFill>
    </fill>
    <fill>
      <patternFill patternType="solid">
        <fgColor indexed="55"/>
        <bgColor indexed="22"/>
      </patternFill>
    </fill>
    <fill>
      <patternFill patternType="solid">
        <fgColor indexed="22"/>
        <bgColor indexed="55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4" fillId="0" borderId="0"/>
    <xf numFmtId="0" fontId="36" fillId="0" borderId="0" applyNumberFormat="0" applyFill="0" applyBorder="0" applyAlignment="0" applyProtection="0"/>
    <xf numFmtId="0" fontId="37" fillId="0" borderId="0"/>
    <xf numFmtId="0" fontId="40" fillId="0" borderId="0"/>
    <xf numFmtId="0" fontId="24" fillId="0" borderId="0"/>
  </cellStyleXfs>
  <cellXfs count="52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8" fillId="0" borderId="34" xfId="0" applyNumberFormat="1" applyFont="1" applyBorder="1" applyAlignment="1">
      <alignment vertical="top" wrapText="1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164" fontId="18" fillId="0" borderId="33" xfId="0" applyNumberFormat="1" applyFont="1" applyBorder="1" applyAlignment="1">
      <alignment vertical="top" wrapText="1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0" fillId="0" borderId="1" xfId="0" applyFont="1" applyBorder="1" applyAlignment="1"/>
    <xf numFmtId="0" fontId="20" fillId="0" borderId="0" xfId="0" applyFont="1" applyBorder="1" applyAlignment="1"/>
    <xf numFmtId="0" fontId="20" fillId="0" borderId="0" xfId="0" applyFont="1" applyBorder="1"/>
    <xf numFmtId="0" fontId="20" fillId="0" borderId="0" xfId="0" applyFont="1" applyBorder="1" applyAlignment="1">
      <alignment horizontal="center" vertical="center"/>
    </xf>
    <xf numFmtId="3" fontId="21" fillId="0" borderId="2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vertical="center"/>
    </xf>
    <xf numFmtId="0" fontId="20" fillId="0" borderId="1" xfId="0" applyFont="1" applyBorder="1"/>
    <xf numFmtId="0" fontId="20" fillId="0" borderId="2" xfId="0" applyFont="1" applyBorder="1" applyAlignment="1">
      <alignment vertical="center"/>
    </xf>
    <xf numFmtId="0" fontId="0" fillId="0" borderId="55" xfId="0" applyFont="1" applyBorder="1"/>
    <xf numFmtId="0" fontId="0" fillId="0" borderId="56" xfId="0" applyFont="1" applyBorder="1"/>
    <xf numFmtId="0" fontId="0" fillId="0" borderId="57" xfId="0" applyFont="1" applyBorder="1"/>
    <xf numFmtId="0" fontId="0" fillId="0" borderId="58" xfId="0" applyFont="1" applyBorder="1"/>
    <xf numFmtId="0" fontId="24" fillId="0" borderId="59" xfId="0" applyFont="1" applyFill="1" applyBorder="1"/>
    <xf numFmtId="0" fontId="24" fillId="0" borderId="2" xfId="0" applyFont="1" applyBorder="1" applyAlignment="1">
      <alignment horizontal="center" vertical="center"/>
    </xf>
    <xf numFmtId="0" fontId="0" fillId="0" borderId="60" xfId="0" applyFont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7" fillId="0" borderId="7" xfId="0" applyFont="1" applyFill="1" applyBorder="1" applyAlignment="1">
      <alignment horizontal="left" vertical="center"/>
    </xf>
    <xf numFmtId="0" fontId="26" fillId="0" borderId="20" xfId="0" applyFont="1" applyBorder="1" applyAlignment="1">
      <alignment horizontal="center" vertical="center" textRotation="90"/>
    </xf>
    <xf numFmtId="0" fontId="29" fillId="0" borderId="62" xfId="0" applyFont="1" applyFill="1" applyBorder="1" applyAlignment="1">
      <alignment horizontal="center" vertical="center" textRotation="90" wrapText="1"/>
    </xf>
    <xf numFmtId="49" fontId="30" fillId="0" borderId="63" xfId="0" applyNumberFormat="1" applyFont="1" applyFill="1" applyBorder="1" applyAlignment="1">
      <alignment horizontal="left" vertical="center"/>
    </xf>
    <xf numFmtId="0" fontId="24" fillId="0" borderId="64" xfId="0" applyFont="1" applyFill="1" applyBorder="1" applyAlignment="1">
      <alignment horizontal="left" vertical="center"/>
    </xf>
    <xf numFmtId="4" fontId="24" fillId="0" borderId="65" xfId="0" applyNumberFormat="1" applyFont="1" applyFill="1" applyBorder="1" applyAlignment="1">
      <alignment horizontal="right" vertical="center" indent="4"/>
    </xf>
    <xf numFmtId="0" fontId="0" fillId="0" borderId="0" xfId="0" applyFill="1"/>
    <xf numFmtId="0" fontId="26" fillId="0" borderId="1" xfId="0" applyFont="1" applyBorder="1" applyAlignment="1">
      <alignment horizontal="center" vertical="center" textRotation="90"/>
    </xf>
    <xf numFmtId="0" fontId="29" fillId="0" borderId="66" xfId="0" applyFont="1" applyFill="1" applyBorder="1" applyAlignment="1">
      <alignment horizontal="center" vertical="center" textRotation="90" wrapText="1"/>
    </xf>
    <xf numFmtId="49" fontId="30" fillId="0" borderId="38" xfId="0" applyNumberFormat="1" applyFont="1" applyFill="1" applyBorder="1" applyAlignment="1">
      <alignment horizontal="left" vertical="center"/>
    </xf>
    <xf numFmtId="0" fontId="24" fillId="0" borderId="53" xfId="0" applyFont="1" applyFill="1" applyBorder="1" applyAlignment="1">
      <alignment horizontal="left" vertical="center"/>
    </xf>
    <xf numFmtId="4" fontId="24" fillId="0" borderId="67" xfId="0" applyNumberFormat="1" applyFont="1" applyFill="1" applyBorder="1" applyAlignment="1">
      <alignment horizontal="right" vertical="center" indent="4"/>
    </xf>
    <xf numFmtId="0" fontId="29" fillId="0" borderId="7" xfId="0" applyFont="1" applyFill="1" applyBorder="1" applyAlignment="1">
      <alignment horizontal="center" vertical="center" textRotation="90"/>
    </xf>
    <xf numFmtId="0" fontId="0" fillId="0" borderId="7" xfId="0" applyFont="1" applyBorder="1" applyAlignment="1">
      <alignment horizontal="left" vertical="center"/>
    </xf>
    <xf numFmtId="3" fontId="29" fillId="0" borderId="13" xfId="0" applyNumberFormat="1" applyFont="1" applyFill="1" applyBorder="1" applyAlignment="1">
      <alignment horizontal="right" vertical="center" indent="4"/>
    </xf>
    <xf numFmtId="0" fontId="0" fillId="0" borderId="0" xfId="0" applyFont="1" applyBorder="1"/>
    <xf numFmtId="0" fontId="26" fillId="0" borderId="61" xfId="0" applyFont="1" applyBorder="1" applyAlignment="1">
      <alignment horizontal="left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61" xfId="0" applyFont="1" applyFill="1" applyBorder="1" applyAlignment="1">
      <alignment horizontal="left" vertical="center"/>
    </xf>
    <xf numFmtId="3" fontId="29" fillId="0" borderId="61" xfId="0" applyNumberFormat="1" applyFont="1" applyFill="1" applyBorder="1" applyAlignment="1">
      <alignment horizontal="right" vertical="center" indent="4"/>
    </xf>
    <xf numFmtId="0" fontId="32" fillId="0" borderId="68" xfId="0" applyFont="1" applyBorder="1" applyAlignment="1">
      <alignment horizontal="left" vertical="center"/>
    </xf>
    <xf numFmtId="3" fontId="24" fillId="0" borderId="39" xfId="0" applyNumberFormat="1" applyFont="1" applyFill="1" applyBorder="1" applyAlignment="1">
      <alignment horizontal="left" vertical="center"/>
    </xf>
    <xf numFmtId="0" fontId="24" fillId="0" borderId="8" xfId="0" applyFont="1" applyFill="1" applyBorder="1" applyAlignment="1">
      <alignment horizontal="left" vertical="center"/>
    </xf>
    <xf numFmtId="0" fontId="32" fillId="0" borderId="69" xfId="0" applyFont="1" applyBorder="1" applyAlignment="1">
      <alignment horizontal="left" vertical="center"/>
    </xf>
    <xf numFmtId="0" fontId="24" fillId="0" borderId="16" xfId="0" applyFont="1" applyFill="1" applyBorder="1" applyAlignment="1">
      <alignment horizontal="left" vertical="center"/>
    </xf>
    <xf numFmtId="4" fontId="24" fillId="0" borderId="70" xfId="0" applyNumberFormat="1" applyFont="1" applyFill="1" applyBorder="1" applyAlignment="1">
      <alignment horizontal="right" vertical="center" indent="4"/>
    </xf>
    <xf numFmtId="0" fontId="32" fillId="0" borderId="71" xfId="0" applyFont="1" applyBorder="1" applyAlignment="1">
      <alignment horizontal="left" vertical="center"/>
    </xf>
    <xf numFmtId="0" fontId="24" fillId="0" borderId="73" xfId="0" applyFont="1" applyFill="1" applyBorder="1" applyAlignment="1">
      <alignment horizontal="left" vertical="center"/>
    </xf>
    <xf numFmtId="0" fontId="26" fillId="8" borderId="3" xfId="0" applyFont="1" applyFill="1" applyBorder="1" applyAlignment="1">
      <alignment horizontal="left" vertical="center"/>
    </xf>
    <xf numFmtId="0" fontId="29" fillId="8" borderId="4" xfId="0" applyFont="1" applyFill="1" applyBorder="1" applyAlignment="1">
      <alignment horizontal="center" vertical="center" textRotation="90"/>
    </xf>
    <xf numFmtId="0" fontId="0" fillId="8" borderId="4" xfId="0" applyFont="1" applyFill="1" applyBorder="1" applyAlignment="1">
      <alignment horizontal="left" vertical="center"/>
    </xf>
    <xf numFmtId="0" fontId="31" fillId="8" borderId="4" xfId="0" applyFont="1" applyFill="1" applyBorder="1" applyAlignment="1">
      <alignment horizontal="left" vertical="center"/>
    </xf>
    <xf numFmtId="4" fontId="27" fillId="8" borderId="5" xfId="0" applyNumberFormat="1" applyFont="1" applyFill="1" applyBorder="1" applyAlignment="1">
      <alignment horizontal="right" vertical="center" indent="4"/>
    </xf>
    <xf numFmtId="0" fontId="33" fillId="0" borderId="11" xfId="0" applyFont="1" applyFill="1" applyBorder="1" applyAlignment="1">
      <alignment vertical="center"/>
    </xf>
    <xf numFmtId="0" fontId="33" fillId="0" borderId="4" xfId="0" applyFont="1" applyFill="1" applyBorder="1" applyAlignment="1">
      <alignment vertical="center"/>
    </xf>
    <xf numFmtId="0" fontId="33" fillId="0" borderId="74" xfId="0" applyFont="1" applyFill="1" applyBorder="1" applyAlignment="1">
      <alignment vertical="center"/>
    </xf>
    <xf numFmtId="166" fontId="34" fillId="9" borderId="5" xfId="0" applyNumberFormat="1" applyFont="1" applyFill="1" applyBorder="1" applyAlignment="1">
      <alignment horizontal="right" vertical="center" indent="4"/>
    </xf>
    <xf numFmtId="0" fontId="0" fillId="0" borderId="75" xfId="0" applyFont="1" applyBorder="1"/>
    <xf numFmtId="4" fontId="24" fillId="0" borderId="0" xfId="2" applyNumberFormat="1" applyFill="1" applyBorder="1"/>
    <xf numFmtId="3" fontId="5" fillId="0" borderId="0" xfId="2" applyNumberFormat="1" applyFont="1" applyFill="1" applyBorder="1" applyAlignment="1">
      <alignment horizontal="right"/>
    </xf>
    <xf numFmtId="0" fontId="0" fillId="6" borderId="11" xfId="0" applyFont="1" applyFill="1" applyBorder="1" applyAlignment="1">
      <alignment horizontal="left" vertical="center"/>
    </xf>
    <xf numFmtId="0" fontId="0" fillId="6" borderId="7" xfId="0" applyFont="1" applyFill="1" applyBorder="1" applyAlignment="1">
      <alignment horizontal="left" vertical="center"/>
    </xf>
    <xf numFmtId="3" fontId="24" fillId="6" borderId="13" xfId="0" applyNumberFormat="1" applyFont="1" applyFill="1" applyBorder="1" applyAlignment="1">
      <alignment horizontal="right" vertical="center" indent="4"/>
    </xf>
    <xf numFmtId="0" fontId="33" fillId="0" borderId="7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/>
    <xf numFmtId="0" fontId="36" fillId="0" borderId="0" xfId="3"/>
    <xf numFmtId="0" fontId="38" fillId="10" borderId="0" xfId="4" applyFont="1" applyFill="1" applyAlignment="1">
      <alignment horizontal="left" vertical="center" indent="2"/>
    </xf>
    <xf numFmtId="0" fontId="39" fillId="10" borderId="0" xfId="4" applyFont="1" applyFill="1" applyAlignment="1"/>
    <xf numFmtId="0" fontId="38" fillId="10" borderId="0" xfId="4" applyFont="1" applyFill="1" applyAlignment="1">
      <alignment horizontal="right" vertical="center" indent="2"/>
    </xf>
    <xf numFmtId="0" fontId="40" fillId="0" borderId="0" xfId="5"/>
    <xf numFmtId="0" fontId="41" fillId="0" borderId="0" xfId="5" applyFont="1"/>
    <xf numFmtId="0" fontId="42" fillId="11" borderId="0" xfId="4" applyFont="1" applyFill="1" applyAlignment="1"/>
    <xf numFmtId="0" fontId="43" fillId="11" borderId="0" xfId="4" applyFont="1" applyFill="1" applyAlignment="1"/>
    <xf numFmtId="0" fontId="44" fillId="11" borderId="0" xfId="4" applyFont="1" applyFill="1" applyAlignment="1">
      <alignment horizontal="right"/>
    </xf>
    <xf numFmtId="0" fontId="46" fillId="0" borderId="0" xfId="4" applyFont="1"/>
    <xf numFmtId="0" fontId="47" fillId="0" borderId="0" xfId="4" applyFont="1"/>
    <xf numFmtId="0" fontId="47" fillId="0" borderId="0" xfId="4" applyFont="1" applyAlignment="1">
      <alignment horizontal="right"/>
    </xf>
    <xf numFmtId="0" fontId="47" fillId="0" borderId="0" xfId="4" applyFont="1" applyAlignment="1"/>
    <xf numFmtId="49" fontId="46" fillId="12" borderId="76" xfId="4" applyNumberFormat="1" applyFont="1" applyFill="1" applyBorder="1" applyAlignment="1">
      <alignment horizontal="center" vertical="center"/>
    </xf>
    <xf numFmtId="0" fontId="46" fillId="12" borderId="76" xfId="4" applyFont="1" applyFill="1" applyBorder="1" applyAlignment="1">
      <alignment horizontal="center" vertical="center"/>
    </xf>
    <xf numFmtId="0" fontId="46" fillId="12" borderId="77" xfId="4" applyNumberFormat="1" applyFont="1" applyFill="1" applyBorder="1" applyAlignment="1">
      <alignment horizontal="center" vertical="center"/>
    </xf>
    <xf numFmtId="0" fontId="46" fillId="12" borderId="77" xfId="4" applyFont="1" applyFill="1" applyBorder="1" applyAlignment="1">
      <alignment horizontal="center" vertical="center"/>
    </xf>
    <xf numFmtId="0" fontId="48" fillId="0" borderId="78" xfId="4" applyFont="1" applyBorder="1" applyAlignment="1">
      <alignment horizontal="center" vertical="top"/>
    </xf>
    <xf numFmtId="0" fontId="52" fillId="0" borderId="0" xfId="5" applyFont="1" applyAlignment="1">
      <alignment vertical="top"/>
    </xf>
    <xf numFmtId="0" fontId="53" fillId="0" borderId="76" xfId="4" applyFont="1" applyBorder="1" applyAlignment="1">
      <alignment horizontal="center" vertical="center"/>
    </xf>
    <xf numFmtId="0" fontId="53" fillId="0" borderId="81" xfId="4" applyFont="1" applyBorder="1" applyAlignment="1">
      <alignment vertical="center" wrapText="1"/>
    </xf>
    <xf numFmtId="49" fontId="53" fillId="0" borderId="81" xfId="4" applyNumberFormat="1" applyFont="1" applyBorder="1" applyAlignment="1">
      <alignment horizontal="center" vertical="center" shrinkToFit="1"/>
    </xf>
    <xf numFmtId="4" fontId="53" fillId="0" borderId="81" xfId="4" applyNumberFormat="1" applyFont="1" applyBorder="1" applyAlignment="1">
      <alignment horizontal="right" vertical="center"/>
    </xf>
    <xf numFmtId="4" fontId="53" fillId="0" borderId="81" xfId="4" applyNumberFormat="1" applyFont="1" applyBorder="1" applyAlignment="1">
      <alignment vertical="center"/>
    </xf>
    <xf numFmtId="0" fontId="52" fillId="0" borderId="0" xfId="5" applyFont="1"/>
    <xf numFmtId="0" fontId="54" fillId="0" borderId="0" xfId="5" applyFont="1"/>
    <xf numFmtId="0" fontId="53" fillId="0" borderId="81" xfId="4" applyFont="1" applyBorder="1" applyAlignment="1">
      <alignment horizontal="center" vertical="center"/>
    </xf>
    <xf numFmtId="0" fontId="48" fillId="12" borderId="81" xfId="4" applyFont="1" applyFill="1" applyBorder="1" applyAlignment="1">
      <alignment horizontal="left" vertical="center"/>
    </xf>
    <xf numFmtId="0" fontId="48" fillId="12" borderId="82" xfId="4" applyFont="1" applyFill="1" applyBorder="1" applyAlignment="1">
      <alignment horizontal="center"/>
    </xf>
    <xf numFmtId="4" fontId="48" fillId="12" borderId="82" xfId="4" applyNumberFormat="1" applyFont="1" applyFill="1" applyBorder="1" applyAlignment="1">
      <alignment horizontal="right"/>
    </xf>
    <xf numFmtId="4" fontId="48" fillId="12" borderId="83" xfId="4" applyNumberFormat="1" applyFont="1" applyFill="1" applyBorder="1" applyAlignment="1">
      <alignment horizontal="right"/>
    </xf>
    <xf numFmtId="4" fontId="55" fillId="12" borderId="81" xfId="4" applyNumberFormat="1" applyFont="1" applyFill="1" applyBorder="1"/>
    <xf numFmtId="0" fontId="40" fillId="0" borderId="0" xfId="5" applyAlignment="1">
      <alignment vertical="top"/>
    </xf>
    <xf numFmtId="0" fontId="41" fillId="0" borderId="0" xfId="5" applyFont="1" applyAlignment="1">
      <alignment vertical="top"/>
    </xf>
    <xf numFmtId="0" fontId="48" fillId="0" borderId="80" xfId="4" applyNumberFormat="1" applyFont="1" applyBorder="1" applyAlignment="1">
      <alignment horizontal="right" vertical="top"/>
    </xf>
    <xf numFmtId="0" fontId="48" fillId="0" borderId="77" xfId="4" applyNumberFormat="1" applyFont="1" applyBorder="1" applyAlignment="1">
      <alignment vertical="top"/>
    </xf>
    <xf numFmtId="0" fontId="59" fillId="0" borderId="0" xfId="0" applyFont="1" applyAlignment="1"/>
    <xf numFmtId="0" fontId="60" fillId="0" borderId="0" xfId="4" applyFont="1" applyAlignment="1">
      <alignment horizontal="left"/>
    </xf>
    <xf numFmtId="0" fontId="61" fillId="0" borderId="0" xfId="4" applyFont="1" applyAlignment="1">
      <alignment horizontal="center"/>
    </xf>
    <xf numFmtId="0" fontId="61" fillId="0" borderId="0" xfId="4" applyFont="1" applyAlignment="1">
      <alignment horizontal="right"/>
    </xf>
    <xf numFmtId="0" fontId="59" fillId="0" borderId="0" xfId="0" applyFont="1" applyAlignment="1">
      <alignment horizontal="center"/>
    </xf>
    <xf numFmtId="4" fontId="59" fillId="0" borderId="0" xfId="0" applyNumberFormat="1" applyFont="1" applyAlignment="1"/>
    <xf numFmtId="49" fontId="62" fillId="13" borderId="88" xfId="4" applyNumberFormat="1" applyFont="1" applyFill="1" applyBorder="1" applyAlignment="1">
      <alignment vertical="center"/>
    </xf>
    <xf numFmtId="0" fontId="63" fillId="13" borderId="54" xfId="4" applyFont="1" applyFill="1" applyBorder="1" applyAlignment="1">
      <alignment horizontal="center" vertical="center" wrapText="1"/>
    </xf>
    <xf numFmtId="0" fontId="62" fillId="13" borderId="54" xfId="4" applyFont="1" applyFill="1" applyBorder="1" applyAlignment="1">
      <alignment horizontal="center" vertical="center" wrapText="1"/>
    </xf>
    <xf numFmtId="0" fontId="62" fillId="13" borderId="54" xfId="4" applyFont="1" applyFill="1" applyBorder="1" applyAlignment="1">
      <alignment horizontal="center" vertical="center"/>
    </xf>
    <xf numFmtId="0" fontId="62" fillId="13" borderId="54" xfId="4" applyNumberFormat="1" applyFont="1" applyFill="1" applyBorder="1" applyAlignment="1">
      <alignment horizontal="center" vertical="center" wrapText="1"/>
    </xf>
    <xf numFmtId="0" fontId="62" fillId="13" borderId="88" xfId="4" applyFont="1" applyFill="1" applyBorder="1" applyAlignment="1">
      <alignment horizontal="center" vertical="center" wrapText="1"/>
    </xf>
    <xf numFmtId="0" fontId="64" fillId="0" borderId="88" xfId="4" applyFont="1" applyFill="1" applyBorder="1" applyAlignment="1">
      <alignment horizontal="center" vertical="center" wrapText="1"/>
    </xf>
    <xf numFmtId="49" fontId="64" fillId="0" borderId="88" xfId="4" applyNumberFormat="1" applyFont="1" applyFill="1" applyBorder="1" applyAlignment="1">
      <alignment horizontal="left" vertical="center" wrapText="1"/>
    </xf>
    <xf numFmtId="49" fontId="65" fillId="0" borderId="88" xfId="4" applyNumberFormat="1" applyFont="1" applyFill="1" applyBorder="1" applyAlignment="1">
      <alignment horizontal="left" vertical="center" wrapText="1"/>
    </xf>
    <xf numFmtId="0" fontId="59" fillId="0" borderId="0" xfId="0" applyFont="1" applyAlignment="1">
      <alignment wrapText="1"/>
    </xf>
    <xf numFmtId="0" fontId="67" fillId="0" borderId="88" xfId="0" applyFont="1" applyFill="1" applyBorder="1" applyAlignment="1">
      <alignment horizontal="center" vertical="center" wrapText="1"/>
    </xf>
    <xf numFmtId="49" fontId="69" fillId="0" borderId="88" xfId="0" applyNumberFormat="1" applyFont="1" applyFill="1" applyBorder="1" applyAlignment="1">
      <alignment horizontal="center" vertical="center" wrapText="1"/>
    </xf>
    <xf numFmtId="49" fontId="53" fillId="0" borderId="88" xfId="0" applyNumberFormat="1" applyFont="1" applyFill="1" applyBorder="1" applyAlignment="1">
      <alignment horizontal="center" vertical="center" wrapText="1"/>
    </xf>
    <xf numFmtId="49" fontId="67" fillId="0" borderId="89" xfId="0" applyNumberFormat="1" applyFont="1" applyFill="1" applyBorder="1" applyAlignment="1">
      <alignment horizontal="left" vertical="center" wrapText="1"/>
    </xf>
    <xf numFmtId="49" fontId="67" fillId="0" borderId="88" xfId="0" applyNumberFormat="1" applyFont="1" applyFill="1" applyBorder="1" applyAlignment="1">
      <alignment horizontal="center" vertical="center" wrapText="1"/>
    </xf>
    <xf numFmtId="4" fontId="67" fillId="0" borderId="88" xfId="0" applyNumberFormat="1" applyFont="1" applyFill="1" applyBorder="1" applyAlignment="1">
      <alignment vertical="center" wrapText="1"/>
    </xf>
    <xf numFmtId="0" fontId="59" fillId="0" borderId="0" xfId="0" applyFont="1" applyFill="1" applyAlignment="1">
      <alignment wrapText="1"/>
    </xf>
    <xf numFmtId="0" fontId="67" fillId="0" borderId="88" xfId="6" applyFont="1" applyFill="1" applyBorder="1" applyAlignment="1">
      <alignment horizontal="left" vertical="center" wrapText="1"/>
    </xf>
    <xf numFmtId="0" fontId="67" fillId="0" borderId="88" xfId="0" applyFont="1" applyFill="1" applyBorder="1" applyAlignment="1">
      <alignment vertical="center" wrapText="1"/>
    </xf>
    <xf numFmtId="49" fontId="53" fillId="0" borderId="89" xfId="0" applyNumberFormat="1" applyFont="1" applyBorder="1" applyAlignment="1">
      <alignment horizontal="left" vertical="center" wrapText="1"/>
    </xf>
    <xf numFmtId="49" fontId="53" fillId="0" borderId="88" xfId="0" applyNumberFormat="1" applyFont="1" applyBorder="1" applyAlignment="1">
      <alignment horizontal="center" vertical="center" wrapText="1"/>
    </xf>
    <xf numFmtId="4" fontId="53" fillId="0" borderId="88" xfId="0" applyNumberFormat="1" applyFont="1" applyBorder="1" applyAlignment="1">
      <alignment vertical="center" wrapText="1"/>
    </xf>
    <xf numFmtId="49" fontId="53" fillId="0" borderId="89" xfId="0" applyNumberFormat="1" applyFont="1" applyFill="1" applyBorder="1" applyAlignment="1">
      <alignment horizontal="left" vertical="center" wrapText="1"/>
    </xf>
    <xf numFmtId="4" fontId="53" fillId="0" borderId="88" xfId="0" applyNumberFormat="1" applyFont="1" applyFill="1" applyBorder="1" applyAlignment="1">
      <alignment vertical="center" wrapText="1"/>
    </xf>
    <xf numFmtId="49" fontId="53" fillId="0" borderId="88" xfId="0" applyNumberFormat="1" applyFont="1" applyFill="1" applyBorder="1" applyAlignment="1">
      <alignment horizontal="left" vertical="center" wrapText="1"/>
    </xf>
    <xf numFmtId="49" fontId="67" fillId="0" borderId="88" xfId="0" applyNumberFormat="1" applyFont="1" applyFill="1" applyBorder="1" applyAlignment="1">
      <alignment horizontal="left" vertical="center" wrapText="1"/>
    </xf>
    <xf numFmtId="0" fontId="66" fillId="0" borderId="88" xfId="4" applyFont="1" applyFill="1" applyBorder="1" applyAlignment="1">
      <alignment horizontal="center" vertical="center" wrapText="1"/>
    </xf>
    <xf numFmtId="49" fontId="70" fillId="0" borderId="88" xfId="4" applyNumberFormat="1" applyFont="1" applyFill="1" applyBorder="1" applyAlignment="1">
      <alignment horizontal="left" vertical="center" wrapText="1"/>
    </xf>
    <xf numFmtId="0" fontId="70" fillId="0" borderId="89" xfId="4" applyFont="1" applyFill="1" applyBorder="1" applyAlignment="1">
      <alignment vertical="center"/>
    </xf>
    <xf numFmtId="0" fontId="66" fillId="0" borderId="43" xfId="4" applyFont="1" applyFill="1" applyBorder="1" applyAlignment="1">
      <alignment horizontal="center" vertical="center" wrapText="1"/>
    </xf>
    <xf numFmtId="4" fontId="66" fillId="0" borderId="43" xfId="4" applyNumberFormat="1" applyFont="1" applyFill="1" applyBorder="1" applyAlignment="1">
      <alignment horizontal="right" vertical="center" wrapText="1"/>
    </xf>
    <xf numFmtId="4" fontId="66" fillId="0" borderId="54" xfId="4" applyNumberFormat="1" applyFont="1" applyFill="1" applyBorder="1" applyAlignment="1">
      <alignment horizontal="right" vertical="center" wrapText="1"/>
    </xf>
    <xf numFmtId="4" fontId="64" fillId="0" borderId="54" xfId="4" applyNumberFormat="1" applyFont="1" applyFill="1" applyBorder="1" applyAlignment="1">
      <alignment horizontal="right" vertical="center" wrapText="1"/>
    </xf>
    <xf numFmtId="1" fontId="67" fillId="0" borderId="88" xfId="0" applyNumberFormat="1" applyFont="1" applyFill="1" applyBorder="1" applyAlignment="1">
      <alignment vertical="center" wrapText="1"/>
    </xf>
    <xf numFmtId="0" fontId="70" fillId="0" borderId="89" xfId="4" applyFont="1" applyFill="1" applyBorder="1" applyAlignment="1">
      <alignment vertical="center" wrapText="1"/>
    </xf>
    <xf numFmtId="0" fontId="67" fillId="0" borderId="88" xfId="0" applyNumberFormat="1" applyFont="1" applyFill="1" applyBorder="1" applyAlignment="1">
      <alignment vertical="center" wrapText="1"/>
    </xf>
    <xf numFmtId="0" fontId="66" fillId="0" borderId="88" xfId="4" applyFont="1" applyFill="1" applyBorder="1" applyAlignment="1">
      <alignment horizontal="center" vertical="center"/>
    </xf>
    <xf numFmtId="49" fontId="70" fillId="0" borderId="88" xfId="4" applyNumberFormat="1" applyFont="1" applyFill="1" applyBorder="1" applyAlignment="1">
      <alignment horizontal="left" vertical="center"/>
    </xf>
    <xf numFmtId="0" fontId="66" fillId="0" borderId="43" xfId="4" applyFont="1" applyFill="1" applyBorder="1" applyAlignment="1">
      <alignment horizontal="center" vertical="center"/>
    </xf>
    <xf numFmtId="4" fontId="66" fillId="0" borderId="43" xfId="4" applyNumberFormat="1" applyFont="1" applyFill="1" applyBorder="1" applyAlignment="1">
      <alignment horizontal="right" vertical="center"/>
    </xf>
    <xf numFmtId="4" fontId="66" fillId="0" borderId="54" xfId="4" applyNumberFormat="1" applyFont="1" applyFill="1" applyBorder="1" applyAlignment="1">
      <alignment horizontal="right" vertical="center"/>
    </xf>
    <xf numFmtId="4" fontId="64" fillId="0" borderId="54" xfId="4" applyNumberFormat="1" applyFont="1" applyFill="1" applyBorder="1" applyAlignment="1">
      <alignment horizontal="right" vertical="center"/>
    </xf>
    <xf numFmtId="0" fontId="67" fillId="0" borderId="0" xfId="0" applyFont="1" applyFill="1" applyAlignment="1">
      <alignment vertical="center"/>
    </xf>
    <xf numFmtId="0" fontId="64" fillId="0" borderId="0" xfId="0" applyNumberFormat="1" applyFont="1" applyFill="1" applyAlignment="1">
      <alignment vertical="center"/>
    </xf>
    <xf numFmtId="0" fontId="64" fillId="0" borderId="0" xfId="0" applyFont="1" applyFill="1" applyAlignment="1">
      <alignment horizontal="center" vertical="center"/>
    </xf>
    <xf numFmtId="4" fontId="66" fillId="0" borderId="0" xfId="0" applyNumberFormat="1" applyFont="1" applyFill="1" applyAlignment="1">
      <alignment vertical="center"/>
    </xf>
    <xf numFmtId="4" fontId="64" fillId="0" borderId="0" xfId="0" applyNumberFormat="1" applyFont="1" applyFill="1" applyAlignment="1">
      <alignment vertical="center"/>
    </xf>
    <xf numFmtId="0" fontId="71" fillId="0" borderId="88" xfId="4" applyFont="1" applyFill="1" applyBorder="1" applyAlignment="1">
      <alignment horizontal="center" vertical="center"/>
    </xf>
    <xf numFmtId="49" fontId="72" fillId="0" borderId="88" xfId="4" applyNumberFormat="1" applyFont="1" applyFill="1" applyBorder="1" applyAlignment="1">
      <alignment horizontal="left" vertical="center"/>
    </xf>
    <xf numFmtId="0" fontId="72" fillId="0" borderId="89" xfId="4" applyFont="1" applyFill="1" applyBorder="1" applyAlignment="1">
      <alignment vertical="center"/>
    </xf>
    <xf numFmtId="0" fontId="71" fillId="0" borderId="43" xfId="4" applyFont="1" applyFill="1" applyBorder="1" applyAlignment="1">
      <alignment horizontal="center" vertical="center"/>
    </xf>
    <xf numFmtId="4" fontId="71" fillId="0" borderId="43" xfId="4" applyNumberFormat="1" applyFont="1" applyFill="1" applyBorder="1" applyAlignment="1">
      <alignment horizontal="right" vertical="center"/>
    </xf>
    <xf numFmtId="4" fontId="71" fillId="0" borderId="54" xfId="4" applyNumberFormat="1" applyFont="1" applyFill="1" applyBorder="1" applyAlignment="1">
      <alignment horizontal="right" vertical="center"/>
    </xf>
    <xf numFmtId="0" fontId="74" fillId="0" borderId="0" xfId="0" applyFont="1" applyAlignment="1"/>
    <xf numFmtId="0" fontId="75" fillId="0" borderId="0" xfId="0" applyNumberFormat="1" applyFont="1" applyAlignment="1"/>
    <xf numFmtId="0" fontId="76" fillId="0" borderId="0" xfId="0" applyFont="1" applyAlignment="1">
      <alignment horizontal="center"/>
    </xf>
    <xf numFmtId="4" fontId="76" fillId="0" borderId="0" xfId="0" applyNumberFormat="1" applyFont="1" applyAlignment="1"/>
    <xf numFmtId="4" fontId="75" fillId="0" borderId="0" xfId="0" applyNumberFormat="1" applyFont="1" applyAlignment="1"/>
    <xf numFmtId="0" fontId="74" fillId="0" borderId="0" xfId="0" applyNumberFormat="1" applyFont="1" applyAlignment="1"/>
    <xf numFmtId="0" fontId="59" fillId="0" borderId="0" xfId="0" applyFont="1" applyFill="1" applyAlignment="1"/>
    <xf numFmtId="49" fontId="74" fillId="0" borderId="0" xfId="0" applyNumberFormat="1" applyFont="1" applyAlignment="1">
      <alignment horizontal="left" wrapText="1"/>
    </xf>
    <xf numFmtId="49" fontId="59" fillId="0" borderId="0" xfId="0" applyNumberFormat="1" applyFont="1" applyAlignment="1">
      <alignment horizontal="center"/>
    </xf>
    <xf numFmtId="0" fontId="59" fillId="0" borderId="0" xfId="0" applyFont="1" applyAlignment="1" applyProtection="1">
      <alignment horizontal="center"/>
      <protection locked="0"/>
    </xf>
    <xf numFmtId="49" fontId="74" fillId="0" borderId="0" xfId="0" applyNumberFormat="1" applyFont="1" applyFill="1" applyAlignment="1">
      <alignment horizontal="left" wrapText="1"/>
    </xf>
    <xf numFmtId="49" fontId="59" fillId="0" borderId="0" xfId="0" applyNumberFormat="1" applyFont="1" applyFill="1" applyAlignment="1">
      <alignment horizontal="center"/>
    </xf>
    <xf numFmtId="49" fontId="74" fillId="0" borderId="0" xfId="0" applyNumberFormat="1" applyFont="1" applyAlignment="1">
      <alignment horizontal="center"/>
    </xf>
    <xf numFmtId="0" fontId="59" fillId="0" borderId="0" xfId="0" applyNumberFormat="1" applyFont="1" applyAlignment="1"/>
    <xf numFmtId="0" fontId="74" fillId="0" borderId="0" xfId="0" applyFont="1" applyAlignment="1">
      <alignment horizontal="center"/>
    </xf>
    <xf numFmtId="0" fontId="77" fillId="0" borderId="0" xfId="0" applyFont="1" applyAlignment="1"/>
    <xf numFmtId="0" fontId="59" fillId="0" borderId="0" xfId="0" applyNumberFormat="1" applyFont="1" applyAlignment="1">
      <alignment horizontal="center"/>
    </xf>
    <xf numFmtId="0" fontId="77" fillId="0" borderId="0" xfId="0" applyFont="1" applyAlignment="1">
      <alignment horizontal="center"/>
    </xf>
    <xf numFmtId="49" fontId="59" fillId="0" borderId="0" xfId="0" applyNumberFormat="1" applyFont="1" applyAlignment="1">
      <alignment horizontal="left" wrapText="1"/>
    </xf>
    <xf numFmtId="0" fontId="59" fillId="0" borderId="0" xfId="0" applyFont="1" applyFill="1" applyBorder="1" applyAlignment="1"/>
    <xf numFmtId="0" fontId="59" fillId="0" borderId="0" xfId="0" applyFont="1" applyFill="1" applyBorder="1" applyAlignment="1">
      <alignment horizontal="center"/>
    </xf>
    <xf numFmtId="0" fontId="78" fillId="0" borderId="0" xfId="0" applyFont="1" applyFill="1" applyBorder="1" applyAlignment="1">
      <alignment horizontal="left"/>
    </xf>
    <xf numFmtId="0" fontId="78" fillId="0" borderId="0" xfId="0" applyFont="1" applyFill="1" applyBorder="1" applyAlignment="1">
      <alignment horizontal="center"/>
    </xf>
    <xf numFmtId="0" fontId="59" fillId="0" borderId="0" xfId="0" applyFont="1" applyFill="1" applyBorder="1" applyAlignment="1">
      <alignment wrapText="1"/>
    </xf>
    <xf numFmtId="0" fontId="78" fillId="0" borderId="0" xfId="0" applyFont="1" applyFill="1" applyBorder="1" applyAlignment="1">
      <alignment horizontal="left" wrapText="1"/>
    </xf>
    <xf numFmtId="49" fontId="59" fillId="0" borderId="0" xfId="0" applyNumberFormat="1" applyFont="1" applyFill="1" applyBorder="1" applyAlignment="1">
      <alignment horizontal="left"/>
    </xf>
    <xf numFmtId="49" fontId="59" fillId="0" borderId="0" xfId="0" applyNumberFormat="1" applyFont="1" applyFill="1" applyBorder="1" applyAlignment="1">
      <alignment horizontal="center"/>
    </xf>
    <xf numFmtId="49" fontId="56" fillId="0" borderId="0" xfId="0" applyNumberFormat="1" applyFont="1" applyFill="1" applyBorder="1" applyAlignment="1">
      <alignment horizontal="center"/>
    </xf>
    <xf numFmtId="4" fontId="67" fillId="7" borderId="88" xfId="0" applyNumberFormat="1" applyFont="1" applyFill="1" applyBorder="1" applyAlignment="1" applyProtection="1">
      <alignment vertical="center" wrapText="1"/>
      <protection locked="0"/>
    </xf>
    <xf numFmtId="0" fontId="28" fillId="14" borderId="61" xfId="0" applyFont="1" applyFill="1" applyBorder="1" applyAlignment="1">
      <alignment horizontal="left" vertical="center"/>
    </xf>
    <xf numFmtId="0" fontId="28" fillId="14" borderId="11" xfId="0" applyFont="1" applyFill="1" applyBorder="1" applyAlignment="1">
      <alignment horizontal="left" vertical="center"/>
    </xf>
    <xf numFmtId="0" fontId="26" fillId="14" borderId="11" xfId="0" applyFont="1" applyFill="1" applyBorder="1" applyAlignment="1">
      <alignment horizontal="left" vertical="center"/>
    </xf>
    <xf numFmtId="0" fontId="29" fillId="14" borderId="7" xfId="0" applyFont="1" applyFill="1" applyBorder="1" applyAlignment="1">
      <alignment horizontal="center" vertical="center" textRotation="90"/>
    </xf>
    <xf numFmtId="0" fontId="0" fillId="14" borderId="7" xfId="0" applyFont="1" applyFill="1" applyBorder="1" applyAlignment="1">
      <alignment horizontal="left" vertical="center"/>
    </xf>
    <xf numFmtId="0" fontId="31" fillId="14" borderId="7" xfId="0" applyFont="1" applyFill="1" applyBorder="1" applyAlignment="1">
      <alignment horizontal="left" vertical="center"/>
    </xf>
    <xf numFmtId="4" fontId="27" fillId="14" borderId="13" xfId="0" applyNumberFormat="1" applyFont="1" applyFill="1" applyBorder="1" applyAlignment="1">
      <alignment horizontal="right" vertical="center" indent="4"/>
    </xf>
    <xf numFmtId="0" fontId="28" fillId="14" borderId="7" xfId="0" applyFont="1" applyFill="1" applyBorder="1" applyAlignment="1">
      <alignment horizontal="left" vertical="center"/>
    </xf>
    <xf numFmtId="0" fontId="28" fillId="14" borderId="61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left" vertical="center"/>
    </xf>
    <xf numFmtId="0" fontId="29" fillId="0" borderId="4" xfId="0" applyFont="1" applyFill="1" applyBorder="1" applyAlignment="1">
      <alignment horizontal="center" vertical="center" textRotation="90"/>
    </xf>
    <xf numFmtId="0" fontId="0" fillId="0" borderId="4" xfId="0" applyFont="1" applyFill="1" applyBorder="1" applyAlignment="1">
      <alignment horizontal="left" vertical="center"/>
    </xf>
    <xf numFmtId="0" fontId="31" fillId="0" borderId="4" xfId="0" applyFont="1" applyFill="1" applyBorder="1" applyAlignment="1">
      <alignment horizontal="left" vertical="center"/>
    </xf>
    <xf numFmtId="4" fontId="27" fillId="0" borderId="5" xfId="0" applyNumberFormat="1" applyFont="1" applyFill="1" applyBorder="1" applyAlignment="1">
      <alignment horizontal="right" vertical="center" indent="4"/>
    </xf>
    <xf numFmtId="0" fontId="25" fillId="0" borderId="11" xfId="0" applyFont="1" applyFill="1" applyBorder="1" applyAlignment="1">
      <alignment horizontal="left" vertical="center"/>
    </xf>
    <xf numFmtId="0" fontId="25" fillId="0" borderId="7" xfId="0" applyFont="1" applyFill="1" applyBorder="1" applyAlignment="1">
      <alignment horizontal="left" vertical="center"/>
    </xf>
    <xf numFmtId="3" fontId="25" fillId="0" borderId="13" xfId="0" applyNumberFormat="1" applyFont="1" applyFill="1" applyBorder="1" applyAlignment="1">
      <alignment horizontal="right" vertical="center" indent="4"/>
    </xf>
    <xf numFmtId="166" fontId="34" fillId="0" borderId="61" xfId="0" applyNumberFormat="1" applyFont="1" applyFill="1" applyBorder="1" applyAlignment="1">
      <alignment horizontal="right" vertical="center" indent="4"/>
    </xf>
    <xf numFmtId="166" fontId="35" fillId="0" borderId="61" xfId="0" applyNumberFormat="1" applyFont="1" applyFill="1" applyBorder="1" applyAlignment="1">
      <alignment horizontal="right" vertical="center" indent="4"/>
    </xf>
    <xf numFmtId="165" fontId="24" fillId="15" borderId="39" xfId="0" applyNumberFormat="1" applyFont="1" applyFill="1" applyBorder="1" applyAlignment="1" applyProtection="1">
      <alignment horizontal="center" vertical="center"/>
      <protection locked="0"/>
    </xf>
    <xf numFmtId="165" fontId="24" fillId="15" borderId="49" xfId="0" applyNumberFormat="1" applyFont="1" applyFill="1" applyBorder="1" applyAlignment="1" applyProtection="1">
      <alignment horizontal="center" vertical="center"/>
      <protection locked="0"/>
    </xf>
    <xf numFmtId="165" fontId="24" fillId="15" borderId="72" xfId="0" applyNumberFormat="1" applyFont="1" applyFill="1" applyBorder="1" applyAlignment="1" applyProtection="1">
      <alignment horizontal="center" vertical="center"/>
      <protection locked="0"/>
    </xf>
    <xf numFmtId="0" fontId="0" fillId="15" borderId="0" xfId="0" applyFill="1"/>
    <xf numFmtId="0" fontId="29" fillId="0" borderId="53" xfId="0" applyFont="1" applyFill="1" applyBorder="1" applyAlignment="1">
      <alignment horizontal="left" vertical="center"/>
    </xf>
    <xf numFmtId="4" fontId="53" fillId="0" borderId="76" xfId="4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horizontal="left" wrapText="1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45" fillId="0" borderId="0" xfId="4" applyFont="1" applyAlignment="1">
      <alignment horizontal="center" wrapText="1"/>
    </xf>
    <xf numFmtId="0" fontId="40" fillId="0" borderId="0" xfId="5" applyAlignment="1">
      <alignment horizontal="left" wrapText="1"/>
    </xf>
    <xf numFmtId="0" fontId="49" fillId="0" borderId="79" xfId="0" applyFont="1" applyBorder="1" applyAlignment="1">
      <alignment horizontal="left" vertical="top" wrapText="1"/>
    </xf>
    <xf numFmtId="0" fontId="49" fillId="0" borderId="80" xfId="0" applyFont="1" applyBorder="1" applyAlignment="1">
      <alignment horizontal="left" vertical="top" wrapText="1"/>
    </xf>
    <xf numFmtId="0" fontId="49" fillId="0" borderId="77" xfId="0" applyFont="1" applyBorder="1" applyAlignment="1">
      <alignment horizontal="left" vertical="top" wrapText="1"/>
    </xf>
    <xf numFmtId="0" fontId="49" fillId="0" borderId="84" xfId="0" applyFont="1" applyBorder="1" applyAlignment="1">
      <alignment horizontal="left" vertical="top" wrapText="1"/>
    </xf>
    <xf numFmtId="0" fontId="49" fillId="0" borderId="85" xfId="0" applyFont="1" applyBorder="1" applyAlignment="1">
      <alignment horizontal="left" vertical="top" wrapText="1"/>
    </xf>
    <xf numFmtId="0" fontId="49" fillId="0" borderId="86" xfId="0" applyFont="1" applyBorder="1" applyAlignment="1">
      <alignment horizontal="left" vertical="top" wrapText="1"/>
    </xf>
    <xf numFmtId="0" fontId="49" fillId="0" borderId="87" xfId="0" applyFont="1" applyBorder="1" applyAlignment="1">
      <alignment horizontal="left" vertical="top" wrapText="1"/>
    </xf>
    <xf numFmtId="0" fontId="58" fillId="0" borderId="87" xfId="0" applyFont="1" applyBorder="1" applyAlignment="1">
      <alignment horizontal="left" vertical="top" wrapText="1"/>
    </xf>
    <xf numFmtId="4" fontId="55" fillId="12" borderId="82" xfId="4" applyNumberFormat="1" applyFont="1" applyFill="1" applyBorder="1" applyAlignment="1">
      <alignment horizontal="right"/>
    </xf>
    <xf numFmtId="4" fontId="55" fillId="12" borderId="83" xfId="4" applyNumberFormat="1" applyFont="1" applyFill="1" applyBorder="1" applyAlignment="1">
      <alignment horizontal="right"/>
    </xf>
    <xf numFmtId="4" fontId="64" fillId="0" borderId="89" xfId="4" applyNumberFormat="1" applyFont="1" applyFill="1" applyBorder="1" applyAlignment="1">
      <alignment horizontal="right" vertical="center" wrapText="1"/>
    </xf>
    <xf numFmtId="0" fontId="66" fillId="0" borderId="54" xfId="0" applyFont="1" applyFill="1" applyBorder="1" applyAlignment="1">
      <alignment horizontal="right" vertical="center" wrapText="1"/>
    </xf>
    <xf numFmtId="0" fontId="64" fillId="0" borderId="89" xfId="4" applyFont="1" applyFill="1" applyBorder="1" applyAlignment="1">
      <alignment vertical="center" wrapText="1"/>
    </xf>
    <xf numFmtId="0" fontId="66" fillId="0" borderId="43" xfId="0" applyFont="1" applyFill="1" applyBorder="1" applyAlignment="1">
      <alignment vertical="center" wrapText="1"/>
    </xf>
    <xf numFmtId="0" fontId="66" fillId="0" borderId="54" xfId="0" applyFont="1" applyFill="1" applyBorder="1" applyAlignment="1">
      <alignment vertical="center" wrapText="1"/>
    </xf>
    <xf numFmtId="0" fontId="67" fillId="0" borderId="89" xfId="0" applyFont="1" applyFill="1" applyBorder="1" applyAlignment="1">
      <alignment vertical="center" wrapText="1"/>
    </xf>
    <xf numFmtId="0" fontId="67" fillId="0" borderId="43" xfId="0" applyFont="1" applyFill="1" applyBorder="1" applyAlignment="1">
      <alignment vertical="center" wrapText="1"/>
    </xf>
    <xf numFmtId="49" fontId="68" fillId="0" borderId="89" xfId="0" applyNumberFormat="1" applyFont="1" applyFill="1" applyBorder="1" applyAlignment="1">
      <alignment horizontal="left" vertical="center" wrapText="1"/>
    </xf>
    <xf numFmtId="49" fontId="68" fillId="0" borderId="43" xfId="0" applyNumberFormat="1" applyFont="1" applyFill="1" applyBorder="1" applyAlignment="1">
      <alignment horizontal="left" vertical="center" wrapText="1"/>
    </xf>
    <xf numFmtId="49" fontId="68" fillId="0" borderId="54" xfId="0" applyNumberFormat="1" applyFont="1" applyFill="1" applyBorder="1" applyAlignment="1">
      <alignment horizontal="left" vertical="center" wrapText="1"/>
    </xf>
    <xf numFmtId="4" fontId="64" fillId="0" borderId="89" xfId="4" applyNumberFormat="1" applyFont="1" applyFill="1" applyBorder="1" applyAlignment="1">
      <alignment horizontal="right" vertical="center"/>
    </xf>
    <xf numFmtId="0" fontId="66" fillId="0" borderId="54" xfId="0" applyFont="1" applyFill="1" applyBorder="1" applyAlignment="1">
      <alignment horizontal="right" vertical="center"/>
    </xf>
    <xf numFmtId="0" fontId="66" fillId="0" borderId="43" xfId="0" applyFont="1" applyFill="1" applyBorder="1" applyAlignment="1">
      <alignment horizontal="right" vertical="center"/>
    </xf>
    <xf numFmtId="4" fontId="73" fillId="0" borderId="89" xfId="4" applyNumberFormat="1" applyFont="1" applyFill="1" applyBorder="1" applyAlignment="1">
      <alignment horizontal="right" vertical="center"/>
    </xf>
    <xf numFmtId="0" fontId="71" fillId="0" borderId="43" xfId="0" applyFont="1" applyFill="1" applyBorder="1" applyAlignment="1">
      <alignment horizontal="right" vertical="center"/>
    </xf>
    <xf numFmtId="0" fontId="71" fillId="0" borderId="54" xfId="0" applyFont="1" applyFill="1" applyBorder="1" applyAlignment="1">
      <alignment horizontal="right" vertical="center"/>
    </xf>
  </cellXfs>
  <cellStyles count="7">
    <cellStyle name="Excel Built-in Normal" xfId="5" xr:uid="{00000000-0005-0000-0000-000000000000}"/>
    <cellStyle name="Hypertextový odkaz" xfId="3" builtinId="8"/>
    <cellStyle name="Normální" xfId="0" builtinId="0"/>
    <cellStyle name="normální 2" xfId="1" xr:uid="{00000000-0005-0000-0000-000003000000}"/>
    <cellStyle name="Normální 4" xfId="2" xr:uid="{00000000-0005-0000-0000-000004000000}"/>
    <cellStyle name="normální_PCS02022006_komplet" xfId="6" xr:uid="{00000000-0005-0000-0000-000005000000}"/>
    <cellStyle name="normální_POL.XLS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/>
  <sheetData>
    <row r="1" spans="1:7">
      <c r="A1" s="37" t="s">
        <v>38</v>
      </c>
    </row>
    <row r="2" spans="1:7" ht="57.75" customHeight="1">
      <c r="A2" s="418" t="s">
        <v>39</v>
      </c>
      <c r="B2" s="418"/>
      <c r="C2" s="418"/>
      <c r="D2" s="418"/>
      <c r="E2" s="418"/>
      <c r="F2" s="418"/>
      <c r="G2" s="41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G37"/>
  <sheetViews>
    <sheetView tabSelected="1" workbookViewId="0">
      <selection sqref="A1:E1"/>
    </sheetView>
  </sheetViews>
  <sheetFormatPr defaultRowHeight="12.75"/>
  <cols>
    <col min="1" max="2" width="7.5703125" customWidth="1"/>
    <col min="3" max="3" width="17.140625" customWidth="1"/>
    <col min="4" max="4" width="63.140625" customWidth="1"/>
    <col min="5" max="5" width="24.140625" customWidth="1"/>
  </cols>
  <sheetData>
    <row r="1" spans="1:6" ht="21" thickBot="1">
      <c r="A1" s="419" t="s">
        <v>234</v>
      </c>
      <c r="B1" s="420"/>
      <c r="C1" s="420"/>
      <c r="D1" s="420"/>
      <c r="E1" s="421"/>
    </row>
    <row r="2" spans="1:6" ht="18">
      <c r="A2" s="205" t="s">
        <v>235</v>
      </c>
      <c r="B2" s="206"/>
      <c r="C2" s="207"/>
      <c r="D2" s="208" t="s">
        <v>236</v>
      </c>
      <c r="E2" s="209"/>
    </row>
    <row r="3" spans="1:6" ht="45" customHeight="1">
      <c r="A3" s="205" t="s">
        <v>237</v>
      </c>
      <c r="B3" s="206"/>
      <c r="C3" s="207"/>
      <c r="D3" s="422" t="s">
        <v>365</v>
      </c>
      <c r="E3" s="210"/>
    </row>
    <row r="4" spans="1:6" ht="23.25">
      <c r="A4" s="211"/>
      <c r="B4" s="207"/>
      <c r="C4" s="207"/>
      <c r="D4" s="422"/>
      <c r="E4" s="210"/>
    </row>
    <row r="5" spans="1:6" ht="18">
      <c r="A5" s="205" t="s">
        <v>238</v>
      </c>
      <c r="B5" s="206"/>
      <c r="C5" s="207"/>
      <c r="D5" s="208" t="s">
        <v>239</v>
      </c>
      <c r="E5" s="212"/>
    </row>
    <row r="6" spans="1:6" ht="13.5" thickBot="1">
      <c r="A6" s="213"/>
      <c r="B6" s="214"/>
      <c r="C6" s="214"/>
      <c r="D6" s="214"/>
      <c r="E6" s="215"/>
    </row>
    <row r="7" spans="1:6" ht="13.5" thickTop="1">
      <c r="A7" s="216"/>
      <c r="B7" s="217"/>
      <c r="C7" s="217"/>
      <c r="D7" s="217"/>
      <c r="E7" s="218" t="s">
        <v>240</v>
      </c>
    </row>
    <row r="8" spans="1:6" ht="13.5" thickBot="1">
      <c r="A8" s="219"/>
      <c r="B8" s="220"/>
      <c r="C8" s="220"/>
      <c r="D8" s="220"/>
      <c r="E8" s="218" t="s">
        <v>241</v>
      </c>
    </row>
    <row r="9" spans="1:6" ht="18.75" thickBot="1">
      <c r="A9" s="222"/>
      <c r="B9" s="223"/>
      <c r="C9" s="393" t="s">
        <v>242</v>
      </c>
      <c r="D9" s="394" t="s">
        <v>243</v>
      </c>
      <c r="E9" s="393"/>
    </row>
    <row r="10" spans="1:6">
      <c r="A10" s="224"/>
      <c r="B10" s="225"/>
      <c r="C10" s="226" t="s">
        <v>244</v>
      </c>
      <c r="D10" s="227" t="s">
        <v>245</v>
      </c>
      <c r="E10" s="228">
        <f>Stavba!I21</f>
        <v>0</v>
      </c>
      <c r="F10" s="229"/>
    </row>
    <row r="11" spans="1:6">
      <c r="A11" s="230"/>
      <c r="B11" s="231"/>
      <c r="C11" s="232" t="s">
        <v>246</v>
      </c>
      <c r="D11" s="416" t="s">
        <v>372</v>
      </c>
      <c r="E11" s="234"/>
      <c r="F11" s="229"/>
    </row>
    <row r="12" spans="1:6" ht="13.5" thickBot="1">
      <c r="A12" s="230"/>
      <c r="B12" s="231"/>
      <c r="C12" s="232" t="s">
        <v>247</v>
      </c>
      <c r="D12" s="233" t="s">
        <v>248</v>
      </c>
      <c r="E12" s="234">
        <f>SLP!H57</f>
        <v>0</v>
      </c>
      <c r="F12" s="229"/>
    </row>
    <row r="13" spans="1:6" ht="13.5" thickBot="1">
      <c r="A13" s="222"/>
      <c r="B13" s="235"/>
      <c r="C13" s="236"/>
      <c r="D13" s="236"/>
      <c r="E13" s="237"/>
      <c r="F13" s="229"/>
    </row>
    <row r="14" spans="1:6" ht="18.75" thickBot="1">
      <c r="A14" s="395"/>
      <c r="B14" s="396"/>
      <c r="C14" s="397"/>
      <c r="D14" s="398" t="s">
        <v>249</v>
      </c>
      <c r="E14" s="399">
        <f>SUM(E10:E12)</f>
        <v>0</v>
      </c>
      <c r="F14" s="229"/>
    </row>
    <row r="15" spans="1:6" ht="13.5" thickBot="1">
      <c r="A15" s="238"/>
      <c r="B15" s="238"/>
      <c r="C15" s="238"/>
      <c r="D15" s="238"/>
      <c r="E15" s="238"/>
    </row>
    <row r="16" spans="1:6" ht="18.75" thickBot="1">
      <c r="A16" s="222"/>
      <c r="B16" s="223"/>
      <c r="C16" s="393" t="s">
        <v>250</v>
      </c>
      <c r="D16" s="400" t="s">
        <v>251</v>
      </c>
      <c r="E16" s="401" t="s">
        <v>241</v>
      </c>
    </row>
    <row r="17" spans="1:7" ht="13.5" thickBot="1">
      <c r="A17" s="239" t="s">
        <v>252</v>
      </c>
      <c r="B17" s="240" t="s">
        <v>0</v>
      </c>
      <c r="C17" s="241" t="s">
        <v>253</v>
      </c>
      <c r="D17" s="241" t="s">
        <v>5</v>
      </c>
      <c r="E17" s="242"/>
      <c r="F17" s="229"/>
    </row>
    <row r="18" spans="1:7">
      <c r="A18" s="243" t="s">
        <v>254</v>
      </c>
      <c r="B18" s="412">
        <v>0</v>
      </c>
      <c r="C18" s="244">
        <f>E14</f>
        <v>0</v>
      </c>
      <c r="D18" s="245" t="s">
        <v>255</v>
      </c>
      <c r="E18" s="234">
        <f>B18*C18</f>
        <v>0</v>
      </c>
      <c r="F18" s="229"/>
    </row>
    <row r="19" spans="1:7">
      <c r="A19" s="246" t="s">
        <v>256</v>
      </c>
      <c r="B19" s="413">
        <v>0</v>
      </c>
      <c r="C19" s="244">
        <f>E14</f>
        <v>0</v>
      </c>
      <c r="D19" s="247" t="s">
        <v>258</v>
      </c>
      <c r="E19" s="248">
        <f>B19*C19</f>
        <v>0</v>
      </c>
      <c r="F19" s="229"/>
    </row>
    <row r="20" spans="1:7" ht="13.5" thickBot="1">
      <c r="A20" s="246" t="s">
        <v>257</v>
      </c>
      <c r="B20" s="413">
        <v>0</v>
      </c>
      <c r="C20" s="244">
        <f>E14</f>
        <v>0</v>
      </c>
      <c r="D20" s="250" t="s">
        <v>260</v>
      </c>
      <c r="E20" s="248">
        <f>B20*C20</f>
        <v>0</v>
      </c>
      <c r="F20" s="229"/>
    </row>
    <row r="21" spans="1:7" ht="13.5" thickBot="1">
      <c r="A21" s="249" t="s">
        <v>259</v>
      </c>
      <c r="B21" s="414">
        <v>0</v>
      </c>
      <c r="C21" s="244">
        <f>E14</f>
        <v>0</v>
      </c>
      <c r="D21" s="250" t="s">
        <v>364</v>
      </c>
      <c r="E21" s="248">
        <f>B21*C21</f>
        <v>0</v>
      </c>
      <c r="F21" s="229"/>
    </row>
    <row r="22" spans="1:7" ht="18.75" thickBot="1">
      <c r="A22" s="251"/>
      <c r="B22" s="252"/>
      <c r="C22" s="253"/>
      <c r="D22" s="254" t="s">
        <v>261</v>
      </c>
      <c r="E22" s="255">
        <f>SUM(E18:E21)</f>
        <v>0</v>
      </c>
      <c r="F22" s="229"/>
    </row>
    <row r="23" spans="1:7" s="229" customFormat="1" ht="18.75" thickBot="1">
      <c r="A23" s="402"/>
      <c r="B23" s="403"/>
      <c r="C23" s="404"/>
      <c r="D23" s="405"/>
      <c r="E23" s="406"/>
    </row>
    <row r="24" spans="1:7" s="229" customFormat="1" ht="13.5" thickBot="1">
      <c r="A24" s="407"/>
      <c r="B24" s="408"/>
      <c r="C24" s="408"/>
      <c r="D24" s="408"/>
      <c r="E24" s="409"/>
      <c r="F24" s="221"/>
      <c r="G24" s="221"/>
    </row>
    <row r="25" spans="1:7" ht="16.5" thickBot="1">
      <c r="A25" s="256" t="s">
        <v>262</v>
      </c>
      <c r="B25" s="257"/>
      <c r="C25" s="257"/>
      <c r="D25" s="258"/>
      <c r="E25" s="259">
        <f>E14+E22</f>
        <v>0</v>
      </c>
      <c r="F25" s="229"/>
    </row>
    <row r="26" spans="1:7" ht="14.25" thickTop="1" thickBot="1">
      <c r="A26" s="216"/>
      <c r="B26" s="217"/>
      <c r="C26" s="217"/>
      <c r="D26" s="217"/>
      <c r="E26" s="260"/>
      <c r="F26" s="261"/>
      <c r="G26" s="262"/>
    </row>
    <row r="27" spans="1:7" ht="13.5" thickBot="1">
      <c r="A27" s="263"/>
      <c r="B27" s="264"/>
      <c r="C27" s="264"/>
      <c r="D27" s="264"/>
      <c r="E27" s="265"/>
    </row>
    <row r="28" spans="1:7" ht="13.5" thickBot="1"/>
    <row r="29" spans="1:7" ht="16.5" thickBot="1">
      <c r="A29" s="256" t="s">
        <v>263</v>
      </c>
      <c r="B29" s="266"/>
      <c r="C29" s="266"/>
      <c r="D29" s="266"/>
      <c r="E29" s="410">
        <f>SUM(E25)</f>
        <v>0</v>
      </c>
    </row>
    <row r="30" spans="1:7" ht="16.5" thickBot="1">
      <c r="A30" s="256" t="s">
        <v>264</v>
      </c>
      <c r="B30" s="266"/>
      <c r="C30" s="266"/>
      <c r="D30" s="266"/>
      <c r="E30" s="410">
        <f>SUM(E29)/100*21</f>
        <v>0</v>
      </c>
    </row>
    <row r="31" spans="1:7" ht="16.5" thickBot="1">
      <c r="A31" s="256" t="s">
        <v>265</v>
      </c>
      <c r="B31" s="266"/>
      <c r="C31" s="266"/>
      <c r="D31" s="266"/>
      <c r="E31" s="411">
        <f>SUM(E29:E30)</f>
        <v>0</v>
      </c>
    </row>
    <row r="33" spans="1:5" ht="18">
      <c r="A33" s="206"/>
    </row>
    <row r="34" spans="1:5">
      <c r="D34" s="415" t="s">
        <v>370</v>
      </c>
    </row>
    <row r="35" spans="1:5">
      <c r="A35" s="268"/>
      <c r="B35" s="268"/>
      <c r="C35" s="268"/>
      <c r="D35" s="267"/>
      <c r="E35" s="268"/>
    </row>
    <row r="37" spans="1:5" ht="15">
      <c r="D37" s="269"/>
    </row>
  </sheetData>
  <sheetProtection password="CF9F" sheet="1" objects="1" scenarios="1"/>
  <mergeCells count="2">
    <mergeCell ref="A1:E1"/>
    <mergeCell ref="D3:D4"/>
  </mergeCells>
  <pageMargins left="0.7" right="0.7" top="0.78740157499999996" bottom="0.78740157499999996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5112">
    <tabColor rgb="FF66FF66"/>
  </sheetPr>
  <dimension ref="A1:O60"/>
  <sheetViews>
    <sheetView showGridLines="0" topLeftCell="B1" zoomScaleNormal="100" zoomScaleSheetLayoutView="75" workbookViewId="0">
      <selection activeCell="B1" sqref="B1:J1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5703125" style="1" customWidth="1"/>
    <col min="8" max="8" width="12.5703125" customWidth="1"/>
    <col min="9" max="9" width="12.5703125" style="1" customWidth="1"/>
    <col min="10" max="10" width="6.5703125" style="1" customWidth="1"/>
    <col min="11" max="11" width="4.42578125" customWidth="1"/>
    <col min="12" max="15" width="10.5703125" customWidth="1"/>
  </cols>
  <sheetData>
    <row r="1" spans="1:15" ht="33.75" customHeight="1">
      <c r="A1" s="73" t="s">
        <v>36</v>
      </c>
      <c r="B1" s="454" t="s">
        <v>42</v>
      </c>
      <c r="C1" s="455"/>
      <c r="D1" s="455"/>
      <c r="E1" s="455"/>
      <c r="F1" s="455"/>
      <c r="G1" s="455"/>
      <c r="H1" s="455"/>
      <c r="I1" s="455"/>
      <c r="J1" s="456"/>
    </row>
    <row r="2" spans="1:15" ht="23.25" customHeight="1">
      <c r="A2" s="4"/>
      <c r="B2" s="81" t="s">
        <v>40</v>
      </c>
      <c r="C2" s="82"/>
      <c r="D2" s="439" t="s">
        <v>46</v>
      </c>
      <c r="E2" s="440"/>
      <c r="F2" s="440"/>
      <c r="G2" s="440"/>
      <c r="H2" s="440"/>
      <c r="I2" s="440"/>
      <c r="J2" s="441"/>
      <c r="O2" s="2"/>
    </row>
    <row r="3" spans="1:15" ht="23.25" customHeight="1">
      <c r="A3" s="4"/>
      <c r="B3" s="83" t="s">
        <v>45</v>
      </c>
      <c r="C3" s="84"/>
      <c r="D3" s="467" t="s">
        <v>43</v>
      </c>
      <c r="E3" s="468"/>
      <c r="F3" s="468"/>
      <c r="G3" s="468"/>
      <c r="H3" s="468"/>
      <c r="I3" s="468"/>
      <c r="J3" s="469"/>
    </row>
    <row r="4" spans="1:15" ht="23.25" hidden="1" customHeight="1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>
      <c r="A5" s="4"/>
      <c r="B5" s="47" t="s">
        <v>21</v>
      </c>
      <c r="C5" s="5"/>
      <c r="D5" s="91" t="s">
        <v>47</v>
      </c>
      <c r="E5" s="26"/>
      <c r="F5" s="26"/>
      <c r="G5" s="26"/>
      <c r="H5" s="28" t="s">
        <v>33</v>
      </c>
      <c r="I5" s="91" t="s">
        <v>51</v>
      </c>
      <c r="J5" s="11"/>
    </row>
    <row r="6" spans="1:15" ht="15.75" customHeight="1">
      <c r="A6" s="4"/>
      <c r="B6" s="41"/>
      <c r="C6" s="26"/>
      <c r="D6" s="91" t="s">
        <v>48</v>
      </c>
      <c r="E6" s="26"/>
      <c r="F6" s="26"/>
      <c r="G6" s="26"/>
      <c r="H6" s="28" t="s">
        <v>34</v>
      </c>
      <c r="I6" s="91" t="s">
        <v>52</v>
      </c>
      <c r="J6" s="11"/>
    </row>
    <row r="7" spans="1:15" ht="15.75" customHeight="1">
      <c r="A7" s="4"/>
      <c r="B7" s="42"/>
      <c r="C7" s="92" t="s">
        <v>50</v>
      </c>
      <c r="D7" s="80" t="s">
        <v>49</v>
      </c>
      <c r="E7" s="34"/>
      <c r="F7" s="34"/>
      <c r="G7" s="34"/>
      <c r="H7" s="36"/>
      <c r="I7" s="34"/>
      <c r="J7" s="51"/>
    </row>
    <row r="8" spans="1:15" ht="24" hidden="1" customHeight="1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>
      <c r="A11" s="4"/>
      <c r="B11" s="47" t="s">
        <v>18</v>
      </c>
      <c r="C11" s="5"/>
      <c r="D11" s="446"/>
      <c r="E11" s="446"/>
      <c r="F11" s="446"/>
      <c r="G11" s="446"/>
      <c r="H11" s="28" t="s">
        <v>33</v>
      </c>
      <c r="I11" s="94"/>
      <c r="J11" s="11"/>
    </row>
    <row r="12" spans="1:15" ht="15.75" customHeight="1">
      <c r="A12" s="4"/>
      <c r="B12" s="41"/>
      <c r="C12" s="26"/>
      <c r="D12" s="465"/>
      <c r="E12" s="465"/>
      <c r="F12" s="465"/>
      <c r="G12" s="465"/>
      <c r="H12" s="28" t="s">
        <v>34</v>
      </c>
      <c r="I12" s="94"/>
      <c r="J12" s="11"/>
    </row>
    <row r="13" spans="1:15" ht="15.75" customHeight="1">
      <c r="A13" s="4"/>
      <c r="B13" s="42"/>
      <c r="C13" s="93"/>
      <c r="D13" s="466"/>
      <c r="E13" s="466"/>
      <c r="F13" s="466"/>
      <c r="G13" s="466"/>
      <c r="H13" s="29"/>
      <c r="I13" s="34"/>
      <c r="J13" s="51"/>
    </row>
    <row r="14" spans="1:15" ht="24" hidden="1" customHeight="1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>
      <c r="A15" s="4"/>
      <c r="B15" s="52" t="s">
        <v>31</v>
      </c>
      <c r="C15" s="72"/>
      <c r="D15" s="53"/>
      <c r="E15" s="445"/>
      <c r="F15" s="445"/>
      <c r="G15" s="463"/>
      <c r="H15" s="463"/>
      <c r="I15" s="463" t="s">
        <v>28</v>
      </c>
      <c r="J15" s="464"/>
    </row>
    <row r="16" spans="1:15" ht="23.25" customHeight="1">
      <c r="A16" s="141" t="s">
        <v>23</v>
      </c>
      <c r="B16" s="142" t="s">
        <v>23</v>
      </c>
      <c r="C16" s="58"/>
      <c r="D16" s="59"/>
      <c r="E16" s="442"/>
      <c r="F16" s="443"/>
      <c r="G16" s="442"/>
      <c r="H16" s="443"/>
      <c r="I16" s="442">
        <f>SUMIF(F47:F56,A16,I47:I56)+SUMIF(F47:F56,"PSU",I47:I56)</f>
        <v>0</v>
      </c>
      <c r="J16" s="444"/>
    </row>
    <row r="17" spans="1:10" ht="23.25" customHeight="1">
      <c r="A17" s="141" t="s">
        <v>24</v>
      </c>
      <c r="B17" s="142" t="s">
        <v>24</v>
      </c>
      <c r="C17" s="58"/>
      <c r="D17" s="59"/>
      <c r="E17" s="442"/>
      <c r="F17" s="443"/>
      <c r="G17" s="442"/>
      <c r="H17" s="443"/>
      <c r="I17" s="442">
        <f>SUMIF(F47:F56,A17,I47:I56)</f>
        <v>0</v>
      </c>
      <c r="J17" s="444"/>
    </row>
    <row r="18" spans="1:10" ht="23.25" customHeight="1">
      <c r="A18" s="141" t="s">
        <v>25</v>
      </c>
      <c r="B18" s="142" t="s">
        <v>25</v>
      </c>
      <c r="C18" s="58"/>
      <c r="D18" s="59"/>
      <c r="E18" s="442"/>
      <c r="F18" s="443"/>
      <c r="G18" s="442"/>
      <c r="H18" s="443"/>
      <c r="I18" s="442">
        <f>SUMIF(F47:F56,A18,I47:I56)</f>
        <v>0</v>
      </c>
      <c r="J18" s="444"/>
    </row>
    <row r="19" spans="1:10" ht="23.25" customHeight="1">
      <c r="A19" s="141" t="s">
        <v>78</v>
      </c>
      <c r="B19" s="142" t="s">
        <v>26</v>
      </c>
      <c r="C19" s="58"/>
      <c r="D19" s="59"/>
      <c r="E19" s="442"/>
      <c r="F19" s="443"/>
      <c r="G19" s="442"/>
      <c r="H19" s="443"/>
      <c r="I19" s="442">
        <f>SUMIF(F47:F56,A19,I47:I56)</f>
        <v>0</v>
      </c>
      <c r="J19" s="444"/>
    </row>
    <row r="20" spans="1:10" ht="23.25" customHeight="1">
      <c r="A20" s="141" t="s">
        <v>79</v>
      </c>
      <c r="B20" s="142" t="s">
        <v>27</v>
      </c>
      <c r="C20" s="58"/>
      <c r="D20" s="59"/>
      <c r="E20" s="442"/>
      <c r="F20" s="443"/>
      <c r="G20" s="442"/>
      <c r="H20" s="443"/>
      <c r="I20" s="442">
        <f>SUMIF(F47:F56,A20,I47:I56)</f>
        <v>0</v>
      </c>
      <c r="J20" s="444"/>
    </row>
    <row r="21" spans="1:10" ht="23.25" customHeight="1">
      <c r="A21" s="4"/>
      <c r="B21" s="74" t="s">
        <v>28</v>
      </c>
      <c r="C21" s="75"/>
      <c r="D21" s="76"/>
      <c r="E21" s="452"/>
      <c r="F21" s="461"/>
      <c r="G21" s="452"/>
      <c r="H21" s="461"/>
      <c r="I21" s="452">
        <f>SUM(I16:J20)</f>
        <v>0</v>
      </c>
      <c r="J21" s="453"/>
    </row>
    <row r="22" spans="1:10" ht="33" customHeight="1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4"/>
      <c r="B23" s="57" t="s">
        <v>11</v>
      </c>
      <c r="C23" s="58"/>
      <c r="D23" s="59"/>
      <c r="E23" s="60">
        <v>15</v>
      </c>
      <c r="F23" s="61" t="s">
        <v>0</v>
      </c>
      <c r="G23" s="450">
        <f>ZakladDPHSniVypocet</f>
        <v>0</v>
      </c>
      <c r="H23" s="451"/>
      <c r="I23" s="451"/>
      <c r="J23" s="62" t="str">
        <f t="shared" ref="J23:J28" si="0">Mena</f>
        <v>CZK</v>
      </c>
    </row>
    <row r="24" spans="1:10" ht="23.25" customHeight="1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448">
        <f>ZakladDPHSni*SazbaDPH1/100</f>
        <v>0</v>
      </c>
      <c r="H24" s="449"/>
      <c r="I24" s="449"/>
      <c r="J24" s="62" t="str">
        <f t="shared" si="0"/>
        <v>CZK</v>
      </c>
    </row>
    <row r="25" spans="1:10" ht="23.25" customHeight="1">
      <c r="A25" s="4"/>
      <c r="B25" s="57" t="s">
        <v>13</v>
      </c>
      <c r="C25" s="58"/>
      <c r="D25" s="59"/>
      <c r="E25" s="60">
        <v>21</v>
      </c>
      <c r="F25" s="61" t="s">
        <v>0</v>
      </c>
      <c r="G25" s="450">
        <f>ZakladDPHZaklVypocet</f>
        <v>0</v>
      </c>
      <c r="H25" s="451"/>
      <c r="I25" s="451"/>
      <c r="J25" s="62" t="str">
        <f t="shared" si="0"/>
        <v>CZK</v>
      </c>
    </row>
    <row r="26" spans="1:10" ht="23.25" customHeight="1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457">
        <f>ZakladDPHZakl*SazbaDPH2/100</f>
        <v>0</v>
      </c>
      <c r="H26" s="458"/>
      <c r="I26" s="458"/>
      <c r="J26" s="56" t="str">
        <f t="shared" si="0"/>
        <v>CZK</v>
      </c>
    </row>
    <row r="27" spans="1:10" ht="23.25" customHeight="1" thickBot="1">
      <c r="A27" s="4"/>
      <c r="B27" s="48" t="s">
        <v>4</v>
      </c>
      <c r="C27" s="20"/>
      <c r="D27" s="23"/>
      <c r="E27" s="20"/>
      <c r="F27" s="21"/>
      <c r="G27" s="459">
        <f>0</f>
        <v>0</v>
      </c>
      <c r="H27" s="459"/>
      <c r="I27" s="459"/>
      <c r="J27" s="63" t="str">
        <f t="shared" si="0"/>
        <v>CZK</v>
      </c>
    </row>
    <row r="28" spans="1:10" ht="27.75" hidden="1" customHeight="1" thickBot="1">
      <c r="A28" s="4"/>
      <c r="B28" s="113" t="s">
        <v>22</v>
      </c>
      <c r="C28" s="114"/>
      <c r="D28" s="114"/>
      <c r="E28" s="115"/>
      <c r="F28" s="116"/>
      <c r="G28" s="462">
        <f>ZakladDPHSniVypocet+ZakladDPHZaklVypocet</f>
        <v>0</v>
      </c>
      <c r="H28" s="462"/>
      <c r="I28" s="462"/>
      <c r="J28" s="117" t="str">
        <f t="shared" si="0"/>
        <v>CZK</v>
      </c>
    </row>
    <row r="29" spans="1:10" ht="27.75" customHeight="1" thickBot="1">
      <c r="A29" s="4"/>
      <c r="B29" s="113" t="s">
        <v>35</v>
      </c>
      <c r="C29" s="118"/>
      <c r="D29" s="118"/>
      <c r="E29" s="118"/>
      <c r="F29" s="118"/>
      <c r="G29" s="460">
        <f>ZakladDPHSni+DPHSni+ZakladDPHZakl+DPHZakl+Zaokrouhleni</f>
        <v>0</v>
      </c>
      <c r="H29" s="460"/>
      <c r="I29" s="460"/>
      <c r="J29" s="119" t="s">
        <v>55</v>
      </c>
    </row>
    <row r="30" spans="1:10" ht="12.75" customHeight="1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44529</v>
      </c>
      <c r="I32" s="39"/>
      <c r="J32" s="12"/>
    </row>
    <row r="33" spans="1:10" ht="47.25" customHeight="1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>
      <c r="A35" s="4"/>
      <c r="B35" s="4"/>
      <c r="C35" s="5"/>
      <c r="D35" s="447" t="s">
        <v>2</v>
      </c>
      <c r="E35" s="447"/>
      <c r="F35" s="5"/>
      <c r="G35" s="45"/>
      <c r="H35" s="13" t="s">
        <v>3</v>
      </c>
      <c r="I35" s="45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>
      <c r="A39" s="97">
        <v>1</v>
      </c>
      <c r="B39" s="103" t="s">
        <v>53</v>
      </c>
      <c r="C39" s="430" t="s">
        <v>46</v>
      </c>
      <c r="D39" s="431"/>
      <c r="E39" s="431"/>
      <c r="F39" s="108">
        <f>'Rozpočet Pol'!AC116</f>
        <v>0</v>
      </c>
      <c r="G39" s="109">
        <f>'Rozpočet Pol'!AD116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>
      <c r="A40" s="97"/>
      <c r="B40" s="432" t="s">
        <v>54</v>
      </c>
      <c r="C40" s="433"/>
      <c r="D40" s="433"/>
      <c r="E40" s="434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75">
      <c r="B44" s="120" t="s">
        <v>56</v>
      </c>
    </row>
    <row r="46" spans="1:10" ht="25.5" customHeight="1">
      <c r="A46" s="121"/>
      <c r="B46" s="125" t="s">
        <v>16</v>
      </c>
      <c r="C46" s="125" t="s">
        <v>5</v>
      </c>
      <c r="D46" s="126"/>
      <c r="E46" s="126"/>
      <c r="F46" s="129" t="s">
        <v>57</v>
      </c>
      <c r="G46" s="129"/>
      <c r="H46" s="129"/>
      <c r="I46" s="435" t="s">
        <v>28</v>
      </c>
      <c r="J46" s="435"/>
    </row>
    <row r="47" spans="1:10" ht="25.5" customHeight="1">
      <c r="A47" s="122"/>
      <c r="B47" s="130" t="s">
        <v>58</v>
      </c>
      <c r="C47" s="437" t="s">
        <v>59</v>
      </c>
      <c r="D47" s="438"/>
      <c r="E47" s="438"/>
      <c r="F47" s="132" t="s">
        <v>23</v>
      </c>
      <c r="G47" s="133"/>
      <c r="H47" s="133"/>
      <c r="I47" s="436">
        <f>'Rozpočet Pol'!G8</f>
        <v>0</v>
      </c>
      <c r="J47" s="436"/>
    </row>
    <row r="48" spans="1:10" ht="25.5" customHeight="1">
      <c r="A48" s="122"/>
      <c r="B48" s="124" t="s">
        <v>60</v>
      </c>
      <c r="C48" s="424" t="s">
        <v>61</v>
      </c>
      <c r="D48" s="425"/>
      <c r="E48" s="425"/>
      <c r="F48" s="134" t="s">
        <v>23</v>
      </c>
      <c r="G48" s="135"/>
      <c r="H48" s="135"/>
      <c r="I48" s="423">
        <f>'Rozpočet Pol'!G51</f>
        <v>0</v>
      </c>
      <c r="J48" s="423"/>
    </row>
    <row r="49" spans="1:10" ht="25.5" customHeight="1">
      <c r="A49" s="122"/>
      <c r="B49" s="124" t="s">
        <v>62</v>
      </c>
      <c r="C49" s="424" t="s">
        <v>63</v>
      </c>
      <c r="D49" s="425"/>
      <c r="E49" s="425"/>
      <c r="F49" s="134" t="s">
        <v>23</v>
      </c>
      <c r="G49" s="135"/>
      <c r="H49" s="135"/>
      <c r="I49" s="423">
        <f>'Rozpočet Pol'!G54</f>
        <v>0</v>
      </c>
      <c r="J49" s="423"/>
    </row>
    <row r="50" spans="1:10" ht="25.5" customHeight="1">
      <c r="A50" s="122"/>
      <c r="B50" s="124" t="s">
        <v>64</v>
      </c>
      <c r="C50" s="424" t="s">
        <v>65</v>
      </c>
      <c r="D50" s="425"/>
      <c r="E50" s="425"/>
      <c r="F50" s="134" t="s">
        <v>23</v>
      </c>
      <c r="G50" s="135"/>
      <c r="H50" s="135"/>
      <c r="I50" s="423">
        <f>'Rozpočet Pol'!G63</f>
        <v>0</v>
      </c>
      <c r="J50" s="423"/>
    </row>
    <row r="51" spans="1:10" ht="25.5" customHeight="1">
      <c r="A51" s="122"/>
      <c r="B51" s="124" t="s">
        <v>66</v>
      </c>
      <c r="C51" s="424" t="s">
        <v>67</v>
      </c>
      <c r="D51" s="425"/>
      <c r="E51" s="425"/>
      <c r="F51" s="134" t="s">
        <v>23</v>
      </c>
      <c r="G51" s="135"/>
      <c r="H51" s="135"/>
      <c r="I51" s="423">
        <f>'Rozpočet Pol'!G66</f>
        <v>0</v>
      </c>
      <c r="J51" s="423"/>
    </row>
    <row r="52" spans="1:10" ht="25.5" customHeight="1">
      <c r="A52" s="122"/>
      <c r="B52" s="124" t="s">
        <v>68</v>
      </c>
      <c r="C52" s="424" t="s">
        <v>69</v>
      </c>
      <c r="D52" s="425"/>
      <c r="E52" s="425"/>
      <c r="F52" s="134" t="s">
        <v>23</v>
      </c>
      <c r="G52" s="135"/>
      <c r="H52" s="135"/>
      <c r="I52" s="423">
        <f>'Rozpočet Pol'!G88</f>
        <v>0</v>
      </c>
      <c r="J52" s="423"/>
    </row>
    <row r="53" spans="1:10" ht="25.5" customHeight="1">
      <c r="A53" s="122"/>
      <c r="B53" s="124" t="s">
        <v>70</v>
      </c>
      <c r="C53" s="424" t="s">
        <v>71</v>
      </c>
      <c r="D53" s="425"/>
      <c r="E53" s="425"/>
      <c r="F53" s="134" t="s">
        <v>24</v>
      </c>
      <c r="G53" s="135"/>
      <c r="H53" s="135"/>
      <c r="I53" s="423">
        <f>'Rozpočet Pol'!G90</f>
        <v>0</v>
      </c>
      <c r="J53" s="423"/>
    </row>
    <row r="54" spans="1:10" ht="25.5" customHeight="1">
      <c r="A54" s="122"/>
      <c r="B54" s="124" t="s">
        <v>72</v>
      </c>
      <c r="C54" s="424" t="s">
        <v>73</v>
      </c>
      <c r="D54" s="425"/>
      <c r="E54" s="425"/>
      <c r="F54" s="134" t="s">
        <v>24</v>
      </c>
      <c r="G54" s="135"/>
      <c r="H54" s="135"/>
      <c r="I54" s="423">
        <f>'Rozpočet Pol'!G92</f>
        <v>0</v>
      </c>
      <c r="J54" s="423"/>
    </row>
    <row r="55" spans="1:10" ht="25.5" customHeight="1">
      <c r="A55" s="122"/>
      <c r="B55" s="124" t="s">
        <v>74</v>
      </c>
      <c r="C55" s="424" t="s">
        <v>75</v>
      </c>
      <c r="D55" s="425"/>
      <c r="E55" s="425"/>
      <c r="F55" s="134" t="s">
        <v>24</v>
      </c>
      <c r="G55" s="135"/>
      <c r="H55" s="135"/>
      <c r="I55" s="423">
        <f>'Rozpočet Pol'!G102</f>
        <v>0</v>
      </c>
      <c r="J55" s="423"/>
    </row>
    <row r="56" spans="1:10" ht="25.5" customHeight="1">
      <c r="A56" s="122"/>
      <c r="B56" s="131" t="s">
        <v>76</v>
      </c>
      <c r="C56" s="427" t="s">
        <v>77</v>
      </c>
      <c r="D56" s="428"/>
      <c r="E56" s="428"/>
      <c r="F56" s="136" t="s">
        <v>24</v>
      </c>
      <c r="G56" s="137"/>
      <c r="H56" s="137"/>
      <c r="I56" s="426">
        <f>'Rozpočet Pol'!G110</f>
        <v>0</v>
      </c>
      <c r="J56" s="426"/>
    </row>
    <row r="57" spans="1:10" ht="25.5" customHeight="1">
      <c r="A57" s="123"/>
      <c r="B57" s="127" t="s">
        <v>1</v>
      </c>
      <c r="C57" s="127"/>
      <c r="D57" s="128"/>
      <c r="E57" s="128"/>
      <c r="F57" s="138"/>
      <c r="G57" s="139"/>
      <c r="H57" s="139"/>
      <c r="I57" s="429">
        <f>SUM(I47:I56)</f>
        <v>0</v>
      </c>
      <c r="J57" s="429"/>
    </row>
    <row r="58" spans="1:10">
      <c r="F58" s="140"/>
      <c r="G58" s="96"/>
      <c r="H58" s="140"/>
      <c r="I58" s="96"/>
      <c r="J58" s="96"/>
    </row>
    <row r="59" spans="1:10">
      <c r="F59" s="140"/>
      <c r="G59" s="96"/>
      <c r="H59" s="140"/>
      <c r="I59" s="96"/>
      <c r="J59" s="96"/>
    </row>
    <row r="60" spans="1:10">
      <c r="F60" s="140"/>
      <c r="G60" s="96"/>
      <c r="H60" s="140"/>
      <c r="I60" s="96"/>
      <c r="J60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/>
  <cols>
    <col min="1" max="1" width="4.42578125" style="6" customWidth="1"/>
    <col min="2" max="2" width="14.42578125" style="6" customWidth="1"/>
    <col min="3" max="3" width="38.425781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5703125" style="6" customWidth="1"/>
    <col min="8" max="16384" width="9.140625" style="6"/>
  </cols>
  <sheetData>
    <row r="1" spans="1:7" ht="15.75">
      <c r="A1" s="470" t="s">
        <v>6</v>
      </c>
      <c r="B1" s="470"/>
      <c r="C1" s="471"/>
      <c r="D1" s="470"/>
      <c r="E1" s="470"/>
      <c r="F1" s="470"/>
      <c r="G1" s="470"/>
    </row>
    <row r="2" spans="1:7" ht="24.95" customHeight="1">
      <c r="A2" s="79" t="s">
        <v>41</v>
      </c>
      <c r="B2" s="78"/>
      <c r="C2" s="472"/>
      <c r="D2" s="472"/>
      <c r="E2" s="472"/>
      <c r="F2" s="472"/>
      <c r="G2" s="473"/>
    </row>
    <row r="3" spans="1:7" ht="24.95" hidden="1" customHeight="1">
      <c r="A3" s="79" t="s">
        <v>7</v>
      </c>
      <c r="B3" s="78"/>
      <c r="C3" s="472"/>
      <c r="D3" s="472"/>
      <c r="E3" s="472"/>
      <c r="F3" s="472"/>
      <c r="G3" s="473"/>
    </row>
    <row r="4" spans="1:7" ht="24.95" hidden="1" customHeight="1">
      <c r="A4" s="79" t="s">
        <v>8</v>
      </c>
      <c r="B4" s="78"/>
      <c r="C4" s="472"/>
      <c r="D4" s="472"/>
      <c r="E4" s="472"/>
      <c r="F4" s="472"/>
      <c r="G4" s="473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126"/>
  <sheetViews>
    <sheetView zoomScaleNormal="100" workbookViewId="0">
      <selection sqref="A1:G1"/>
    </sheetView>
  </sheetViews>
  <sheetFormatPr defaultRowHeight="12.75" outlineLevelRow="1"/>
  <cols>
    <col min="1" max="1" width="4.42578125" customWidth="1"/>
    <col min="2" max="2" width="14.42578125" style="95" customWidth="1"/>
    <col min="3" max="3" width="38.42578125" style="95" customWidth="1"/>
    <col min="4" max="4" width="4.5703125" customWidth="1"/>
    <col min="5" max="5" width="10.5703125" customWidth="1"/>
    <col min="6" max="6" width="9.85546875" customWidth="1"/>
    <col min="7" max="7" width="12.85546875" customWidth="1"/>
    <col min="8" max="21" width="0" hidden="1" customWidth="1"/>
    <col min="29" max="39" width="0" hidden="1" customWidth="1"/>
  </cols>
  <sheetData>
    <row r="1" spans="1:60" ht="15.75" customHeight="1">
      <c r="A1" s="486" t="s">
        <v>6</v>
      </c>
      <c r="B1" s="486"/>
      <c r="C1" s="486"/>
      <c r="D1" s="486"/>
      <c r="E1" s="486"/>
      <c r="F1" s="486"/>
      <c r="G1" s="486"/>
      <c r="AE1" t="s">
        <v>81</v>
      </c>
    </row>
    <row r="2" spans="1:60" ht="24.95" customHeight="1">
      <c r="A2" s="145" t="s">
        <v>80</v>
      </c>
      <c r="B2" s="143"/>
      <c r="C2" s="487" t="s">
        <v>46</v>
      </c>
      <c r="D2" s="488"/>
      <c r="E2" s="488"/>
      <c r="F2" s="488"/>
      <c r="G2" s="489"/>
      <c r="AE2" t="s">
        <v>82</v>
      </c>
    </row>
    <row r="3" spans="1:60" ht="24.95" customHeight="1">
      <c r="A3" s="146" t="s">
        <v>7</v>
      </c>
      <c r="B3" s="144"/>
      <c r="C3" s="490" t="s">
        <v>43</v>
      </c>
      <c r="D3" s="491"/>
      <c r="E3" s="491"/>
      <c r="F3" s="491"/>
      <c r="G3" s="492"/>
      <c r="AE3" t="s">
        <v>83</v>
      </c>
    </row>
    <row r="4" spans="1:60" ht="24.95" hidden="1" customHeight="1">
      <c r="A4" s="146" t="s">
        <v>8</v>
      </c>
      <c r="B4" s="144"/>
      <c r="C4" s="490"/>
      <c r="D4" s="491"/>
      <c r="E4" s="491"/>
      <c r="F4" s="491"/>
      <c r="G4" s="492"/>
      <c r="AE4" t="s">
        <v>84</v>
      </c>
    </row>
    <row r="5" spans="1:60" hidden="1">
      <c r="A5" s="147" t="s">
        <v>85</v>
      </c>
      <c r="B5" s="148"/>
      <c r="C5" s="149"/>
      <c r="D5" s="150"/>
      <c r="E5" s="150"/>
      <c r="F5" s="150"/>
      <c r="G5" s="151"/>
      <c r="AE5" t="s">
        <v>86</v>
      </c>
    </row>
    <row r="7" spans="1:60" ht="38.25">
      <c r="A7" s="156" t="s">
        <v>87</v>
      </c>
      <c r="B7" s="157" t="s">
        <v>88</v>
      </c>
      <c r="C7" s="157" t="s">
        <v>89</v>
      </c>
      <c r="D7" s="156" t="s">
        <v>90</v>
      </c>
      <c r="E7" s="156" t="s">
        <v>91</v>
      </c>
      <c r="F7" s="152" t="s">
        <v>92</v>
      </c>
      <c r="G7" s="177" t="s">
        <v>28</v>
      </c>
      <c r="H7" s="178" t="s">
        <v>29</v>
      </c>
      <c r="I7" s="178" t="s">
        <v>93</v>
      </c>
      <c r="J7" s="178" t="s">
        <v>30</v>
      </c>
      <c r="K7" s="178" t="s">
        <v>94</v>
      </c>
      <c r="L7" s="178" t="s">
        <v>95</v>
      </c>
      <c r="M7" s="178" t="s">
        <v>96</v>
      </c>
      <c r="N7" s="178" t="s">
        <v>97</v>
      </c>
      <c r="O7" s="178" t="s">
        <v>98</v>
      </c>
      <c r="P7" s="178" t="s">
        <v>99</v>
      </c>
      <c r="Q7" s="178" t="s">
        <v>100</v>
      </c>
      <c r="R7" s="178" t="s">
        <v>101</v>
      </c>
      <c r="S7" s="178" t="s">
        <v>102</v>
      </c>
      <c r="T7" s="178" t="s">
        <v>103</v>
      </c>
      <c r="U7" s="159" t="s">
        <v>104</v>
      </c>
    </row>
    <row r="8" spans="1:60">
      <c r="A8" s="179" t="s">
        <v>105</v>
      </c>
      <c r="B8" s="180" t="s">
        <v>58</v>
      </c>
      <c r="C8" s="181" t="s">
        <v>59</v>
      </c>
      <c r="D8" s="182"/>
      <c r="E8" s="183"/>
      <c r="F8" s="184"/>
      <c r="G8" s="184">
        <f>SUMIF(AE9:AE50,"&lt;&gt;NOR",G9:G50)</f>
        <v>0</v>
      </c>
      <c r="H8" s="184"/>
      <c r="I8" s="184">
        <f>SUM(I9:I50)</f>
        <v>0</v>
      </c>
      <c r="J8" s="184"/>
      <c r="K8" s="184">
        <f>SUM(K9:K50)</f>
        <v>0</v>
      </c>
      <c r="L8" s="184"/>
      <c r="M8" s="184">
        <f>SUM(M9:M50)</f>
        <v>0</v>
      </c>
      <c r="N8" s="158"/>
      <c r="O8" s="158">
        <f>SUM(O9:O50)</f>
        <v>0</v>
      </c>
      <c r="P8" s="158"/>
      <c r="Q8" s="158">
        <f>SUM(Q9:Q50)</f>
        <v>0</v>
      </c>
      <c r="R8" s="158"/>
      <c r="S8" s="158"/>
      <c r="T8" s="179"/>
      <c r="U8" s="158">
        <f>SUM(U9:U50)</f>
        <v>0</v>
      </c>
      <c r="AE8" t="s">
        <v>106</v>
      </c>
    </row>
    <row r="9" spans="1:60" outlineLevel="1">
      <c r="A9" s="154">
        <v>1</v>
      </c>
      <c r="B9" s="160" t="s">
        <v>107</v>
      </c>
      <c r="C9" s="197" t="s">
        <v>59</v>
      </c>
      <c r="D9" s="162" t="s">
        <v>107</v>
      </c>
      <c r="E9" s="170"/>
      <c r="F9" s="170"/>
      <c r="G9" s="175"/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63">
        <v>0</v>
      </c>
      <c r="O9" s="163">
        <f>ROUND(E9*N9,5)</f>
        <v>0</v>
      </c>
      <c r="P9" s="163">
        <v>0</v>
      </c>
      <c r="Q9" s="163">
        <f>ROUND(E9*P9,5)</f>
        <v>0</v>
      </c>
      <c r="R9" s="163"/>
      <c r="S9" s="163"/>
      <c r="T9" s="164">
        <v>0</v>
      </c>
      <c r="U9" s="163">
        <f>ROUND(E9*T9,2)</f>
        <v>0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108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>
      <c r="A10" s="154"/>
      <c r="B10" s="160"/>
      <c r="C10" s="198" t="s">
        <v>109</v>
      </c>
      <c r="D10" s="165"/>
      <c r="E10" s="171"/>
      <c r="F10" s="175"/>
      <c r="G10" s="175"/>
      <c r="H10" s="175"/>
      <c r="I10" s="175"/>
      <c r="J10" s="175"/>
      <c r="K10" s="175"/>
      <c r="L10" s="175"/>
      <c r="M10" s="175"/>
      <c r="N10" s="163"/>
      <c r="O10" s="163"/>
      <c r="P10" s="163"/>
      <c r="Q10" s="163"/>
      <c r="R10" s="163"/>
      <c r="S10" s="163"/>
      <c r="T10" s="164"/>
      <c r="U10" s="163"/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110</v>
      </c>
      <c r="AF10" s="153">
        <v>0</v>
      </c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>
      <c r="A11" s="154"/>
      <c r="B11" s="160"/>
      <c r="C11" s="198" t="s">
        <v>111</v>
      </c>
      <c r="D11" s="165"/>
      <c r="E11" s="171"/>
      <c r="F11" s="175"/>
      <c r="G11" s="175"/>
      <c r="H11" s="175"/>
      <c r="I11" s="175"/>
      <c r="J11" s="175"/>
      <c r="K11" s="175"/>
      <c r="L11" s="175"/>
      <c r="M11" s="175"/>
      <c r="N11" s="163"/>
      <c r="O11" s="163"/>
      <c r="P11" s="163"/>
      <c r="Q11" s="163"/>
      <c r="R11" s="163"/>
      <c r="S11" s="163"/>
      <c r="T11" s="164"/>
      <c r="U11" s="163"/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110</v>
      </c>
      <c r="AF11" s="153">
        <v>0</v>
      </c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>
      <c r="A12" s="154"/>
      <c r="B12" s="160"/>
      <c r="C12" s="198" t="s">
        <v>112</v>
      </c>
      <c r="D12" s="165"/>
      <c r="E12" s="171"/>
      <c r="F12" s="175"/>
      <c r="G12" s="175"/>
      <c r="H12" s="175"/>
      <c r="I12" s="175"/>
      <c r="J12" s="175"/>
      <c r="K12" s="175"/>
      <c r="L12" s="175"/>
      <c r="M12" s="175"/>
      <c r="N12" s="163"/>
      <c r="O12" s="163"/>
      <c r="P12" s="163"/>
      <c r="Q12" s="163"/>
      <c r="R12" s="163"/>
      <c r="S12" s="163"/>
      <c r="T12" s="164"/>
      <c r="U12" s="163"/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110</v>
      </c>
      <c r="AF12" s="153">
        <v>0</v>
      </c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>
      <c r="A13" s="154"/>
      <c r="B13" s="160"/>
      <c r="C13" s="198" t="s">
        <v>113</v>
      </c>
      <c r="D13" s="165"/>
      <c r="E13" s="171"/>
      <c r="F13" s="175"/>
      <c r="G13" s="175"/>
      <c r="H13" s="175"/>
      <c r="I13" s="175"/>
      <c r="J13" s="175"/>
      <c r="K13" s="175"/>
      <c r="L13" s="175"/>
      <c r="M13" s="175"/>
      <c r="N13" s="163"/>
      <c r="O13" s="163"/>
      <c r="P13" s="163"/>
      <c r="Q13" s="163"/>
      <c r="R13" s="163"/>
      <c r="S13" s="163"/>
      <c r="T13" s="164"/>
      <c r="U13" s="163"/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110</v>
      </c>
      <c r="AF13" s="153">
        <v>0</v>
      </c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>
      <c r="A14" s="154"/>
      <c r="B14" s="160"/>
      <c r="C14" s="198" t="s">
        <v>114</v>
      </c>
      <c r="D14" s="165"/>
      <c r="E14" s="171"/>
      <c r="F14" s="175"/>
      <c r="G14" s="175"/>
      <c r="H14" s="175"/>
      <c r="I14" s="175"/>
      <c r="J14" s="175"/>
      <c r="K14" s="175"/>
      <c r="L14" s="175"/>
      <c r="M14" s="175"/>
      <c r="N14" s="163"/>
      <c r="O14" s="163"/>
      <c r="P14" s="163"/>
      <c r="Q14" s="163"/>
      <c r="R14" s="163"/>
      <c r="S14" s="163"/>
      <c r="T14" s="164"/>
      <c r="U14" s="163"/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110</v>
      </c>
      <c r="AF14" s="153">
        <v>0</v>
      </c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>
      <c r="A15" s="154"/>
      <c r="B15" s="160"/>
      <c r="C15" s="198" t="s">
        <v>115</v>
      </c>
      <c r="D15" s="165"/>
      <c r="E15" s="171"/>
      <c r="F15" s="175"/>
      <c r="G15" s="175"/>
      <c r="H15" s="175"/>
      <c r="I15" s="175"/>
      <c r="J15" s="175"/>
      <c r="K15" s="175"/>
      <c r="L15" s="175"/>
      <c r="M15" s="175"/>
      <c r="N15" s="163"/>
      <c r="O15" s="163"/>
      <c r="P15" s="163"/>
      <c r="Q15" s="163"/>
      <c r="R15" s="163"/>
      <c r="S15" s="163"/>
      <c r="T15" s="164"/>
      <c r="U15" s="163"/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110</v>
      </c>
      <c r="AF15" s="153">
        <v>0</v>
      </c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>
      <c r="A16" s="154"/>
      <c r="B16" s="160"/>
      <c r="C16" s="198" t="s">
        <v>116</v>
      </c>
      <c r="D16" s="165"/>
      <c r="E16" s="171"/>
      <c r="F16" s="175"/>
      <c r="G16" s="175"/>
      <c r="H16" s="175"/>
      <c r="I16" s="175"/>
      <c r="J16" s="175"/>
      <c r="K16" s="175"/>
      <c r="L16" s="175"/>
      <c r="M16" s="175"/>
      <c r="N16" s="163"/>
      <c r="O16" s="163"/>
      <c r="P16" s="163"/>
      <c r="Q16" s="163"/>
      <c r="R16" s="163"/>
      <c r="S16" s="163"/>
      <c r="T16" s="164"/>
      <c r="U16" s="163"/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110</v>
      </c>
      <c r="AF16" s="153">
        <v>0</v>
      </c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>
      <c r="A17" s="154"/>
      <c r="B17" s="160"/>
      <c r="C17" s="198" t="s">
        <v>117</v>
      </c>
      <c r="D17" s="165"/>
      <c r="E17" s="171"/>
      <c r="F17" s="175"/>
      <c r="G17" s="175"/>
      <c r="H17" s="175"/>
      <c r="I17" s="175"/>
      <c r="J17" s="175"/>
      <c r="K17" s="175"/>
      <c r="L17" s="175"/>
      <c r="M17" s="175"/>
      <c r="N17" s="163"/>
      <c r="O17" s="163"/>
      <c r="P17" s="163"/>
      <c r="Q17" s="163"/>
      <c r="R17" s="163"/>
      <c r="S17" s="163"/>
      <c r="T17" s="164"/>
      <c r="U17" s="163"/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110</v>
      </c>
      <c r="AF17" s="153">
        <v>0</v>
      </c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>
      <c r="A18" s="154"/>
      <c r="B18" s="160"/>
      <c r="C18" s="198" t="s">
        <v>118</v>
      </c>
      <c r="D18" s="165"/>
      <c r="E18" s="171"/>
      <c r="F18" s="175"/>
      <c r="G18" s="175"/>
      <c r="H18" s="175"/>
      <c r="I18" s="175"/>
      <c r="J18" s="175"/>
      <c r="K18" s="175"/>
      <c r="L18" s="175"/>
      <c r="M18" s="175"/>
      <c r="N18" s="163"/>
      <c r="O18" s="163"/>
      <c r="P18" s="163"/>
      <c r="Q18" s="163"/>
      <c r="R18" s="163"/>
      <c r="S18" s="163"/>
      <c r="T18" s="164"/>
      <c r="U18" s="163"/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110</v>
      </c>
      <c r="AF18" s="153">
        <v>0</v>
      </c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>
      <c r="A19" s="154"/>
      <c r="B19" s="160"/>
      <c r="C19" s="198" t="s">
        <v>119</v>
      </c>
      <c r="D19" s="165"/>
      <c r="E19" s="171"/>
      <c r="F19" s="175"/>
      <c r="G19" s="175"/>
      <c r="H19" s="175"/>
      <c r="I19" s="175"/>
      <c r="J19" s="175"/>
      <c r="K19" s="175"/>
      <c r="L19" s="175"/>
      <c r="M19" s="175"/>
      <c r="N19" s="163"/>
      <c r="O19" s="163"/>
      <c r="P19" s="163"/>
      <c r="Q19" s="163"/>
      <c r="R19" s="163"/>
      <c r="S19" s="163"/>
      <c r="T19" s="164"/>
      <c r="U19" s="163"/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110</v>
      </c>
      <c r="AF19" s="153">
        <v>0</v>
      </c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>
      <c r="A20" s="154"/>
      <c r="B20" s="160"/>
      <c r="C20" s="198" t="s">
        <v>120</v>
      </c>
      <c r="D20" s="165"/>
      <c r="E20" s="171"/>
      <c r="F20" s="175"/>
      <c r="G20" s="175"/>
      <c r="H20" s="175"/>
      <c r="I20" s="175"/>
      <c r="J20" s="175"/>
      <c r="K20" s="175"/>
      <c r="L20" s="175"/>
      <c r="M20" s="175"/>
      <c r="N20" s="163"/>
      <c r="O20" s="163"/>
      <c r="P20" s="163"/>
      <c r="Q20" s="163"/>
      <c r="R20" s="163"/>
      <c r="S20" s="163"/>
      <c r="T20" s="164"/>
      <c r="U20" s="163"/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110</v>
      </c>
      <c r="AF20" s="153">
        <v>0</v>
      </c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>
      <c r="A21" s="154"/>
      <c r="B21" s="160"/>
      <c r="C21" s="198" t="s">
        <v>121</v>
      </c>
      <c r="D21" s="165"/>
      <c r="E21" s="171"/>
      <c r="F21" s="175"/>
      <c r="G21" s="175"/>
      <c r="H21" s="175"/>
      <c r="I21" s="175"/>
      <c r="J21" s="175"/>
      <c r="K21" s="175"/>
      <c r="L21" s="175"/>
      <c r="M21" s="175"/>
      <c r="N21" s="163"/>
      <c r="O21" s="163"/>
      <c r="P21" s="163"/>
      <c r="Q21" s="163"/>
      <c r="R21" s="163"/>
      <c r="S21" s="163"/>
      <c r="T21" s="164"/>
      <c r="U21" s="163"/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110</v>
      </c>
      <c r="AF21" s="153">
        <v>0</v>
      </c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>
      <c r="A22" s="154"/>
      <c r="B22" s="160"/>
      <c r="C22" s="198" t="s">
        <v>122</v>
      </c>
      <c r="D22" s="165"/>
      <c r="E22" s="171"/>
      <c r="F22" s="175"/>
      <c r="G22" s="175"/>
      <c r="H22" s="175"/>
      <c r="I22" s="175"/>
      <c r="J22" s="175"/>
      <c r="K22" s="175"/>
      <c r="L22" s="175"/>
      <c r="M22" s="175"/>
      <c r="N22" s="163"/>
      <c r="O22" s="163"/>
      <c r="P22" s="163"/>
      <c r="Q22" s="163"/>
      <c r="R22" s="163"/>
      <c r="S22" s="163"/>
      <c r="T22" s="164"/>
      <c r="U22" s="163"/>
      <c r="V22" s="153"/>
      <c r="W22" s="153"/>
      <c r="X22" s="153"/>
      <c r="Y22" s="153"/>
      <c r="Z22" s="153"/>
      <c r="AA22" s="153"/>
      <c r="AB22" s="153"/>
      <c r="AC22" s="153"/>
      <c r="AD22" s="153"/>
      <c r="AE22" s="153" t="s">
        <v>110</v>
      </c>
      <c r="AF22" s="153">
        <v>0</v>
      </c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>
      <c r="A23" s="154"/>
      <c r="B23" s="160"/>
      <c r="C23" s="198" t="s">
        <v>123</v>
      </c>
      <c r="D23" s="165"/>
      <c r="E23" s="171"/>
      <c r="F23" s="175"/>
      <c r="G23" s="175"/>
      <c r="H23" s="175"/>
      <c r="I23" s="175"/>
      <c r="J23" s="175"/>
      <c r="K23" s="175"/>
      <c r="L23" s="175"/>
      <c r="M23" s="175"/>
      <c r="N23" s="163"/>
      <c r="O23" s="163"/>
      <c r="P23" s="163"/>
      <c r="Q23" s="163"/>
      <c r="R23" s="163"/>
      <c r="S23" s="163"/>
      <c r="T23" s="164"/>
      <c r="U23" s="163"/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110</v>
      </c>
      <c r="AF23" s="153">
        <v>0</v>
      </c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>
      <c r="A24" s="154"/>
      <c r="B24" s="160"/>
      <c r="C24" s="198" t="s">
        <v>124</v>
      </c>
      <c r="D24" s="165"/>
      <c r="E24" s="171"/>
      <c r="F24" s="175"/>
      <c r="G24" s="175"/>
      <c r="H24" s="175"/>
      <c r="I24" s="175"/>
      <c r="J24" s="175"/>
      <c r="K24" s="175"/>
      <c r="L24" s="175"/>
      <c r="M24" s="175"/>
      <c r="N24" s="163"/>
      <c r="O24" s="163"/>
      <c r="P24" s="163"/>
      <c r="Q24" s="163"/>
      <c r="R24" s="163"/>
      <c r="S24" s="163"/>
      <c r="T24" s="164"/>
      <c r="U24" s="163"/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110</v>
      </c>
      <c r="AF24" s="153">
        <v>0</v>
      </c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>
      <c r="A25" s="154"/>
      <c r="B25" s="160"/>
      <c r="C25" s="198" t="s">
        <v>125</v>
      </c>
      <c r="D25" s="165"/>
      <c r="E25" s="171"/>
      <c r="F25" s="175"/>
      <c r="G25" s="175"/>
      <c r="H25" s="175"/>
      <c r="I25" s="175"/>
      <c r="J25" s="175"/>
      <c r="K25" s="175"/>
      <c r="L25" s="175"/>
      <c r="M25" s="175"/>
      <c r="N25" s="163"/>
      <c r="O25" s="163"/>
      <c r="P25" s="163"/>
      <c r="Q25" s="163"/>
      <c r="R25" s="163"/>
      <c r="S25" s="163"/>
      <c r="T25" s="164"/>
      <c r="U25" s="163"/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110</v>
      </c>
      <c r="AF25" s="153">
        <v>0</v>
      </c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>
      <c r="A26" s="154"/>
      <c r="B26" s="160"/>
      <c r="C26" s="198" t="s">
        <v>126</v>
      </c>
      <c r="D26" s="165"/>
      <c r="E26" s="171"/>
      <c r="F26" s="175"/>
      <c r="G26" s="175"/>
      <c r="H26" s="175"/>
      <c r="I26" s="175"/>
      <c r="J26" s="175"/>
      <c r="K26" s="175"/>
      <c r="L26" s="175"/>
      <c r="M26" s="175"/>
      <c r="N26" s="163"/>
      <c r="O26" s="163"/>
      <c r="P26" s="163"/>
      <c r="Q26" s="163"/>
      <c r="R26" s="163"/>
      <c r="S26" s="163"/>
      <c r="T26" s="164"/>
      <c r="U26" s="163"/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110</v>
      </c>
      <c r="AF26" s="153">
        <v>0</v>
      </c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>
      <c r="A27" s="154"/>
      <c r="B27" s="160"/>
      <c r="C27" s="198" t="s">
        <v>127</v>
      </c>
      <c r="D27" s="165"/>
      <c r="E27" s="171"/>
      <c r="F27" s="175"/>
      <c r="G27" s="175"/>
      <c r="H27" s="175"/>
      <c r="I27" s="175"/>
      <c r="J27" s="175"/>
      <c r="K27" s="175"/>
      <c r="L27" s="175"/>
      <c r="M27" s="175"/>
      <c r="N27" s="163"/>
      <c r="O27" s="163"/>
      <c r="P27" s="163"/>
      <c r="Q27" s="163"/>
      <c r="R27" s="163"/>
      <c r="S27" s="163"/>
      <c r="T27" s="164"/>
      <c r="U27" s="163"/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110</v>
      </c>
      <c r="AF27" s="153">
        <v>0</v>
      </c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>
      <c r="A28" s="154"/>
      <c r="B28" s="160"/>
      <c r="C28" s="198" t="s">
        <v>128</v>
      </c>
      <c r="D28" s="165"/>
      <c r="E28" s="171"/>
      <c r="F28" s="175"/>
      <c r="G28" s="175"/>
      <c r="H28" s="175"/>
      <c r="I28" s="175"/>
      <c r="J28" s="175"/>
      <c r="K28" s="175"/>
      <c r="L28" s="175"/>
      <c r="M28" s="175"/>
      <c r="N28" s="163"/>
      <c r="O28" s="163"/>
      <c r="P28" s="163"/>
      <c r="Q28" s="163"/>
      <c r="R28" s="163"/>
      <c r="S28" s="163"/>
      <c r="T28" s="164"/>
      <c r="U28" s="163"/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110</v>
      </c>
      <c r="AF28" s="153">
        <v>0</v>
      </c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>
      <c r="A29" s="154"/>
      <c r="B29" s="160"/>
      <c r="C29" s="198" t="s">
        <v>129</v>
      </c>
      <c r="D29" s="165"/>
      <c r="E29" s="171"/>
      <c r="F29" s="175"/>
      <c r="G29" s="175"/>
      <c r="H29" s="175"/>
      <c r="I29" s="175"/>
      <c r="J29" s="175"/>
      <c r="K29" s="175"/>
      <c r="L29" s="175"/>
      <c r="M29" s="175"/>
      <c r="N29" s="163"/>
      <c r="O29" s="163"/>
      <c r="P29" s="163"/>
      <c r="Q29" s="163"/>
      <c r="R29" s="163"/>
      <c r="S29" s="163"/>
      <c r="T29" s="164"/>
      <c r="U29" s="163"/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110</v>
      </c>
      <c r="AF29" s="153">
        <v>0</v>
      </c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>
      <c r="A30" s="154"/>
      <c r="B30" s="160"/>
      <c r="C30" s="198" t="s">
        <v>130</v>
      </c>
      <c r="D30" s="165"/>
      <c r="E30" s="171"/>
      <c r="F30" s="175"/>
      <c r="G30" s="175"/>
      <c r="H30" s="175"/>
      <c r="I30" s="175"/>
      <c r="J30" s="175"/>
      <c r="K30" s="175"/>
      <c r="L30" s="175"/>
      <c r="M30" s="175"/>
      <c r="N30" s="163"/>
      <c r="O30" s="163"/>
      <c r="P30" s="163"/>
      <c r="Q30" s="163"/>
      <c r="R30" s="163"/>
      <c r="S30" s="163"/>
      <c r="T30" s="164"/>
      <c r="U30" s="163"/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110</v>
      </c>
      <c r="AF30" s="153">
        <v>0</v>
      </c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>
      <c r="A31" s="154"/>
      <c r="B31" s="160"/>
      <c r="C31" s="198" t="s">
        <v>131</v>
      </c>
      <c r="D31" s="165"/>
      <c r="E31" s="171"/>
      <c r="F31" s="175"/>
      <c r="G31" s="175"/>
      <c r="H31" s="175"/>
      <c r="I31" s="175"/>
      <c r="J31" s="175"/>
      <c r="K31" s="175"/>
      <c r="L31" s="175"/>
      <c r="M31" s="175"/>
      <c r="N31" s="163"/>
      <c r="O31" s="163"/>
      <c r="P31" s="163"/>
      <c r="Q31" s="163"/>
      <c r="R31" s="163"/>
      <c r="S31" s="163"/>
      <c r="T31" s="164"/>
      <c r="U31" s="163"/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110</v>
      </c>
      <c r="AF31" s="153">
        <v>0</v>
      </c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>
      <c r="A32" s="154"/>
      <c r="B32" s="160"/>
      <c r="C32" s="198" t="s">
        <v>132</v>
      </c>
      <c r="D32" s="165"/>
      <c r="E32" s="171"/>
      <c r="F32" s="175"/>
      <c r="G32" s="175"/>
      <c r="H32" s="175"/>
      <c r="I32" s="175"/>
      <c r="J32" s="175"/>
      <c r="K32" s="175"/>
      <c r="L32" s="175"/>
      <c r="M32" s="175"/>
      <c r="N32" s="163"/>
      <c r="O32" s="163"/>
      <c r="P32" s="163"/>
      <c r="Q32" s="163"/>
      <c r="R32" s="163"/>
      <c r="S32" s="163"/>
      <c r="T32" s="164"/>
      <c r="U32" s="163"/>
      <c r="V32" s="153"/>
      <c r="W32" s="153"/>
      <c r="X32" s="153"/>
      <c r="Y32" s="153"/>
      <c r="Z32" s="153"/>
      <c r="AA32" s="153"/>
      <c r="AB32" s="153"/>
      <c r="AC32" s="153"/>
      <c r="AD32" s="153"/>
      <c r="AE32" s="153" t="s">
        <v>110</v>
      </c>
      <c r="AF32" s="153">
        <v>0</v>
      </c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>
      <c r="A33" s="154"/>
      <c r="B33" s="160"/>
      <c r="C33" s="198" t="s">
        <v>133</v>
      </c>
      <c r="D33" s="165"/>
      <c r="E33" s="171"/>
      <c r="F33" s="175"/>
      <c r="G33" s="175"/>
      <c r="H33" s="175"/>
      <c r="I33" s="175"/>
      <c r="J33" s="175"/>
      <c r="K33" s="175"/>
      <c r="L33" s="175"/>
      <c r="M33" s="175"/>
      <c r="N33" s="163"/>
      <c r="O33" s="163"/>
      <c r="P33" s="163"/>
      <c r="Q33" s="163"/>
      <c r="R33" s="163"/>
      <c r="S33" s="163"/>
      <c r="T33" s="164"/>
      <c r="U33" s="163"/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110</v>
      </c>
      <c r="AF33" s="153">
        <v>0</v>
      </c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>
      <c r="A34" s="154"/>
      <c r="B34" s="160"/>
      <c r="C34" s="198" t="s">
        <v>134</v>
      </c>
      <c r="D34" s="165"/>
      <c r="E34" s="171"/>
      <c r="F34" s="175"/>
      <c r="G34" s="175"/>
      <c r="H34" s="175"/>
      <c r="I34" s="175"/>
      <c r="J34" s="175"/>
      <c r="K34" s="175"/>
      <c r="L34" s="175"/>
      <c r="M34" s="175"/>
      <c r="N34" s="163"/>
      <c r="O34" s="163"/>
      <c r="P34" s="163"/>
      <c r="Q34" s="163"/>
      <c r="R34" s="163"/>
      <c r="S34" s="163"/>
      <c r="T34" s="164"/>
      <c r="U34" s="163"/>
      <c r="V34" s="153"/>
      <c r="W34" s="153"/>
      <c r="X34" s="153"/>
      <c r="Y34" s="153"/>
      <c r="Z34" s="153"/>
      <c r="AA34" s="153"/>
      <c r="AB34" s="153"/>
      <c r="AC34" s="153"/>
      <c r="AD34" s="153"/>
      <c r="AE34" s="153" t="s">
        <v>110</v>
      </c>
      <c r="AF34" s="153">
        <v>0</v>
      </c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>
      <c r="A35" s="154"/>
      <c r="B35" s="160"/>
      <c r="C35" s="198" t="s">
        <v>135</v>
      </c>
      <c r="D35" s="165"/>
      <c r="E35" s="171"/>
      <c r="F35" s="175"/>
      <c r="G35" s="175"/>
      <c r="H35" s="175"/>
      <c r="I35" s="175"/>
      <c r="J35" s="175"/>
      <c r="K35" s="175"/>
      <c r="L35" s="175"/>
      <c r="M35" s="175"/>
      <c r="N35" s="163"/>
      <c r="O35" s="163"/>
      <c r="P35" s="163"/>
      <c r="Q35" s="163"/>
      <c r="R35" s="163"/>
      <c r="S35" s="163"/>
      <c r="T35" s="164"/>
      <c r="U35" s="163"/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110</v>
      </c>
      <c r="AF35" s="153">
        <v>0</v>
      </c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>
      <c r="A36" s="154"/>
      <c r="B36" s="160"/>
      <c r="C36" s="198" t="s">
        <v>136</v>
      </c>
      <c r="D36" s="165"/>
      <c r="E36" s="171"/>
      <c r="F36" s="175"/>
      <c r="G36" s="175"/>
      <c r="H36" s="175"/>
      <c r="I36" s="175"/>
      <c r="J36" s="175"/>
      <c r="K36" s="175"/>
      <c r="L36" s="175"/>
      <c r="M36" s="175"/>
      <c r="N36" s="163"/>
      <c r="O36" s="163"/>
      <c r="P36" s="163"/>
      <c r="Q36" s="163"/>
      <c r="R36" s="163"/>
      <c r="S36" s="163"/>
      <c r="T36" s="164"/>
      <c r="U36" s="163"/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110</v>
      </c>
      <c r="AF36" s="153">
        <v>0</v>
      </c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>
      <c r="A37" s="154"/>
      <c r="B37" s="160"/>
      <c r="C37" s="198" t="s">
        <v>137</v>
      </c>
      <c r="D37" s="165"/>
      <c r="E37" s="171"/>
      <c r="F37" s="175"/>
      <c r="G37" s="175"/>
      <c r="H37" s="175"/>
      <c r="I37" s="175"/>
      <c r="J37" s="175"/>
      <c r="K37" s="175"/>
      <c r="L37" s="175"/>
      <c r="M37" s="175"/>
      <c r="N37" s="163"/>
      <c r="O37" s="163"/>
      <c r="P37" s="163"/>
      <c r="Q37" s="163"/>
      <c r="R37" s="163"/>
      <c r="S37" s="163"/>
      <c r="T37" s="164"/>
      <c r="U37" s="163"/>
      <c r="V37" s="153"/>
      <c r="W37" s="153"/>
      <c r="X37" s="153"/>
      <c r="Y37" s="153"/>
      <c r="Z37" s="153"/>
      <c r="AA37" s="153"/>
      <c r="AB37" s="153"/>
      <c r="AC37" s="153"/>
      <c r="AD37" s="153"/>
      <c r="AE37" s="153" t="s">
        <v>110</v>
      </c>
      <c r="AF37" s="153">
        <v>0</v>
      </c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>
      <c r="A38" s="154"/>
      <c r="B38" s="160"/>
      <c r="C38" s="198" t="s">
        <v>138</v>
      </c>
      <c r="D38" s="165"/>
      <c r="E38" s="171"/>
      <c r="F38" s="175"/>
      <c r="G38" s="175"/>
      <c r="H38" s="175"/>
      <c r="I38" s="175"/>
      <c r="J38" s="175"/>
      <c r="K38" s="175"/>
      <c r="L38" s="175"/>
      <c r="M38" s="175"/>
      <c r="N38" s="163"/>
      <c r="O38" s="163"/>
      <c r="P38" s="163"/>
      <c r="Q38" s="163"/>
      <c r="R38" s="163"/>
      <c r="S38" s="163"/>
      <c r="T38" s="164"/>
      <c r="U38" s="163"/>
      <c r="V38" s="153"/>
      <c r="W38" s="153"/>
      <c r="X38" s="153"/>
      <c r="Y38" s="153"/>
      <c r="Z38" s="153"/>
      <c r="AA38" s="153"/>
      <c r="AB38" s="153"/>
      <c r="AC38" s="153"/>
      <c r="AD38" s="153"/>
      <c r="AE38" s="153" t="s">
        <v>110</v>
      </c>
      <c r="AF38" s="153">
        <v>0</v>
      </c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>
      <c r="A39" s="154"/>
      <c r="B39" s="160"/>
      <c r="C39" s="198" t="s">
        <v>139</v>
      </c>
      <c r="D39" s="165"/>
      <c r="E39" s="171"/>
      <c r="F39" s="175"/>
      <c r="G39" s="175"/>
      <c r="H39" s="175"/>
      <c r="I39" s="175"/>
      <c r="J39" s="175"/>
      <c r="K39" s="175"/>
      <c r="L39" s="175"/>
      <c r="M39" s="175"/>
      <c r="N39" s="163"/>
      <c r="O39" s="163"/>
      <c r="P39" s="163"/>
      <c r="Q39" s="163"/>
      <c r="R39" s="163"/>
      <c r="S39" s="163"/>
      <c r="T39" s="164"/>
      <c r="U39" s="163"/>
      <c r="V39" s="153"/>
      <c r="W39" s="153"/>
      <c r="X39" s="153"/>
      <c r="Y39" s="153"/>
      <c r="Z39" s="153"/>
      <c r="AA39" s="153"/>
      <c r="AB39" s="153"/>
      <c r="AC39" s="153"/>
      <c r="AD39" s="153"/>
      <c r="AE39" s="153" t="s">
        <v>110</v>
      </c>
      <c r="AF39" s="153">
        <v>0</v>
      </c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>
      <c r="A40" s="154"/>
      <c r="B40" s="160"/>
      <c r="C40" s="198" t="s">
        <v>140</v>
      </c>
      <c r="D40" s="165"/>
      <c r="E40" s="171"/>
      <c r="F40" s="175"/>
      <c r="G40" s="175"/>
      <c r="H40" s="175"/>
      <c r="I40" s="175"/>
      <c r="J40" s="175"/>
      <c r="K40" s="175"/>
      <c r="L40" s="175"/>
      <c r="M40" s="175"/>
      <c r="N40" s="163"/>
      <c r="O40" s="163"/>
      <c r="P40" s="163"/>
      <c r="Q40" s="163"/>
      <c r="R40" s="163"/>
      <c r="S40" s="163"/>
      <c r="T40" s="164"/>
      <c r="U40" s="163"/>
      <c r="V40" s="153"/>
      <c r="W40" s="153"/>
      <c r="X40" s="153"/>
      <c r="Y40" s="153"/>
      <c r="Z40" s="153"/>
      <c r="AA40" s="153"/>
      <c r="AB40" s="153"/>
      <c r="AC40" s="153"/>
      <c r="AD40" s="153"/>
      <c r="AE40" s="153" t="s">
        <v>110</v>
      </c>
      <c r="AF40" s="153">
        <v>0</v>
      </c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>
      <c r="A41" s="154"/>
      <c r="B41" s="160"/>
      <c r="C41" s="198" t="s">
        <v>141</v>
      </c>
      <c r="D41" s="165"/>
      <c r="E41" s="171"/>
      <c r="F41" s="175"/>
      <c r="G41" s="175"/>
      <c r="H41" s="175"/>
      <c r="I41" s="175"/>
      <c r="J41" s="175"/>
      <c r="K41" s="175"/>
      <c r="L41" s="175"/>
      <c r="M41" s="175"/>
      <c r="N41" s="163"/>
      <c r="O41" s="163"/>
      <c r="P41" s="163"/>
      <c r="Q41" s="163"/>
      <c r="R41" s="163"/>
      <c r="S41" s="163"/>
      <c r="T41" s="164"/>
      <c r="U41" s="163"/>
      <c r="V41" s="153"/>
      <c r="W41" s="153"/>
      <c r="X41" s="153"/>
      <c r="Y41" s="153"/>
      <c r="Z41" s="153"/>
      <c r="AA41" s="153"/>
      <c r="AB41" s="153"/>
      <c r="AC41" s="153"/>
      <c r="AD41" s="153"/>
      <c r="AE41" s="153" t="s">
        <v>110</v>
      </c>
      <c r="AF41" s="153">
        <v>0</v>
      </c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>
      <c r="A42" s="154"/>
      <c r="B42" s="160"/>
      <c r="C42" s="198" t="s">
        <v>142</v>
      </c>
      <c r="D42" s="165"/>
      <c r="E42" s="171"/>
      <c r="F42" s="175"/>
      <c r="G42" s="175"/>
      <c r="H42" s="175"/>
      <c r="I42" s="175"/>
      <c r="J42" s="175"/>
      <c r="K42" s="175"/>
      <c r="L42" s="175"/>
      <c r="M42" s="175"/>
      <c r="N42" s="163"/>
      <c r="O42" s="163"/>
      <c r="P42" s="163"/>
      <c r="Q42" s="163"/>
      <c r="R42" s="163"/>
      <c r="S42" s="163"/>
      <c r="T42" s="164"/>
      <c r="U42" s="163"/>
      <c r="V42" s="153"/>
      <c r="W42" s="153"/>
      <c r="X42" s="153"/>
      <c r="Y42" s="153"/>
      <c r="Z42" s="153"/>
      <c r="AA42" s="153"/>
      <c r="AB42" s="153"/>
      <c r="AC42" s="153"/>
      <c r="AD42" s="153"/>
      <c r="AE42" s="153" t="s">
        <v>110</v>
      </c>
      <c r="AF42" s="153">
        <v>0</v>
      </c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>
      <c r="A43" s="154"/>
      <c r="B43" s="160"/>
      <c r="C43" s="198" t="s">
        <v>143</v>
      </c>
      <c r="D43" s="165"/>
      <c r="E43" s="171"/>
      <c r="F43" s="175"/>
      <c r="G43" s="175"/>
      <c r="H43" s="175"/>
      <c r="I43" s="175"/>
      <c r="J43" s="175"/>
      <c r="K43" s="175"/>
      <c r="L43" s="175"/>
      <c r="M43" s="175"/>
      <c r="N43" s="163"/>
      <c r="O43" s="163"/>
      <c r="P43" s="163"/>
      <c r="Q43" s="163"/>
      <c r="R43" s="163"/>
      <c r="S43" s="163"/>
      <c r="T43" s="164"/>
      <c r="U43" s="163"/>
      <c r="V43" s="153"/>
      <c r="W43" s="153"/>
      <c r="X43" s="153"/>
      <c r="Y43" s="153"/>
      <c r="Z43" s="153"/>
      <c r="AA43" s="153"/>
      <c r="AB43" s="153"/>
      <c r="AC43" s="153"/>
      <c r="AD43" s="153"/>
      <c r="AE43" s="153" t="s">
        <v>110</v>
      </c>
      <c r="AF43" s="153">
        <v>0</v>
      </c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>
      <c r="A44" s="154"/>
      <c r="B44" s="160"/>
      <c r="C44" s="198" t="s">
        <v>144</v>
      </c>
      <c r="D44" s="165"/>
      <c r="E44" s="171"/>
      <c r="F44" s="175"/>
      <c r="G44" s="175"/>
      <c r="H44" s="175"/>
      <c r="I44" s="175"/>
      <c r="J44" s="175"/>
      <c r="K44" s="175"/>
      <c r="L44" s="175"/>
      <c r="M44" s="175"/>
      <c r="N44" s="163"/>
      <c r="O44" s="163"/>
      <c r="P44" s="163"/>
      <c r="Q44" s="163"/>
      <c r="R44" s="163"/>
      <c r="S44" s="163"/>
      <c r="T44" s="164"/>
      <c r="U44" s="163"/>
      <c r="V44" s="153"/>
      <c r="W44" s="153"/>
      <c r="X44" s="153"/>
      <c r="Y44" s="153"/>
      <c r="Z44" s="153"/>
      <c r="AA44" s="153"/>
      <c r="AB44" s="153"/>
      <c r="AC44" s="153"/>
      <c r="AD44" s="153"/>
      <c r="AE44" s="153" t="s">
        <v>110</v>
      </c>
      <c r="AF44" s="153">
        <v>0</v>
      </c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ht="22.5" outlineLevel="1">
      <c r="A45" s="154"/>
      <c r="B45" s="160"/>
      <c r="C45" s="198" t="s">
        <v>145</v>
      </c>
      <c r="D45" s="165"/>
      <c r="E45" s="171"/>
      <c r="F45" s="175"/>
      <c r="G45" s="175"/>
      <c r="H45" s="175"/>
      <c r="I45" s="175"/>
      <c r="J45" s="175"/>
      <c r="K45" s="175"/>
      <c r="L45" s="175"/>
      <c r="M45" s="175"/>
      <c r="N45" s="163"/>
      <c r="O45" s="163"/>
      <c r="P45" s="163"/>
      <c r="Q45" s="163"/>
      <c r="R45" s="163"/>
      <c r="S45" s="163"/>
      <c r="T45" s="164"/>
      <c r="U45" s="163"/>
      <c r="V45" s="153"/>
      <c r="W45" s="153"/>
      <c r="X45" s="153"/>
      <c r="Y45" s="153"/>
      <c r="Z45" s="153"/>
      <c r="AA45" s="153"/>
      <c r="AB45" s="153"/>
      <c r="AC45" s="153"/>
      <c r="AD45" s="153"/>
      <c r="AE45" s="153" t="s">
        <v>110</v>
      </c>
      <c r="AF45" s="153">
        <v>0</v>
      </c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>
      <c r="A46" s="154"/>
      <c r="B46" s="160"/>
      <c r="C46" s="198" t="s">
        <v>146</v>
      </c>
      <c r="D46" s="165"/>
      <c r="E46" s="171"/>
      <c r="F46" s="175"/>
      <c r="G46" s="175"/>
      <c r="H46" s="175"/>
      <c r="I46" s="175"/>
      <c r="J46" s="175"/>
      <c r="K46" s="175"/>
      <c r="L46" s="175"/>
      <c r="M46" s="175"/>
      <c r="N46" s="163"/>
      <c r="O46" s="163"/>
      <c r="P46" s="163"/>
      <c r="Q46" s="163"/>
      <c r="R46" s="163"/>
      <c r="S46" s="163"/>
      <c r="T46" s="164"/>
      <c r="U46" s="163"/>
      <c r="V46" s="153"/>
      <c r="W46" s="153"/>
      <c r="X46" s="153"/>
      <c r="Y46" s="153"/>
      <c r="Z46" s="153"/>
      <c r="AA46" s="153"/>
      <c r="AB46" s="153"/>
      <c r="AC46" s="153"/>
      <c r="AD46" s="153"/>
      <c r="AE46" s="153" t="s">
        <v>110</v>
      </c>
      <c r="AF46" s="153">
        <v>0</v>
      </c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ht="22.5" outlineLevel="1">
      <c r="A47" s="154"/>
      <c r="B47" s="160"/>
      <c r="C47" s="198" t="s">
        <v>147</v>
      </c>
      <c r="D47" s="165"/>
      <c r="E47" s="171"/>
      <c r="F47" s="175"/>
      <c r="G47" s="175"/>
      <c r="H47" s="175"/>
      <c r="I47" s="175"/>
      <c r="J47" s="175"/>
      <c r="K47" s="175"/>
      <c r="L47" s="175"/>
      <c r="M47" s="175"/>
      <c r="N47" s="163"/>
      <c r="O47" s="163"/>
      <c r="P47" s="163"/>
      <c r="Q47" s="163"/>
      <c r="R47" s="163"/>
      <c r="S47" s="163"/>
      <c r="T47" s="164"/>
      <c r="U47" s="163"/>
      <c r="V47" s="153"/>
      <c r="W47" s="153"/>
      <c r="X47" s="153"/>
      <c r="Y47" s="153"/>
      <c r="Z47" s="153"/>
      <c r="AA47" s="153"/>
      <c r="AB47" s="153"/>
      <c r="AC47" s="153"/>
      <c r="AD47" s="153"/>
      <c r="AE47" s="153" t="s">
        <v>110</v>
      </c>
      <c r="AF47" s="153">
        <v>0</v>
      </c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ht="22.5" outlineLevel="1">
      <c r="A48" s="154"/>
      <c r="B48" s="160"/>
      <c r="C48" s="198" t="s">
        <v>148</v>
      </c>
      <c r="D48" s="165"/>
      <c r="E48" s="171"/>
      <c r="F48" s="175"/>
      <c r="G48" s="175"/>
      <c r="H48" s="175"/>
      <c r="I48" s="175"/>
      <c r="J48" s="175"/>
      <c r="K48" s="175"/>
      <c r="L48" s="175"/>
      <c r="M48" s="175"/>
      <c r="N48" s="163"/>
      <c r="O48" s="163"/>
      <c r="P48" s="163"/>
      <c r="Q48" s="163"/>
      <c r="R48" s="163"/>
      <c r="S48" s="163"/>
      <c r="T48" s="164"/>
      <c r="U48" s="163"/>
      <c r="V48" s="153"/>
      <c r="W48" s="153"/>
      <c r="X48" s="153"/>
      <c r="Y48" s="153"/>
      <c r="Z48" s="153"/>
      <c r="AA48" s="153"/>
      <c r="AB48" s="153"/>
      <c r="AC48" s="153"/>
      <c r="AD48" s="153"/>
      <c r="AE48" s="153" t="s">
        <v>110</v>
      </c>
      <c r="AF48" s="153">
        <v>0</v>
      </c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ht="22.5" outlineLevel="1">
      <c r="A49" s="154"/>
      <c r="B49" s="160"/>
      <c r="C49" s="198" t="s">
        <v>149</v>
      </c>
      <c r="D49" s="165"/>
      <c r="E49" s="171"/>
      <c r="F49" s="175"/>
      <c r="G49" s="175"/>
      <c r="H49" s="175"/>
      <c r="I49" s="175"/>
      <c r="J49" s="175"/>
      <c r="K49" s="175"/>
      <c r="L49" s="175"/>
      <c r="M49" s="175"/>
      <c r="N49" s="163"/>
      <c r="O49" s="163"/>
      <c r="P49" s="163"/>
      <c r="Q49" s="163"/>
      <c r="R49" s="163"/>
      <c r="S49" s="163"/>
      <c r="T49" s="164"/>
      <c r="U49" s="163"/>
      <c r="V49" s="153"/>
      <c r="W49" s="153"/>
      <c r="X49" s="153"/>
      <c r="Y49" s="153"/>
      <c r="Z49" s="153"/>
      <c r="AA49" s="153"/>
      <c r="AB49" s="153"/>
      <c r="AC49" s="153"/>
      <c r="AD49" s="153"/>
      <c r="AE49" s="153" t="s">
        <v>110</v>
      </c>
      <c r="AF49" s="153">
        <v>0</v>
      </c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ht="22.5" outlineLevel="1">
      <c r="A50" s="154"/>
      <c r="B50" s="160"/>
      <c r="C50" s="198" t="s">
        <v>150</v>
      </c>
      <c r="D50" s="165"/>
      <c r="E50" s="171"/>
      <c r="F50" s="175"/>
      <c r="G50" s="175"/>
      <c r="H50" s="175"/>
      <c r="I50" s="175"/>
      <c r="J50" s="175"/>
      <c r="K50" s="175"/>
      <c r="L50" s="175"/>
      <c r="M50" s="175"/>
      <c r="N50" s="163"/>
      <c r="O50" s="163"/>
      <c r="P50" s="163"/>
      <c r="Q50" s="163"/>
      <c r="R50" s="163"/>
      <c r="S50" s="163"/>
      <c r="T50" s="164"/>
      <c r="U50" s="163"/>
      <c r="V50" s="153"/>
      <c r="W50" s="153"/>
      <c r="X50" s="153"/>
      <c r="Y50" s="153"/>
      <c r="Z50" s="153"/>
      <c r="AA50" s="153"/>
      <c r="AB50" s="153"/>
      <c r="AC50" s="153"/>
      <c r="AD50" s="153"/>
      <c r="AE50" s="153" t="s">
        <v>110</v>
      </c>
      <c r="AF50" s="153">
        <v>0</v>
      </c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>
      <c r="A51" s="155" t="s">
        <v>105</v>
      </c>
      <c r="B51" s="161" t="s">
        <v>60</v>
      </c>
      <c r="C51" s="199" t="s">
        <v>61</v>
      </c>
      <c r="D51" s="166"/>
      <c r="E51" s="172"/>
      <c r="F51" s="176"/>
      <c r="G51" s="176">
        <f>SUMIF(AE52:AE53,"&lt;&gt;NOR",G52:G53)</f>
        <v>0</v>
      </c>
      <c r="H51" s="176"/>
      <c r="I51" s="176">
        <f>SUM(I52:I53)</f>
        <v>0</v>
      </c>
      <c r="J51" s="176"/>
      <c r="K51" s="176">
        <f>SUM(K52:K53)</f>
        <v>0</v>
      </c>
      <c r="L51" s="176"/>
      <c r="M51" s="176">
        <f>SUM(M52:M53)</f>
        <v>0</v>
      </c>
      <c r="N51" s="167"/>
      <c r="O51" s="167">
        <f>SUM(O52:O53)</f>
        <v>0</v>
      </c>
      <c r="P51" s="167"/>
      <c r="Q51" s="167">
        <f>SUM(Q52:Q53)</f>
        <v>0</v>
      </c>
      <c r="R51" s="167"/>
      <c r="S51" s="167"/>
      <c r="T51" s="168"/>
      <c r="U51" s="167">
        <f>SUM(U52:U53)</f>
        <v>0</v>
      </c>
      <c r="AE51" t="s">
        <v>106</v>
      </c>
    </row>
    <row r="52" spans="1:60" ht="22.5" outlineLevel="1">
      <c r="A52" s="154">
        <v>2</v>
      </c>
      <c r="B52" s="160" t="s">
        <v>151</v>
      </c>
      <c r="C52" s="197" t="s">
        <v>152</v>
      </c>
      <c r="D52" s="162" t="s">
        <v>153</v>
      </c>
      <c r="E52" s="170">
        <v>1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21</v>
      </c>
      <c r="M52" s="175">
        <f>G52*(1+L52/100)</f>
        <v>0</v>
      </c>
      <c r="N52" s="163">
        <v>0</v>
      </c>
      <c r="O52" s="163">
        <f>ROUND(E52*N52,5)</f>
        <v>0</v>
      </c>
      <c r="P52" s="163">
        <v>0</v>
      </c>
      <c r="Q52" s="163">
        <f>ROUND(E52*P52,5)</f>
        <v>0</v>
      </c>
      <c r="R52" s="163"/>
      <c r="S52" s="163"/>
      <c r="T52" s="164">
        <v>0</v>
      </c>
      <c r="U52" s="163">
        <f>ROUND(E52*T52,2)</f>
        <v>0</v>
      </c>
      <c r="V52" s="153"/>
      <c r="W52" s="153"/>
      <c r="X52" s="153"/>
      <c r="Y52" s="153"/>
      <c r="Z52" s="153"/>
      <c r="AA52" s="153"/>
      <c r="AB52" s="153"/>
      <c r="AC52" s="153"/>
      <c r="AD52" s="153"/>
      <c r="AE52" s="153" t="s">
        <v>108</v>
      </c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ht="22.5" outlineLevel="1">
      <c r="A53" s="154">
        <v>3</v>
      </c>
      <c r="B53" s="160" t="s">
        <v>154</v>
      </c>
      <c r="C53" s="197" t="s">
        <v>155</v>
      </c>
      <c r="D53" s="162" t="s">
        <v>153</v>
      </c>
      <c r="E53" s="170">
        <v>1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21</v>
      </c>
      <c r="M53" s="175">
        <f>G53*(1+L53/100)</f>
        <v>0</v>
      </c>
      <c r="N53" s="163">
        <v>0</v>
      </c>
      <c r="O53" s="163">
        <f>ROUND(E53*N53,5)</f>
        <v>0</v>
      </c>
      <c r="P53" s="163">
        <v>0</v>
      </c>
      <c r="Q53" s="163">
        <f>ROUND(E53*P53,5)</f>
        <v>0</v>
      </c>
      <c r="R53" s="163"/>
      <c r="S53" s="163"/>
      <c r="T53" s="164">
        <v>0</v>
      </c>
      <c r="U53" s="163">
        <f>ROUND(E53*T53,2)</f>
        <v>0</v>
      </c>
      <c r="V53" s="153"/>
      <c r="W53" s="153"/>
      <c r="X53" s="153"/>
      <c r="Y53" s="153"/>
      <c r="Z53" s="153"/>
      <c r="AA53" s="153"/>
      <c r="AB53" s="153"/>
      <c r="AC53" s="153"/>
      <c r="AD53" s="153"/>
      <c r="AE53" s="153" t="s">
        <v>108</v>
      </c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>
      <c r="A54" s="155" t="s">
        <v>105</v>
      </c>
      <c r="B54" s="161" t="s">
        <v>62</v>
      </c>
      <c r="C54" s="199" t="s">
        <v>63</v>
      </c>
      <c r="D54" s="166"/>
      <c r="E54" s="172"/>
      <c r="F54" s="176"/>
      <c r="G54" s="176">
        <f>SUMIF(AE55:AE62,"&lt;&gt;NOR",G55:G62)</f>
        <v>0</v>
      </c>
      <c r="H54" s="176"/>
      <c r="I54" s="176">
        <f>SUM(I55:I62)</f>
        <v>0</v>
      </c>
      <c r="J54" s="176"/>
      <c r="K54" s="176">
        <f>SUM(K55:K62)</f>
        <v>0</v>
      </c>
      <c r="L54" s="176"/>
      <c r="M54" s="176">
        <f>SUM(M55:M62)</f>
        <v>0</v>
      </c>
      <c r="N54" s="167"/>
      <c r="O54" s="167">
        <f>SUM(O55:O62)</f>
        <v>0.36993999999999999</v>
      </c>
      <c r="P54" s="167"/>
      <c r="Q54" s="167">
        <f>SUM(Q55:Q62)</f>
        <v>0</v>
      </c>
      <c r="R54" s="167"/>
      <c r="S54" s="167"/>
      <c r="T54" s="168"/>
      <c r="U54" s="167">
        <f>SUM(U55:U62)</f>
        <v>17.450000000000003</v>
      </c>
      <c r="AE54" t="s">
        <v>106</v>
      </c>
    </row>
    <row r="55" spans="1:60" outlineLevel="1">
      <c r="A55" s="154">
        <v>4</v>
      </c>
      <c r="B55" s="160" t="s">
        <v>156</v>
      </c>
      <c r="C55" s="197" t="s">
        <v>157</v>
      </c>
      <c r="D55" s="162" t="s">
        <v>158</v>
      </c>
      <c r="E55" s="170">
        <v>3.78</v>
      </c>
      <c r="F55" s="174"/>
      <c r="G55" s="175">
        <f>ROUND(E55*F55,2)</f>
        <v>0</v>
      </c>
      <c r="H55" s="174"/>
      <c r="I55" s="175">
        <f>ROUND(E55*H55,2)</f>
        <v>0</v>
      </c>
      <c r="J55" s="174"/>
      <c r="K55" s="175">
        <f>ROUND(E55*J55,2)</f>
        <v>0</v>
      </c>
      <c r="L55" s="175">
        <v>21</v>
      </c>
      <c r="M55" s="175">
        <f>G55*(1+L55/100)</f>
        <v>0</v>
      </c>
      <c r="N55" s="163">
        <v>4.768E-2</v>
      </c>
      <c r="O55" s="163">
        <f>ROUND(E55*N55,5)</f>
        <v>0.18023</v>
      </c>
      <c r="P55" s="163">
        <v>0</v>
      </c>
      <c r="Q55" s="163">
        <f>ROUND(E55*P55,5)</f>
        <v>0</v>
      </c>
      <c r="R55" s="163"/>
      <c r="S55" s="163"/>
      <c r="T55" s="164">
        <v>1.2869999999999999</v>
      </c>
      <c r="U55" s="163">
        <f>ROUND(E55*T55,2)</f>
        <v>4.8600000000000003</v>
      </c>
      <c r="V55" s="153"/>
      <c r="W55" s="153"/>
      <c r="X55" s="153"/>
      <c r="Y55" s="153"/>
      <c r="Z55" s="153"/>
      <c r="AA55" s="153"/>
      <c r="AB55" s="153"/>
      <c r="AC55" s="153"/>
      <c r="AD55" s="153"/>
      <c r="AE55" s="153" t="s">
        <v>108</v>
      </c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>
      <c r="A56" s="154"/>
      <c r="B56" s="160"/>
      <c r="C56" s="198" t="s">
        <v>159</v>
      </c>
      <c r="D56" s="165"/>
      <c r="E56" s="171"/>
      <c r="F56" s="175"/>
      <c r="G56" s="175"/>
      <c r="H56" s="175"/>
      <c r="I56" s="175"/>
      <c r="J56" s="175"/>
      <c r="K56" s="175"/>
      <c r="L56" s="175"/>
      <c r="M56" s="175"/>
      <c r="N56" s="163"/>
      <c r="O56" s="163"/>
      <c r="P56" s="163"/>
      <c r="Q56" s="163"/>
      <c r="R56" s="163"/>
      <c r="S56" s="163"/>
      <c r="T56" s="164"/>
      <c r="U56" s="163"/>
      <c r="V56" s="153"/>
      <c r="W56" s="153"/>
      <c r="X56" s="153"/>
      <c r="Y56" s="153"/>
      <c r="Z56" s="153"/>
      <c r="AA56" s="153"/>
      <c r="AB56" s="153"/>
      <c r="AC56" s="153"/>
      <c r="AD56" s="153"/>
      <c r="AE56" s="153" t="s">
        <v>110</v>
      </c>
      <c r="AF56" s="153">
        <v>0</v>
      </c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>
      <c r="A57" s="154"/>
      <c r="B57" s="160"/>
      <c r="C57" s="198" t="s">
        <v>160</v>
      </c>
      <c r="D57" s="165"/>
      <c r="E57" s="171">
        <v>3.78</v>
      </c>
      <c r="F57" s="175"/>
      <c r="G57" s="175"/>
      <c r="H57" s="175"/>
      <c r="I57" s="175"/>
      <c r="J57" s="175"/>
      <c r="K57" s="175"/>
      <c r="L57" s="175"/>
      <c r="M57" s="175"/>
      <c r="N57" s="163"/>
      <c r="O57" s="163"/>
      <c r="P57" s="163"/>
      <c r="Q57" s="163"/>
      <c r="R57" s="163"/>
      <c r="S57" s="163"/>
      <c r="T57" s="164"/>
      <c r="U57" s="163"/>
      <c r="V57" s="153"/>
      <c r="W57" s="153"/>
      <c r="X57" s="153"/>
      <c r="Y57" s="153"/>
      <c r="Z57" s="153"/>
      <c r="AA57" s="153"/>
      <c r="AB57" s="153"/>
      <c r="AC57" s="153"/>
      <c r="AD57" s="153"/>
      <c r="AE57" s="153" t="s">
        <v>110</v>
      </c>
      <c r="AF57" s="153">
        <v>0</v>
      </c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ht="22.5" outlineLevel="1">
      <c r="A58" s="154">
        <v>5</v>
      </c>
      <c r="B58" s="160" t="s">
        <v>161</v>
      </c>
      <c r="C58" s="197" t="s">
        <v>162</v>
      </c>
      <c r="D58" s="162" t="s">
        <v>158</v>
      </c>
      <c r="E58" s="170">
        <v>1.56</v>
      </c>
      <c r="F58" s="174"/>
      <c r="G58" s="175">
        <f>ROUND(E58*F58,2)</f>
        <v>0</v>
      </c>
      <c r="H58" s="174"/>
      <c r="I58" s="175">
        <f>ROUND(E58*H58,2)</f>
        <v>0</v>
      </c>
      <c r="J58" s="174"/>
      <c r="K58" s="175">
        <f>ROUND(E58*J58,2)</f>
        <v>0</v>
      </c>
      <c r="L58" s="175">
        <v>21</v>
      </c>
      <c r="M58" s="175">
        <f>G58*(1+L58/100)</f>
        <v>0</v>
      </c>
      <c r="N58" s="163">
        <v>2.5399999999999999E-2</v>
      </c>
      <c r="O58" s="163">
        <f>ROUND(E58*N58,5)</f>
        <v>3.9620000000000002E-2</v>
      </c>
      <c r="P58" s="163">
        <v>0</v>
      </c>
      <c r="Q58" s="163">
        <f>ROUND(E58*P58,5)</f>
        <v>0</v>
      </c>
      <c r="R58" s="163"/>
      <c r="S58" s="163"/>
      <c r="T58" s="164">
        <v>0.99</v>
      </c>
      <c r="U58" s="163">
        <f>ROUND(E58*T58,2)</f>
        <v>1.54</v>
      </c>
      <c r="V58" s="153"/>
      <c r="W58" s="153"/>
      <c r="X58" s="153"/>
      <c r="Y58" s="153"/>
      <c r="Z58" s="153"/>
      <c r="AA58" s="153"/>
      <c r="AB58" s="153"/>
      <c r="AC58" s="153"/>
      <c r="AD58" s="153"/>
      <c r="AE58" s="153" t="s">
        <v>108</v>
      </c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>
      <c r="A59" s="154"/>
      <c r="B59" s="160"/>
      <c r="C59" s="198" t="s">
        <v>163</v>
      </c>
      <c r="D59" s="165"/>
      <c r="E59" s="171"/>
      <c r="F59" s="175"/>
      <c r="G59" s="175"/>
      <c r="H59" s="175"/>
      <c r="I59" s="175"/>
      <c r="J59" s="175"/>
      <c r="K59" s="175"/>
      <c r="L59" s="175"/>
      <c r="M59" s="175"/>
      <c r="N59" s="163"/>
      <c r="O59" s="163"/>
      <c r="P59" s="163"/>
      <c r="Q59" s="163"/>
      <c r="R59" s="163"/>
      <c r="S59" s="163"/>
      <c r="T59" s="164"/>
      <c r="U59" s="163"/>
      <c r="V59" s="153"/>
      <c r="W59" s="153"/>
      <c r="X59" s="153"/>
      <c r="Y59" s="153"/>
      <c r="Z59" s="153"/>
      <c r="AA59" s="153"/>
      <c r="AB59" s="153"/>
      <c r="AC59" s="153"/>
      <c r="AD59" s="153"/>
      <c r="AE59" s="153" t="s">
        <v>110</v>
      </c>
      <c r="AF59" s="153">
        <v>0</v>
      </c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>
      <c r="A60" s="154"/>
      <c r="B60" s="160"/>
      <c r="C60" s="198" t="s">
        <v>164</v>
      </c>
      <c r="D60" s="165"/>
      <c r="E60" s="171">
        <v>1.56</v>
      </c>
      <c r="F60" s="175"/>
      <c r="G60" s="175"/>
      <c r="H60" s="175"/>
      <c r="I60" s="175"/>
      <c r="J60" s="175"/>
      <c r="K60" s="175"/>
      <c r="L60" s="175"/>
      <c r="M60" s="175"/>
      <c r="N60" s="163"/>
      <c r="O60" s="163"/>
      <c r="P60" s="163"/>
      <c r="Q60" s="163"/>
      <c r="R60" s="163"/>
      <c r="S60" s="163"/>
      <c r="T60" s="164"/>
      <c r="U60" s="163"/>
      <c r="V60" s="153"/>
      <c r="W60" s="153"/>
      <c r="X60" s="153"/>
      <c r="Y60" s="153"/>
      <c r="Z60" s="153"/>
      <c r="AA60" s="153"/>
      <c r="AB60" s="153"/>
      <c r="AC60" s="153"/>
      <c r="AD60" s="153"/>
      <c r="AE60" s="153" t="s">
        <v>110</v>
      </c>
      <c r="AF60" s="153">
        <v>0</v>
      </c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ht="22.5" outlineLevel="1">
      <c r="A61" s="154">
        <v>6</v>
      </c>
      <c r="B61" s="160" t="s">
        <v>165</v>
      </c>
      <c r="C61" s="197" t="s">
        <v>166</v>
      </c>
      <c r="D61" s="162" t="s">
        <v>167</v>
      </c>
      <c r="E61" s="170">
        <v>6.5</v>
      </c>
      <c r="F61" s="174"/>
      <c r="G61" s="175">
        <f>ROUND(E61*F61,2)</f>
        <v>0</v>
      </c>
      <c r="H61" s="174"/>
      <c r="I61" s="175">
        <f>ROUND(E61*H61,2)</f>
        <v>0</v>
      </c>
      <c r="J61" s="174"/>
      <c r="K61" s="175">
        <f>ROUND(E61*J61,2)</f>
        <v>0</v>
      </c>
      <c r="L61" s="175">
        <v>21</v>
      </c>
      <c r="M61" s="175">
        <f>G61*(1+L61/100)</f>
        <v>0</v>
      </c>
      <c r="N61" s="163">
        <v>2.3089999999999999E-2</v>
      </c>
      <c r="O61" s="163">
        <f>ROUND(E61*N61,5)</f>
        <v>0.15009</v>
      </c>
      <c r="P61" s="163">
        <v>0</v>
      </c>
      <c r="Q61" s="163">
        <f>ROUND(E61*P61,5)</f>
        <v>0</v>
      </c>
      <c r="R61" s="163"/>
      <c r="S61" s="163"/>
      <c r="T61" s="164">
        <v>1.7</v>
      </c>
      <c r="U61" s="163">
        <f>ROUND(E61*T61,2)</f>
        <v>11.05</v>
      </c>
      <c r="V61" s="153"/>
      <c r="W61" s="153"/>
      <c r="X61" s="153"/>
      <c r="Y61" s="153"/>
      <c r="Z61" s="153"/>
      <c r="AA61" s="153"/>
      <c r="AB61" s="153"/>
      <c r="AC61" s="153"/>
      <c r="AD61" s="153"/>
      <c r="AE61" s="153" t="s">
        <v>108</v>
      </c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>
      <c r="A62" s="154"/>
      <c r="B62" s="160"/>
      <c r="C62" s="198" t="s">
        <v>168</v>
      </c>
      <c r="D62" s="165"/>
      <c r="E62" s="171">
        <v>6.5</v>
      </c>
      <c r="F62" s="175"/>
      <c r="G62" s="175"/>
      <c r="H62" s="175"/>
      <c r="I62" s="175"/>
      <c r="J62" s="175"/>
      <c r="K62" s="175"/>
      <c r="L62" s="175"/>
      <c r="M62" s="175"/>
      <c r="N62" s="163"/>
      <c r="O62" s="163"/>
      <c r="P62" s="163"/>
      <c r="Q62" s="163"/>
      <c r="R62" s="163"/>
      <c r="S62" s="163"/>
      <c r="T62" s="164"/>
      <c r="U62" s="163"/>
      <c r="V62" s="153"/>
      <c r="W62" s="153"/>
      <c r="X62" s="153"/>
      <c r="Y62" s="153"/>
      <c r="Z62" s="153"/>
      <c r="AA62" s="153"/>
      <c r="AB62" s="153"/>
      <c r="AC62" s="153"/>
      <c r="AD62" s="153"/>
      <c r="AE62" s="153" t="s">
        <v>110</v>
      </c>
      <c r="AF62" s="153">
        <v>0</v>
      </c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>
      <c r="A63" s="155" t="s">
        <v>105</v>
      </c>
      <c r="B63" s="161" t="s">
        <v>64</v>
      </c>
      <c r="C63" s="199" t="s">
        <v>65</v>
      </c>
      <c r="D63" s="166"/>
      <c r="E63" s="172"/>
      <c r="F63" s="176"/>
      <c r="G63" s="176">
        <f>SUMIF(AE64:AE65,"&lt;&gt;NOR",G64:G65)</f>
        <v>0</v>
      </c>
      <c r="H63" s="176"/>
      <c r="I63" s="176">
        <f>SUM(I64:I65)</f>
        <v>0</v>
      </c>
      <c r="J63" s="176"/>
      <c r="K63" s="176">
        <f>SUM(K64:K65)</f>
        <v>0</v>
      </c>
      <c r="L63" s="176"/>
      <c r="M63" s="176">
        <f>SUM(M64:M65)</f>
        <v>0</v>
      </c>
      <c r="N63" s="167"/>
      <c r="O63" s="167">
        <f>SUM(O64:O65)</f>
        <v>0.4</v>
      </c>
      <c r="P63" s="167"/>
      <c r="Q63" s="167">
        <f>SUM(Q64:Q65)</f>
        <v>0</v>
      </c>
      <c r="R63" s="167"/>
      <c r="S63" s="167"/>
      <c r="T63" s="168"/>
      <c r="U63" s="167">
        <f>SUM(U64:U65)</f>
        <v>0.85</v>
      </c>
      <c r="AE63" t="s">
        <v>106</v>
      </c>
    </row>
    <row r="64" spans="1:60" outlineLevel="1">
      <c r="A64" s="154">
        <v>7</v>
      </c>
      <c r="B64" s="160" t="s">
        <v>169</v>
      </c>
      <c r="C64" s="197" t="s">
        <v>170</v>
      </c>
      <c r="D64" s="162" t="s">
        <v>171</v>
      </c>
      <c r="E64" s="170">
        <v>0.16</v>
      </c>
      <c r="F64" s="174"/>
      <c r="G64" s="175">
        <f>ROUND(E64*F64,2)</f>
        <v>0</v>
      </c>
      <c r="H64" s="174"/>
      <c r="I64" s="175">
        <f>ROUND(E64*H64,2)</f>
        <v>0</v>
      </c>
      <c r="J64" s="174"/>
      <c r="K64" s="175">
        <f>ROUND(E64*J64,2)</f>
        <v>0</v>
      </c>
      <c r="L64" s="175">
        <v>21</v>
      </c>
      <c r="M64" s="175">
        <f>G64*(1+L64/100)</f>
        <v>0</v>
      </c>
      <c r="N64" s="163">
        <v>2.5</v>
      </c>
      <c r="O64" s="163">
        <f>ROUND(E64*N64,5)</f>
        <v>0.4</v>
      </c>
      <c r="P64" s="163">
        <v>0</v>
      </c>
      <c r="Q64" s="163">
        <f>ROUND(E64*P64,5)</f>
        <v>0</v>
      </c>
      <c r="R64" s="163"/>
      <c r="S64" s="163"/>
      <c r="T64" s="164">
        <v>5.33</v>
      </c>
      <c r="U64" s="163">
        <f>ROUND(E64*T64,2)</f>
        <v>0.85</v>
      </c>
      <c r="V64" s="153"/>
      <c r="W64" s="153"/>
      <c r="X64" s="153"/>
      <c r="Y64" s="153"/>
      <c r="Z64" s="153"/>
      <c r="AA64" s="153"/>
      <c r="AB64" s="153"/>
      <c r="AC64" s="153"/>
      <c r="AD64" s="153"/>
      <c r="AE64" s="153" t="s">
        <v>108</v>
      </c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>
      <c r="A65" s="154"/>
      <c r="B65" s="160"/>
      <c r="C65" s="198" t="s">
        <v>172</v>
      </c>
      <c r="D65" s="165"/>
      <c r="E65" s="171">
        <v>0.16</v>
      </c>
      <c r="F65" s="175"/>
      <c r="G65" s="175"/>
      <c r="H65" s="175"/>
      <c r="I65" s="175"/>
      <c r="J65" s="175"/>
      <c r="K65" s="175"/>
      <c r="L65" s="175"/>
      <c r="M65" s="175"/>
      <c r="N65" s="163"/>
      <c r="O65" s="163"/>
      <c r="P65" s="163"/>
      <c r="Q65" s="163"/>
      <c r="R65" s="163"/>
      <c r="S65" s="163"/>
      <c r="T65" s="164"/>
      <c r="U65" s="163"/>
      <c r="V65" s="153"/>
      <c r="W65" s="153"/>
      <c r="X65" s="153"/>
      <c r="Y65" s="153"/>
      <c r="Z65" s="153"/>
      <c r="AA65" s="153"/>
      <c r="AB65" s="153"/>
      <c r="AC65" s="153"/>
      <c r="AD65" s="153"/>
      <c r="AE65" s="153" t="s">
        <v>110</v>
      </c>
      <c r="AF65" s="153">
        <v>0</v>
      </c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>
      <c r="A66" s="155" t="s">
        <v>105</v>
      </c>
      <c r="B66" s="161" t="s">
        <v>66</v>
      </c>
      <c r="C66" s="199" t="s">
        <v>67</v>
      </c>
      <c r="D66" s="166"/>
      <c r="E66" s="172"/>
      <c r="F66" s="176"/>
      <c r="G66" s="176">
        <f>SUMIF(AE67:AE87,"&lt;&gt;NOR",G67:G87)</f>
        <v>0</v>
      </c>
      <c r="H66" s="176"/>
      <c r="I66" s="176">
        <f>SUM(I67:I87)</f>
        <v>0</v>
      </c>
      <c r="J66" s="176"/>
      <c r="K66" s="176">
        <f>SUM(K67:K87)</f>
        <v>0</v>
      </c>
      <c r="L66" s="176"/>
      <c r="M66" s="176">
        <f>SUM(M67:M87)</f>
        <v>0</v>
      </c>
      <c r="N66" s="167"/>
      <c r="O66" s="167">
        <f>SUM(O67:O87)</f>
        <v>0</v>
      </c>
      <c r="P66" s="167"/>
      <c r="Q66" s="167">
        <f>SUM(Q67:Q87)</f>
        <v>1.4298199999999999</v>
      </c>
      <c r="R66" s="167"/>
      <c r="S66" s="167"/>
      <c r="T66" s="168"/>
      <c r="U66" s="167">
        <f>SUM(U67:U87)</f>
        <v>16.759999999999998</v>
      </c>
      <c r="AE66" t="s">
        <v>106</v>
      </c>
    </row>
    <row r="67" spans="1:60" outlineLevel="1">
      <c r="A67" s="154">
        <v>8</v>
      </c>
      <c r="B67" s="160" t="s">
        <v>173</v>
      </c>
      <c r="C67" s="197" t="s">
        <v>174</v>
      </c>
      <c r="D67" s="162" t="s">
        <v>158</v>
      </c>
      <c r="E67" s="170">
        <v>13</v>
      </c>
      <c r="F67" s="174"/>
      <c r="G67" s="175">
        <f>ROUND(E67*F67,2)</f>
        <v>0</v>
      </c>
      <c r="H67" s="174"/>
      <c r="I67" s="175">
        <f>ROUND(E67*H67,2)</f>
        <v>0</v>
      </c>
      <c r="J67" s="174"/>
      <c r="K67" s="175">
        <f>ROUND(E67*J67,2)</f>
        <v>0</v>
      </c>
      <c r="L67" s="175">
        <v>21</v>
      </c>
      <c r="M67" s="175">
        <f>G67*(1+L67/100)</f>
        <v>0</v>
      </c>
      <c r="N67" s="163">
        <v>0</v>
      </c>
      <c r="O67" s="163">
        <f>ROUND(E67*N67,5)</f>
        <v>0</v>
      </c>
      <c r="P67" s="163">
        <v>6.5000000000000002E-2</v>
      </c>
      <c r="Q67" s="163">
        <f>ROUND(E67*P67,5)</f>
        <v>0.84499999999999997</v>
      </c>
      <c r="R67" s="163"/>
      <c r="S67" s="163"/>
      <c r="T67" s="164">
        <v>0.78100000000000003</v>
      </c>
      <c r="U67" s="163">
        <f>ROUND(E67*T67,2)</f>
        <v>10.15</v>
      </c>
      <c r="V67" s="153"/>
      <c r="W67" s="153"/>
      <c r="X67" s="153"/>
      <c r="Y67" s="153"/>
      <c r="Z67" s="153"/>
      <c r="AA67" s="153"/>
      <c r="AB67" s="153"/>
      <c r="AC67" s="153"/>
      <c r="AD67" s="153"/>
      <c r="AE67" s="153" t="s">
        <v>108</v>
      </c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>
      <c r="A68" s="154"/>
      <c r="B68" s="160"/>
      <c r="C68" s="198" t="s">
        <v>175</v>
      </c>
      <c r="D68" s="165"/>
      <c r="E68" s="171">
        <v>13</v>
      </c>
      <c r="F68" s="175"/>
      <c r="G68" s="175"/>
      <c r="H68" s="175"/>
      <c r="I68" s="175"/>
      <c r="J68" s="175"/>
      <c r="K68" s="175"/>
      <c r="L68" s="175"/>
      <c r="M68" s="175"/>
      <c r="N68" s="163"/>
      <c r="O68" s="163"/>
      <c r="P68" s="163"/>
      <c r="Q68" s="163"/>
      <c r="R68" s="163"/>
      <c r="S68" s="163"/>
      <c r="T68" s="164"/>
      <c r="U68" s="163"/>
      <c r="V68" s="153"/>
      <c r="W68" s="153"/>
      <c r="X68" s="153"/>
      <c r="Y68" s="153"/>
      <c r="Z68" s="153"/>
      <c r="AA68" s="153"/>
      <c r="AB68" s="153"/>
      <c r="AC68" s="153"/>
      <c r="AD68" s="153"/>
      <c r="AE68" s="153" t="s">
        <v>110</v>
      </c>
      <c r="AF68" s="153">
        <v>0</v>
      </c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>
      <c r="A69" s="154"/>
      <c r="B69" s="160"/>
      <c r="C69" s="200" t="s">
        <v>176</v>
      </c>
      <c r="D69" s="169"/>
      <c r="E69" s="173">
        <v>13</v>
      </c>
      <c r="F69" s="175"/>
      <c r="G69" s="175"/>
      <c r="H69" s="175"/>
      <c r="I69" s="175"/>
      <c r="J69" s="175"/>
      <c r="K69" s="175"/>
      <c r="L69" s="175"/>
      <c r="M69" s="175"/>
      <c r="N69" s="163"/>
      <c r="O69" s="163"/>
      <c r="P69" s="163"/>
      <c r="Q69" s="163"/>
      <c r="R69" s="163"/>
      <c r="S69" s="163"/>
      <c r="T69" s="164"/>
      <c r="U69" s="163"/>
      <c r="V69" s="153"/>
      <c r="W69" s="153"/>
      <c r="X69" s="153"/>
      <c r="Y69" s="153"/>
      <c r="Z69" s="153"/>
      <c r="AA69" s="153"/>
      <c r="AB69" s="153"/>
      <c r="AC69" s="153"/>
      <c r="AD69" s="153"/>
      <c r="AE69" s="153" t="s">
        <v>110</v>
      </c>
      <c r="AF69" s="153">
        <v>1</v>
      </c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>
      <c r="A70" s="154">
        <v>9</v>
      </c>
      <c r="B70" s="160" t="s">
        <v>177</v>
      </c>
      <c r="C70" s="197" t="s">
        <v>178</v>
      </c>
      <c r="D70" s="162" t="s">
        <v>167</v>
      </c>
      <c r="E70" s="170">
        <v>31</v>
      </c>
      <c r="F70" s="174"/>
      <c r="G70" s="175">
        <f>ROUND(E70*F70,2)</f>
        <v>0</v>
      </c>
      <c r="H70" s="174"/>
      <c r="I70" s="175">
        <f>ROUND(E70*H70,2)</f>
        <v>0</v>
      </c>
      <c r="J70" s="174"/>
      <c r="K70" s="175">
        <f>ROUND(E70*J70,2)</f>
        <v>0</v>
      </c>
      <c r="L70" s="175">
        <v>21</v>
      </c>
      <c r="M70" s="175">
        <f>G70*(1+L70/100)</f>
        <v>0</v>
      </c>
      <c r="N70" s="163">
        <v>0</v>
      </c>
      <c r="O70" s="163">
        <f>ROUND(E70*N70,5)</f>
        <v>0</v>
      </c>
      <c r="P70" s="163">
        <v>0</v>
      </c>
      <c r="Q70" s="163">
        <f>ROUND(E70*P70,5)</f>
        <v>0</v>
      </c>
      <c r="R70" s="163"/>
      <c r="S70" s="163"/>
      <c r="T70" s="164">
        <v>5.8000000000000003E-2</v>
      </c>
      <c r="U70" s="163">
        <f>ROUND(E70*T70,2)</f>
        <v>1.8</v>
      </c>
      <c r="V70" s="153"/>
      <c r="W70" s="153"/>
      <c r="X70" s="153"/>
      <c r="Y70" s="153"/>
      <c r="Z70" s="153"/>
      <c r="AA70" s="153"/>
      <c r="AB70" s="153"/>
      <c r="AC70" s="153"/>
      <c r="AD70" s="153"/>
      <c r="AE70" s="153" t="s">
        <v>108</v>
      </c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>
      <c r="A71" s="154"/>
      <c r="B71" s="160"/>
      <c r="C71" s="198" t="s">
        <v>179</v>
      </c>
      <c r="D71" s="165"/>
      <c r="E71" s="171">
        <v>19.8</v>
      </c>
      <c r="F71" s="175"/>
      <c r="G71" s="175"/>
      <c r="H71" s="175"/>
      <c r="I71" s="175"/>
      <c r="J71" s="175"/>
      <c r="K71" s="175"/>
      <c r="L71" s="175"/>
      <c r="M71" s="175"/>
      <c r="N71" s="163"/>
      <c r="O71" s="163"/>
      <c r="P71" s="163"/>
      <c r="Q71" s="163"/>
      <c r="R71" s="163"/>
      <c r="S71" s="163"/>
      <c r="T71" s="164"/>
      <c r="U71" s="163"/>
      <c r="V71" s="153"/>
      <c r="W71" s="153"/>
      <c r="X71" s="153"/>
      <c r="Y71" s="153"/>
      <c r="Z71" s="153"/>
      <c r="AA71" s="153"/>
      <c r="AB71" s="153"/>
      <c r="AC71" s="153"/>
      <c r="AD71" s="153"/>
      <c r="AE71" s="153" t="s">
        <v>110</v>
      </c>
      <c r="AF71" s="153">
        <v>0</v>
      </c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>
      <c r="A72" s="154"/>
      <c r="B72" s="160"/>
      <c r="C72" s="200" t="s">
        <v>176</v>
      </c>
      <c r="D72" s="169"/>
      <c r="E72" s="173">
        <v>19.8</v>
      </c>
      <c r="F72" s="175"/>
      <c r="G72" s="175"/>
      <c r="H72" s="175"/>
      <c r="I72" s="175"/>
      <c r="J72" s="175"/>
      <c r="K72" s="175"/>
      <c r="L72" s="175"/>
      <c r="M72" s="175"/>
      <c r="N72" s="163"/>
      <c r="O72" s="163"/>
      <c r="P72" s="163"/>
      <c r="Q72" s="163"/>
      <c r="R72" s="163"/>
      <c r="S72" s="163"/>
      <c r="T72" s="164"/>
      <c r="U72" s="163"/>
      <c r="V72" s="153"/>
      <c r="W72" s="153"/>
      <c r="X72" s="153"/>
      <c r="Y72" s="153"/>
      <c r="Z72" s="153"/>
      <c r="AA72" s="153"/>
      <c r="AB72" s="153"/>
      <c r="AC72" s="153"/>
      <c r="AD72" s="153"/>
      <c r="AE72" s="153" t="s">
        <v>110</v>
      </c>
      <c r="AF72" s="153">
        <v>1</v>
      </c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>
      <c r="A73" s="154"/>
      <c r="B73" s="160"/>
      <c r="C73" s="198" t="s">
        <v>180</v>
      </c>
      <c r="D73" s="165"/>
      <c r="E73" s="171">
        <v>11.2</v>
      </c>
      <c r="F73" s="175"/>
      <c r="G73" s="175"/>
      <c r="H73" s="175"/>
      <c r="I73" s="175"/>
      <c r="J73" s="175"/>
      <c r="K73" s="175"/>
      <c r="L73" s="175"/>
      <c r="M73" s="175"/>
      <c r="N73" s="163"/>
      <c r="O73" s="163"/>
      <c r="P73" s="163"/>
      <c r="Q73" s="163"/>
      <c r="R73" s="163"/>
      <c r="S73" s="163"/>
      <c r="T73" s="164"/>
      <c r="U73" s="163"/>
      <c r="V73" s="153"/>
      <c r="W73" s="153"/>
      <c r="X73" s="153"/>
      <c r="Y73" s="153"/>
      <c r="Z73" s="153"/>
      <c r="AA73" s="153"/>
      <c r="AB73" s="153"/>
      <c r="AC73" s="153"/>
      <c r="AD73" s="153"/>
      <c r="AE73" s="153" t="s">
        <v>110</v>
      </c>
      <c r="AF73" s="153">
        <v>0</v>
      </c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>
      <c r="A74" s="154"/>
      <c r="B74" s="160"/>
      <c r="C74" s="200" t="s">
        <v>176</v>
      </c>
      <c r="D74" s="169"/>
      <c r="E74" s="173">
        <v>11.2</v>
      </c>
      <c r="F74" s="175"/>
      <c r="G74" s="175"/>
      <c r="H74" s="175"/>
      <c r="I74" s="175"/>
      <c r="J74" s="175"/>
      <c r="K74" s="175"/>
      <c r="L74" s="175"/>
      <c r="M74" s="175"/>
      <c r="N74" s="163"/>
      <c r="O74" s="163"/>
      <c r="P74" s="163"/>
      <c r="Q74" s="163"/>
      <c r="R74" s="163"/>
      <c r="S74" s="163"/>
      <c r="T74" s="164"/>
      <c r="U74" s="163"/>
      <c r="V74" s="153"/>
      <c r="W74" s="153"/>
      <c r="X74" s="153"/>
      <c r="Y74" s="153"/>
      <c r="Z74" s="153"/>
      <c r="AA74" s="153"/>
      <c r="AB74" s="153"/>
      <c r="AC74" s="153"/>
      <c r="AD74" s="153"/>
      <c r="AE74" s="153" t="s">
        <v>110</v>
      </c>
      <c r="AF74" s="153">
        <v>1</v>
      </c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ht="22.5" outlineLevel="1">
      <c r="A75" s="154">
        <v>10</v>
      </c>
      <c r="B75" s="160" t="s">
        <v>181</v>
      </c>
      <c r="C75" s="197" t="s">
        <v>182</v>
      </c>
      <c r="D75" s="162" t="s">
        <v>167</v>
      </c>
      <c r="E75" s="170">
        <v>15.5</v>
      </c>
      <c r="F75" s="174"/>
      <c r="G75" s="175">
        <f>ROUND(E75*F75,2)</f>
        <v>0</v>
      </c>
      <c r="H75" s="174"/>
      <c r="I75" s="175">
        <f>ROUND(E75*H75,2)</f>
        <v>0</v>
      </c>
      <c r="J75" s="174"/>
      <c r="K75" s="175">
        <f>ROUND(E75*J75,2)</f>
        <v>0</v>
      </c>
      <c r="L75" s="175">
        <v>21</v>
      </c>
      <c r="M75" s="175">
        <f>G75*(1+L75/100)</f>
        <v>0</v>
      </c>
      <c r="N75" s="163">
        <v>0</v>
      </c>
      <c r="O75" s="163">
        <f>ROUND(E75*N75,5)</f>
        <v>0</v>
      </c>
      <c r="P75" s="163">
        <v>3.773E-2</v>
      </c>
      <c r="Q75" s="163">
        <f>ROUND(E75*P75,5)</f>
        <v>0.58482000000000001</v>
      </c>
      <c r="R75" s="163"/>
      <c r="S75" s="163"/>
      <c r="T75" s="164">
        <v>0.13</v>
      </c>
      <c r="U75" s="163">
        <f>ROUND(E75*T75,2)</f>
        <v>2.02</v>
      </c>
      <c r="V75" s="153"/>
      <c r="W75" s="153"/>
      <c r="X75" s="153"/>
      <c r="Y75" s="153"/>
      <c r="Z75" s="153"/>
      <c r="AA75" s="153"/>
      <c r="AB75" s="153"/>
      <c r="AC75" s="153"/>
      <c r="AD75" s="153"/>
      <c r="AE75" s="153" t="s">
        <v>108</v>
      </c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>
      <c r="A76" s="154"/>
      <c r="B76" s="160"/>
      <c r="C76" s="198" t="s">
        <v>183</v>
      </c>
      <c r="D76" s="165"/>
      <c r="E76" s="171">
        <v>9.9</v>
      </c>
      <c r="F76" s="175"/>
      <c r="G76" s="175"/>
      <c r="H76" s="175"/>
      <c r="I76" s="175"/>
      <c r="J76" s="175"/>
      <c r="K76" s="175"/>
      <c r="L76" s="175"/>
      <c r="M76" s="175"/>
      <c r="N76" s="163"/>
      <c r="O76" s="163"/>
      <c r="P76" s="163"/>
      <c r="Q76" s="163"/>
      <c r="R76" s="163"/>
      <c r="S76" s="163"/>
      <c r="T76" s="164"/>
      <c r="U76" s="163"/>
      <c r="V76" s="153"/>
      <c r="W76" s="153"/>
      <c r="X76" s="153"/>
      <c r="Y76" s="153"/>
      <c r="Z76" s="153"/>
      <c r="AA76" s="153"/>
      <c r="AB76" s="153"/>
      <c r="AC76" s="153"/>
      <c r="AD76" s="153"/>
      <c r="AE76" s="153" t="s">
        <v>110</v>
      </c>
      <c r="AF76" s="153">
        <v>0</v>
      </c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>
      <c r="A77" s="154"/>
      <c r="B77" s="160"/>
      <c r="C77" s="200" t="s">
        <v>176</v>
      </c>
      <c r="D77" s="169"/>
      <c r="E77" s="173">
        <v>9.9</v>
      </c>
      <c r="F77" s="175"/>
      <c r="G77" s="175"/>
      <c r="H77" s="175"/>
      <c r="I77" s="175"/>
      <c r="J77" s="175"/>
      <c r="K77" s="175"/>
      <c r="L77" s="175"/>
      <c r="M77" s="175"/>
      <c r="N77" s="163"/>
      <c r="O77" s="163"/>
      <c r="P77" s="163"/>
      <c r="Q77" s="163"/>
      <c r="R77" s="163"/>
      <c r="S77" s="163"/>
      <c r="T77" s="164"/>
      <c r="U77" s="163"/>
      <c r="V77" s="153"/>
      <c r="W77" s="153"/>
      <c r="X77" s="153"/>
      <c r="Y77" s="153"/>
      <c r="Z77" s="153"/>
      <c r="AA77" s="153"/>
      <c r="AB77" s="153"/>
      <c r="AC77" s="153"/>
      <c r="AD77" s="153"/>
      <c r="AE77" s="153" t="s">
        <v>110</v>
      </c>
      <c r="AF77" s="153">
        <v>1</v>
      </c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>
      <c r="A78" s="154"/>
      <c r="B78" s="160"/>
      <c r="C78" s="198" t="s">
        <v>184</v>
      </c>
      <c r="D78" s="165"/>
      <c r="E78" s="171">
        <v>5.6</v>
      </c>
      <c r="F78" s="175"/>
      <c r="G78" s="175"/>
      <c r="H78" s="175"/>
      <c r="I78" s="175"/>
      <c r="J78" s="175"/>
      <c r="K78" s="175"/>
      <c r="L78" s="175"/>
      <c r="M78" s="175"/>
      <c r="N78" s="163"/>
      <c r="O78" s="163"/>
      <c r="P78" s="163"/>
      <c r="Q78" s="163"/>
      <c r="R78" s="163"/>
      <c r="S78" s="163"/>
      <c r="T78" s="164"/>
      <c r="U78" s="163"/>
      <c r="V78" s="153"/>
      <c r="W78" s="153"/>
      <c r="X78" s="153"/>
      <c r="Y78" s="153"/>
      <c r="Z78" s="153"/>
      <c r="AA78" s="153"/>
      <c r="AB78" s="153"/>
      <c r="AC78" s="153"/>
      <c r="AD78" s="153"/>
      <c r="AE78" s="153" t="s">
        <v>110</v>
      </c>
      <c r="AF78" s="153">
        <v>0</v>
      </c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>
      <c r="A79" s="154"/>
      <c r="B79" s="160"/>
      <c r="C79" s="200" t="s">
        <v>176</v>
      </c>
      <c r="D79" s="169"/>
      <c r="E79" s="173">
        <v>5.6</v>
      </c>
      <c r="F79" s="175"/>
      <c r="G79" s="175"/>
      <c r="H79" s="175"/>
      <c r="I79" s="175"/>
      <c r="J79" s="175"/>
      <c r="K79" s="175"/>
      <c r="L79" s="175"/>
      <c r="M79" s="175"/>
      <c r="N79" s="163"/>
      <c r="O79" s="163"/>
      <c r="P79" s="163"/>
      <c r="Q79" s="163"/>
      <c r="R79" s="163"/>
      <c r="S79" s="163"/>
      <c r="T79" s="164"/>
      <c r="U79" s="163"/>
      <c r="V79" s="153"/>
      <c r="W79" s="153"/>
      <c r="X79" s="153"/>
      <c r="Y79" s="153"/>
      <c r="Z79" s="153"/>
      <c r="AA79" s="153"/>
      <c r="AB79" s="153"/>
      <c r="AC79" s="153"/>
      <c r="AD79" s="153"/>
      <c r="AE79" s="153" t="s">
        <v>110</v>
      </c>
      <c r="AF79" s="153">
        <v>1</v>
      </c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>
      <c r="A80" s="154">
        <v>11</v>
      </c>
      <c r="B80" s="160" t="s">
        <v>185</v>
      </c>
      <c r="C80" s="197" t="s">
        <v>186</v>
      </c>
      <c r="D80" s="162" t="s">
        <v>187</v>
      </c>
      <c r="E80" s="170">
        <v>1.43</v>
      </c>
      <c r="F80" s="174"/>
      <c r="G80" s="175">
        <f>ROUND(E80*F80,2)</f>
        <v>0</v>
      </c>
      <c r="H80" s="174"/>
      <c r="I80" s="175">
        <f>ROUND(E80*H80,2)</f>
        <v>0</v>
      </c>
      <c r="J80" s="174"/>
      <c r="K80" s="175">
        <f>ROUND(E80*J80,2)</f>
        <v>0</v>
      </c>
      <c r="L80" s="175">
        <v>21</v>
      </c>
      <c r="M80" s="175">
        <f>G80*(1+L80/100)</f>
        <v>0</v>
      </c>
      <c r="N80" s="163">
        <v>0</v>
      </c>
      <c r="O80" s="163">
        <f>ROUND(E80*N80,5)</f>
        <v>0</v>
      </c>
      <c r="P80" s="163">
        <v>0</v>
      </c>
      <c r="Q80" s="163">
        <f>ROUND(E80*P80,5)</f>
        <v>0</v>
      </c>
      <c r="R80" s="163"/>
      <c r="S80" s="163"/>
      <c r="T80" s="164">
        <v>0.94199999999999995</v>
      </c>
      <c r="U80" s="163">
        <f>ROUND(E80*T80,2)</f>
        <v>1.35</v>
      </c>
      <c r="V80" s="153"/>
      <c r="W80" s="153"/>
      <c r="X80" s="153"/>
      <c r="Y80" s="153"/>
      <c r="Z80" s="153"/>
      <c r="AA80" s="153"/>
      <c r="AB80" s="153"/>
      <c r="AC80" s="153"/>
      <c r="AD80" s="153"/>
      <c r="AE80" s="153" t="s">
        <v>108</v>
      </c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>
      <c r="A81" s="154">
        <v>12</v>
      </c>
      <c r="B81" s="160" t="s">
        <v>188</v>
      </c>
      <c r="C81" s="197" t="s">
        <v>189</v>
      </c>
      <c r="D81" s="162" t="s">
        <v>187</v>
      </c>
      <c r="E81" s="170">
        <v>5.72</v>
      </c>
      <c r="F81" s="174"/>
      <c r="G81" s="175">
        <f>ROUND(E81*F81,2)</f>
        <v>0</v>
      </c>
      <c r="H81" s="174"/>
      <c r="I81" s="175">
        <f>ROUND(E81*H81,2)</f>
        <v>0</v>
      </c>
      <c r="J81" s="174"/>
      <c r="K81" s="175">
        <f>ROUND(E81*J81,2)</f>
        <v>0</v>
      </c>
      <c r="L81" s="175">
        <v>21</v>
      </c>
      <c r="M81" s="175">
        <f>G81*(1+L81/100)</f>
        <v>0</v>
      </c>
      <c r="N81" s="163">
        <v>0</v>
      </c>
      <c r="O81" s="163">
        <f>ROUND(E81*N81,5)</f>
        <v>0</v>
      </c>
      <c r="P81" s="163">
        <v>0</v>
      </c>
      <c r="Q81" s="163">
        <f>ROUND(E81*P81,5)</f>
        <v>0</v>
      </c>
      <c r="R81" s="163"/>
      <c r="S81" s="163"/>
      <c r="T81" s="164">
        <v>0.105</v>
      </c>
      <c r="U81" s="163">
        <f>ROUND(E81*T81,2)</f>
        <v>0.6</v>
      </c>
      <c r="V81" s="153"/>
      <c r="W81" s="153"/>
      <c r="X81" s="153"/>
      <c r="Y81" s="153"/>
      <c r="Z81" s="153"/>
      <c r="AA81" s="153"/>
      <c r="AB81" s="153"/>
      <c r="AC81" s="153"/>
      <c r="AD81" s="153"/>
      <c r="AE81" s="153" t="s">
        <v>108</v>
      </c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>
      <c r="A82" s="154"/>
      <c r="B82" s="160"/>
      <c r="C82" s="198" t="s">
        <v>190</v>
      </c>
      <c r="D82" s="165"/>
      <c r="E82" s="171">
        <v>5.72</v>
      </c>
      <c r="F82" s="175"/>
      <c r="G82" s="175"/>
      <c r="H82" s="175"/>
      <c r="I82" s="175"/>
      <c r="J82" s="175"/>
      <c r="K82" s="175"/>
      <c r="L82" s="175"/>
      <c r="M82" s="175"/>
      <c r="N82" s="163"/>
      <c r="O82" s="163"/>
      <c r="P82" s="163"/>
      <c r="Q82" s="163"/>
      <c r="R82" s="163"/>
      <c r="S82" s="163"/>
      <c r="T82" s="164"/>
      <c r="U82" s="163"/>
      <c r="V82" s="153"/>
      <c r="W82" s="153"/>
      <c r="X82" s="153"/>
      <c r="Y82" s="153"/>
      <c r="Z82" s="153"/>
      <c r="AA82" s="153"/>
      <c r="AB82" s="153"/>
      <c r="AC82" s="153"/>
      <c r="AD82" s="153"/>
      <c r="AE82" s="153" t="s">
        <v>110</v>
      </c>
      <c r="AF82" s="153">
        <v>0</v>
      </c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>
      <c r="A83" s="154">
        <v>13</v>
      </c>
      <c r="B83" s="160" t="s">
        <v>191</v>
      </c>
      <c r="C83" s="197" t="s">
        <v>192</v>
      </c>
      <c r="D83" s="162" t="s">
        <v>187</v>
      </c>
      <c r="E83" s="170">
        <v>1.43</v>
      </c>
      <c r="F83" s="174"/>
      <c r="G83" s="175">
        <f>ROUND(E83*F83,2)</f>
        <v>0</v>
      </c>
      <c r="H83" s="174"/>
      <c r="I83" s="175">
        <f>ROUND(E83*H83,2)</f>
        <v>0</v>
      </c>
      <c r="J83" s="174"/>
      <c r="K83" s="175">
        <f>ROUND(E83*J83,2)</f>
        <v>0</v>
      </c>
      <c r="L83" s="175">
        <v>21</v>
      </c>
      <c r="M83" s="175">
        <f>G83*(1+L83/100)</f>
        <v>0</v>
      </c>
      <c r="N83" s="163">
        <v>0</v>
      </c>
      <c r="O83" s="163">
        <f>ROUND(E83*N83,5)</f>
        <v>0</v>
      </c>
      <c r="P83" s="163">
        <v>0</v>
      </c>
      <c r="Q83" s="163">
        <f>ROUND(E83*P83,5)</f>
        <v>0</v>
      </c>
      <c r="R83" s="163"/>
      <c r="S83" s="163"/>
      <c r="T83" s="164">
        <v>9.9000000000000005E-2</v>
      </c>
      <c r="U83" s="163">
        <f>ROUND(E83*T83,2)</f>
        <v>0.14000000000000001</v>
      </c>
      <c r="V83" s="153"/>
      <c r="W83" s="153"/>
      <c r="X83" s="153"/>
      <c r="Y83" s="153"/>
      <c r="Z83" s="153"/>
      <c r="AA83" s="153"/>
      <c r="AB83" s="153"/>
      <c r="AC83" s="153"/>
      <c r="AD83" s="153"/>
      <c r="AE83" s="153" t="s">
        <v>108</v>
      </c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>
      <c r="A84" s="154">
        <v>14</v>
      </c>
      <c r="B84" s="160" t="s">
        <v>193</v>
      </c>
      <c r="C84" s="197" t="s">
        <v>194</v>
      </c>
      <c r="D84" s="162" t="s">
        <v>187</v>
      </c>
      <c r="E84" s="170">
        <v>1.43</v>
      </c>
      <c r="F84" s="174"/>
      <c r="G84" s="175">
        <f>ROUND(E84*F84,2)</f>
        <v>0</v>
      </c>
      <c r="H84" s="174"/>
      <c r="I84" s="175">
        <f>ROUND(E84*H84,2)</f>
        <v>0</v>
      </c>
      <c r="J84" s="174"/>
      <c r="K84" s="175">
        <f>ROUND(E84*J84,2)</f>
        <v>0</v>
      </c>
      <c r="L84" s="175">
        <v>21</v>
      </c>
      <c r="M84" s="175">
        <f>G84*(1+L84/100)</f>
        <v>0</v>
      </c>
      <c r="N84" s="163">
        <v>0</v>
      </c>
      <c r="O84" s="163">
        <f>ROUND(E84*N84,5)</f>
        <v>0</v>
      </c>
      <c r="P84" s="163">
        <v>0</v>
      </c>
      <c r="Q84" s="163">
        <f>ROUND(E84*P84,5)</f>
        <v>0</v>
      </c>
      <c r="R84" s="163"/>
      <c r="S84" s="163"/>
      <c r="T84" s="164">
        <v>0.49</v>
      </c>
      <c r="U84" s="163">
        <f>ROUND(E84*T84,2)</f>
        <v>0.7</v>
      </c>
      <c r="V84" s="153"/>
      <c r="W84" s="153"/>
      <c r="X84" s="153"/>
      <c r="Y84" s="153"/>
      <c r="Z84" s="153"/>
      <c r="AA84" s="153"/>
      <c r="AB84" s="153"/>
      <c r="AC84" s="153"/>
      <c r="AD84" s="153"/>
      <c r="AE84" s="153" t="s">
        <v>108</v>
      </c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>
      <c r="A85" s="154">
        <v>15</v>
      </c>
      <c r="B85" s="160" t="s">
        <v>195</v>
      </c>
      <c r="C85" s="197" t="s">
        <v>196</v>
      </c>
      <c r="D85" s="162" t="s">
        <v>187</v>
      </c>
      <c r="E85" s="170">
        <v>11.44</v>
      </c>
      <c r="F85" s="174"/>
      <c r="G85" s="175">
        <f>ROUND(E85*F85,2)</f>
        <v>0</v>
      </c>
      <c r="H85" s="174"/>
      <c r="I85" s="175">
        <f>ROUND(E85*H85,2)</f>
        <v>0</v>
      </c>
      <c r="J85" s="174"/>
      <c r="K85" s="175">
        <f>ROUND(E85*J85,2)</f>
        <v>0</v>
      </c>
      <c r="L85" s="175">
        <v>21</v>
      </c>
      <c r="M85" s="175">
        <f>G85*(1+L85/100)</f>
        <v>0</v>
      </c>
      <c r="N85" s="163">
        <v>0</v>
      </c>
      <c r="O85" s="163">
        <f>ROUND(E85*N85,5)</f>
        <v>0</v>
      </c>
      <c r="P85" s="163">
        <v>0</v>
      </c>
      <c r="Q85" s="163">
        <f>ROUND(E85*P85,5)</f>
        <v>0</v>
      </c>
      <c r="R85" s="163"/>
      <c r="S85" s="163"/>
      <c r="T85" s="164">
        <v>0</v>
      </c>
      <c r="U85" s="163">
        <f>ROUND(E85*T85,2)</f>
        <v>0</v>
      </c>
      <c r="V85" s="153"/>
      <c r="W85" s="153"/>
      <c r="X85" s="153"/>
      <c r="Y85" s="153"/>
      <c r="Z85" s="153"/>
      <c r="AA85" s="153"/>
      <c r="AB85" s="153"/>
      <c r="AC85" s="153"/>
      <c r="AD85" s="153"/>
      <c r="AE85" s="153" t="s">
        <v>108</v>
      </c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>
      <c r="A86" s="154"/>
      <c r="B86" s="160"/>
      <c r="C86" s="198" t="s">
        <v>197</v>
      </c>
      <c r="D86" s="165"/>
      <c r="E86" s="171">
        <v>11.44</v>
      </c>
      <c r="F86" s="175"/>
      <c r="G86" s="175"/>
      <c r="H86" s="175"/>
      <c r="I86" s="175"/>
      <c r="J86" s="175"/>
      <c r="K86" s="175"/>
      <c r="L86" s="175"/>
      <c r="M86" s="175"/>
      <c r="N86" s="163"/>
      <c r="O86" s="163"/>
      <c r="P86" s="163"/>
      <c r="Q86" s="163"/>
      <c r="R86" s="163"/>
      <c r="S86" s="163"/>
      <c r="T86" s="164"/>
      <c r="U86" s="163"/>
      <c r="V86" s="153"/>
      <c r="W86" s="153"/>
      <c r="X86" s="153"/>
      <c r="Y86" s="153"/>
      <c r="Z86" s="153"/>
      <c r="AA86" s="153"/>
      <c r="AB86" s="153"/>
      <c r="AC86" s="153"/>
      <c r="AD86" s="153"/>
      <c r="AE86" s="153" t="s">
        <v>110</v>
      </c>
      <c r="AF86" s="153">
        <v>0</v>
      </c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>
      <c r="A87" s="154">
        <v>16</v>
      </c>
      <c r="B87" s="160" t="s">
        <v>198</v>
      </c>
      <c r="C87" s="197" t="s">
        <v>199</v>
      </c>
      <c r="D87" s="162" t="s">
        <v>187</v>
      </c>
      <c r="E87" s="170">
        <v>1.43</v>
      </c>
      <c r="F87" s="174"/>
      <c r="G87" s="175">
        <f>ROUND(E87*F87,2)</f>
        <v>0</v>
      </c>
      <c r="H87" s="174"/>
      <c r="I87" s="175">
        <f>ROUND(E87*H87,2)</f>
        <v>0</v>
      </c>
      <c r="J87" s="174"/>
      <c r="K87" s="175">
        <f>ROUND(E87*J87,2)</f>
        <v>0</v>
      </c>
      <c r="L87" s="175">
        <v>21</v>
      </c>
      <c r="M87" s="175">
        <f>G87*(1+L87/100)</f>
        <v>0</v>
      </c>
      <c r="N87" s="163">
        <v>0</v>
      </c>
      <c r="O87" s="163">
        <f>ROUND(E87*N87,5)</f>
        <v>0</v>
      </c>
      <c r="P87" s="163">
        <v>0</v>
      </c>
      <c r="Q87" s="163">
        <f>ROUND(E87*P87,5)</f>
        <v>0</v>
      </c>
      <c r="R87" s="163"/>
      <c r="S87" s="163"/>
      <c r="T87" s="164">
        <v>0</v>
      </c>
      <c r="U87" s="163">
        <f>ROUND(E87*T87,2)</f>
        <v>0</v>
      </c>
      <c r="V87" s="153"/>
      <c r="W87" s="153"/>
      <c r="X87" s="153"/>
      <c r="Y87" s="153"/>
      <c r="Z87" s="153"/>
      <c r="AA87" s="153"/>
      <c r="AB87" s="153"/>
      <c r="AC87" s="153"/>
      <c r="AD87" s="153"/>
      <c r="AE87" s="153" t="s">
        <v>108</v>
      </c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>
      <c r="A88" s="155" t="s">
        <v>105</v>
      </c>
      <c r="B88" s="161" t="s">
        <v>68</v>
      </c>
      <c r="C88" s="199" t="s">
        <v>69</v>
      </c>
      <c r="D88" s="166"/>
      <c r="E88" s="172"/>
      <c r="F88" s="176"/>
      <c r="G88" s="176">
        <f>SUMIF(AE89:AE89,"&lt;&gt;NOR",G89:G89)</f>
        <v>0</v>
      </c>
      <c r="H88" s="176"/>
      <c r="I88" s="176">
        <f>SUM(I89:I89)</f>
        <v>0</v>
      </c>
      <c r="J88" s="176"/>
      <c r="K88" s="176">
        <f>SUM(K89:K89)</f>
        <v>0</v>
      </c>
      <c r="L88" s="176"/>
      <c r="M88" s="176">
        <f>SUM(M89:M89)</f>
        <v>0</v>
      </c>
      <c r="N88" s="167"/>
      <c r="O88" s="167">
        <f>SUM(O89:O89)</f>
        <v>0</v>
      </c>
      <c r="P88" s="167"/>
      <c r="Q88" s="167">
        <f>SUM(Q89:Q89)</f>
        <v>0</v>
      </c>
      <c r="R88" s="167"/>
      <c r="S88" s="167"/>
      <c r="T88" s="168"/>
      <c r="U88" s="167">
        <f>SUM(U89:U89)</f>
        <v>0.68</v>
      </c>
      <c r="AE88" t="s">
        <v>106</v>
      </c>
    </row>
    <row r="89" spans="1:60" outlineLevel="1">
      <c r="A89" s="154">
        <v>17</v>
      </c>
      <c r="B89" s="160" t="s">
        <v>200</v>
      </c>
      <c r="C89" s="197" t="s">
        <v>201</v>
      </c>
      <c r="D89" s="162" t="s">
        <v>187</v>
      </c>
      <c r="E89" s="170">
        <v>0.72</v>
      </c>
      <c r="F89" s="174"/>
      <c r="G89" s="175">
        <f>ROUND(E89*F89,2)</f>
        <v>0</v>
      </c>
      <c r="H89" s="174"/>
      <c r="I89" s="175">
        <f>ROUND(E89*H89,2)</f>
        <v>0</v>
      </c>
      <c r="J89" s="174"/>
      <c r="K89" s="175">
        <f>ROUND(E89*J89,2)</f>
        <v>0</v>
      </c>
      <c r="L89" s="175">
        <v>21</v>
      </c>
      <c r="M89" s="175">
        <f>G89*(1+L89/100)</f>
        <v>0</v>
      </c>
      <c r="N89" s="163">
        <v>0</v>
      </c>
      <c r="O89" s="163">
        <f>ROUND(E89*N89,5)</f>
        <v>0</v>
      </c>
      <c r="P89" s="163">
        <v>0</v>
      </c>
      <c r="Q89" s="163">
        <f>ROUND(E89*P89,5)</f>
        <v>0</v>
      </c>
      <c r="R89" s="163"/>
      <c r="S89" s="163"/>
      <c r="T89" s="164">
        <v>0.9385</v>
      </c>
      <c r="U89" s="163">
        <f>ROUND(E89*T89,2)</f>
        <v>0.68</v>
      </c>
      <c r="V89" s="153"/>
      <c r="W89" s="153"/>
      <c r="X89" s="153"/>
      <c r="Y89" s="153"/>
      <c r="Z89" s="153"/>
      <c r="AA89" s="153"/>
      <c r="AB89" s="153"/>
      <c r="AC89" s="153"/>
      <c r="AD89" s="153"/>
      <c r="AE89" s="153" t="s">
        <v>108</v>
      </c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>
      <c r="A90" s="155" t="s">
        <v>105</v>
      </c>
      <c r="B90" s="161" t="s">
        <v>70</v>
      </c>
      <c r="C90" s="199" t="s">
        <v>71</v>
      </c>
      <c r="D90" s="166"/>
      <c r="E90" s="172"/>
      <c r="F90" s="176"/>
      <c r="G90" s="176">
        <f>SUMIF(AE91:AE91,"&lt;&gt;NOR",G91:G91)</f>
        <v>0</v>
      </c>
      <c r="H90" s="176"/>
      <c r="I90" s="176">
        <f>SUM(I91:I91)</f>
        <v>0</v>
      </c>
      <c r="J90" s="176"/>
      <c r="K90" s="176">
        <f>SUM(K91:K91)</f>
        <v>0</v>
      </c>
      <c r="L90" s="176"/>
      <c r="M90" s="176">
        <f>SUM(M91:M91)</f>
        <v>0</v>
      </c>
      <c r="N90" s="167"/>
      <c r="O90" s="167">
        <f>SUM(O91:O91)</f>
        <v>9.92E-3</v>
      </c>
      <c r="P90" s="167"/>
      <c r="Q90" s="167">
        <f>SUM(Q91:Q91)</f>
        <v>0</v>
      </c>
      <c r="R90" s="167"/>
      <c r="S90" s="167"/>
      <c r="T90" s="168"/>
      <c r="U90" s="167">
        <f>SUM(U91:U91)</f>
        <v>1.55</v>
      </c>
      <c r="AE90" t="s">
        <v>106</v>
      </c>
    </row>
    <row r="91" spans="1:60" ht="22.5" outlineLevel="1">
      <c r="A91" s="154">
        <v>18</v>
      </c>
      <c r="B91" s="160" t="s">
        <v>202</v>
      </c>
      <c r="C91" s="197" t="s">
        <v>203</v>
      </c>
      <c r="D91" s="162" t="s">
        <v>167</v>
      </c>
      <c r="E91" s="170">
        <v>31</v>
      </c>
      <c r="F91" s="174"/>
      <c r="G91" s="175">
        <f>ROUND(E91*F91,2)</f>
        <v>0</v>
      </c>
      <c r="H91" s="174"/>
      <c r="I91" s="175">
        <f>ROUND(E91*H91,2)</f>
        <v>0</v>
      </c>
      <c r="J91" s="174"/>
      <c r="K91" s="175">
        <f>ROUND(E91*J91,2)</f>
        <v>0</v>
      </c>
      <c r="L91" s="175">
        <v>21</v>
      </c>
      <c r="M91" s="175">
        <f>G91*(1+L91/100)</f>
        <v>0</v>
      </c>
      <c r="N91" s="163">
        <v>3.2000000000000003E-4</v>
      </c>
      <c r="O91" s="163">
        <f>ROUND(E91*N91,5)</f>
        <v>9.92E-3</v>
      </c>
      <c r="P91" s="163">
        <v>0</v>
      </c>
      <c r="Q91" s="163">
        <f>ROUND(E91*P91,5)</f>
        <v>0</v>
      </c>
      <c r="R91" s="163"/>
      <c r="S91" s="163"/>
      <c r="T91" s="164">
        <v>0.05</v>
      </c>
      <c r="U91" s="163">
        <f>ROUND(E91*T91,2)</f>
        <v>1.55</v>
      </c>
      <c r="V91" s="153"/>
      <c r="W91" s="153"/>
      <c r="X91" s="153"/>
      <c r="Y91" s="153"/>
      <c r="Z91" s="153"/>
      <c r="AA91" s="153"/>
      <c r="AB91" s="153"/>
      <c r="AC91" s="153"/>
      <c r="AD91" s="153"/>
      <c r="AE91" s="153" t="s">
        <v>108</v>
      </c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>
      <c r="A92" s="155" t="s">
        <v>105</v>
      </c>
      <c r="B92" s="161" t="s">
        <v>72</v>
      </c>
      <c r="C92" s="199" t="s">
        <v>73</v>
      </c>
      <c r="D92" s="166"/>
      <c r="E92" s="172"/>
      <c r="F92" s="176"/>
      <c r="G92" s="176">
        <f>SUMIF(AE93:AE101,"&lt;&gt;NOR",G93:G101)</f>
        <v>0</v>
      </c>
      <c r="H92" s="176"/>
      <c r="I92" s="176">
        <f>SUM(I93:I101)</f>
        <v>0</v>
      </c>
      <c r="J92" s="176"/>
      <c r="K92" s="176">
        <f>SUM(K93:K101)</f>
        <v>0</v>
      </c>
      <c r="L92" s="176"/>
      <c r="M92" s="176">
        <f>SUM(M93:M101)</f>
        <v>0</v>
      </c>
      <c r="N92" s="167"/>
      <c r="O92" s="167">
        <f>SUM(O93:O101)</f>
        <v>5.6970000000000007E-2</v>
      </c>
      <c r="P92" s="167"/>
      <c r="Q92" s="167">
        <f>SUM(Q93:Q101)</f>
        <v>0.189</v>
      </c>
      <c r="R92" s="167"/>
      <c r="S92" s="167"/>
      <c r="T92" s="168"/>
      <c r="U92" s="167">
        <f>SUM(U93:U101)</f>
        <v>45.629999999999995</v>
      </c>
      <c r="AE92" t="s">
        <v>106</v>
      </c>
    </row>
    <row r="93" spans="1:60" outlineLevel="1">
      <c r="A93" s="154">
        <v>19</v>
      </c>
      <c r="B93" s="160" t="s">
        <v>204</v>
      </c>
      <c r="C93" s="197" t="s">
        <v>205</v>
      </c>
      <c r="D93" s="162" t="s">
        <v>158</v>
      </c>
      <c r="E93" s="170">
        <v>27</v>
      </c>
      <c r="F93" s="174"/>
      <c r="G93" s="175">
        <f>ROUND(E93*F93,2)</f>
        <v>0</v>
      </c>
      <c r="H93" s="174"/>
      <c r="I93" s="175">
        <f>ROUND(E93*H93,2)</f>
        <v>0</v>
      </c>
      <c r="J93" s="174"/>
      <c r="K93" s="175">
        <f>ROUND(E93*J93,2)</f>
        <v>0</v>
      </c>
      <c r="L93" s="175">
        <v>21</v>
      </c>
      <c r="M93" s="175">
        <f>G93*(1+L93/100)</f>
        <v>0</v>
      </c>
      <c r="N93" s="163">
        <v>0</v>
      </c>
      <c r="O93" s="163">
        <f>ROUND(E93*N93,5)</f>
        <v>0</v>
      </c>
      <c r="P93" s="163">
        <v>5.0000000000000001E-3</v>
      </c>
      <c r="Q93" s="163">
        <f>ROUND(E93*P93,5)</f>
        <v>0.13500000000000001</v>
      </c>
      <c r="R93" s="163"/>
      <c r="S93" s="163"/>
      <c r="T93" s="164">
        <v>0.51</v>
      </c>
      <c r="U93" s="163">
        <f>ROUND(E93*T93,2)</f>
        <v>13.77</v>
      </c>
      <c r="V93" s="153"/>
      <c r="W93" s="153"/>
      <c r="X93" s="153"/>
      <c r="Y93" s="153"/>
      <c r="Z93" s="153"/>
      <c r="AA93" s="153"/>
      <c r="AB93" s="153"/>
      <c r="AC93" s="153"/>
      <c r="AD93" s="153"/>
      <c r="AE93" s="153" t="s">
        <v>108</v>
      </c>
      <c r="AF93" s="153"/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>
      <c r="A94" s="154"/>
      <c r="B94" s="160"/>
      <c r="C94" s="198" t="s">
        <v>206</v>
      </c>
      <c r="D94" s="165"/>
      <c r="E94" s="171">
        <v>27</v>
      </c>
      <c r="F94" s="175"/>
      <c r="G94" s="175"/>
      <c r="H94" s="175"/>
      <c r="I94" s="175"/>
      <c r="J94" s="175"/>
      <c r="K94" s="175"/>
      <c r="L94" s="175"/>
      <c r="M94" s="175"/>
      <c r="N94" s="163"/>
      <c r="O94" s="163"/>
      <c r="P94" s="163"/>
      <c r="Q94" s="163"/>
      <c r="R94" s="163"/>
      <c r="S94" s="163"/>
      <c r="T94" s="164"/>
      <c r="U94" s="163"/>
      <c r="V94" s="153"/>
      <c r="W94" s="153"/>
      <c r="X94" s="153"/>
      <c r="Y94" s="153"/>
      <c r="Z94" s="153"/>
      <c r="AA94" s="153"/>
      <c r="AB94" s="153"/>
      <c r="AC94" s="153"/>
      <c r="AD94" s="153"/>
      <c r="AE94" s="153" t="s">
        <v>110</v>
      </c>
      <c r="AF94" s="153">
        <v>0</v>
      </c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>
      <c r="A95" s="154">
        <v>20</v>
      </c>
      <c r="B95" s="160" t="s">
        <v>207</v>
      </c>
      <c r="C95" s="197" t="s">
        <v>208</v>
      </c>
      <c r="D95" s="162" t="s">
        <v>158</v>
      </c>
      <c r="E95" s="170">
        <v>27</v>
      </c>
      <c r="F95" s="174"/>
      <c r="G95" s="175">
        <f>ROUND(E95*F95,2)</f>
        <v>0</v>
      </c>
      <c r="H95" s="174"/>
      <c r="I95" s="175">
        <f>ROUND(E95*H95,2)</f>
        <v>0</v>
      </c>
      <c r="J95" s="174"/>
      <c r="K95" s="175">
        <f>ROUND(E95*J95,2)</f>
        <v>0</v>
      </c>
      <c r="L95" s="175">
        <v>21</v>
      </c>
      <c r="M95" s="175">
        <f>G95*(1+L95/100)</f>
        <v>0</v>
      </c>
      <c r="N95" s="163">
        <v>0</v>
      </c>
      <c r="O95" s="163">
        <f>ROUND(E95*N95,5)</f>
        <v>0</v>
      </c>
      <c r="P95" s="163">
        <v>2E-3</v>
      </c>
      <c r="Q95" s="163">
        <f>ROUND(E95*P95,5)</f>
        <v>5.3999999999999999E-2</v>
      </c>
      <c r="R95" s="163"/>
      <c r="S95" s="163"/>
      <c r="T95" s="164">
        <v>0.1</v>
      </c>
      <c r="U95" s="163">
        <f>ROUND(E95*T95,2)</f>
        <v>2.7</v>
      </c>
      <c r="V95" s="153"/>
      <c r="W95" s="153"/>
      <c r="X95" s="153"/>
      <c r="Y95" s="153"/>
      <c r="Z95" s="153"/>
      <c r="AA95" s="153"/>
      <c r="AB95" s="153"/>
      <c r="AC95" s="153"/>
      <c r="AD95" s="153"/>
      <c r="AE95" s="153" t="s">
        <v>108</v>
      </c>
      <c r="AF95" s="153"/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ht="22.5" outlineLevel="1">
      <c r="A96" s="154">
        <v>21</v>
      </c>
      <c r="B96" s="160" t="s">
        <v>209</v>
      </c>
      <c r="C96" s="197" t="s">
        <v>210</v>
      </c>
      <c r="D96" s="162" t="s">
        <v>158</v>
      </c>
      <c r="E96" s="170">
        <v>27</v>
      </c>
      <c r="F96" s="174"/>
      <c r="G96" s="175">
        <f>ROUND(E96*F96,2)</f>
        <v>0</v>
      </c>
      <c r="H96" s="174"/>
      <c r="I96" s="175">
        <f>ROUND(E96*H96,2)</f>
        <v>0</v>
      </c>
      <c r="J96" s="174"/>
      <c r="K96" s="175">
        <f>ROUND(E96*J96,2)</f>
        <v>0</v>
      </c>
      <c r="L96" s="175">
        <v>21</v>
      </c>
      <c r="M96" s="175">
        <f>G96*(1+L96/100)</f>
        <v>0</v>
      </c>
      <c r="N96" s="163">
        <v>6.0000000000000002E-5</v>
      </c>
      <c r="O96" s="163">
        <f>ROUND(E96*N96,5)</f>
        <v>1.6199999999999999E-3</v>
      </c>
      <c r="P96" s="163">
        <v>0</v>
      </c>
      <c r="Q96" s="163">
        <f>ROUND(E96*P96,5)</f>
        <v>0</v>
      </c>
      <c r="R96" s="163"/>
      <c r="S96" s="163"/>
      <c r="T96" s="164">
        <v>0.87</v>
      </c>
      <c r="U96" s="163">
        <f>ROUND(E96*T96,2)</f>
        <v>23.49</v>
      </c>
      <c r="V96" s="153"/>
      <c r="W96" s="153"/>
      <c r="X96" s="153"/>
      <c r="Y96" s="153"/>
      <c r="Z96" s="153"/>
      <c r="AA96" s="153"/>
      <c r="AB96" s="153"/>
      <c r="AC96" s="153"/>
      <c r="AD96" s="153"/>
      <c r="AE96" s="153" t="s">
        <v>108</v>
      </c>
      <c r="AF96" s="153"/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1">
      <c r="A97" s="154">
        <v>22</v>
      </c>
      <c r="B97" s="160" t="s">
        <v>211</v>
      </c>
      <c r="C97" s="197" t="s">
        <v>212</v>
      </c>
      <c r="D97" s="162" t="s">
        <v>158</v>
      </c>
      <c r="E97" s="170">
        <v>13.5</v>
      </c>
      <c r="F97" s="174"/>
      <c r="G97" s="175">
        <f>ROUND(E97*F97,2)</f>
        <v>0</v>
      </c>
      <c r="H97" s="174"/>
      <c r="I97" s="175">
        <f>ROUND(E97*H97,2)</f>
        <v>0</v>
      </c>
      <c r="J97" s="174"/>
      <c r="K97" s="175">
        <f>ROUND(E97*J97,2)</f>
        <v>0</v>
      </c>
      <c r="L97" s="175">
        <v>21</v>
      </c>
      <c r="M97" s="175">
        <f>G97*(1+L97/100)</f>
        <v>0</v>
      </c>
      <c r="N97" s="163">
        <v>4.1000000000000003E-3</v>
      </c>
      <c r="O97" s="163">
        <f>ROUND(E97*N97,5)</f>
        <v>5.5350000000000003E-2</v>
      </c>
      <c r="P97" s="163">
        <v>0</v>
      </c>
      <c r="Q97" s="163">
        <f>ROUND(E97*P97,5)</f>
        <v>0</v>
      </c>
      <c r="R97" s="163"/>
      <c r="S97" s="163"/>
      <c r="T97" s="164">
        <v>0.42</v>
      </c>
      <c r="U97" s="163">
        <f>ROUND(E97*T97,2)</f>
        <v>5.67</v>
      </c>
      <c r="V97" s="153"/>
      <c r="W97" s="153"/>
      <c r="X97" s="153"/>
      <c r="Y97" s="153"/>
      <c r="Z97" s="153"/>
      <c r="AA97" s="153"/>
      <c r="AB97" s="153"/>
      <c r="AC97" s="153"/>
      <c r="AD97" s="153"/>
      <c r="AE97" s="153" t="s">
        <v>108</v>
      </c>
      <c r="AF97" s="153"/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>
      <c r="A98" s="154"/>
      <c r="B98" s="160"/>
      <c r="C98" s="198" t="s">
        <v>213</v>
      </c>
      <c r="D98" s="165"/>
      <c r="E98" s="171"/>
      <c r="F98" s="175"/>
      <c r="G98" s="175"/>
      <c r="H98" s="175"/>
      <c r="I98" s="175"/>
      <c r="J98" s="175"/>
      <c r="K98" s="175"/>
      <c r="L98" s="175"/>
      <c r="M98" s="175"/>
      <c r="N98" s="163"/>
      <c r="O98" s="163"/>
      <c r="P98" s="163"/>
      <c r="Q98" s="163"/>
      <c r="R98" s="163"/>
      <c r="S98" s="163"/>
      <c r="T98" s="164"/>
      <c r="U98" s="163"/>
      <c r="V98" s="153"/>
      <c r="W98" s="153"/>
      <c r="X98" s="153"/>
      <c r="Y98" s="153"/>
      <c r="Z98" s="153"/>
      <c r="AA98" s="153"/>
      <c r="AB98" s="153"/>
      <c r="AC98" s="153"/>
      <c r="AD98" s="153"/>
      <c r="AE98" s="153" t="s">
        <v>110</v>
      </c>
      <c r="AF98" s="153">
        <v>0</v>
      </c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1">
      <c r="A99" s="154"/>
      <c r="B99" s="160"/>
      <c r="C99" s="198" t="s">
        <v>214</v>
      </c>
      <c r="D99" s="165"/>
      <c r="E99" s="171">
        <v>13.5</v>
      </c>
      <c r="F99" s="175"/>
      <c r="G99" s="175"/>
      <c r="H99" s="175"/>
      <c r="I99" s="175"/>
      <c r="J99" s="175"/>
      <c r="K99" s="175"/>
      <c r="L99" s="175"/>
      <c r="M99" s="175"/>
      <c r="N99" s="163"/>
      <c r="O99" s="163"/>
      <c r="P99" s="163"/>
      <c r="Q99" s="163"/>
      <c r="R99" s="163"/>
      <c r="S99" s="163"/>
      <c r="T99" s="164"/>
      <c r="U99" s="163"/>
      <c r="V99" s="153"/>
      <c r="W99" s="153"/>
      <c r="X99" s="153"/>
      <c r="Y99" s="153"/>
      <c r="Z99" s="153"/>
      <c r="AA99" s="153"/>
      <c r="AB99" s="153"/>
      <c r="AC99" s="153"/>
      <c r="AD99" s="153"/>
      <c r="AE99" s="153" t="s">
        <v>110</v>
      </c>
      <c r="AF99" s="153">
        <v>0</v>
      </c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1">
      <c r="A100" s="154">
        <v>23</v>
      </c>
      <c r="B100" s="160" t="s">
        <v>215</v>
      </c>
      <c r="C100" s="197" t="s">
        <v>216</v>
      </c>
      <c r="D100" s="162" t="s">
        <v>217</v>
      </c>
      <c r="E100" s="170">
        <v>30</v>
      </c>
      <c r="F100" s="174"/>
      <c r="G100" s="175">
        <f>ROUND(E100*F100,2)</f>
        <v>0</v>
      </c>
      <c r="H100" s="174"/>
      <c r="I100" s="175">
        <f>ROUND(E100*H100,2)</f>
        <v>0</v>
      </c>
      <c r="J100" s="174"/>
      <c r="K100" s="175">
        <f>ROUND(E100*J100,2)</f>
        <v>0</v>
      </c>
      <c r="L100" s="175">
        <v>21</v>
      </c>
      <c r="M100" s="175">
        <f>G100*(1+L100/100)</f>
        <v>0</v>
      </c>
      <c r="N100" s="163">
        <v>0</v>
      </c>
      <c r="O100" s="163">
        <f>ROUND(E100*N100,5)</f>
        <v>0</v>
      </c>
      <c r="P100" s="163">
        <v>0</v>
      </c>
      <c r="Q100" s="163">
        <f>ROUND(E100*P100,5)</f>
        <v>0</v>
      </c>
      <c r="R100" s="163"/>
      <c r="S100" s="163"/>
      <c r="T100" s="164">
        <v>0</v>
      </c>
      <c r="U100" s="163">
        <f>ROUND(E100*T100,2)</f>
        <v>0</v>
      </c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 t="s">
        <v>108</v>
      </c>
      <c r="AF100" s="153"/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>
      <c r="A101" s="154">
        <v>24</v>
      </c>
      <c r="B101" s="160" t="s">
        <v>218</v>
      </c>
      <c r="C101" s="197" t="s">
        <v>219</v>
      </c>
      <c r="D101" s="162" t="s">
        <v>217</v>
      </c>
      <c r="E101" s="170">
        <v>20</v>
      </c>
      <c r="F101" s="174"/>
      <c r="G101" s="175">
        <f>ROUND(E101*F101,2)</f>
        <v>0</v>
      </c>
      <c r="H101" s="174"/>
      <c r="I101" s="175">
        <f>ROUND(E101*H101,2)</f>
        <v>0</v>
      </c>
      <c r="J101" s="174"/>
      <c r="K101" s="175">
        <f>ROUND(E101*J101,2)</f>
        <v>0</v>
      </c>
      <c r="L101" s="175">
        <v>21</v>
      </c>
      <c r="M101" s="175">
        <f>G101*(1+L101/100)</f>
        <v>0</v>
      </c>
      <c r="N101" s="163">
        <v>0</v>
      </c>
      <c r="O101" s="163">
        <f>ROUND(E101*N101,5)</f>
        <v>0</v>
      </c>
      <c r="P101" s="163">
        <v>0</v>
      </c>
      <c r="Q101" s="163">
        <f>ROUND(E101*P101,5)</f>
        <v>0</v>
      </c>
      <c r="R101" s="163"/>
      <c r="S101" s="163"/>
      <c r="T101" s="164">
        <v>0</v>
      </c>
      <c r="U101" s="163">
        <f>ROUND(E101*T101,2)</f>
        <v>0</v>
      </c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 t="s">
        <v>108</v>
      </c>
      <c r="AF101" s="153"/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>
      <c r="A102" s="155" t="s">
        <v>105</v>
      </c>
      <c r="B102" s="161" t="s">
        <v>74</v>
      </c>
      <c r="C102" s="199" t="s">
        <v>75</v>
      </c>
      <c r="D102" s="166"/>
      <c r="E102" s="172"/>
      <c r="F102" s="176"/>
      <c r="G102" s="176">
        <f>SUMIF(AE103:AE109,"&lt;&gt;NOR",G103:G109)</f>
        <v>0</v>
      </c>
      <c r="H102" s="176"/>
      <c r="I102" s="176">
        <f>SUM(I103:I109)</f>
        <v>0</v>
      </c>
      <c r="J102" s="176"/>
      <c r="K102" s="176">
        <f>SUM(K103:K109)</f>
        <v>0</v>
      </c>
      <c r="L102" s="176"/>
      <c r="M102" s="176">
        <f>SUM(M103:M109)</f>
        <v>0</v>
      </c>
      <c r="N102" s="167"/>
      <c r="O102" s="167">
        <f>SUM(O103:O109)</f>
        <v>4.7200000000000002E-3</v>
      </c>
      <c r="P102" s="167"/>
      <c r="Q102" s="167">
        <f>SUM(Q103:Q109)</f>
        <v>0</v>
      </c>
      <c r="R102" s="167"/>
      <c r="S102" s="167"/>
      <c r="T102" s="168"/>
      <c r="U102" s="167">
        <f>SUM(U103:U109)</f>
        <v>1.67</v>
      </c>
      <c r="AE102" t="s">
        <v>106</v>
      </c>
    </row>
    <row r="103" spans="1:60" outlineLevel="1">
      <c r="A103" s="154">
        <v>25</v>
      </c>
      <c r="B103" s="160" t="s">
        <v>220</v>
      </c>
      <c r="C103" s="197" t="s">
        <v>221</v>
      </c>
      <c r="D103" s="162" t="s">
        <v>158</v>
      </c>
      <c r="E103" s="170">
        <v>12.41</v>
      </c>
      <c r="F103" s="174"/>
      <c r="G103" s="175">
        <f>ROUND(E103*F103,2)</f>
        <v>0</v>
      </c>
      <c r="H103" s="174"/>
      <c r="I103" s="175">
        <f>ROUND(E103*H103,2)</f>
        <v>0</v>
      </c>
      <c r="J103" s="174"/>
      <c r="K103" s="175">
        <f>ROUND(E103*J103,2)</f>
        <v>0</v>
      </c>
      <c r="L103" s="175">
        <v>21</v>
      </c>
      <c r="M103" s="175">
        <f>G103*(1+L103/100)</f>
        <v>0</v>
      </c>
      <c r="N103" s="163">
        <v>3.8000000000000002E-4</v>
      </c>
      <c r="O103" s="163">
        <f>ROUND(E103*N103,5)</f>
        <v>4.7200000000000002E-3</v>
      </c>
      <c r="P103" s="163">
        <v>0</v>
      </c>
      <c r="Q103" s="163">
        <f>ROUND(E103*P103,5)</f>
        <v>0</v>
      </c>
      <c r="R103" s="163"/>
      <c r="S103" s="163"/>
      <c r="T103" s="164">
        <v>0.13439000000000001</v>
      </c>
      <c r="U103" s="163">
        <f>ROUND(E103*T103,2)</f>
        <v>1.67</v>
      </c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 t="s">
        <v>222</v>
      </c>
      <c r="AF103" s="153"/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1">
      <c r="A104" s="154"/>
      <c r="B104" s="160"/>
      <c r="C104" s="198" t="s">
        <v>159</v>
      </c>
      <c r="D104" s="165"/>
      <c r="E104" s="171"/>
      <c r="F104" s="175"/>
      <c r="G104" s="175"/>
      <c r="H104" s="175"/>
      <c r="I104" s="175"/>
      <c r="J104" s="175"/>
      <c r="K104" s="175"/>
      <c r="L104" s="175"/>
      <c r="M104" s="175"/>
      <c r="N104" s="163"/>
      <c r="O104" s="163"/>
      <c r="P104" s="163"/>
      <c r="Q104" s="163"/>
      <c r="R104" s="163"/>
      <c r="S104" s="163"/>
      <c r="T104" s="164"/>
      <c r="U104" s="16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 t="s">
        <v>110</v>
      </c>
      <c r="AF104" s="153">
        <v>0</v>
      </c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>
      <c r="A105" s="154"/>
      <c r="B105" s="160"/>
      <c r="C105" s="198" t="s">
        <v>223</v>
      </c>
      <c r="D105" s="165"/>
      <c r="E105" s="171">
        <v>6.3</v>
      </c>
      <c r="F105" s="175"/>
      <c r="G105" s="175"/>
      <c r="H105" s="175"/>
      <c r="I105" s="175"/>
      <c r="J105" s="175"/>
      <c r="K105" s="175"/>
      <c r="L105" s="175"/>
      <c r="M105" s="175"/>
      <c r="N105" s="163"/>
      <c r="O105" s="163"/>
      <c r="P105" s="163"/>
      <c r="Q105" s="163"/>
      <c r="R105" s="163"/>
      <c r="S105" s="163"/>
      <c r="T105" s="164"/>
      <c r="U105" s="163"/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 t="s">
        <v>110</v>
      </c>
      <c r="AF105" s="153">
        <v>0</v>
      </c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>
      <c r="A106" s="154"/>
      <c r="B106" s="160"/>
      <c r="C106" s="198" t="s">
        <v>224</v>
      </c>
      <c r="D106" s="165"/>
      <c r="E106" s="171"/>
      <c r="F106" s="175"/>
      <c r="G106" s="175"/>
      <c r="H106" s="175"/>
      <c r="I106" s="175"/>
      <c r="J106" s="175"/>
      <c r="K106" s="175"/>
      <c r="L106" s="175"/>
      <c r="M106" s="175"/>
      <c r="N106" s="163"/>
      <c r="O106" s="163"/>
      <c r="P106" s="163"/>
      <c r="Q106" s="163"/>
      <c r="R106" s="163"/>
      <c r="S106" s="163"/>
      <c r="T106" s="164"/>
      <c r="U106" s="163"/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 t="s">
        <v>110</v>
      </c>
      <c r="AF106" s="153">
        <v>0</v>
      </c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outlineLevel="1">
      <c r="A107" s="154"/>
      <c r="B107" s="160"/>
      <c r="C107" s="198" t="s">
        <v>225</v>
      </c>
      <c r="D107" s="165"/>
      <c r="E107" s="171">
        <v>4.55</v>
      </c>
      <c r="F107" s="175"/>
      <c r="G107" s="175"/>
      <c r="H107" s="175"/>
      <c r="I107" s="175"/>
      <c r="J107" s="175"/>
      <c r="K107" s="175"/>
      <c r="L107" s="175"/>
      <c r="M107" s="175"/>
      <c r="N107" s="163"/>
      <c r="O107" s="163"/>
      <c r="P107" s="163"/>
      <c r="Q107" s="163"/>
      <c r="R107" s="163"/>
      <c r="S107" s="163"/>
      <c r="T107" s="164"/>
      <c r="U107" s="16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 t="s">
        <v>110</v>
      </c>
      <c r="AF107" s="153">
        <v>0</v>
      </c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outlineLevel="1">
      <c r="A108" s="154"/>
      <c r="B108" s="160"/>
      <c r="C108" s="198" t="s">
        <v>163</v>
      </c>
      <c r="D108" s="165"/>
      <c r="E108" s="171"/>
      <c r="F108" s="175"/>
      <c r="G108" s="175"/>
      <c r="H108" s="175"/>
      <c r="I108" s="175"/>
      <c r="J108" s="175"/>
      <c r="K108" s="175"/>
      <c r="L108" s="175"/>
      <c r="M108" s="175"/>
      <c r="N108" s="163"/>
      <c r="O108" s="163"/>
      <c r="P108" s="163"/>
      <c r="Q108" s="163"/>
      <c r="R108" s="163"/>
      <c r="S108" s="163"/>
      <c r="T108" s="164"/>
      <c r="U108" s="163"/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 t="s">
        <v>110</v>
      </c>
      <c r="AF108" s="153">
        <v>0</v>
      </c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>
      <c r="A109" s="154"/>
      <c r="B109" s="160"/>
      <c r="C109" s="198" t="s">
        <v>164</v>
      </c>
      <c r="D109" s="165"/>
      <c r="E109" s="171">
        <v>1.5569999999999999</v>
      </c>
      <c r="F109" s="175"/>
      <c r="G109" s="175"/>
      <c r="H109" s="175"/>
      <c r="I109" s="175"/>
      <c r="J109" s="175"/>
      <c r="K109" s="175"/>
      <c r="L109" s="175"/>
      <c r="M109" s="175"/>
      <c r="N109" s="163"/>
      <c r="O109" s="163"/>
      <c r="P109" s="163"/>
      <c r="Q109" s="163"/>
      <c r="R109" s="163"/>
      <c r="S109" s="163"/>
      <c r="T109" s="164"/>
      <c r="U109" s="16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 t="s">
        <v>110</v>
      </c>
      <c r="AF109" s="153">
        <v>0</v>
      </c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>
      <c r="A110" s="155" t="s">
        <v>105</v>
      </c>
      <c r="B110" s="161" t="s">
        <v>76</v>
      </c>
      <c r="C110" s="199" t="s">
        <v>77</v>
      </c>
      <c r="D110" s="166"/>
      <c r="E110" s="172"/>
      <c r="F110" s="176"/>
      <c r="G110" s="176">
        <f>SUMIF(AE111:AE114,"&lt;&gt;NOR",G111:G114)</f>
        <v>0</v>
      </c>
      <c r="H110" s="176"/>
      <c r="I110" s="176">
        <f>SUM(I111:I114)</f>
        <v>0</v>
      </c>
      <c r="J110" s="176"/>
      <c r="K110" s="176">
        <f>SUM(K111:K114)</f>
        <v>0</v>
      </c>
      <c r="L110" s="176"/>
      <c r="M110" s="176">
        <f>SUM(M111:M114)</f>
        <v>0</v>
      </c>
      <c r="N110" s="167"/>
      <c r="O110" s="167">
        <f>SUM(O111:O114)</f>
        <v>0</v>
      </c>
      <c r="P110" s="167"/>
      <c r="Q110" s="167">
        <f>SUM(Q111:Q114)</f>
        <v>0</v>
      </c>
      <c r="R110" s="167"/>
      <c r="S110" s="167"/>
      <c r="T110" s="168"/>
      <c r="U110" s="167">
        <f>SUM(U111:U114)</f>
        <v>0</v>
      </c>
      <c r="AE110" t="s">
        <v>106</v>
      </c>
    </row>
    <row r="111" spans="1:60" ht="33.75" outlineLevel="1">
      <c r="A111" s="154">
        <v>26</v>
      </c>
      <c r="B111" s="160" t="s">
        <v>226</v>
      </c>
      <c r="C111" s="197" t="s">
        <v>368</v>
      </c>
      <c r="D111" s="162" t="s">
        <v>227</v>
      </c>
      <c r="E111" s="170">
        <v>1</v>
      </c>
      <c r="F111" s="174"/>
      <c r="G111" s="175">
        <f>ROUND(E111*F111,2)</f>
        <v>0</v>
      </c>
      <c r="H111" s="174"/>
      <c r="I111" s="175">
        <f>ROUND(E111*H111,2)</f>
        <v>0</v>
      </c>
      <c r="J111" s="174"/>
      <c r="K111" s="175">
        <f>ROUND(E111*J111,2)</f>
        <v>0</v>
      </c>
      <c r="L111" s="175">
        <v>21</v>
      </c>
      <c r="M111" s="175">
        <f>G111*(1+L111/100)</f>
        <v>0</v>
      </c>
      <c r="N111" s="163">
        <v>0</v>
      </c>
      <c r="O111" s="163">
        <f>ROUND(E111*N111,5)</f>
        <v>0</v>
      </c>
      <c r="P111" s="163">
        <v>0</v>
      </c>
      <c r="Q111" s="163">
        <f>ROUND(E111*P111,5)</f>
        <v>0</v>
      </c>
      <c r="R111" s="163"/>
      <c r="S111" s="163"/>
      <c r="T111" s="164">
        <v>0</v>
      </c>
      <c r="U111" s="163">
        <f>ROUND(E111*T111,2)</f>
        <v>0</v>
      </c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 t="s">
        <v>108</v>
      </c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ht="33.75" outlineLevel="1">
      <c r="A112" s="154">
        <v>27</v>
      </c>
      <c r="B112" s="160" t="s">
        <v>228</v>
      </c>
      <c r="C112" s="197" t="s">
        <v>366</v>
      </c>
      <c r="D112" s="162" t="s">
        <v>227</v>
      </c>
      <c r="E112" s="170">
        <v>1</v>
      </c>
      <c r="F112" s="174"/>
      <c r="G112" s="175">
        <f>ROUND(E112*F112,2)</f>
        <v>0</v>
      </c>
      <c r="H112" s="174"/>
      <c r="I112" s="175">
        <f>ROUND(E112*H112,2)</f>
        <v>0</v>
      </c>
      <c r="J112" s="174"/>
      <c r="K112" s="175">
        <f>ROUND(E112*J112,2)</f>
        <v>0</v>
      </c>
      <c r="L112" s="175">
        <v>21</v>
      </c>
      <c r="M112" s="175">
        <f>G112*(1+L112/100)</f>
        <v>0</v>
      </c>
      <c r="N112" s="163">
        <v>0</v>
      </c>
      <c r="O112" s="163">
        <f>ROUND(E112*N112,5)</f>
        <v>0</v>
      </c>
      <c r="P112" s="163">
        <v>0</v>
      </c>
      <c r="Q112" s="163">
        <f>ROUND(E112*P112,5)</f>
        <v>0</v>
      </c>
      <c r="R112" s="163"/>
      <c r="S112" s="163"/>
      <c r="T112" s="164">
        <v>0</v>
      </c>
      <c r="U112" s="163">
        <f>ROUND(E112*T112,2)</f>
        <v>0</v>
      </c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 t="s">
        <v>108</v>
      </c>
      <c r="AF112" s="153"/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ht="33.75" outlineLevel="1">
      <c r="A113" s="154">
        <v>28</v>
      </c>
      <c r="B113" s="160" t="s">
        <v>229</v>
      </c>
      <c r="C113" s="197" t="s">
        <v>367</v>
      </c>
      <c r="D113" s="162" t="s">
        <v>227</v>
      </c>
      <c r="E113" s="170">
        <v>1</v>
      </c>
      <c r="F113" s="174"/>
      <c r="G113" s="175">
        <f>ROUND(E113*F113,2)</f>
        <v>0</v>
      </c>
      <c r="H113" s="174"/>
      <c r="I113" s="175">
        <f>ROUND(E113*H113,2)</f>
        <v>0</v>
      </c>
      <c r="J113" s="174"/>
      <c r="K113" s="175">
        <f>ROUND(E113*J113,2)</f>
        <v>0</v>
      </c>
      <c r="L113" s="175">
        <v>21</v>
      </c>
      <c r="M113" s="175">
        <f>G113*(1+L113/100)</f>
        <v>0</v>
      </c>
      <c r="N113" s="163">
        <v>0</v>
      </c>
      <c r="O113" s="163">
        <f>ROUND(E113*N113,5)</f>
        <v>0</v>
      </c>
      <c r="P113" s="163">
        <v>0</v>
      </c>
      <c r="Q113" s="163">
        <f>ROUND(E113*P113,5)</f>
        <v>0</v>
      </c>
      <c r="R113" s="163"/>
      <c r="S113" s="163"/>
      <c r="T113" s="164">
        <v>0</v>
      </c>
      <c r="U113" s="163">
        <f>ROUND(E113*T113,2)</f>
        <v>0</v>
      </c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 t="s">
        <v>108</v>
      </c>
      <c r="AF113" s="153"/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ht="33.75" outlineLevel="1">
      <c r="A114" s="185">
        <v>29</v>
      </c>
      <c r="B114" s="186" t="s">
        <v>230</v>
      </c>
      <c r="C114" s="201" t="s">
        <v>369</v>
      </c>
      <c r="D114" s="187" t="s">
        <v>227</v>
      </c>
      <c r="E114" s="188">
        <v>1</v>
      </c>
      <c r="F114" s="189"/>
      <c r="G114" s="190">
        <f>ROUND(E114*F114,2)</f>
        <v>0</v>
      </c>
      <c r="H114" s="189"/>
      <c r="I114" s="190">
        <f>ROUND(E114*H114,2)</f>
        <v>0</v>
      </c>
      <c r="J114" s="189"/>
      <c r="K114" s="190">
        <f>ROUND(E114*J114,2)</f>
        <v>0</v>
      </c>
      <c r="L114" s="190">
        <v>21</v>
      </c>
      <c r="M114" s="190">
        <f>G114*(1+L114/100)</f>
        <v>0</v>
      </c>
      <c r="N114" s="191">
        <v>0</v>
      </c>
      <c r="O114" s="191">
        <f>ROUND(E114*N114,5)</f>
        <v>0</v>
      </c>
      <c r="P114" s="191">
        <v>0</v>
      </c>
      <c r="Q114" s="191">
        <f>ROUND(E114*P114,5)</f>
        <v>0</v>
      </c>
      <c r="R114" s="191"/>
      <c r="S114" s="191"/>
      <c r="T114" s="192">
        <v>0</v>
      </c>
      <c r="U114" s="191">
        <f>ROUND(E114*T114,2)</f>
        <v>0</v>
      </c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 t="s">
        <v>108</v>
      </c>
      <c r="AF114" s="153"/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>
      <c r="A115" s="6"/>
      <c r="B115" s="7" t="s">
        <v>144</v>
      </c>
      <c r="C115" s="202" t="s">
        <v>144</v>
      </c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AC115">
        <v>15</v>
      </c>
      <c r="AD115">
        <v>21</v>
      </c>
    </row>
    <row r="116" spans="1:60">
      <c r="A116" s="193"/>
      <c r="B116" s="194" t="s">
        <v>362</v>
      </c>
      <c r="C116" s="203" t="s">
        <v>144</v>
      </c>
      <c r="D116" s="195"/>
      <c r="E116" s="195"/>
      <c r="F116" s="195"/>
      <c r="G116" s="196">
        <f>G8+G51+G54+G63+G66+G88+G90+G92+G102+G110</f>
        <v>0</v>
      </c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AC116">
        <f>SUMIF(L7:L114,AC115,G7:G114)</f>
        <v>0</v>
      </c>
      <c r="AD116">
        <f>SUMIF(L7:L114,AD115,G7:G114)</f>
        <v>0</v>
      </c>
      <c r="AE116" t="s">
        <v>231</v>
      </c>
    </row>
    <row r="117" spans="1:60">
      <c r="A117" s="6"/>
      <c r="B117" s="7" t="s">
        <v>144</v>
      </c>
      <c r="C117" s="202" t="s">
        <v>144</v>
      </c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1:60">
      <c r="A118" s="6"/>
      <c r="B118" s="7" t="s">
        <v>144</v>
      </c>
      <c r="C118" s="202" t="s">
        <v>144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 spans="1:60">
      <c r="A119" s="493" t="s">
        <v>363</v>
      </c>
      <c r="B119" s="493"/>
      <c r="C119" s="494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spans="1:60">
      <c r="A120" s="474"/>
      <c r="B120" s="475"/>
      <c r="C120" s="476"/>
      <c r="D120" s="475"/>
      <c r="E120" s="475"/>
      <c r="F120" s="475"/>
      <c r="G120" s="477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AE120" t="s">
        <v>232</v>
      </c>
    </row>
    <row r="121" spans="1:60">
      <c r="A121" s="478"/>
      <c r="B121" s="479"/>
      <c r="C121" s="480"/>
      <c r="D121" s="479"/>
      <c r="E121" s="479"/>
      <c r="F121" s="479"/>
      <c r="G121" s="481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60">
      <c r="A122" s="478"/>
      <c r="B122" s="479"/>
      <c r="C122" s="480"/>
      <c r="D122" s="479"/>
      <c r="E122" s="479"/>
      <c r="F122" s="479"/>
      <c r="G122" s="481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60">
      <c r="A123" s="478"/>
      <c r="B123" s="479"/>
      <c r="C123" s="480"/>
      <c r="D123" s="479"/>
      <c r="E123" s="479"/>
      <c r="F123" s="479"/>
      <c r="G123" s="481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60">
      <c r="A124" s="482"/>
      <c r="B124" s="483"/>
      <c r="C124" s="484"/>
      <c r="D124" s="483"/>
      <c r="E124" s="483"/>
      <c r="F124" s="483"/>
      <c r="G124" s="485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spans="1:60">
      <c r="A125" s="6"/>
      <c r="B125" s="7" t="s">
        <v>144</v>
      </c>
      <c r="C125" s="202" t="s">
        <v>144</v>
      </c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 spans="1:60">
      <c r="C126" s="204"/>
      <c r="AE126" t="s">
        <v>233</v>
      </c>
    </row>
  </sheetData>
  <sheetProtection algorithmName="SHA-512" hashValue="/s4FCqEFH8c4V5R53ba63j61uVTcfINCGP38aEqptfNATfJop0Iu9U8qdTnw0oVYuTTGto6WePruX+Oduz4XXQ==" saltValue="U03OyvV5/MozztvtIvo4kQ==" spinCount="100000" sheet="1" objects="1" scenarios="1"/>
  <mergeCells count="6">
    <mergeCell ref="A120:G124"/>
    <mergeCell ref="A1:G1"/>
    <mergeCell ref="C2:G2"/>
    <mergeCell ref="C3:G3"/>
    <mergeCell ref="C4:G4"/>
    <mergeCell ref="A119:C119"/>
  </mergeCells>
  <pageMargins left="0.59055118110236204" right="0.39370078740157499" top="0.78740157499999996" bottom="0.78740157499999996" header="0.3" footer="0.3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8"/>
  <sheetViews>
    <sheetView workbookViewId="0">
      <selection activeCell="B1" sqref="B1"/>
    </sheetView>
  </sheetViews>
  <sheetFormatPr defaultColWidth="12" defaultRowHeight="15"/>
  <cols>
    <col min="1" max="1" width="5.5703125" style="273" customWidth="1"/>
    <col min="2" max="2" width="44.5703125" style="273" customWidth="1"/>
    <col min="3" max="3" width="5.140625" style="273" customWidth="1"/>
    <col min="4" max="4" width="8.42578125" style="273" customWidth="1"/>
    <col min="5" max="5" width="11.140625" style="273" customWidth="1"/>
    <col min="6" max="6" width="13" style="273" customWidth="1"/>
    <col min="7" max="12" width="12" style="273"/>
    <col min="13" max="13" width="12" style="274"/>
    <col min="14" max="256" width="12" style="273"/>
    <col min="257" max="257" width="5.5703125" style="273" customWidth="1"/>
    <col min="258" max="258" width="44.5703125" style="273" customWidth="1"/>
    <col min="259" max="259" width="5.140625" style="273" customWidth="1"/>
    <col min="260" max="260" width="8.42578125" style="273" customWidth="1"/>
    <col min="261" max="261" width="11.140625" style="273" customWidth="1"/>
    <col min="262" max="262" width="13" style="273" customWidth="1"/>
    <col min="263" max="512" width="12" style="273"/>
    <col min="513" max="513" width="5.5703125" style="273" customWidth="1"/>
    <col min="514" max="514" width="44.5703125" style="273" customWidth="1"/>
    <col min="515" max="515" width="5.140625" style="273" customWidth="1"/>
    <col min="516" max="516" width="8.42578125" style="273" customWidth="1"/>
    <col min="517" max="517" width="11.140625" style="273" customWidth="1"/>
    <col min="518" max="518" width="13" style="273" customWidth="1"/>
    <col min="519" max="768" width="12" style="273"/>
    <col min="769" max="769" width="5.5703125" style="273" customWidth="1"/>
    <col min="770" max="770" width="44.5703125" style="273" customWidth="1"/>
    <col min="771" max="771" width="5.140625" style="273" customWidth="1"/>
    <col min="772" max="772" width="8.42578125" style="273" customWidth="1"/>
    <col min="773" max="773" width="11.140625" style="273" customWidth="1"/>
    <col min="774" max="774" width="13" style="273" customWidth="1"/>
    <col min="775" max="1024" width="12" style="273"/>
    <col min="1025" max="1025" width="5.5703125" style="273" customWidth="1"/>
    <col min="1026" max="1026" width="44.5703125" style="273" customWidth="1"/>
    <col min="1027" max="1027" width="5.140625" style="273" customWidth="1"/>
    <col min="1028" max="1028" width="8.42578125" style="273" customWidth="1"/>
    <col min="1029" max="1029" width="11.140625" style="273" customWidth="1"/>
    <col min="1030" max="1030" width="13" style="273" customWidth="1"/>
    <col min="1031" max="1280" width="12" style="273"/>
    <col min="1281" max="1281" width="5.5703125" style="273" customWidth="1"/>
    <col min="1282" max="1282" width="44.5703125" style="273" customWidth="1"/>
    <col min="1283" max="1283" width="5.140625" style="273" customWidth="1"/>
    <col min="1284" max="1284" width="8.42578125" style="273" customWidth="1"/>
    <col min="1285" max="1285" width="11.140625" style="273" customWidth="1"/>
    <col min="1286" max="1286" width="13" style="273" customWidth="1"/>
    <col min="1287" max="1536" width="12" style="273"/>
    <col min="1537" max="1537" width="5.5703125" style="273" customWidth="1"/>
    <col min="1538" max="1538" width="44.5703125" style="273" customWidth="1"/>
    <col min="1539" max="1539" width="5.140625" style="273" customWidth="1"/>
    <col min="1540" max="1540" width="8.42578125" style="273" customWidth="1"/>
    <col min="1541" max="1541" width="11.140625" style="273" customWidth="1"/>
    <col min="1542" max="1542" width="13" style="273" customWidth="1"/>
    <col min="1543" max="1792" width="12" style="273"/>
    <col min="1793" max="1793" width="5.5703125" style="273" customWidth="1"/>
    <col min="1794" max="1794" width="44.5703125" style="273" customWidth="1"/>
    <col min="1795" max="1795" width="5.140625" style="273" customWidth="1"/>
    <col min="1796" max="1796" width="8.42578125" style="273" customWidth="1"/>
    <col min="1797" max="1797" width="11.140625" style="273" customWidth="1"/>
    <col min="1798" max="1798" width="13" style="273" customWidth="1"/>
    <col min="1799" max="2048" width="12" style="273"/>
    <col min="2049" max="2049" width="5.5703125" style="273" customWidth="1"/>
    <col min="2050" max="2050" width="44.5703125" style="273" customWidth="1"/>
    <col min="2051" max="2051" width="5.140625" style="273" customWidth="1"/>
    <col min="2052" max="2052" width="8.42578125" style="273" customWidth="1"/>
    <col min="2053" max="2053" width="11.140625" style="273" customWidth="1"/>
    <col min="2054" max="2054" width="13" style="273" customWidth="1"/>
    <col min="2055" max="2304" width="12" style="273"/>
    <col min="2305" max="2305" width="5.5703125" style="273" customWidth="1"/>
    <col min="2306" max="2306" width="44.5703125" style="273" customWidth="1"/>
    <col min="2307" max="2307" width="5.140625" style="273" customWidth="1"/>
    <col min="2308" max="2308" width="8.42578125" style="273" customWidth="1"/>
    <col min="2309" max="2309" width="11.140625" style="273" customWidth="1"/>
    <col min="2310" max="2310" width="13" style="273" customWidth="1"/>
    <col min="2311" max="2560" width="12" style="273"/>
    <col min="2561" max="2561" width="5.5703125" style="273" customWidth="1"/>
    <col min="2562" max="2562" width="44.5703125" style="273" customWidth="1"/>
    <col min="2563" max="2563" width="5.140625" style="273" customWidth="1"/>
    <col min="2564" max="2564" width="8.42578125" style="273" customWidth="1"/>
    <col min="2565" max="2565" width="11.140625" style="273" customWidth="1"/>
    <col min="2566" max="2566" width="13" style="273" customWidth="1"/>
    <col min="2567" max="2816" width="12" style="273"/>
    <col min="2817" max="2817" width="5.5703125" style="273" customWidth="1"/>
    <col min="2818" max="2818" width="44.5703125" style="273" customWidth="1"/>
    <col min="2819" max="2819" width="5.140625" style="273" customWidth="1"/>
    <col min="2820" max="2820" width="8.42578125" style="273" customWidth="1"/>
    <col min="2821" max="2821" width="11.140625" style="273" customWidth="1"/>
    <col min="2822" max="2822" width="13" style="273" customWidth="1"/>
    <col min="2823" max="3072" width="12" style="273"/>
    <col min="3073" max="3073" width="5.5703125" style="273" customWidth="1"/>
    <col min="3074" max="3074" width="44.5703125" style="273" customWidth="1"/>
    <col min="3075" max="3075" width="5.140625" style="273" customWidth="1"/>
    <col min="3076" max="3076" width="8.42578125" style="273" customWidth="1"/>
    <col min="3077" max="3077" width="11.140625" style="273" customWidth="1"/>
    <col min="3078" max="3078" width="13" style="273" customWidth="1"/>
    <col min="3079" max="3328" width="12" style="273"/>
    <col min="3329" max="3329" width="5.5703125" style="273" customWidth="1"/>
    <col min="3330" max="3330" width="44.5703125" style="273" customWidth="1"/>
    <col min="3331" max="3331" width="5.140625" style="273" customWidth="1"/>
    <col min="3332" max="3332" width="8.42578125" style="273" customWidth="1"/>
    <col min="3333" max="3333" width="11.140625" style="273" customWidth="1"/>
    <col min="3334" max="3334" width="13" style="273" customWidth="1"/>
    <col min="3335" max="3584" width="12" style="273"/>
    <col min="3585" max="3585" width="5.5703125" style="273" customWidth="1"/>
    <col min="3586" max="3586" width="44.5703125" style="273" customWidth="1"/>
    <col min="3587" max="3587" width="5.140625" style="273" customWidth="1"/>
    <col min="3588" max="3588" width="8.42578125" style="273" customWidth="1"/>
    <col min="3589" max="3589" width="11.140625" style="273" customWidth="1"/>
    <col min="3590" max="3590" width="13" style="273" customWidth="1"/>
    <col min="3591" max="3840" width="12" style="273"/>
    <col min="3841" max="3841" width="5.5703125" style="273" customWidth="1"/>
    <col min="3842" max="3842" width="44.5703125" style="273" customWidth="1"/>
    <col min="3843" max="3843" width="5.140625" style="273" customWidth="1"/>
    <col min="3844" max="3844" width="8.42578125" style="273" customWidth="1"/>
    <col min="3845" max="3845" width="11.140625" style="273" customWidth="1"/>
    <col min="3846" max="3846" width="13" style="273" customWidth="1"/>
    <col min="3847" max="4096" width="12" style="273"/>
    <col min="4097" max="4097" width="5.5703125" style="273" customWidth="1"/>
    <col min="4098" max="4098" width="44.5703125" style="273" customWidth="1"/>
    <col min="4099" max="4099" width="5.140625" style="273" customWidth="1"/>
    <col min="4100" max="4100" width="8.42578125" style="273" customWidth="1"/>
    <col min="4101" max="4101" width="11.140625" style="273" customWidth="1"/>
    <col min="4102" max="4102" width="13" style="273" customWidth="1"/>
    <col min="4103" max="4352" width="12" style="273"/>
    <col min="4353" max="4353" width="5.5703125" style="273" customWidth="1"/>
    <col min="4354" max="4354" width="44.5703125" style="273" customWidth="1"/>
    <col min="4355" max="4355" width="5.140625" style="273" customWidth="1"/>
    <col min="4356" max="4356" width="8.42578125" style="273" customWidth="1"/>
    <col min="4357" max="4357" width="11.140625" style="273" customWidth="1"/>
    <col min="4358" max="4358" width="13" style="273" customWidth="1"/>
    <col min="4359" max="4608" width="12" style="273"/>
    <col min="4609" max="4609" width="5.5703125" style="273" customWidth="1"/>
    <col min="4610" max="4610" width="44.5703125" style="273" customWidth="1"/>
    <col min="4611" max="4611" width="5.140625" style="273" customWidth="1"/>
    <col min="4612" max="4612" width="8.42578125" style="273" customWidth="1"/>
    <col min="4613" max="4613" width="11.140625" style="273" customWidth="1"/>
    <col min="4614" max="4614" width="13" style="273" customWidth="1"/>
    <col min="4615" max="4864" width="12" style="273"/>
    <col min="4865" max="4865" width="5.5703125" style="273" customWidth="1"/>
    <col min="4866" max="4866" width="44.5703125" style="273" customWidth="1"/>
    <col min="4867" max="4867" width="5.140625" style="273" customWidth="1"/>
    <col min="4868" max="4868" width="8.42578125" style="273" customWidth="1"/>
    <col min="4869" max="4869" width="11.140625" style="273" customWidth="1"/>
    <col min="4870" max="4870" width="13" style="273" customWidth="1"/>
    <col min="4871" max="5120" width="12" style="273"/>
    <col min="5121" max="5121" width="5.5703125" style="273" customWidth="1"/>
    <col min="5122" max="5122" width="44.5703125" style="273" customWidth="1"/>
    <col min="5123" max="5123" width="5.140625" style="273" customWidth="1"/>
    <col min="5124" max="5124" width="8.42578125" style="273" customWidth="1"/>
    <col min="5125" max="5125" width="11.140625" style="273" customWidth="1"/>
    <col min="5126" max="5126" width="13" style="273" customWidth="1"/>
    <col min="5127" max="5376" width="12" style="273"/>
    <col min="5377" max="5377" width="5.5703125" style="273" customWidth="1"/>
    <col min="5378" max="5378" width="44.5703125" style="273" customWidth="1"/>
    <col min="5379" max="5379" width="5.140625" style="273" customWidth="1"/>
    <col min="5380" max="5380" width="8.42578125" style="273" customWidth="1"/>
    <col min="5381" max="5381" width="11.140625" style="273" customWidth="1"/>
    <col min="5382" max="5382" width="13" style="273" customWidth="1"/>
    <col min="5383" max="5632" width="12" style="273"/>
    <col min="5633" max="5633" width="5.5703125" style="273" customWidth="1"/>
    <col min="5634" max="5634" width="44.5703125" style="273" customWidth="1"/>
    <col min="5635" max="5635" width="5.140625" style="273" customWidth="1"/>
    <col min="5636" max="5636" width="8.42578125" style="273" customWidth="1"/>
    <col min="5637" max="5637" width="11.140625" style="273" customWidth="1"/>
    <col min="5638" max="5638" width="13" style="273" customWidth="1"/>
    <col min="5639" max="5888" width="12" style="273"/>
    <col min="5889" max="5889" width="5.5703125" style="273" customWidth="1"/>
    <col min="5890" max="5890" width="44.5703125" style="273" customWidth="1"/>
    <col min="5891" max="5891" width="5.140625" style="273" customWidth="1"/>
    <col min="5892" max="5892" width="8.42578125" style="273" customWidth="1"/>
    <col min="5893" max="5893" width="11.140625" style="273" customWidth="1"/>
    <col min="5894" max="5894" width="13" style="273" customWidth="1"/>
    <col min="5895" max="6144" width="12" style="273"/>
    <col min="6145" max="6145" width="5.5703125" style="273" customWidth="1"/>
    <col min="6146" max="6146" width="44.5703125" style="273" customWidth="1"/>
    <col min="6147" max="6147" width="5.140625" style="273" customWidth="1"/>
    <col min="6148" max="6148" width="8.42578125" style="273" customWidth="1"/>
    <col min="6149" max="6149" width="11.140625" style="273" customWidth="1"/>
    <col min="6150" max="6150" width="13" style="273" customWidth="1"/>
    <col min="6151" max="6400" width="12" style="273"/>
    <col min="6401" max="6401" width="5.5703125" style="273" customWidth="1"/>
    <col min="6402" max="6402" width="44.5703125" style="273" customWidth="1"/>
    <col min="6403" max="6403" width="5.140625" style="273" customWidth="1"/>
    <col min="6404" max="6404" width="8.42578125" style="273" customWidth="1"/>
    <col min="6405" max="6405" width="11.140625" style="273" customWidth="1"/>
    <col min="6406" max="6406" width="13" style="273" customWidth="1"/>
    <col min="6407" max="6656" width="12" style="273"/>
    <col min="6657" max="6657" width="5.5703125" style="273" customWidth="1"/>
    <col min="6658" max="6658" width="44.5703125" style="273" customWidth="1"/>
    <col min="6659" max="6659" width="5.140625" style="273" customWidth="1"/>
    <col min="6660" max="6660" width="8.42578125" style="273" customWidth="1"/>
    <col min="6661" max="6661" width="11.140625" style="273" customWidth="1"/>
    <col min="6662" max="6662" width="13" style="273" customWidth="1"/>
    <col min="6663" max="6912" width="12" style="273"/>
    <col min="6913" max="6913" width="5.5703125" style="273" customWidth="1"/>
    <col min="6914" max="6914" width="44.5703125" style="273" customWidth="1"/>
    <col min="6915" max="6915" width="5.140625" style="273" customWidth="1"/>
    <col min="6916" max="6916" width="8.42578125" style="273" customWidth="1"/>
    <col min="6917" max="6917" width="11.140625" style="273" customWidth="1"/>
    <col min="6918" max="6918" width="13" style="273" customWidth="1"/>
    <col min="6919" max="7168" width="12" style="273"/>
    <col min="7169" max="7169" width="5.5703125" style="273" customWidth="1"/>
    <col min="7170" max="7170" width="44.5703125" style="273" customWidth="1"/>
    <col min="7171" max="7171" width="5.140625" style="273" customWidth="1"/>
    <col min="7172" max="7172" width="8.42578125" style="273" customWidth="1"/>
    <col min="7173" max="7173" width="11.140625" style="273" customWidth="1"/>
    <col min="7174" max="7174" width="13" style="273" customWidth="1"/>
    <col min="7175" max="7424" width="12" style="273"/>
    <col min="7425" max="7425" width="5.5703125" style="273" customWidth="1"/>
    <col min="7426" max="7426" width="44.5703125" style="273" customWidth="1"/>
    <col min="7427" max="7427" width="5.140625" style="273" customWidth="1"/>
    <col min="7428" max="7428" width="8.42578125" style="273" customWidth="1"/>
    <col min="7429" max="7429" width="11.140625" style="273" customWidth="1"/>
    <col min="7430" max="7430" width="13" style="273" customWidth="1"/>
    <col min="7431" max="7680" width="12" style="273"/>
    <col min="7681" max="7681" width="5.5703125" style="273" customWidth="1"/>
    <col min="7682" max="7682" width="44.5703125" style="273" customWidth="1"/>
    <col min="7683" max="7683" width="5.140625" style="273" customWidth="1"/>
    <col min="7684" max="7684" width="8.42578125" style="273" customWidth="1"/>
    <col min="7685" max="7685" width="11.140625" style="273" customWidth="1"/>
    <col min="7686" max="7686" width="13" style="273" customWidth="1"/>
    <col min="7687" max="7936" width="12" style="273"/>
    <col min="7937" max="7937" width="5.5703125" style="273" customWidth="1"/>
    <col min="7938" max="7938" width="44.5703125" style="273" customWidth="1"/>
    <col min="7939" max="7939" width="5.140625" style="273" customWidth="1"/>
    <col min="7940" max="7940" width="8.42578125" style="273" customWidth="1"/>
    <col min="7941" max="7941" width="11.140625" style="273" customWidth="1"/>
    <col min="7942" max="7942" width="13" style="273" customWidth="1"/>
    <col min="7943" max="8192" width="12" style="273"/>
    <col min="8193" max="8193" width="5.5703125" style="273" customWidth="1"/>
    <col min="8194" max="8194" width="44.5703125" style="273" customWidth="1"/>
    <col min="8195" max="8195" width="5.140625" style="273" customWidth="1"/>
    <col min="8196" max="8196" width="8.42578125" style="273" customWidth="1"/>
    <col min="8197" max="8197" width="11.140625" style="273" customWidth="1"/>
    <col min="8198" max="8198" width="13" style="273" customWidth="1"/>
    <col min="8199" max="8448" width="12" style="273"/>
    <col min="8449" max="8449" width="5.5703125" style="273" customWidth="1"/>
    <col min="8450" max="8450" width="44.5703125" style="273" customWidth="1"/>
    <col min="8451" max="8451" width="5.140625" style="273" customWidth="1"/>
    <col min="8452" max="8452" width="8.42578125" style="273" customWidth="1"/>
    <col min="8453" max="8453" width="11.140625" style="273" customWidth="1"/>
    <col min="8454" max="8454" width="13" style="273" customWidth="1"/>
    <col min="8455" max="8704" width="12" style="273"/>
    <col min="8705" max="8705" width="5.5703125" style="273" customWidth="1"/>
    <col min="8706" max="8706" width="44.5703125" style="273" customWidth="1"/>
    <col min="8707" max="8707" width="5.140625" style="273" customWidth="1"/>
    <col min="8708" max="8708" width="8.42578125" style="273" customWidth="1"/>
    <col min="8709" max="8709" width="11.140625" style="273" customWidth="1"/>
    <col min="8710" max="8710" width="13" style="273" customWidth="1"/>
    <col min="8711" max="8960" width="12" style="273"/>
    <col min="8961" max="8961" width="5.5703125" style="273" customWidth="1"/>
    <col min="8962" max="8962" width="44.5703125" style="273" customWidth="1"/>
    <col min="8963" max="8963" width="5.140625" style="273" customWidth="1"/>
    <col min="8964" max="8964" width="8.42578125" style="273" customWidth="1"/>
    <col min="8965" max="8965" width="11.140625" style="273" customWidth="1"/>
    <col min="8966" max="8966" width="13" style="273" customWidth="1"/>
    <col min="8967" max="9216" width="12" style="273"/>
    <col min="9217" max="9217" width="5.5703125" style="273" customWidth="1"/>
    <col min="9218" max="9218" width="44.5703125" style="273" customWidth="1"/>
    <col min="9219" max="9219" width="5.140625" style="273" customWidth="1"/>
    <col min="9220" max="9220" width="8.42578125" style="273" customWidth="1"/>
    <col min="9221" max="9221" width="11.140625" style="273" customWidth="1"/>
    <col min="9222" max="9222" width="13" style="273" customWidth="1"/>
    <col min="9223" max="9472" width="12" style="273"/>
    <col min="9473" max="9473" width="5.5703125" style="273" customWidth="1"/>
    <col min="9474" max="9474" width="44.5703125" style="273" customWidth="1"/>
    <col min="9475" max="9475" width="5.140625" style="273" customWidth="1"/>
    <col min="9476" max="9476" width="8.42578125" style="273" customWidth="1"/>
    <col min="9477" max="9477" width="11.140625" style="273" customWidth="1"/>
    <col min="9478" max="9478" width="13" style="273" customWidth="1"/>
    <col min="9479" max="9728" width="12" style="273"/>
    <col min="9729" max="9729" width="5.5703125" style="273" customWidth="1"/>
    <col min="9730" max="9730" width="44.5703125" style="273" customWidth="1"/>
    <col min="9731" max="9731" width="5.140625" style="273" customWidth="1"/>
    <col min="9732" max="9732" width="8.42578125" style="273" customWidth="1"/>
    <col min="9733" max="9733" width="11.140625" style="273" customWidth="1"/>
    <col min="9734" max="9734" width="13" style="273" customWidth="1"/>
    <col min="9735" max="9984" width="12" style="273"/>
    <col min="9985" max="9985" width="5.5703125" style="273" customWidth="1"/>
    <col min="9986" max="9986" width="44.5703125" style="273" customWidth="1"/>
    <col min="9987" max="9987" width="5.140625" style="273" customWidth="1"/>
    <col min="9988" max="9988" width="8.42578125" style="273" customWidth="1"/>
    <col min="9989" max="9989" width="11.140625" style="273" customWidth="1"/>
    <col min="9990" max="9990" width="13" style="273" customWidth="1"/>
    <col min="9991" max="10240" width="12" style="273"/>
    <col min="10241" max="10241" width="5.5703125" style="273" customWidth="1"/>
    <col min="10242" max="10242" width="44.5703125" style="273" customWidth="1"/>
    <col min="10243" max="10243" width="5.140625" style="273" customWidth="1"/>
    <col min="10244" max="10244" width="8.42578125" style="273" customWidth="1"/>
    <col min="10245" max="10245" width="11.140625" style="273" customWidth="1"/>
    <col min="10246" max="10246" width="13" style="273" customWidth="1"/>
    <col min="10247" max="10496" width="12" style="273"/>
    <col min="10497" max="10497" width="5.5703125" style="273" customWidth="1"/>
    <col min="10498" max="10498" width="44.5703125" style="273" customWidth="1"/>
    <col min="10499" max="10499" width="5.140625" style="273" customWidth="1"/>
    <col min="10500" max="10500" width="8.42578125" style="273" customWidth="1"/>
    <col min="10501" max="10501" width="11.140625" style="273" customWidth="1"/>
    <col min="10502" max="10502" width="13" style="273" customWidth="1"/>
    <col min="10503" max="10752" width="12" style="273"/>
    <col min="10753" max="10753" width="5.5703125" style="273" customWidth="1"/>
    <col min="10754" max="10754" width="44.5703125" style="273" customWidth="1"/>
    <col min="10755" max="10755" width="5.140625" style="273" customWidth="1"/>
    <col min="10756" max="10756" width="8.42578125" style="273" customWidth="1"/>
    <col min="10757" max="10757" width="11.140625" style="273" customWidth="1"/>
    <col min="10758" max="10758" width="13" style="273" customWidth="1"/>
    <col min="10759" max="11008" width="12" style="273"/>
    <col min="11009" max="11009" width="5.5703125" style="273" customWidth="1"/>
    <col min="11010" max="11010" width="44.5703125" style="273" customWidth="1"/>
    <col min="11011" max="11011" width="5.140625" style="273" customWidth="1"/>
    <col min="11012" max="11012" width="8.42578125" style="273" customWidth="1"/>
    <col min="11013" max="11013" width="11.140625" style="273" customWidth="1"/>
    <col min="11014" max="11014" width="13" style="273" customWidth="1"/>
    <col min="11015" max="11264" width="12" style="273"/>
    <col min="11265" max="11265" width="5.5703125" style="273" customWidth="1"/>
    <col min="11266" max="11266" width="44.5703125" style="273" customWidth="1"/>
    <col min="11267" max="11267" width="5.140625" style="273" customWidth="1"/>
    <col min="11268" max="11268" width="8.42578125" style="273" customWidth="1"/>
    <col min="11269" max="11269" width="11.140625" style="273" customWidth="1"/>
    <col min="11270" max="11270" width="13" style="273" customWidth="1"/>
    <col min="11271" max="11520" width="12" style="273"/>
    <col min="11521" max="11521" width="5.5703125" style="273" customWidth="1"/>
    <col min="11522" max="11522" width="44.5703125" style="273" customWidth="1"/>
    <col min="11523" max="11523" width="5.140625" style="273" customWidth="1"/>
    <col min="11524" max="11524" width="8.42578125" style="273" customWidth="1"/>
    <col min="11525" max="11525" width="11.140625" style="273" customWidth="1"/>
    <col min="11526" max="11526" width="13" style="273" customWidth="1"/>
    <col min="11527" max="11776" width="12" style="273"/>
    <col min="11777" max="11777" width="5.5703125" style="273" customWidth="1"/>
    <col min="11778" max="11778" width="44.5703125" style="273" customWidth="1"/>
    <col min="11779" max="11779" width="5.140625" style="273" customWidth="1"/>
    <col min="11780" max="11780" width="8.42578125" style="273" customWidth="1"/>
    <col min="11781" max="11781" width="11.140625" style="273" customWidth="1"/>
    <col min="11782" max="11782" width="13" style="273" customWidth="1"/>
    <col min="11783" max="12032" width="12" style="273"/>
    <col min="12033" max="12033" width="5.5703125" style="273" customWidth="1"/>
    <col min="12034" max="12034" width="44.5703125" style="273" customWidth="1"/>
    <col min="12035" max="12035" width="5.140625" style="273" customWidth="1"/>
    <col min="12036" max="12036" width="8.42578125" style="273" customWidth="1"/>
    <col min="12037" max="12037" width="11.140625" style="273" customWidth="1"/>
    <col min="12038" max="12038" width="13" style="273" customWidth="1"/>
    <col min="12039" max="12288" width="12" style="273"/>
    <col min="12289" max="12289" width="5.5703125" style="273" customWidth="1"/>
    <col min="12290" max="12290" width="44.5703125" style="273" customWidth="1"/>
    <col min="12291" max="12291" width="5.140625" style="273" customWidth="1"/>
    <col min="12292" max="12292" width="8.42578125" style="273" customWidth="1"/>
    <col min="12293" max="12293" width="11.140625" style="273" customWidth="1"/>
    <col min="12294" max="12294" width="13" style="273" customWidth="1"/>
    <col min="12295" max="12544" width="12" style="273"/>
    <col min="12545" max="12545" width="5.5703125" style="273" customWidth="1"/>
    <col min="12546" max="12546" width="44.5703125" style="273" customWidth="1"/>
    <col min="12547" max="12547" width="5.140625" style="273" customWidth="1"/>
    <col min="12548" max="12548" width="8.42578125" style="273" customWidth="1"/>
    <col min="12549" max="12549" width="11.140625" style="273" customWidth="1"/>
    <col min="12550" max="12550" width="13" style="273" customWidth="1"/>
    <col min="12551" max="12800" width="12" style="273"/>
    <col min="12801" max="12801" width="5.5703125" style="273" customWidth="1"/>
    <col min="12802" max="12802" width="44.5703125" style="273" customWidth="1"/>
    <col min="12803" max="12803" width="5.140625" style="273" customWidth="1"/>
    <col min="12804" max="12804" width="8.42578125" style="273" customWidth="1"/>
    <col min="12805" max="12805" width="11.140625" style="273" customWidth="1"/>
    <col min="12806" max="12806" width="13" style="273" customWidth="1"/>
    <col min="12807" max="13056" width="12" style="273"/>
    <col min="13057" max="13057" width="5.5703125" style="273" customWidth="1"/>
    <col min="13058" max="13058" width="44.5703125" style="273" customWidth="1"/>
    <col min="13059" max="13059" width="5.140625" style="273" customWidth="1"/>
    <col min="13060" max="13060" width="8.42578125" style="273" customWidth="1"/>
    <col min="13061" max="13061" width="11.140625" style="273" customWidth="1"/>
    <col min="13062" max="13062" width="13" style="273" customWidth="1"/>
    <col min="13063" max="13312" width="12" style="273"/>
    <col min="13313" max="13313" width="5.5703125" style="273" customWidth="1"/>
    <col min="13314" max="13314" width="44.5703125" style="273" customWidth="1"/>
    <col min="13315" max="13315" width="5.140625" style="273" customWidth="1"/>
    <col min="13316" max="13316" width="8.42578125" style="273" customWidth="1"/>
    <col min="13317" max="13317" width="11.140625" style="273" customWidth="1"/>
    <col min="13318" max="13318" width="13" style="273" customWidth="1"/>
    <col min="13319" max="13568" width="12" style="273"/>
    <col min="13569" max="13569" width="5.5703125" style="273" customWidth="1"/>
    <col min="13570" max="13570" width="44.5703125" style="273" customWidth="1"/>
    <col min="13571" max="13571" width="5.140625" style="273" customWidth="1"/>
    <col min="13572" max="13572" width="8.42578125" style="273" customWidth="1"/>
    <col min="13573" max="13573" width="11.140625" style="273" customWidth="1"/>
    <col min="13574" max="13574" width="13" style="273" customWidth="1"/>
    <col min="13575" max="13824" width="12" style="273"/>
    <col min="13825" max="13825" width="5.5703125" style="273" customWidth="1"/>
    <col min="13826" max="13826" width="44.5703125" style="273" customWidth="1"/>
    <col min="13827" max="13827" width="5.140625" style="273" customWidth="1"/>
    <col min="13828" max="13828" width="8.42578125" style="273" customWidth="1"/>
    <col min="13829" max="13829" width="11.140625" style="273" customWidth="1"/>
    <col min="13830" max="13830" width="13" style="273" customWidth="1"/>
    <col min="13831" max="14080" width="12" style="273"/>
    <col min="14081" max="14081" width="5.5703125" style="273" customWidth="1"/>
    <col min="14082" max="14082" width="44.5703125" style="273" customWidth="1"/>
    <col min="14083" max="14083" width="5.140625" style="273" customWidth="1"/>
    <col min="14084" max="14084" width="8.42578125" style="273" customWidth="1"/>
    <col min="14085" max="14085" width="11.140625" style="273" customWidth="1"/>
    <col min="14086" max="14086" width="13" style="273" customWidth="1"/>
    <col min="14087" max="14336" width="12" style="273"/>
    <col min="14337" max="14337" width="5.5703125" style="273" customWidth="1"/>
    <col min="14338" max="14338" width="44.5703125" style="273" customWidth="1"/>
    <col min="14339" max="14339" width="5.140625" style="273" customWidth="1"/>
    <col min="14340" max="14340" width="8.42578125" style="273" customWidth="1"/>
    <col min="14341" max="14341" width="11.140625" style="273" customWidth="1"/>
    <col min="14342" max="14342" width="13" style="273" customWidth="1"/>
    <col min="14343" max="14592" width="12" style="273"/>
    <col min="14593" max="14593" width="5.5703125" style="273" customWidth="1"/>
    <col min="14594" max="14594" width="44.5703125" style="273" customWidth="1"/>
    <col min="14595" max="14595" width="5.140625" style="273" customWidth="1"/>
    <col min="14596" max="14596" width="8.42578125" style="273" customWidth="1"/>
    <col min="14597" max="14597" width="11.140625" style="273" customWidth="1"/>
    <col min="14598" max="14598" width="13" style="273" customWidth="1"/>
    <col min="14599" max="14848" width="12" style="273"/>
    <col min="14849" max="14849" width="5.5703125" style="273" customWidth="1"/>
    <col min="14850" max="14850" width="44.5703125" style="273" customWidth="1"/>
    <col min="14851" max="14851" width="5.140625" style="273" customWidth="1"/>
    <col min="14852" max="14852" width="8.42578125" style="273" customWidth="1"/>
    <col min="14853" max="14853" width="11.140625" style="273" customWidth="1"/>
    <col min="14854" max="14854" width="13" style="273" customWidth="1"/>
    <col min="14855" max="15104" width="12" style="273"/>
    <col min="15105" max="15105" width="5.5703125" style="273" customWidth="1"/>
    <col min="15106" max="15106" width="44.5703125" style="273" customWidth="1"/>
    <col min="15107" max="15107" width="5.140625" style="273" customWidth="1"/>
    <col min="15108" max="15108" width="8.42578125" style="273" customWidth="1"/>
    <col min="15109" max="15109" width="11.140625" style="273" customWidth="1"/>
    <col min="15110" max="15110" width="13" style="273" customWidth="1"/>
    <col min="15111" max="15360" width="12" style="273"/>
    <col min="15361" max="15361" width="5.5703125" style="273" customWidth="1"/>
    <col min="15362" max="15362" width="44.5703125" style="273" customWidth="1"/>
    <col min="15363" max="15363" width="5.140625" style="273" customWidth="1"/>
    <col min="15364" max="15364" width="8.42578125" style="273" customWidth="1"/>
    <col min="15365" max="15365" width="11.140625" style="273" customWidth="1"/>
    <col min="15366" max="15366" width="13" style="273" customWidth="1"/>
    <col min="15367" max="15616" width="12" style="273"/>
    <col min="15617" max="15617" width="5.5703125" style="273" customWidth="1"/>
    <col min="15618" max="15618" width="44.5703125" style="273" customWidth="1"/>
    <col min="15619" max="15619" width="5.140625" style="273" customWidth="1"/>
    <col min="15620" max="15620" width="8.42578125" style="273" customWidth="1"/>
    <col min="15621" max="15621" width="11.140625" style="273" customWidth="1"/>
    <col min="15622" max="15622" width="13" style="273" customWidth="1"/>
    <col min="15623" max="15872" width="12" style="273"/>
    <col min="15873" max="15873" width="5.5703125" style="273" customWidth="1"/>
    <col min="15874" max="15874" width="44.5703125" style="273" customWidth="1"/>
    <col min="15875" max="15875" width="5.140625" style="273" customWidth="1"/>
    <col min="15876" max="15876" width="8.42578125" style="273" customWidth="1"/>
    <col min="15877" max="15877" width="11.140625" style="273" customWidth="1"/>
    <col min="15878" max="15878" width="13" style="273" customWidth="1"/>
    <col min="15879" max="16128" width="12" style="273"/>
    <col min="16129" max="16129" width="5.5703125" style="273" customWidth="1"/>
    <col min="16130" max="16130" width="44.5703125" style="273" customWidth="1"/>
    <col min="16131" max="16131" width="5.140625" style="273" customWidth="1"/>
    <col min="16132" max="16132" width="8.42578125" style="273" customWidth="1"/>
    <col min="16133" max="16133" width="11.140625" style="273" customWidth="1"/>
    <col min="16134" max="16134" width="13" style="273" customWidth="1"/>
    <col min="16135" max="16384" width="12" style="273"/>
  </cols>
  <sheetData>
    <row r="1" spans="1:13" ht="20.25">
      <c r="A1" s="270" t="s">
        <v>266</v>
      </c>
      <c r="B1" s="271"/>
      <c r="C1" s="271"/>
      <c r="D1" s="271"/>
      <c r="E1" s="271"/>
      <c r="F1" s="272" t="s">
        <v>267</v>
      </c>
    </row>
    <row r="2" spans="1:13" ht="15.75">
      <c r="A2" s="275"/>
      <c r="B2" s="276"/>
      <c r="C2" s="276"/>
      <c r="D2" s="276"/>
      <c r="E2" s="276"/>
      <c r="F2" s="277"/>
    </row>
    <row r="3" spans="1:13" ht="30.75" customHeight="1">
      <c r="A3" s="495" t="s">
        <v>371</v>
      </c>
      <c r="B3" s="495"/>
      <c r="C3" s="495"/>
      <c r="D3" s="495"/>
      <c r="E3" s="495"/>
      <c r="F3" s="495"/>
    </row>
    <row r="4" spans="1:13">
      <c r="A4" s="278"/>
      <c r="B4" s="279"/>
      <c r="C4" s="279"/>
      <c r="D4" s="280"/>
      <c r="E4" s="279"/>
      <c r="F4" s="281"/>
    </row>
    <row r="5" spans="1:13">
      <c r="A5" s="282" t="s">
        <v>268</v>
      </c>
      <c r="B5" s="283" t="s">
        <v>89</v>
      </c>
      <c r="C5" s="283" t="s">
        <v>90</v>
      </c>
      <c r="D5" s="284" t="s">
        <v>91</v>
      </c>
      <c r="E5" s="285" t="s">
        <v>92</v>
      </c>
      <c r="F5" s="283" t="s">
        <v>269</v>
      </c>
    </row>
    <row r="6" spans="1:13" s="287" customFormat="1" ht="16.5">
      <c r="A6" s="286" t="s">
        <v>270</v>
      </c>
      <c r="B6" s="497" t="s">
        <v>271</v>
      </c>
      <c r="C6" s="498"/>
      <c r="D6" s="498"/>
      <c r="E6" s="498"/>
      <c r="F6" s="499"/>
    </row>
    <row r="7" spans="1:13" s="293" customFormat="1" ht="33.75">
      <c r="A7" s="288">
        <v>101</v>
      </c>
      <c r="B7" s="289" t="s">
        <v>272</v>
      </c>
      <c r="C7" s="290" t="s">
        <v>227</v>
      </c>
      <c r="D7" s="291">
        <v>2</v>
      </c>
      <c r="E7" s="417"/>
      <c r="F7" s="292"/>
      <c r="M7" s="294"/>
    </row>
    <row r="8" spans="1:13" s="293" customFormat="1" ht="16.5">
      <c r="A8" s="295">
        <v>102</v>
      </c>
      <c r="B8" s="289" t="s">
        <v>273</v>
      </c>
      <c r="C8" s="290" t="s">
        <v>227</v>
      </c>
      <c r="D8" s="291">
        <v>1</v>
      </c>
      <c r="E8" s="417"/>
      <c r="F8" s="292"/>
      <c r="M8" s="294"/>
    </row>
    <row r="9" spans="1:13" s="293" customFormat="1" ht="22.5">
      <c r="A9" s="295" t="s">
        <v>274</v>
      </c>
      <c r="B9" s="289" t="s">
        <v>275</v>
      </c>
      <c r="C9" s="290" t="s">
        <v>276</v>
      </c>
      <c r="D9" s="291">
        <v>3</v>
      </c>
      <c r="E9" s="417"/>
      <c r="F9" s="292"/>
      <c r="M9" s="294"/>
    </row>
    <row r="10" spans="1:13" s="293" customFormat="1" ht="16.5">
      <c r="A10" s="296" t="s">
        <v>277</v>
      </c>
      <c r="B10" s="296"/>
      <c r="C10" s="297"/>
      <c r="D10" s="298"/>
      <c r="E10" s="299"/>
      <c r="F10" s="300"/>
      <c r="M10" s="294"/>
    </row>
    <row r="11" spans="1:13" s="301" customFormat="1">
      <c r="A11" s="286" t="s">
        <v>278</v>
      </c>
      <c r="B11" s="500" t="s">
        <v>279</v>
      </c>
      <c r="C11" s="501"/>
      <c r="D11" s="501"/>
      <c r="E11" s="501"/>
      <c r="F11" s="502"/>
      <c r="M11" s="302"/>
    </row>
    <row r="12" spans="1:13">
      <c r="A12" s="295">
        <v>201</v>
      </c>
      <c r="B12" s="289" t="s">
        <v>280</v>
      </c>
      <c r="C12" s="290" t="s">
        <v>227</v>
      </c>
      <c r="D12" s="291">
        <v>2</v>
      </c>
      <c r="E12" s="417"/>
      <c r="F12" s="292"/>
    </row>
    <row r="13" spans="1:13">
      <c r="A13" s="296" t="s">
        <v>281</v>
      </c>
      <c r="B13" s="296"/>
      <c r="C13" s="297"/>
      <c r="D13" s="298"/>
      <c r="E13" s="299"/>
      <c r="F13" s="300"/>
    </row>
    <row r="14" spans="1:13" s="301" customFormat="1">
      <c r="A14" s="286" t="s">
        <v>282</v>
      </c>
      <c r="B14" s="500" t="s">
        <v>283</v>
      </c>
      <c r="C14" s="501"/>
      <c r="D14" s="501"/>
      <c r="E14" s="501"/>
      <c r="F14" s="502"/>
    </row>
    <row r="15" spans="1:13">
      <c r="A15" s="295">
        <v>301</v>
      </c>
      <c r="B15" s="289" t="s">
        <v>284</v>
      </c>
      <c r="C15" s="290" t="s">
        <v>167</v>
      </c>
      <c r="D15" s="291">
        <v>30</v>
      </c>
      <c r="E15" s="417"/>
      <c r="F15" s="292"/>
      <c r="M15" s="273"/>
    </row>
    <row r="16" spans="1:13">
      <c r="A16" s="296" t="s">
        <v>285</v>
      </c>
      <c r="B16" s="296"/>
      <c r="C16" s="297"/>
      <c r="D16" s="298"/>
      <c r="E16" s="299"/>
      <c r="F16" s="300"/>
    </row>
    <row r="17" spans="1:13" s="301" customFormat="1">
      <c r="A17" s="286" t="s">
        <v>286</v>
      </c>
      <c r="B17" s="503" t="s">
        <v>287</v>
      </c>
      <c r="C17" s="504"/>
      <c r="D17" s="303"/>
      <c r="E17" s="303"/>
      <c r="F17" s="304"/>
      <c r="M17" s="302"/>
    </row>
    <row r="18" spans="1:13">
      <c r="A18" s="295" t="s">
        <v>288</v>
      </c>
      <c r="B18" s="289" t="s">
        <v>289</v>
      </c>
      <c r="C18" s="290" t="s">
        <v>276</v>
      </c>
      <c r="D18" s="291">
        <v>2</v>
      </c>
      <c r="E18" s="417"/>
      <c r="F18" s="292"/>
    </row>
    <row r="19" spans="1:13">
      <c r="A19" s="295" t="s">
        <v>290</v>
      </c>
      <c r="B19" s="289" t="s">
        <v>291</v>
      </c>
      <c r="C19" s="290" t="s">
        <v>276</v>
      </c>
      <c r="D19" s="291">
        <v>1</v>
      </c>
      <c r="E19" s="417"/>
      <c r="F19" s="292"/>
    </row>
    <row r="20" spans="1:13">
      <c r="A20" s="295" t="s">
        <v>292</v>
      </c>
      <c r="B20" s="289" t="s">
        <v>293</v>
      </c>
      <c r="C20" s="290" t="s">
        <v>276</v>
      </c>
      <c r="D20" s="291">
        <v>1</v>
      </c>
      <c r="E20" s="417"/>
      <c r="F20" s="292"/>
    </row>
    <row r="21" spans="1:13">
      <c r="A21" s="295" t="s">
        <v>294</v>
      </c>
      <c r="B21" s="289" t="s">
        <v>295</v>
      </c>
      <c r="C21" s="290" t="s">
        <v>276</v>
      </c>
      <c r="D21" s="291">
        <v>1</v>
      </c>
      <c r="E21" s="417"/>
      <c r="F21" s="292"/>
    </row>
    <row r="22" spans="1:13">
      <c r="A22" s="295" t="s">
        <v>296</v>
      </c>
      <c r="B22" s="289" t="s">
        <v>297</v>
      </c>
      <c r="C22" s="290" t="s">
        <v>276</v>
      </c>
      <c r="D22" s="291">
        <v>1</v>
      </c>
      <c r="E22" s="417"/>
      <c r="F22" s="292"/>
    </row>
    <row r="23" spans="1:13">
      <c r="A23" s="295" t="s">
        <v>298</v>
      </c>
      <c r="B23" s="289" t="s">
        <v>299</v>
      </c>
      <c r="C23" s="290" t="s">
        <v>276</v>
      </c>
      <c r="D23" s="291">
        <v>1</v>
      </c>
      <c r="E23" s="417"/>
      <c r="F23" s="292"/>
    </row>
    <row r="24" spans="1:13">
      <c r="A24" s="296" t="s">
        <v>300</v>
      </c>
      <c r="B24" s="296"/>
      <c r="C24" s="297"/>
      <c r="D24" s="298"/>
      <c r="E24" s="299"/>
      <c r="F24" s="300"/>
    </row>
    <row r="26" spans="1:13">
      <c r="A26" s="296" t="s">
        <v>301</v>
      </c>
      <c r="B26" s="296"/>
      <c r="C26" s="297"/>
      <c r="D26" s="298"/>
      <c r="E26" s="505"/>
      <c r="F26" s="506"/>
    </row>
    <row r="27" spans="1:13" ht="50.1" customHeight="1">
      <c r="B27" s="496" t="s">
        <v>302</v>
      </c>
      <c r="C27" s="496"/>
      <c r="D27" s="496"/>
      <c r="E27" s="496"/>
      <c r="F27" s="496"/>
    </row>
    <row r="28" spans="1:13">
      <c r="B28" s="496" t="s">
        <v>303</v>
      </c>
      <c r="C28" s="496"/>
      <c r="D28" s="496"/>
      <c r="E28" s="496"/>
      <c r="F28" s="496"/>
    </row>
  </sheetData>
  <sheetProtection password="CF9F" sheet="1" objects="1" scenarios="1"/>
  <mergeCells count="8">
    <mergeCell ref="A3:F3"/>
    <mergeCell ref="B28:F28"/>
    <mergeCell ref="B6:F6"/>
    <mergeCell ref="B11:F11"/>
    <mergeCell ref="B14:F14"/>
    <mergeCell ref="B17:C17"/>
    <mergeCell ref="E26:F26"/>
    <mergeCell ref="B27:F27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309"/>
  <sheetViews>
    <sheetView zoomScale="85" zoomScaleNormal="85" workbookViewId="0">
      <selection activeCell="B1" sqref="B1"/>
    </sheetView>
  </sheetViews>
  <sheetFormatPr defaultColWidth="9.140625" defaultRowHeight="13.5"/>
  <cols>
    <col min="1" max="1" width="5.140625" style="305" customWidth="1"/>
    <col min="2" max="2" width="12.5703125" style="305" bestFit="1" customWidth="1"/>
    <col min="3" max="3" width="14" style="305" customWidth="1"/>
    <col min="4" max="4" width="55.42578125" style="305" customWidth="1"/>
    <col min="5" max="5" width="5.42578125" style="309" customWidth="1"/>
    <col min="6" max="7" width="10.5703125" style="310" customWidth="1"/>
    <col min="8" max="8" width="16" style="310" bestFit="1" customWidth="1"/>
    <col min="9" max="9" width="10.5703125" style="310" customWidth="1"/>
    <col min="10" max="10" width="11.85546875" style="310" customWidth="1"/>
    <col min="11" max="16384" width="9.140625" style="305"/>
  </cols>
  <sheetData>
    <row r="1" spans="1:10" ht="24.95" customHeight="1">
      <c r="A1" s="270" t="s">
        <v>304</v>
      </c>
      <c r="B1" s="271"/>
      <c r="C1" s="271"/>
      <c r="D1" s="271"/>
      <c r="E1" s="271"/>
      <c r="F1" s="272"/>
      <c r="G1" s="272"/>
      <c r="H1" s="272"/>
      <c r="I1" s="272"/>
      <c r="J1" s="272" t="s">
        <v>305</v>
      </c>
    </row>
    <row r="2" spans="1:10" ht="3" customHeight="1">
      <c r="A2" s="275"/>
      <c r="B2" s="276"/>
      <c r="C2" s="276"/>
      <c r="D2" s="276"/>
      <c r="E2" s="276"/>
      <c r="F2" s="277"/>
      <c r="G2" s="277"/>
      <c r="H2" s="277"/>
      <c r="I2" s="277"/>
      <c r="J2" s="277"/>
    </row>
    <row r="3" spans="1:10" ht="25.5" customHeight="1">
      <c r="A3" s="306" t="s">
        <v>306</v>
      </c>
      <c r="D3" s="307"/>
      <c r="E3" s="307"/>
      <c r="F3" s="308"/>
      <c r="G3" s="308"/>
      <c r="H3" s="308"/>
      <c r="I3" s="307"/>
      <c r="J3" s="307"/>
    </row>
    <row r="4" spans="1:10" ht="15" customHeight="1"/>
    <row r="5" spans="1:10" ht="36">
      <c r="A5" s="311" t="s">
        <v>87</v>
      </c>
      <c r="B5" s="312"/>
      <c r="C5" s="313" t="s">
        <v>307</v>
      </c>
      <c r="D5" s="314" t="s">
        <v>89</v>
      </c>
      <c r="E5" s="314" t="s">
        <v>90</v>
      </c>
      <c r="F5" s="315" t="s">
        <v>91</v>
      </c>
      <c r="G5" s="313" t="s">
        <v>308</v>
      </c>
      <c r="H5" s="316" t="s">
        <v>309</v>
      </c>
      <c r="I5" s="313" t="s">
        <v>310</v>
      </c>
      <c r="J5" s="316" t="s">
        <v>311</v>
      </c>
    </row>
    <row r="6" spans="1:10" s="320" customFormat="1" ht="16.5" customHeight="1">
      <c r="A6" s="317" t="s">
        <v>105</v>
      </c>
      <c r="B6" s="318"/>
      <c r="C6" s="319" t="s">
        <v>312</v>
      </c>
      <c r="D6" s="509" t="s">
        <v>313</v>
      </c>
      <c r="E6" s="510"/>
      <c r="F6" s="510"/>
      <c r="G6" s="510"/>
      <c r="H6" s="510"/>
      <c r="I6" s="510"/>
      <c r="J6" s="511"/>
    </row>
    <row r="7" spans="1:10" s="320" customFormat="1" ht="21" customHeight="1">
      <c r="A7" s="512"/>
      <c r="B7" s="513"/>
      <c r="C7" s="511"/>
      <c r="D7" s="514" t="s">
        <v>314</v>
      </c>
      <c r="E7" s="515"/>
      <c r="F7" s="515"/>
      <c r="G7" s="515"/>
      <c r="H7" s="515"/>
      <c r="I7" s="515"/>
      <c r="J7" s="516"/>
    </row>
    <row r="8" spans="1:10" s="327" customFormat="1" ht="22.5">
      <c r="A8" s="321"/>
      <c r="B8" s="322"/>
      <c r="C8" s="323" t="s">
        <v>315</v>
      </c>
      <c r="D8" s="324" t="s">
        <v>316</v>
      </c>
      <c r="E8" s="325" t="s">
        <v>227</v>
      </c>
      <c r="F8" s="326">
        <v>3</v>
      </c>
      <c r="G8" s="392"/>
      <c r="H8" s="326">
        <f>F8*G8</f>
        <v>0</v>
      </c>
      <c r="I8" s="392"/>
      <c r="J8" s="326">
        <f>F8*I8</f>
        <v>0</v>
      </c>
    </row>
    <row r="9" spans="1:10" s="327" customFormat="1" ht="22.5">
      <c r="A9" s="321"/>
      <c r="B9" s="322"/>
      <c r="C9" s="323" t="s">
        <v>317</v>
      </c>
      <c r="D9" s="324" t="s">
        <v>318</v>
      </c>
      <c r="E9" s="325" t="s">
        <v>227</v>
      </c>
      <c r="F9" s="326">
        <v>3</v>
      </c>
      <c r="G9" s="392"/>
      <c r="H9" s="326">
        <f>F9*G9</f>
        <v>0</v>
      </c>
      <c r="I9" s="392"/>
      <c r="J9" s="326">
        <f t="shared" ref="J9:J16" si="0">F9*I9</f>
        <v>0</v>
      </c>
    </row>
    <row r="10" spans="1:10" s="327" customFormat="1" ht="22.5">
      <c r="A10" s="321"/>
      <c r="B10" s="322"/>
      <c r="C10" s="322"/>
      <c r="D10" s="328" t="s">
        <v>319</v>
      </c>
      <c r="E10" s="325" t="s">
        <v>320</v>
      </c>
      <c r="F10" s="326">
        <v>1</v>
      </c>
      <c r="G10" s="326"/>
      <c r="H10" s="326"/>
      <c r="I10" s="392"/>
      <c r="J10" s="326">
        <f t="shared" si="0"/>
        <v>0</v>
      </c>
    </row>
    <row r="11" spans="1:10" s="327" customFormat="1">
      <c r="A11" s="321"/>
      <c r="B11" s="322"/>
      <c r="C11" s="322"/>
      <c r="D11" s="329" t="s">
        <v>321</v>
      </c>
      <c r="E11" s="325" t="s">
        <v>320</v>
      </c>
      <c r="F11" s="326">
        <v>1</v>
      </c>
      <c r="G11" s="326"/>
      <c r="H11" s="326"/>
      <c r="I11" s="392"/>
      <c r="J11" s="326">
        <f t="shared" si="0"/>
        <v>0</v>
      </c>
    </row>
    <row r="12" spans="1:10" s="320" customFormat="1" ht="129.75" customHeight="1">
      <c r="A12" s="321"/>
      <c r="B12" s="322"/>
      <c r="C12" s="322"/>
      <c r="D12" s="324" t="s">
        <v>322</v>
      </c>
      <c r="E12" s="325" t="s">
        <v>227</v>
      </c>
      <c r="F12" s="326">
        <v>3</v>
      </c>
      <c r="G12" s="392"/>
      <c r="H12" s="326">
        <f t="shared" ref="H12:H16" si="1">F12*G12</f>
        <v>0</v>
      </c>
      <c r="I12" s="392"/>
      <c r="J12" s="326">
        <f t="shared" si="0"/>
        <v>0</v>
      </c>
    </row>
    <row r="13" spans="1:10" s="320" customFormat="1">
      <c r="A13" s="321"/>
      <c r="B13" s="325"/>
      <c r="C13" s="325"/>
      <c r="D13" s="324" t="s">
        <v>323</v>
      </c>
      <c r="E13" s="325" t="s">
        <v>227</v>
      </c>
      <c r="F13" s="326">
        <f>F12</f>
        <v>3</v>
      </c>
      <c r="G13" s="392"/>
      <c r="H13" s="326">
        <f t="shared" si="1"/>
        <v>0</v>
      </c>
      <c r="I13" s="392"/>
      <c r="J13" s="326">
        <f t="shared" si="0"/>
        <v>0</v>
      </c>
    </row>
    <row r="14" spans="1:10" s="320" customFormat="1">
      <c r="A14" s="321"/>
      <c r="B14" s="325"/>
      <c r="C14" s="325"/>
      <c r="D14" s="324" t="s">
        <v>324</v>
      </c>
      <c r="E14" s="325" t="s">
        <v>227</v>
      </c>
      <c r="F14" s="326">
        <f>F12</f>
        <v>3</v>
      </c>
      <c r="G14" s="392"/>
      <c r="H14" s="326">
        <f t="shared" si="1"/>
        <v>0</v>
      </c>
      <c r="I14" s="392"/>
      <c r="J14" s="326">
        <f t="shared" si="0"/>
        <v>0</v>
      </c>
    </row>
    <row r="15" spans="1:10" s="320" customFormat="1">
      <c r="A15" s="321"/>
      <c r="B15" s="325"/>
      <c r="C15" s="325"/>
      <c r="D15" s="330" t="s">
        <v>325</v>
      </c>
      <c r="E15" s="331" t="s">
        <v>227</v>
      </c>
      <c r="F15" s="332">
        <f>F12</f>
        <v>3</v>
      </c>
      <c r="G15" s="392"/>
      <c r="H15" s="332">
        <f t="shared" si="1"/>
        <v>0</v>
      </c>
      <c r="I15" s="392"/>
      <c r="J15" s="332">
        <f t="shared" si="0"/>
        <v>0</v>
      </c>
    </row>
    <row r="16" spans="1:10" s="320" customFormat="1">
      <c r="A16" s="321"/>
      <c r="B16" s="325"/>
      <c r="C16" s="325"/>
      <c r="D16" s="330" t="s">
        <v>326</v>
      </c>
      <c r="E16" s="331" t="s">
        <v>227</v>
      </c>
      <c r="F16" s="332">
        <f>F12</f>
        <v>3</v>
      </c>
      <c r="G16" s="392"/>
      <c r="H16" s="332">
        <f t="shared" si="1"/>
        <v>0</v>
      </c>
      <c r="I16" s="392"/>
      <c r="J16" s="332">
        <f t="shared" si="0"/>
        <v>0</v>
      </c>
    </row>
    <row r="17" spans="1:10" s="320" customFormat="1">
      <c r="A17" s="321"/>
      <c r="B17" s="325"/>
      <c r="C17" s="325"/>
      <c r="D17" s="324"/>
      <c r="E17" s="325"/>
      <c r="F17" s="326"/>
      <c r="G17" s="326"/>
      <c r="H17" s="326"/>
      <c r="I17" s="326"/>
      <c r="J17" s="326"/>
    </row>
    <row r="18" spans="1:10" s="320" customFormat="1">
      <c r="A18" s="321"/>
      <c r="B18" s="325"/>
      <c r="C18" s="325"/>
      <c r="D18" s="333" t="s">
        <v>327</v>
      </c>
      <c r="E18" s="323" t="s">
        <v>227</v>
      </c>
      <c r="F18" s="334">
        <v>1</v>
      </c>
      <c r="G18" s="392"/>
      <c r="H18" s="334">
        <f t="shared" ref="H18:H21" si="2">F18*G18</f>
        <v>0</v>
      </c>
      <c r="I18" s="392"/>
      <c r="J18" s="326">
        <f t="shared" ref="J18:J21" si="3">F18*I18</f>
        <v>0</v>
      </c>
    </row>
    <row r="19" spans="1:10" s="320" customFormat="1">
      <c r="A19" s="321"/>
      <c r="B19" s="325"/>
      <c r="C19" s="325"/>
      <c r="D19" s="335" t="s">
        <v>328</v>
      </c>
      <c r="E19" s="325" t="s">
        <v>227</v>
      </c>
      <c r="F19" s="326">
        <v>1</v>
      </c>
      <c r="G19" s="392"/>
      <c r="H19" s="326">
        <f t="shared" si="2"/>
        <v>0</v>
      </c>
      <c r="I19" s="392"/>
      <c r="J19" s="326">
        <f t="shared" si="3"/>
        <v>0</v>
      </c>
    </row>
    <row r="20" spans="1:10" s="320" customFormat="1">
      <c r="A20" s="321"/>
      <c r="B20" s="325"/>
      <c r="C20" s="325"/>
      <c r="D20" s="336" t="s">
        <v>329</v>
      </c>
      <c r="E20" s="325" t="s">
        <v>227</v>
      </c>
      <c r="F20" s="326">
        <v>1</v>
      </c>
      <c r="G20" s="392"/>
      <c r="H20" s="326">
        <f t="shared" si="2"/>
        <v>0</v>
      </c>
      <c r="I20" s="392"/>
      <c r="J20" s="326">
        <f t="shared" si="3"/>
        <v>0</v>
      </c>
    </row>
    <row r="21" spans="1:10" s="320" customFormat="1" ht="22.5">
      <c r="A21" s="321"/>
      <c r="B21" s="325"/>
      <c r="C21" s="325"/>
      <c r="D21" s="328" t="s">
        <v>330</v>
      </c>
      <c r="E21" s="325" t="s">
        <v>227</v>
      </c>
      <c r="F21" s="326">
        <v>1</v>
      </c>
      <c r="G21" s="392"/>
      <c r="H21" s="326">
        <f t="shared" si="2"/>
        <v>0</v>
      </c>
      <c r="I21" s="392"/>
      <c r="J21" s="326">
        <f t="shared" si="3"/>
        <v>0</v>
      </c>
    </row>
    <row r="22" spans="1:10" s="320" customFormat="1">
      <c r="A22" s="321"/>
      <c r="B22" s="325"/>
      <c r="C22" s="325"/>
      <c r="D22" s="324"/>
      <c r="E22" s="325"/>
      <c r="F22" s="326"/>
      <c r="G22" s="326"/>
      <c r="H22" s="326"/>
      <c r="I22" s="326"/>
      <c r="J22" s="326"/>
    </row>
    <row r="23" spans="1:10" s="320" customFormat="1">
      <c r="A23" s="321"/>
      <c r="B23" s="325"/>
      <c r="C23" s="325"/>
      <c r="D23" s="333" t="s">
        <v>331</v>
      </c>
      <c r="E23" s="321" t="s">
        <v>320</v>
      </c>
      <c r="F23" s="326">
        <v>1</v>
      </c>
      <c r="G23" s="326"/>
      <c r="H23" s="326"/>
      <c r="I23" s="392"/>
      <c r="J23" s="326">
        <f t="shared" ref="J23" si="4">F23*I23</f>
        <v>0</v>
      </c>
    </row>
    <row r="24" spans="1:10" s="320" customFormat="1">
      <c r="A24" s="321"/>
      <c r="B24" s="325"/>
      <c r="C24" s="325"/>
      <c r="D24" s="324"/>
      <c r="E24" s="325"/>
      <c r="F24" s="326"/>
      <c r="G24" s="392"/>
      <c r="H24" s="326"/>
      <c r="I24" s="392"/>
      <c r="J24" s="326"/>
    </row>
    <row r="25" spans="1:10" s="320" customFormat="1">
      <c r="A25" s="321"/>
      <c r="B25" s="325"/>
      <c r="C25" s="325"/>
      <c r="D25" s="336" t="s">
        <v>332</v>
      </c>
      <c r="E25" s="325" t="s">
        <v>167</v>
      </c>
      <c r="F25" s="326">
        <v>125</v>
      </c>
      <c r="G25" s="392"/>
      <c r="H25" s="326">
        <f t="shared" ref="H25:H27" si="5">F25*G25</f>
        <v>0</v>
      </c>
      <c r="I25" s="392"/>
      <c r="J25" s="326">
        <f t="shared" ref="J25:J27" si="6">F25*I25</f>
        <v>0</v>
      </c>
    </row>
    <row r="26" spans="1:10" s="320" customFormat="1">
      <c r="A26" s="321"/>
      <c r="B26" s="325"/>
      <c r="C26" s="325"/>
      <c r="D26" s="336" t="s">
        <v>333</v>
      </c>
      <c r="E26" s="325" t="s">
        <v>167</v>
      </c>
      <c r="F26" s="326">
        <v>45</v>
      </c>
      <c r="G26" s="392"/>
      <c r="H26" s="326">
        <f t="shared" si="5"/>
        <v>0</v>
      </c>
      <c r="I26" s="392"/>
      <c r="J26" s="326">
        <f t="shared" si="6"/>
        <v>0</v>
      </c>
    </row>
    <row r="27" spans="1:10" s="320" customFormat="1">
      <c r="A27" s="321"/>
      <c r="B27" s="325"/>
      <c r="C27" s="325"/>
      <c r="D27" s="324" t="s">
        <v>334</v>
      </c>
      <c r="E27" s="325" t="s">
        <v>167</v>
      </c>
      <c r="F27" s="326">
        <v>115</v>
      </c>
      <c r="G27" s="392"/>
      <c r="H27" s="326">
        <f t="shared" si="5"/>
        <v>0</v>
      </c>
      <c r="I27" s="392"/>
      <c r="J27" s="326">
        <f t="shared" si="6"/>
        <v>0</v>
      </c>
    </row>
    <row r="28" spans="1:10" s="320" customFormat="1" ht="16.5" customHeight="1">
      <c r="A28" s="337"/>
      <c r="B28" s="338"/>
      <c r="C28" s="338" t="s">
        <v>335</v>
      </c>
      <c r="D28" s="339" t="str">
        <f>CONCATENATE(C6," ",D6)</f>
        <v>1 Elektronická kontrola vstupu - přístupový systém (EKV)</v>
      </c>
      <c r="E28" s="340"/>
      <c r="F28" s="341"/>
      <c r="G28" s="342"/>
      <c r="H28" s="343">
        <f>SUM(H8:H27)</f>
        <v>0</v>
      </c>
      <c r="I28" s="507">
        <f>SUM(J8:J27)</f>
        <v>0</v>
      </c>
      <c r="J28" s="508"/>
    </row>
    <row r="29" spans="1:10" s="320" customFormat="1" ht="16.5" customHeight="1">
      <c r="A29" s="317" t="s">
        <v>105</v>
      </c>
      <c r="B29" s="318"/>
      <c r="C29" s="319" t="s">
        <v>336</v>
      </c>
      <c r="D29" s="509" t="s">
        <v>337</v>
      </c>
      <c r="E29" s="510"/>
      <c r="F29" s="510"/>
      <c r="G29" s="510"/>
      <c r="H29" s="510"/>
      <c r="I29" s="510"/>
      <c r="J29" s="511"/>
    </row>
    <row r="30" spans="1:10" s="320" customFormat="1">
      <c r="A30" s="321"/>
      <c r="B30" s="325"/>
      <c r="C30" s="325"/>
      <c r="D30" s="344" t="s">
        <v>338</v>
      </c>
      <c r="E30" s="321" t="s">
        <v>167</v>
      </c>
      <c r="F30" s="326">
        <v>125</v>
      </c>
      <c r="G30" s="392"/>
      <c r="H30" s="326">
        <f t="shared" ref="H30:H37" si="7">F30*G30</f>
        <v>0</v>
      </c>
      <c r="I30" s="392"/>
      <c r="J30" s="326">
        <f t="shared" ref="J30:J36" si="8">F30*I30</f>
        <v>0</v>
      </c>
    </row>
    <row r="31" spans="1:10" s="320" customFormat="1">
      <c r="A31" s="321"/>
      <c r="B31" s="325"/>
      <c r="C31" s="325"/>
      <c r="D31" s="344" t="s">
        <v>339</v>
      </c>
      <c r="E31" s="321" t="s">
        <v>167</v>
      </c>
      <c r="F31" s="326">
        <v>85</v>
      </c>
      <c r="G31" s="392"/>
      <c r="H31" s="326">
        <f t="shared" si="7"/>
        <v>0</v>
      </c>
      <c r="I31" s="392"/>
      <c r="J31" s="326">
        <f t="shared" si="8"/>
        <v>0</v>
      </c>
    </row>
    <row r="32" spans="1:10" s="320" customFormat="1">
      <c r="A32" s="321"/>
      <c r="B32" s="325"/>
      <c r="C32" s="325"/>
      <c r="D32" s="344" t="s">
        <v>340</v>
      </c>
      <c r="E32" s="321" t="s">
        <v>167</v>
      </c>
      <c r="F32" s="326">
        <v>20</v>
      </c>
      <c r="G32" s="392"/>
      <c r="H32" s="326">
        <f t="shared" si="7"/>
        <v>0</v>
      </c>
      <c r="I32" s="392"/>
      <c r="J32" s="326">
        <f t="shared" si="8"/>
        <v>0</v>
      </c>
    </row>
    <row r="33" spans="1:10" s="320" customFormat="1">
      <c r="A33" s="321"/>
      <c r="B33" s="325"/>
      <c r="C33" s="325"/>
      <c r="D33" s="344" t="s">
        <v>341</v>
      </c>
      <c r="E33" s="321" t="s">
        <v>167</v>
      </c>
      <c r="F33" s="326">
        <v>20</v>
      </c>
      <c r="G33" s="392"/>
      <c r="H33" s="326">
        <f t="shared" si="7"/>
        <v>0</v>
      </c>
      <c r="I33" s="392"/>
      <c r="J33" s="326">
        <f t="shared" si="8"/>
        <v>0</v>
      </c>
    </row>
    <row r="34" spans="1:10" s="320" customFormat="1">
      <c r="A34" s="321"/>
      <c r="B34" s="325"/>
      <c r="C34" s="325"/>
      <c r="D34" s="344" t="s">
        <v>342</v>
      </c>
      <c r="E34" s="321" t="s">
        <v>227</v>
      </c>
      <c r="F34" s="326">
        <v>420</v>
      </c>
      <c r="G34" s="392"/>
      <c r="H34" s="326">
        <f t="shared" si="7"/>
        <v>0</v>
      </c>
      <c r="I34" s="392"/>
      <c r="J34" s="326">
        <f t="shared" si="8"/>
        <v>0</v>
      </c>
    </row>
    <row r="35" spans="1:10" s="320" customFormat="1">
      <c r="A35" s="321"/>
      <c r="B35" s="325"/>
      <c r="C35" s="325"/>
      <c r="D35" s="344" t="s">
        <v>343</v>
      </c>
      <c r="E35" s="321" t="s">
        <v>227</v>
      </c>
      <c r="F35" s="326">
        <v>4</v>
      </c>
      <c r="G35" s="392"/>
      <c r="H35" s="326">
        <f t="shared" si="7"/>
        <v>0</v>
      </c>
      <c r="I35" s="392"/>
      <c r="J35" s="326">
        <f t="shared" si="8"/>
        <v>0</v>
      </c>
    </row>
    <row r="36" spans="1:10" s="320" customFormat="1" ht="32.25" customHeight="1">
      <c r="A36" s="321"/>
      <c r="B36" s="325"/>
      <c r="C36" s="325"/>
      <c r="D36" s="344" t="s">
        <v>344</v>
      </c>
      <c r="E36" s="321" t="s">
        <v>320</v>
      </c>
      <c r="F36" s="326">
        <v>1</v>
      </c>
      <c r="G36" s="392"/>
      <c r="H36" s="326">
        <f t="shared" si="7"/>
        <v>0</v>
      </c>
      <c r="I36" s="392"/>
      <c r="J36" s="326">
        <f t="shared" si="8"/>
        <v>0</v>
      </c>
    </row>
    <row r="37" spans="1:10" s="320" customFormat="1">
      <c r="A37" s="321"/>
      <c r="B37" s="325"/>
      <c r="C37" s="325"/>
      <c r="D37" s="344" t="s">
        <v>345</v>
      </c>
      <c r="E37" s="321" t="s">
        <v>320</v>
      </c>
      <c r="F37" s="326">
        <v>1</v>
      </c>
      <c r="G37" s="392"/>
      <c r="H37" s="326">
        <f t="shared" si="7"/>
        <v>0</v>
      </c>
      <c r="I37" s="326"/>
      <c r="J37" s="326"/>
    </row>
    <row r="38" spans="1:10" s="320" customFormat="1" ht="16.5" customHeight="1">
      <c r="A38" s="337"/>
      <c r="B38" s="338"/>
      <c r="C38" s="338" t="s">
        <v>335</v>
      </c>
      <c r="D38" s="345" t="str">
        <f>CONCATENATE(C29," ",D29)</f>
        <v>2 Společné trasy</v>
      </c>
      <c r="E38" s="340"/>
      <c r="F38" s="341"/>
      <c r="G38" s="342"/>
      <c r="H38" s="343">
        <f>SUM(H30:H37)</f>
        <v>0</v>
      </c>
      <c r="I38" s="507">
        <f>SUM(J30:J37)</f>
        <v>0</v>
      </c>
      <c r="J38" s="508"/>
    </row>
    <row r="39" spans="1:10" s="320" customFormat="1" ht="16.5" customHeight="1">
      <c r="A39" s="317" t="s">
        <v>105</v>
      </c>
      <c r="B39" s="318"/>
      <c r="C39" s="319" t="s">
        <v>346</v>
      </c>
      <c r="D39" s="509" t="s">
        <v>347</v>
      </c>
      <c r="E39" s="510"/>
      <c r="F39" s="510"/>
      <c r="G39" s="510"/>
      <c r="H39" s="510"/>
      <c r="I39" s="510"/>
      <c r="J39" s="511"/>
    </row>
    <row r="40" spans="1:10" s="320" customFormat="1">
      <c r="A40" s="321"/>
      <c r="B40" s="325"/>
      <c r="C40" s="325"/>
      <c r="D40" s="346" t="s">
        <v>348</v>
      </c>
      <c r="E40" s="321" t="s">
        <v>349</v>
      </c>
      <c r="F40" s="326">
        <v>4</v>
      </c>
      <c r="G40" s="326"/>
      <c r="H40" s="326"/>
      <c r="I40" s="392"/>
      <c r="J40" s="326">
        <f t="shared" ref="J40:J48" si="9">F40*I40</f>
        <v>0</v>
      </c>
    </row>
    <row r="41" spans="1:10" s="320" customFormat="1" ht="18.95" customHeight="1">
      <c r="A41" s="321"/>
      <c r="B41" s="325"/>
      <c r="C41" s="325"/>
      <c r="D41" s="346" t="s">
        <v>350</v>
      </c>
      <c r="E41" s="321" t="s">
        <v>349</v>
      </c>
      <c r="F41" s="326">
        <v>4</v>
      </c>
      <c r="G41" s="326"/>
      <c r="H41" s="326"/>
      <c r="I41" s="392"/>
      <c r="J41" s="326">
        <f t="shared" si="9"/>
        <v>0</v>
      </c>
    </row>
    <row r="42" spans="1:10" s="320" customFormat="1">
      <c r="A42" s="321"/>
      <c r="B42" s="325"/>
      <c r="C42" s="325"/>
      <c r="D42" s="346" t="s">
        <v>351</v>
      </c>
      <c r="E42" s="321" t="s">
        <v>349</v>
      </c>
      <c r="F42" s="326">
        <v>8</v>
      </c>
      <c r="G42" s="326"/>
      <c r="H42" s="326"/>
      <c r="I42" s="392"/>
      <c r="J42" s="326">
        <f t="shared" si="9"/>
        <v>0</v>
      </c>
    </row>
    <row r="43" spans="1:10" s="320" customFormat="1">
      <c r="A43" s="321"/>
      <c r="B43" s="325"/>
      <c r="C43" s="325"/>
      <c r="D43" s="346" t="s">
        <v>352</v>
      </c>
      <c r="E43" s="321" t="s">
        <v>349</v>
      </c>
      <c r="F43" s="326">
        <v>2</v>
      </c>
      <c r="G43" s="326"/>
      <c r="H43" s="326"/>
      <c r="I43" s="392"/>
      <c r="J43" s="326">
        <f t="shared" si="9"/>
        <v>0</v>
      </c>
    </row>
    <row r="44" spans="1:10" s="320" customFormat="1" ht="56.25">
      <c r="A44" s="321"/>
      <c r="B44" s="325"/>
      <c r="C44" s="325"/>
      <c r="D44" s="329" t="s">
        <v>353</v>
      </c>
      <c r="E44" s="325" t="s">
        <v>320</v>
      </c>
      <c r="F44" s="326">
        <v>1</v>
      </c>
      <c r="G44" s="326"/>
      <c r="H44" s="326"/>
      <c r="I44" s="392"/>
      <c r="J44" s="326">
        <f t="shared" si="9"/>
        <v>0</v>
      </c>
    </row>
    <row r="45" spans="1:10" s="320" customFormat="1" ht="67.5">
      <c r="A45" s="321"/>
      <c r="B45" s="325"/>
      <c r="C45" s="325"/>
      <c r="D45" s="329" t="s">
        <v>354</v>
      </c>
      <c r="E45" s="325" t="s">
        <v>320</v>
      </c>
      <c r="F45" s="326">
        <v>1</v>
      </c>
      <c r="G45" s="326"/>
      <c r="H45" s="326"/>
      <c r="I45" s="392"/>
      <c r="J45" s="326">
        <f t="shared" si="9"/>
        <v>0</v>
      </c>
    </row>
    <row r="46" spans="1:10" s="320" customFormat="1" ht="45">
      <c r="A46" s="321"/>
      <c r="B46" s="325"/>
      <c r="C46" s="325"/>
      <c r="D46" s="329" t="s">
        <v>355</v>
      </c>
      <c r="E46" s="325" t="s">
        <v>320</v>
      </c>
      <c r="F46" s="326">
        <v>1</v>
      </c>
      <c r="G46" s="326"/>
      <c r="H46" s="326"/>
      <c r="I46" s="392"/>
      <c r="J46" s="326">
        <f t="shared" si="9"/>
        <v>0</v>
      </c>
    </row>
    <row r="47" spans="1:10" s="320" customFormat="1" ht="45">
      <c r="A47" s="321"/>
      <c r="B47" s="325"/>
      <c r="C47" s="325"/>
      <c r="D47" s="329" t="s">
        <v>356</v>
      </c>
      <c r="E47" s="325" t="s">
        <v>320</v>
      </c>
      <c r="F47" s="326">
        <v>1</v>
      </c>
      <c r="G47" s="326"/>
      <c r="H47" s="326"/>
      <c r="I47" s="392"/>
      <c r="J47" s="326">
        <f t="shared" si="9"/>
        <v>0</v>
      </c>
    </row>
    <row r="48" spans="1:10" s="320" customFormat="1" ht="33.75">
      <c r="A48" s="321"/>
      <c r="B48" s="325"/>
      <c r="C48" s="325"/>
      <c r="D48" s="329" t="s">
        <v>357</v>
      </c>
      <c r="E48" s="325" t="s">
        <v>320</v>
      </c>
      <c r="F48" s="326">
        <v>1</v>
      </c>
      <c r="G48" s="326"/>
      <c r="H48" s="326"/>
      <c r="I48" s="392"/>
      <c r="J48" s="326">
        <f t="shared" si="9"/>
        <v>0</v>
      </c>
    </row>
    <row r="49" spans="1:10" s="320" customFormat="1">
      <c r="A49" s="321"/>
      <c r="B49" s="325"/>
      <c r="C49" s="325"/>
      <c r="D49" s="346"/>
      <c r="E49" s="321"/>
      <c r="F49" s="326"/>
      <c r="G49" s="326"/>
      <c r="H49" s="326"/>
      <c r="I49" s="392"/>
      <c r="J49" s="326"/>
    </row>
    <row r="50" spans="1:10" s="320" customFormat="1">
      <c r="A50" s="321"/>
      <c r="B50" s="325"/>
      <c r="C50" s="325"/>
      <c r="D50" s="346" t="s">
        <v>358</v>
      </c>
      <c r="E50" s="321" t="s">
        <v>320</v>
      </c>
      <c r="F50" s="326">
        <v>1</v>
      </c>
      <c r="G50" s="326"/>
      <c r="H50" s="326"/>
      <c r="I50" s="392"/>
      <c r="J50" s="326">
        <f t="shared" ref="J50:J51" si="10">F50*I50</f>
        <v>0</v>
      </c>
    </row>
    <row r="51" spans="1:10" s="320" customFormat="1">
      <c r="A51" s="321"/>
      <c r="B51" s="325"/>
      <c r="C51" s="325"/>
      <c r="D51" s="346" t="s">
        <v>359</v>
      </c>
      <c r="E51" s="325" t="s">
        <v>320</v>
      </c>
      <c r="F51" s="326">
        <v>1</v>
      </c>
      <c r="G51" s="326"/>
      <c r="H51" s="326"/>
      <c r="I51" s="392"/>
      <c r="J51" s="326">
        <f t="shared" si="10"/>
        <v>0</v>
      </c>
    </row>
    <row r="52" spans="1:10" ht="16.5" customHeight="1">
      <c r="A52" s="347"/>
      <c r="B52" s="348"/>
      <c r="C52" s="348" t="s">
        <v>335</v>
      </c>
      <c r="D52" s="339" t="str">
        <f>CONCATENATE(C39," ",D39)</f>
        <v>3 HZS</v>
      </c>
      <c r="E52" s="349"/>
      <c r="F52" s="350"/>
      <c r="G52" s="351"/>
      <c r="H52" s="352"/>
      <c r="I52" s="517">
        <f>SUM(J40:J51)</f>
        <v>0</v>
      </c>
      <c r="J52" s="518"/>
    </row>
    <row r="53" spans="1:10">
      <c r="A53" s="353"/>
      <c r="B53" s="353"/>
      <c r="C53" s="353"/>
      <c r="D53" s="354"/>
      <c r="E53" s="355"/>
      <c r="F53" s="356"/>
      <c r="G53" s="356"/>
      <c r="H53" s="356"/>
      <c r="I53" s="356"/>
      <c r="J53" s="356"/>
    </row>
    <row r="54" spans="1:10" ht="16.5" customHeight="1">
      <c r="A54" s="347"/>
      <c r="B54" s="348"/>
      <c r="C54" s="348" t="s">
        <v>335</v>
      </c>
      <c r="D54" s="339" t="s">
        <v>360</v>
      </c>
      <c r="E54" s="349"/>
      <c r="F54" s="350"/>
      <c r="G54" s="351"/>
      <c r="H54" s="517">
        <f>I28+I38+I52</f>
        <v>0</v>
      </c>
      <c r="I54" s="519"/>
      <c r="J54" s="518"/>
    </row>
    <row r="55" spans="1:10" ht="16.5" customHeight="1">
      <c r="A55" s="347"/>
      <c r="B55" s="348"/>
      <c r="C55" s="348" t="s">
        <v>335</v>
      </c>
      <c r="D55" s="339" t="s">
        <v>361</v>
      </c>
      <c r="E55" s="349"/>
      <c r="F55" s="350"/>
      <c r="G55" s="351"/>
      <c r="H55" s="517">
        <f>H28+H38</f>
        <v>0</v>
      </c>
      <c r="I55" s="519"/>
      <c r="J55" s="518"/>
    </row>
    <row r="56" spans="1:10">
      <c r="A56" s="353"/>
      <c r="B56" s="353"/>
      <c r="C56" s="353"/>
      <c r="D56" s="354"/>
      <c r="E56" s="355"/>
      <c r="F56" s="356"/>
      <c r="G56" s="356"/>
      <c r="H56" s="357"/>
      <c r="I56" s="357"/>
      <c r="J56" s="357"/>
    </row>
    <row r="57" spans="1:10" ht="21" customHeight="1">
      <c r="A57" s="358"/>
      <c r="B57" s="359"/>
      <c r="C57" s="359" t="s">
        <v>28</v>
      </c>
      <c r="D57" s="360"/>
      <c r="E57" s="361"/>
      <c r="F57" s="362"/>
      <c r="G57" s="363"/>
      <c r="H57" s="520">
        <f>H54+H55</f>
        <v>0</v>
      </c>
      <c r="I57" s="521"/>
      <c r="J57" s="522"/>
    </row>
    <row r="58" spans="1:10" ht="14.25">
      <c r="B58" s="364"/>
      <c r="C58" s="364"/>
      <c r="D58" s="365"/>
      <c r="E58" s="366"/>
      <c r="F58" s="367"/>
      <c r="G58" s="367"/>
      <c r="H58" s="368"/>
      <c r="I58" s="368"/>
      <c r="J58" s="368"/>
    </row>
    <row r="59" spans="1:10">
      <c r="D59" s="369"/>
    </row>
    <row r="60" spans="1:10">
      <c r="D60" s="369"/>
    </row>
    <row r="61" spans="1:10">
      <c r="B61" s="370"/>
      <c r="C61" s="370"/>
      <c r="D61" s="371"/>
      <c r="E61" s="372"/>
    </row>
    <row r="62" spans="1:10">
      <c r="D62" s="320"/>
      <c r="E62" s="373"/>
    </row>
    <row r="63" spans="1:10">
      <c r="D63" s="320"/>
      <c r="E63" s="373"/>
    </row>
    <row r="64" spans="1:10">
      <c r="D64" s="320"/>
      <c r="E64" s="373"/>
    </row>
    <row r="65" spans="4:5">
      <c r="D65" s="320"/>
      <c r="E65" s="373"/>
    </row>
    <row r="66" spans="4:5">
      <c r="D66" s="320"/>
      <c r="E66" s="373"/>
    </row>
    <row r="67" spans="4:5">
      <c r="D67" s="320"/>
      <c r="E67" s="373"/>
    </row>
    <row r="68" spans="4:5">
      <c r="D68" s="320"/>
      <c r="E68" s="373"/>
    </row>
    <row r="69" spans="4:5">
      <c r="D69" s="320"/>
      <c r="E69" s="373"/>
    </row>
    <row r="70" spans="4:5">
      <c r="D70" s="320"/>
      <c r="E70" s="373"/>
    </row>
    <row r="71" spans="4:5">
      <c r="D71" s="320"/>
      <c r="E71" s="373"/>
    </row>
    <row r="72" spans="4:5">
      <c r="D72" s="320"/>
      <c r="E72" s="373"/>
    </row>
    <row r="73" spans="4:5">
      <c r="D73" s="320"/>
      <c r="E73" s="373"/>
    </row>
    <row r="74" spans="4:5">
      <c r="D74" s="320"/>
      <c r="E74" s="373"/>
    </row>
    <row r="75" spans="4:5">
      <c r="D75" s="320"/>
      <c r="E75" s="373"/>
    </row>
    <row r="76" spans="4:5">
      <c r="D76" s="320"/>
      <c r="E76" s="373"/>
    </row>
    <row r="77" spans="4:5">
      <c r="D77" s="320"/>
      <c r="E77" s="373"/>
    </row>
    <row r="78" spans="4:5">
      <c r="D78" s="320"/>
      <c r="E78" s="373"/>
    </row>
    <row r="79" spans="4:5">
      <c r="D79" s="369"/>
    </row>
    <row r="80" spans="4:5">
      <c r="D80" s="374"/>
      <c r="E80" s="375"/>
    </row>
    <row r="81" spans="4:5">
      <c r="E81" s="376"/>
    </row>
    <row r="82" spans="4:5">
      <c r="D82" s="320"/>
      <c r="E82" s="373"/>
    </row>
    <row r="83" spans="4:5">
      <c r="D83" s="320"/>
      <c r="E83" s="373"/>
    </row>
    <row r="84" spans="4:5">
      <c r="D84" s="320"/>
      <c r="E84" s="373"/>
    </row>
    <row r="85" spans="4:5">
      <c r="D85" s="320"/>
      <c r="E85" s="373"/>
    </row>
    <row r="86" spans="4:5">
      <c r="D86" s="320"/>
      <c r="E86" s="373"/>
    </row>
    <row r="87" spans="4:5">
      <c r="D87" s="320"/>
      <c r="E87" s="373"/>
    </row>
    <row r="88" spans="4:5">
      <c r="D88" s="320"/>
      <c r="E88" s="373"/>
    </row>
    <row r="89" spans="4:5">
      <c r="D89" s="320"/>
      <c r="E89" s="373"/>
    </row>
    <row r="90" spans="4:5">
      <c r="D90" s="320"/>
      <c r="E90" s="373"/>
    </row>
    <row r="91" spans="4:5">
      <c r="D91" s="320"/>
      <c r="E91" s="373"/>
    </row>
    <row r="92" spans="4:5">
      <c r="D92" s="320"/>
      <c r="E92" s="373"/>
    </row>
    <row r="93" spans="4:5">
      <c r="D93" s="320"/>
      <c r="E93" s="373"/>
    </row>
    <row r="94" spans="4:5">
      <c r="D94" s="320"/>
      <c r="E94" s="373"/>
    </row>
    <row r="95" spans="4:5">
      <c r="D95" s="320"/>
      <c r="E95" s="373"/>
    </row>
    <row r="96" spans="4:5">
      <c r="D96" s="320"/>
      <c r="E96" s="373"/>
    </row>
    <row r="97" spans="2:5">
      <c r="D97" s="320"/>
      <c r="E97" s="373"/>
    </row>
    <row r="98" spans="2:5">
      <c r="D98" s="320"/>
      <c r="E98" s="373"/>
    </row>
    <row r="99" spans="2:5">
      <c r="D99" s="320"/>
      <c r="E99" s="373"/>
    </row>
    <row r="100" spans="2:5">
      <c r="D100" s="320"/>
      <c r="E100" s="373"/>
    </row>
    <row r="101" spans="2:5">
      <c r="D101" s="320"/>
      <c r="E101" s="373"/>
    </row>
    <row r="102" spans="2:5">
      <c r="D102" s="320"/>
      <c r="E102" s="373"/>
    </row>
    <row r="103" spans="2:5">
      <c r="D103" s="320"/>
      <c r="E103" s="373"/>
    </row>
    <row r="104" spans="2:5">
      <c r="D104" s="320"/>
      <c r="E104" s="373"/>
    </row>
    <row r="105" spans="2:5">
      <c r="D105" s="320"/>
      <c r="E105" s="373"/>
    </row>
    <row r="106" spans="2:5">
      <c r="D106" s="320"/>
      <c r="E106" s="373"/>
    </row>
    <row r="107" spans="2:5">
      <c r="D107" s="320"/>
      <c r="E107" s="373"/>
    </row>
    <row r="108" spans="2:5">
      <c r="B108" s="364"/>
      <c r="C108" s="364"/>
      <c r="D108" s="320"/>
      <c r="E108" s="373"/>
    </row>
    <row r="109" spans="2:5">
      <c r="B109" s="364"/>
      <c r="C109" s="364"/>
      <c r="D109" s="320"/>
      <c r="E109" s="373"/>
    </row>
    <row r="110" spans="2:5">
      <c r="D110" s="320"/>
      <c r="E110" s="373"/>
    </row>
    <row r="111" spans="2:5">
      <c r="D111" s="320"/>
      <c r="E111" s="373"/>
    </row>
    <row r="112" spans="2:5">
      <c r="D112" s="320"/>
      <c r="E112" s="373"/>
    </row>
    <row r="113" spans="4:5">
      <c r="D113" s="320"/>
      <c r="E113" s="373"/>
    </row>
    <row r="114" spans="4:5">
      <c r="D114" s="320"/>
      <c r="E114" s="373"/>
    </row>
    <row r="115" spans="4:5">
      <c r="D115" s="320"/>
      <c r="E115" s="373"/>
    </row>
    <row r="116" spans="4:5">
      <c r="D116" s="320"/>
      <c r="E116" s="373"/>
    </row>
    <row r="117" spans="4:5">
      <c r="D117" s="320"/>
      <c r="E117" s="373"/>
    </row>
    <row r="118" spans="4:5">
      <c r="D118" s="320"/>
      <c r="E118" s="373"/>
    </row>
    <row r="119" spans="4:5">
      <c r="D119" s="320"/>
      <c r="E119" s="373"/>
    </row>
    <row r="120" spans="4:5">
      <c r="D120" s="320"/>
      <c r="E120" s="373"/>
    </row>
    <row r="121" spans="4:5">
      <c r="D121" s="320"/>
      <c r="E121" s="373"/>
    </row>
    <row r="122" spans="4:5">
      <c r="D122" s="320"/>
      <c r="E122" s="373"/>
    </row>
    <row r="123" spans="4:5">
      <c r="D123" s="377"/>
    </row>
    <row r="124" spans="4:5">
      <c r="D124" s="369"/>
      <c r="E124" s="378"/>
    </row>
    <row r="125" spans="4:5">
      <c r="D125" s="369"/>
      <c r="E125" s="378"/>
    </row>
    <row r="126" spans="4:5">
      <c r="D126" s="320"/>
      <c r="E126" s="373"/>
    </row>
    <row r="127" spans="4:5">
      <c r="D127" s="320"/>
      <c r="E127" s="373"/>
    </row>
    <row r="128" spans="4:5">
      <c r="D128" s="320"/>
      <c r="E128" s="373"/>
    </row>
    <row r="129" spans="4:5">
      <c r="D129" s="320"/>
      <c r="E129" s="373"/>
    </row>
    <row r="130" spans="4:5">
      <c r="D130" s="320"/>
      <c r="E130" s="373"/>
    </row>
    <row r="131" spans="4:5">
      <c r="D131" s="320"/>
      <c r="E131" s="373"/>
    </row>
    <row r="132" spans="4:5">
      <c r="D132" s="320"/>
      <c r="E132" s="373"/>
    </row>
    <row r="133" spans="4:5">
      <c r="D133" s="320"/>
      <c r="E133" s="373"/>
    </row>
    <row r="134" spans="4:5">
      <c r="D134" s="320"/>
      <c r="E134" s="373"/>
    </row>
    <row r="135" spans="4:5">
      <c r="D135" s="320"/>
      <c r="E135" s="373"/>
    </row>
    <row r="136" spans="4:5">
      <c r="D136" s="320"/>
      <c r="E136" s="373"/>
    </row>
    <row r="137" spans="4:5">
      <c r="D137" s="320"/>
      <c r="E137" s="373"/>
    </row>
    <row r="138" spans="4:5">
      <c r="D138" s="320"/>
      <c r="E138" s="373"/>
    </row>
    <row r="139" spans="4:5">
      <c r="D139" s="320"/>
      <c r="E139" s="373"/>
    </row>
    <row r="140" spans="4:5">
      <c r="D140" s="320"/>
      <c r="E140" s="373"/>
    </row>
    <row r="141" spans="4:5">
      <c r="D141" s="320"/>
      <c r="E141" s="373"/>
    </row>
    <row r="142" spans="4:5">
      <c r="D142" s="320"/>
      <c r="E142" s="373"/>
    </row>
    <row r="143" spans="4:5">
      <c r="D143" s="320"/>
      <c r="E143" s="373"/>
    </row>
    <row r="144" spans="4:5">
      <c r="D144" s="320"/>
      <c r="E144" s="373"/>
    </row>
    <row r="145" spans="2:5">
      <c r="D145" s="320"/>
      <c r="E145" s="373"/>
    </row>
    <row r="146" spans="2:5">
      <c r="D146" s="320"/>
      <c r="E146" s="373"/>
    </row>
    <row r="147" spans="2:5">
      <c r="D147" s="320"/>
      <c r="E147" s="373"/>
    </row>
    <row r="148" spans="2:5">
      <c r="D148" s="320"/>
      <c r="E148" s="373"/>
    </row>
    <row r="149" spans="2:5">
      <c r="D149" s="320"/>
      <c r="E149" s="373"/>
    </row>
    <row r="150" spans="2:5">
      <c r="D150" s="320"/>
      <c r="E150" s="373"/>
    </row>
    <row r="151" spans="2:5">
      <c r="D151" s="320"/>
      <c r="E151" s="373"/>
    </row>
    <row r="152" spans="2:5">
      <c r="D152" s="320"/>
      <c r="E152" s="373"/>
    </row>
    <row r="153" spans="2:5">
      <c r="D153" s="320"/>
      <c r="E153" s="373"/>
    </row>
    <row r="154" spans="2:5">
      <c r="D154" s="320"/>
      <c r="E154" s="373"/>
    </row>
    <row r="155" spans="2:5">
      <c r="D155" s="320"/>
      <c r="E155" s="373"/>
    </row>
    <row r="156" spans="2:5">
      <c r="D156" s="320"/>
      <c r="E156" s="373"/>
    </row>
    <row r="157" spans="2:5">
      <c r="D157" s="320"/>
      <c r="E157" s="373"/>
    </row>
    <row r="158" spans="2:5">
      <c r="B158" s="379"/>
      <c r="C158" s="379"/>
      <c r="D158" s="320"/>
      <c r="E158" s="373"/>
    </row>
    <row r="159" spans="2:5">
      <c r="D159" s="320"/>
      <c r="E159" s="373"/>
    </row>
    <row r="160" spans="2:5">
      <c r="D160" s="320"/>
      <c r="E160" s="373"/>
    </row>
    <row r="161" spans="4:5">
      <c r="D161" s="320"/>
      <c r="E161" s="373"/>
    </row>
    <row r="162" spans="4:5">
      <c r="D162" s="320"/>
      <c r="E162" s="373"/>
    </row>
    <row r="163" spans="4:5">
      <c r="D163" s="320"/>
      <c r="E163" s="373"/>
    </row>
    <row r="164" spans="4:5">
      <c r="D164" s="320"/>
      <c r="E164" s="373"/>
    </row>
    <row r="165" spans="4:5">
      <c r="D165" s="320"/>
      <c r="E165" s="373"/>
    </row>
    <row r="166" spans="4:5">
      <c r="D166" s="320"/>
      <c r="E166" s="373"/>
    </row>
    <row r="167" spans="4:5">
      <c r="D167" s="320"/>
      <c r="E167" s="373"/>
    </row>
    <row r="168" spans="4:5">
      <c r="D168" s="320"/>
      <c r="E168" s="373"/>
    </row>
    <row r="169" spans="4:5">
      <c r="D169" s="320"/>
      <c r="E169" s="373"/>
    </row>
    <row r="170" spans="4:5">
      <c r="D170" s="320"/>
      <c r="E170" s="373"/>
    </row>
    <row r="171" spans="4:5">
      <c r="D171" s="320"/>
      <c r="E171" s="373"/>
    </row>
    <row r="172" spans="4:5">
      <c r="D172" s="320"/>
      <c r="E172" s="373"/>
    </row>
    <row r="173" spans="4:5">
      <c r="D173" s="377"/>
      <c r="E173" s="380"/>
    </row>
    <row r="174" spans="4:5">
      <c r="D174" s="377"/>
    </row>
    <row r="175" spans="4:5">
      <c r="D175" s="369"/>
      <c r="E175" s="381"/>
    </row>
    <row r="176" spans="4:5">
      <c r="D176" s="320"/>
      <c r="E176" s="373"/>
    </row>
    <row r="177" spans="2:5">
      <c r="D177" s="320"/>
      <c r="E177" s="373"/>
    </row>
    <row r="178" spans="2:5">
      <c r="D178" s="320"/>
      <c r="E178" s="373"/>
    </row>
    <row r="179" spans="2:5">
      <c r="B179" s="370"/>
      <c r="C179" s="370"/>
      <c r="D179" s="320"/>
      <c r="E179" s="373"/>
    </row>
    <row r="180" spans="2:5">
      <c r="D180" s="320"/>
      <c r="E180" s="373"/>
    </row>
    <row r="181" spans="2:5">
      <c r="D181" s="320"/>
      <c r="E181" s="373"/>
    </row>
    <row r="182" spans="2:5">
      <c r="D182" s="320"/>
      <c r="E182" s="373"/>
    </row>
    <row r="183" spans="2:5">
      <c r="D183" s="320"/>
      <c r="E183" s="373"/>
    </row>
    <row r="184" spans="2:5">
      <c r="D184" s="320"/>
      <c r="E184" s="373"/>
    </row>
    <row r="185" spans="2:5">
      <c r="D185" s="320"/>
      <c r="E185" s="373"/>
    </row>
    <row r="186" spans="2:5">
      <c r="D186" s="320"/>
      <c r="E186" s="373"/>
    </row>
    <row r="187" spans="2:5">
      <c r="D187" s="320"/>
      <c r="E187" s="373"/>
    </row>
    <row r="188" spans="2:5">
      <c r="D188" s="320"/>
      <c r="E188" s="373"/>
    </row>
    <row r="189" spans="2:5">
      <c r="D189" s="320"/>
      <c r="E189" s="373"/>
    </row>
    <row r="190" spans="2:5">
      <c r="D190" s="320"/>
      <c r="E190" s="373"/>
    </row>
    <row r="191" spans="2:5">
      <c r="D191" s="320"/>
      <c r="E191" s="373"/>
    </row>
    <row r="192" spans="2:5">
      <c r="D192" s="320"/>
      <c r="E192" s="373"/>
    </row>
    <row r="193" spans="2:5">
      <c r="D193" s="377"/>
    </row>
    <row r="194" spans="2:5">
      <c r="D194" s="382"/>
      <c r="E194" s="372"/>
    </row>
    <row r="195" spans="2:5">
      <c r="D195" s="374"/>
      <c r="E195" s="375"/>
    </row>
    <row r="196" spans="2:5">
      <c r="D196" s="320"/>
      <c r="E196" s="373"/>
    </row>
    <row r="197" spans="2:5">
      <c r="D197" s="320"/>
      <c r="E197" s="373"/>
    </row>
    <row r="198" spans="2:5">
      <c r="D198" s="320"/>
      <c r="E198" s="373"/>
    </row>
    <row r="199" spans="2:5">
      <c r="D199" s="320"/>
      <c r="E199" s="373"/>
    </row>
    <row r="200" spans="2:5">
      <c r="D200" s="320"/>
      <c r="E200" s="373"/>
    </row>
    <row r="201" spans="2:5">
      <c r="D201" s="320"/>
      <c r="E201" s="373"/>
    </row>
    <row r="202" spans="2:5">
      <c r="D202" s="320"/>
      <c r="E202" s="373"/>
    </row>
    <row r="203" spans="2:5">
      <c r="D203" s="320"/>
      <c r="E203" s="373"/>
    </row>
    <row r="204" spans="2:5">
      <c r="D204" s="320"/>
      <c r="E204" s="373"/>
    </row>
    <row r="205" spans="2:5">
      <c r="D205" s="320"/>
      <c r="E205" s="373"/>
    </row>
    <row r="206" spans="2:5">
      <c r="B206" s="370"/>
      <c r="C206" s="370"/>
      <c r="D206" s="320"/>
      <c r="E206" s="373"/>
    </row>
    <row r="207" spans="2:5">
      <c r="D207" s="320"/>
      <c r="E207" s="373"/>
    </row>
    <row r="208" spans="2:5">
      <c r="D208" s="320"/>
      <c r="E208" s="373"/>
    </row>
    <row r="209" spans="2:5">
      <c r="D209" s="320"/>
      <c r="E209" s="373"/>
    </row>
    <row r="210" spans="2:5">
      <c r="D210" s="320"/>
      <c r="E210" s="373"/>
    </row>
    <row r="211" spans="2:5">
      <c r="B211" s="370"/>
      <c r="C211" s="370"/>
      <c r="D211" s="320"/>
      <c r="E211" s="373"/>
    </row>
    <row r="212" spans="2:5">
      <c r="D212" s="320"/>
      <c r="E212" s="373"/>
    </row>
    <row r="213" spans="2:5">
      <c r="D213" s="320"/>
      <c r="E213" s="373"/>
    </row>
    <row r="214" spans="2:5">
      <c r="D214" s="320"/>
      <c r="E214" s="373"/>
    </row>
    <row r="215" spans="2:5">
      <c r="D215" s="320"/>
      <c r="E215" s="373"/>
    </row>
    <row r="216" spans="2:5">
      <c r="D216" s="320"/>
      <c r="E216" s="373"/>
    </row>
    <row r="217" spans="2:5">
      <c r="D217" s="320"/>
      <c r="E217" s="373"/>
    </row>
    <row r="218" spans="2:5">
      <c r="B218" s="370"/>
      <c r="C218" s="370"/>
      <c r="D218" s="320"/>
      <c r="E218" s="373"/>
    </row>
    <row r="219" spans="2:5">
      <c r="D219" s="382"/>
      <c r="E219" s="372"/>
    </row>
    <row r="220" spans="2:5">
      <c r="D220" s="382"/>
      <c r="E220" s="372"/>
    </row>
    <row r="221" spans="2:5">
      <c r="D221" s="374"/>
      <c r="E221" s="375"/>
    </row>
    <row r="222" spans="2:5">
      <c r="D222" s="320"/>
      <c r="E222" s="373"/>
    </row>
    <row r="223" spans="2:5">
      <c r="D223" s="320"/>
      <c r="E223" s="373"/>
    </row>
    <row r="224" spans="2:5">
      <c r="D224" s="382"/>
      <c r="E224" s="372"/>
    </row>
    <row r="225" spans="2:5">
      <c r="D225" s="382"/>
      <c r="E225" s="372"/>
    </row>
    <row r="226" spans="2:5">
      <c r="D226" s="374"/>
      <c r="E226" s="375"/>
    </row>
    <row r="227" spans="2:5">
      <c r="D227" s="320"/>
      <c r="E227" s="373"/>
    </row>
    <row r="228" spans="2:5">
      <c r="D228" s="320"/>
      <c r="E228" s="373"/>
    </row>
    <row r="229" spans="2:5">
      <c r="D229" s="320"/>
      <c r="E229" s="373"/>
    </row>
    <row r="230" spans="2:5">
      <c r="B230" s="377"/>
      <c r="C230" s="377"/>
      <c r="D230" s="320"/>
      <c r="E230" s="373"/>
    </row>
    <row r="231" spans="2:5">
      <c r="D231" s="320"/>
      <c r="E231" s="373"/>
    </row>
    <row r="232" spans="2:5">
      <c r="D232" s="382"/>
      <c r="E232" s="372"/>
    </row>
    <row r="233" spans="2:5">
      <c r="D233" s="374"/>
      <c r="E233" s="375"/>
    </row>
    <row r="234" spans="2:5">
      <c r="D234" s="320"/>
      <c r="E234" s="373"/>
    </row>
    <row r="235" spans="2:5">
      <c r="D235" s="320"/>
      <c r="E235" s="373"/>
    </row>
    <row r="236" spans="2:5">
      <c r="D236" s="320"/>
      <c r="E236" s="373"/>
    </row>
    <row r="237" spans="2:5">
      <c r="D237" s="320"/>
      <c r="E237" s="373"/>
    </row>
    <row r="238" spans="2:5">
      <c r="D238" s="320"/>
      <c r="E238" s="373"/>
    </row>
    <row r="239" spans="2:5">
      <c r="D239" s="320"/>
      <c r="E239" s="373"/>
    </row>
    <row r="240" spans="2:5">
      <c r="D240" s="320"/>
      <c r="E240" s="373"/>
    </row>
    <row r="241" spans="4:5">
      <c r="D241" s="383"/>
      <c r="E241" s="384"/>
    </row>
    <row r="242" spans="4:5">
      <c r="D242" s="385"/>
      <c r="E242" s="386"/>
    </row>
    <row r="243" spans="4:5">
      <c r="D243" s="383"/>
      <c r="E243" s="384"/>
    </row>
    <row r="244" spans="4:5">
      <c r="D244" s="383"/>
      <c r="E244" s="384"/>
    </row>
    <row r="245" spans="4:5">
      <c r="D245" s="385"/>
      <c r="E245" s="386"/>
    </row>
    <row r="246" spans="4:5">
      <c r="D246" s="387"/>
      <c r="E246" s="384"/>
    </row>
    <row r="247" spans="4:5">
      <c r="D247" s="387"/>
      <c r="E247" s="384"/>
    </row>
    <row r="248" spans="4:5">
      <c r="D248" s="383"/>
      <c r="E248" s="384"/>
    </row>
    <row r="249" spans="4:5">
      <c r="D249" s="388"/>
      <c r="E249" s="386"/>
    </row>
    <row r="250" spans="4:5">
      <c r="D250" s="387"/>
      <c r="E250" s="384"/>
    </row>
    <row r="251" spans="4:5">
      <c r="D251" s="387"/>
      <c r="E251" s="384"/>
    </row>
    <row r="252" spans="4:5">
      <c r="D252" s="387"/>
      <c r="E252" s="384"/>
    </row>
    <row r="253" spans="4:5">
      <c r="D253" s="388"/>
      <c r="E253" s="386"/>
    </row>
    <row r="254" spans="4:5">
      <c r="D254" s="387"/>
      <c r="E254" s="384"/>
    </row>
    <row r="255" spans="4:5">
      <c r="D255" s="387"/>
      <c r="E255" s="384"/>
    </row>
    <row r="256" spans="4:5">
      <c r="D256" s="385"/>
      <c r="E256" s="386"/>
    </row>
    <row r="257" spans="4:5">
      <c r="D257" s="383"/>
      <c r="E257" s="384"/>
    </row>
    <row r="258" spans="4:5">
      <c r="D258" s="383"/>
      <c r="E258" s="384"/>
    </row>
    <row r="259" spans="4:5">
      <c r="D259" s="388"/>
      <c r="E259" s="386"/>
    </row>
    <row r="260" spans="4:5">
      <c r="D260" s="387"/>
      <c r="E260" s="384"/>
    </row>
    <row r="261" spans="4:5">
      <c r="D261" s="387"/>
      <c r="E261" s="384"/>
    </row>
    <row r="262" spans="4:5">
      <c r="D262" s="388"/>
      <c r="E262" s="386"/>
    </row>
    <row r="263" spans="4:5">
      <c r="D263" s="387"/>
      <c r="E263" s="384"/>
    </row>
    <row r="264" spans="4:5">
      <c r="D264" s="387"/>
      <c r="E264" s="384"/>
    </row>
    <row r="265" spans="4:5">
      <c r="D265" s="387"/>
      <c r="E265" s="384"/>
    </row>
    <row r="266" spans="4:5">
      <c r="D266" s="387"/>
      <c r="E266" s="384"/>
    </row>
    <row r="267" spans="4:5">
      <c r="D267" s="385"/>
      <c r="E267" s="386"/>
    </row>
    <row r="268" spans="4:5">
      <c r="D268" s="383"/>
      <c r="E268" s="384"/>
    </row>
    <row r="269" spans="4:5">
      <c r="D269" s="383"/>
      <c r="E269" s="384"/>
    </row>
    <row r="270" spans="4:5">
      <c r="D270" s="383"/>
      <c r="E270" s="384"/>
    </row>
    <row r="271" spans="4:5">
      <c r="D271" s="385"/>
      <c r="E271" s="386"/>
    </row>
    <row r="272" spans="4:5">
      <c r="D272" s="383"/>
      <c r="E272" s="384"/>
    </row>
    <row r="273" spans="4:5">
      <c r="D273" s="383"/>
      <c r="E273" s="384"/>
    </row>
    <row r="274" spans="4:5">
      <c r="D274" s="385"/>
      <c r="E274" s="386"/>
    </row>
    <row r="275" spans="4:5">
      <c r="D275" s="383"/>
      <c r="E275" s="384"/>
    </row>
    <row r="276" spans="4:5">
      <c r="D276" s="383"/>
      <c r="E276" s="384"/>
    </row>
    <row r="277" spans="4:5">
      <c r="D277" s="385"/>
      <c r="E277" s="386"/>
    </row>
    <row r="278" spans="4:5">
      <c r="D278" s="383"/>
      <c r="E278" s="384"/>
    </row>
    <row r="279" spans="4:5">
      <c r="D279" s="383"/>
      <c r="E279" s="384"/>
    </row>
    <row r="280" spans="4:5">
      <c r="D280" s="383"/>
      <c r="E280" s="384"/>
    </row>
    <row r="281" spans="4:5">
      <c r="D281" s="385"/>
      <c r="E281" s="386"/>
    </row>
    <row r="282" spans="4:5">
      <c r="D282" s="383"/>
      <c r="E282" s="384"/>
    </row>
    <row r="283" spans="4:5">
      <c r="D283" s="383"/>
      <c r="E283" s="384"/>
    </row>
    <row r="284" spans="4:5">
      <c r="D284" s="385"/>
      <c r="E284" s="386"/>
    </row>
    <row r="285" spans="4:5">
      <c r="D285" s="383"/>
      <c r="E285" s="384"/>
    </row>
    <row r="286" spans="4:5">
      <c r="D286" s="383"/>
      <c r="E286" s="384"/>
    </row>
    <row r="287" spans="4:5">
      <c r="D287" s="383"/>
      <c r="E287" s="384"/>
    </row>
    <row r="288" spans="4:5">
      <c r="D288" s="383"/>
      <c r="E288" s="384"/>
    </row>
    <row r="289" spans="4:5">
      <c r="D289" s="385"/>
      <c r="E289" s="386"/>
    </row>
    <row r="290" spans="4:5">
      <c r="D290" s="383"/>
      <c r="E290" s="384"/>
    </row>
    <row r="291" spans="4:5">
      <c r="D291" s="383"/>
      <c r="E291" s="384"/>
    </row>
    <row r="292" spans="4:5">
      <c r="D292" s="385"/>
      <c r="E292" s="386"/>
    </row>
    <row r="293" spans="4:5">
      <c r="D293" s="383"/>
      <c r="E293" s="384"/>
    </row>
    <row r="294" spans="4:5">
      <c r="D294" s="383"/>
      <c r="E294" s="384"/>
    </row>
    <row r="295" spans="4:5">
      <c r="D295" s="387"/>
      <c r="E295" s="384"/>
    </row>
    <row r="296" spans="4:5">
      <c r="D296" s="388"/>
      <c r="E296" s="386"/>
    </row>
    <row r="297" spans="4:5">
      <c r="D297" s="387"/>
      <c r="E297" s="384"/>
    </row>
    <row r="298" spans="4:5">
      <c r="D298" s="387"/>
      <c r="E298" s="384"/>
    </row>
    <row r="299" spans="4:5">
      <c r="D299" s="388"/>
      <c r="E299" s="386"/>
    </row>
    <row r="300" spans="4:5">
      <c r="D300" s="387"/>
      <c r="E300" s="384"/>
    </row>
    <row r="301" spans="4:5">
      <c r="D301" s="387"/>
      <c r="E301" s="384"/>
    </row>
    <row r="302" spans="4:5">
      <c r="D302" s="389"/>
      <c r="E302" s="390"/>
    </row>
    <row r="303" spans="4:5">
      <c r="D303" s="389"/>
      <c r="E303" s="390"/>
    </row>
    <row r="304" spans="4:5">
      <c r="D304" s="389"/>
      <c r="E304" s="390"/>
    </row>
    <row r="305" spans="4:5">
      <c r="D305" s="389"/>
      <c r="E305" s="390"/>
    </row>
    <row r="306" spans="4:5">
      <c r="D306" s="387"/>
      <c r="E306" s="384"/>
    </row>
    <row r="307" spans="4:5">
      <c r="D307" s="385"/>
      <c r="E307" s="386"/>
    </row>
    <row r="308" spans="4:5">
      <c r="D308" s="383"/>
      <c r="E308" s="384"/>
    </row>
    <row r="309" spans="4:5">
      <c r="D309" s="389"/>
      <c r="E309" s="391"/>
    </row>
  </sheetData>
  <sheetProtection password="CF9F" sheet="1" objects="1" scenarios="1"/>
  <mergeCells count="11">
    <mergeCell ref="D39:J39"/>
    <mergeCell ref="I52:J52"/>
    <mergeCell ref="H54:J54"/>
    <mergeCell ref="H55:J55"/>
    <mergeCell ref="H57:J57"/>
    <mergeCell ref="I38:J38"/>
    <mergeCell ref="D6:J6"/>
    <mergeCell ref="A7:C7"/>
    <mergeCell ref="D7:J7"/>
    <mergeCell ref="I28:J28"/>
    <mergeCell ref="D29:J29"/>
  </mergeCells>
  <pageMargins left="0.7" right="0.7" top="0.78740157499999996" bottom="0.78740157499999996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46</vt:i4>
      </vt:variant>
    </vt:vector>
  </HeadingPairs>
  <TitlesOfParts>
    <vt:vector size="53" baseType="lpstr">
      <vt:lpstr>Pokyny pro vyplnění</vt:lpstr>
      <vt:lpstr>SOUHRN</vt:lpstr>
      <vt:lpstr>Stavba</vt:lpstr>
      <vt:lpstr>VzorPolozky</vt:lpstr>
      <vt:lpstr>Rozpočet Pol</vt:lpstr>
      <vt:lpstr>ESIL</vt:lpstr>
      <vt:lpstr>SLP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SOUHRN!Oblast_tisku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Hanus</dc:creator>
  <cp:lastModifiedBy>Jan Drochytka</cp:lastModifiedBy>
  <cp:lastPrinted>2021-11-15T09:40:39Z</cp:lastPrinted>
  <dcterms:created xsi:type="dcterms:W3CDTF">2009-04-08T07:15:50Z</dcterms:created>
  <dcterms:modified xsi:type="dcterms:W3CDTF">2021-11-29T13:22:01Z</dcterms:modified>
</cp:coreProperties>
</file>