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UKB_sprava\03_UKB-Stavebni_prace\29_UKB_Vestavba A18 a A19\01_ZD\Soupis praci\"/>
    </mc:Choice>
  </mc:AlternateContent>
  <xr:revisionPtr revIDLastSave="0" documentId="13_ncr:1_{BD80D4A9-E0FF-4A2F-84F2-57C942015482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A18 D.1.4.1.A18 Pol" sheetId="12" r:id="rId4"/>
    <sheet name="A18 D.1.4.2.A18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'A18 D.1.4.1.A18 Pol'!$1:$7</definedName>
    <definedName name="_xlnm.Print_Titles" localSheetId="4">'A18 D.1.4.2.A18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'A18 D.1.4.1.A18 Pol'!$A$1:$X$140</definedName>
    <definedName name="_xlnm.Print_Area" localSheetId="4">'A18 D.1.4.2.A18 Pol'!$A$1:$X$86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39" i="1"/>
  <c r="F39" i="1"/>
  <c r="G85" i="13"/>
  <c r="BA81" i="13"/>
  <c r="BA38" i="13"/>
  <c r="BA22" i="13"/>
  <c r="BA13" i="13"/>
  <c r="BA10" i="13"/>
  <c r="G9" i="13"/>
  <c r="I9" i="13"/>
  <c r="I8" i="13" s="1"/>
  <c r="K9" i="13"/>
  <c r="K8" i="13" s="1"/>
  <c r="M9" i="13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6" i="13"/>
  <c r="I16" i="13"/>
  <c r="K16" i="13"/>
  <c r="M16" i="13"/>
  <c r="O16" i="13"/>
  <c r="O8" i="13" s="1"/>
  <c r="Q16" i="13"/>
  <c r="V16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7" i="13"/>
  <c r="I27" i="13"/>
  <c r="K27" i="13"/>
  <c r="M27" i="13"/>
  <c r="O27" i="13"/>
  <c r="Q27" i="13"/>
  <c r="V27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7" i="13"/>
  <c r="I37" i="13"/>
  <c r="K37" i="13"/>
  <c r="M37" i="13"/>
  <c r="O37" i="13"/>
  <c r="Q37" i="13"/>
  <c r="V37" i="13"/>
  <c r="G40" i="13"/>
  <c r="M40" i="13" s="1"/>
  <c r="I40" i="13"/>
  <c r="K40" i="13"/>
  <c r="O40" i="13"/>
  <c r="Q40" i="13"/>
  <c r="V40" i="13"/>
  <c r="G41" i="13"/>
  <c r="Q41" i="13"/>
  <c r="G42" i="13"/>
  <c r="M42" i="13" s="1"/>
  <c r="M41" i="13" s="1"/>
  <c r="I42" i="13"/>
  <c r="I41" i="13" s="1"/>
  <c r="K42" i="13"/>
  <c r="K41" i="13" s="1"/>
  <c r="O42" i="13"/>
  <c r="O41" i="13" s="1"/>
  <c r="Q42" i="13"/>
  <c r="V42" i="13"/>
  <c r="V41" i="13" s="1"/>
  <c r="G46" i="13"/>
  <c r="M46" i="13" s="1"/>
  <c r="I46" i="13"/>
  <c r="I45" i="13" s="1"/>
  <c r="K46" i="13"/>
  <c r="O46" i="13"/>
  <c r="O45" i="13" s="1"/>
  <c r="Q46" i="13"/>
  <c r="Q45" i="13" s="1"/>
  <c r="V46" i="13"/>
  <c r="V45" i="13" s="1"/>
  <c r="G48" i="13"/>
  <c r="I48" i="13"/>
  <c r="K48" i="13"/>
  <c r="K45" i="13" s="1"/>
  <c r="M48" i="13"/>
  <c r="O48" i="13"/>
  <c r="Q48" i="13"/>
  <c r="V48" i="13"/>
  <c r="G50" i="13"/>
  <c r="I50" i="13"/>
  <c r="K50" i="13"/>
  <c r="M50" i="13"/>
  <c r="O50" i="13"/>
  <c r="Q50" i="13"/>
  <c r="V50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Q55" i="13"/>
  <c r="V55" i="13"/>
  <c r="G56" i="13"/>
  <c r="M56" i="13" s="1"/>
  <c r="I56" i="13"/>
  <c r="I55" i="13" s="1"/>
  <c r="K56" i="13"/>
  <c r="K55" i="13" s="1"/>
  <c r="O56" i="13"/>
  <c r="O55" i="13" s="1"/>
  <c r="Q56" i="13"/>
  <c r="V56" i="13"/>
  <c r="G58" i="13"/>
  <c r="G55" i="13" s="1"/>
  <c r="I58" i="13"/>
  <c r="K58" i="13"/>
  <c r="O58" i="13"/>
  <c r="Q58" i="13"/>
  <c r="V58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K62" i="13"/>
  <c r="M62" i="13"/>
  <c r="Q62" i="13"/>
  <c r="G63" i="13"/>
  <c r="I63" i="13"/>
  <c r="I62" i="13" s="1"/>
  <c r="K63" i="13"/>
  <c r="M63" i="13"/>
  <c r="O63" i="13"/>
  <c r="O62" i="13" s="1"/>
  <c r="Q63" i="13"/>
  <c r="V63" i="13"/>
  <c r="V62" i="13" s="1"/>
  <c r="O66" i="13"/>
  <c r="Q66" i="13"/>
  <c r="G67" i="13"/>
  <c r="G66" i="13" s="1"/>
  <c r="I67" i="13"/>
  <c r="I66" i="13" s="1"/>
  <c r="K67" i="13"/>
  <c r="O67" i="13"/>
  <c r="Q67" i="13"/>
  <c r="V67" i="13"/>
  <c r="V66" i="13" s="1"/>
  <c r="G70" i="13"/>
  <c r="I70" i="13"/>
  <c r="K70" i="13"/>
  <c r="K66" i="13" s="1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I74" i="13"/>
  <c r="O74" i="13"/>
  <c r="G75" i="13"/>
  <c r="M75" i="13" s="1"/>
  <c r="M74" i="13" s="1"/>
  <c r="I75" i="13"/>
  <c r="K75" i="13"/>
  <c r="K74" i="13" s="1"/>
  <c r="O75" i="13"/>
  <c r="Q75" i="13"/>
  <c r="Q74" i="13" s="1"/>
  <c r="V75" i="13"/>
  <c r="G77" i="13"/>
  <c r="I77" i="13"/>
  <c r="K77" i="13"/>
  <c r="M77" i="13"/>
  <c r="O77" i="13"/>
  <c r="Q77" i="13"/>
  <c r="V77" i="13"/>
  <c r="V74" i="13" s="1"/>
  <c r="O79" i="13"/>
  <c r="G80" i="13"/>
  <c r="G79" i="13" s="1"/>
  <c r="I80" i="13"/>
  <c r="K80" i="13"/>
  <c r="K79" i="13" s="1"/>
  <c r="O80" i="13"/>
  <c r="Q80" i="13"/>
  <c r="Q79" i="13" s="1"/>
  <c r="V80" i="13"/>
  <c r="G82" i="13"/>
  <c r="M82" i="13" s="1"/>
  <c r="I82" i="13"/>
  <c r="I79" i="13" s="1"/>
  <c r="K82" i="13"/>
  <c r="O82" i="13"/>
  <c r="Q82" i="13"/>
  <c r="V82" i="13"/>
  <c r="V79" i="13" s="1"/>
  <c r="AE85" i="13"/>
  <c r="AF85" i="13"/>
  <c r="G139" i="12"/>
  <c r="BA135" i="12"/>
  <c r="BA17" i="12"/>
  <c r="BA14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G13" i="12"/>
  <c r="I13" i="12"/>
  <c r="I12" i="12" s="1"/>
  <c r="K13" i="12"/>
  <c r="M13" i="12"/>
  <c r="O13" i="12"/>
  <c r="O12" i="12" s="1"/>
  <c r="Q13" i="12"/>
  <c r="Q12" i="12" s="1"/>
  <c r="V13" i="12"/>
  <c r="G16" i="12"/>
  <c r="M16" i="12" s="1"/>
  <c r="M12" i="12" s="1"/>
  <c r="I16" i="12"/>
  <c r="K16" i="12"/>
  <c r="K12" i="12" s="1"/>
  <c r="O16" i="12"/>
  <c r="Q16" i="12"/>
  <c r="V16" i="12"/>
  <c r="G19" i="12"/>
  <c r="I19" i="12"/>
  <c r="K19" i="12"/>
  <c r="M19" i="12"/>
  <c r="O19" i="12"/>
  <c r="Q19" i="12"/>
  <c r="V19" i="12"/>
  <c r="V12" i="12" s="1"/>
  <c r="G22" i="12"/>
  <c r="G21" i="12" s="1"/>
  <c r="I22" i="12"/>
  <c r="I21" i="12" s="1"/>
  <c r="K22" i="12"/>
  <c r="O22" i="12"/>
  <c r="Q22" i="12"/>
  <c r="Q21" i="12" s="1"/>
  <c r="V22" i="12"/>
  <c r="G25" i="12"/>
  <c r="M25" i="12" s="1"/>
  <c r="I25" i="12"/>
  <c r="K25" i="12"/>
  <c r="K21" i="12" s="1"/>
  <c r="O25" i="12"/>
  <c r="Q25" i="12"/>
  <c r="V25" i="12"/>
  <c r="V21" i="12" s="1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O21" i="12" s="1"/>
  <c r="Q35" i="12"/>
  <c r="V35" i="12"/>
  <c r="G37" i="12"/>
  <c r="M37" i="12" s="1"/>
  <c r="I37" i="12"/>
  <c r="K37" i="12"/>
  <c r="O37" i="12"/>
  <c r="Q37" i="12"/>
  <c r="V37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2" i="12"/>
  <c r="G51" i="12" s="1"/>
  <c r="I52" i="12"/>
  <c r="I51" i="12" s="1"/>
  <c r="K52" i="12"/>
  <c r="K51" i="12" s="1"/>
  <c r="O52" i="12"/>
  <c r="O51" i="12" s="1"/>
  <c r="Q52" i="12"/>
  <c r="V52" i="12"/>
  <c r="G53" i="12"/>
  <c r="M53" i="12" s="1"/>
  <c r="I53" i="12"/>
  <c r="K53" i="12"/>
  <c r="O53" i="12"/>
  <c r="Q53" i="12"/>
  <c r="Q51" i="12" s="1"/>
  <c r="V53" i="12"/>
  <c r="G59" i="12"/>
  <c r="M59" i="12" s="1"/>
  <c r="I59" i="12"/>
  <c r="K59" i="12"/>
  <c r="O59" i="12"/>
  <c r="Q59" i="12"/>
  <c r="V59" i="12"/>
  <c r="V51" i="12" s="1"/>
  <c r="G65" i="12"/>
  <c r="I65" i="12"/>
  <c r="K65" i="12"/>
  <c r="M65" i="12"/>
  <c r="O65" i="12"/>
  <c r="Q65" i="12"/>
  <c r="V65" i="12"/>
  <c r="G71" i="12"/>
  <c r="M71" i="12" s="1"/>
  <c r="I71" i="12"/>
  <c r="K71" i="12"/>
  <c r="O71" i="12"/>
  <c r="Q71" i="12"/>
  <c r="V71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4" i="12"/>
  <c r="I94" i="12"/>
  <c r="K94" i="12"/>
  <c r="M94" i="12"/>
  <c r="O94" i="12"/>
  <c r="Q94" i="12"/>
  <c r="V94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G111" i="12"/>
  <c r="M111" i="12" s="1"/>
  <c r="I111" i="12"/>
  <c r="I110" i="12" s="1"/>
  <c r="K111" i="12"/>
  <c r="K110" i="12" s="1"/>
  <c r="O111" i="12"/>
  <c r="O110" i="12" s="1"/>
  <c r="Q111" i="12"/>
  <c r="V111" i="12"/>
  <c r="V110" i="12" s="1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Q110" i="12" s="1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1" i="12"/>
  <c r="G120" i="12" s="1"/>
  <c r="I121" i="12"/>
  <c r="I120" i="12" s="1"/>
  <c r="K121" i="12"/>
  <c r="O121" i="12"/>
  <c r="Q121" i="12"/>
  <c r="Q120" i="12" s="1"/>
  <c r="V121" i="12"/>
  <c r="G123" i="12"/>
  <c r="M123" i="12" s="1"/>
  <c r="I123" i="12"/>
  <c r="K123" i="12"/>
  <c r="K120" i="12" s="1"/>
  <c r="O123" i="12"/>
  <c r="Q123" i="12"/>
  <c r="V123" i="12"/>
  <c r="V120" i="12" s="1"/>
  <c r="G124" i="12"/>
  <c r="I124" i="12"/>
  <c r="K124" i="12"/>
  <c r="M124" i="12"/>
  <c r="O124" i="12"/>
  <c r="Q124" i="12"/>
  <c r="V124" i="12"/>
  <c r="G126" i="12"/>
  <c r="I126" i="12"/>
  <c r="K126" i="12"/>
  <c r="M126" i="12"/>
  <c r="O126" i="12"/>
  <c r="O120" i="12" s="1"/>
  <c r="Q126" i="12"/>
  <c r="V126" i="12"/>
  <c r="G128" i="12"/>
  <c r="I128" i="12"/>
  <c r="O128" i="12"/>
  <c r="G129" i="12"/>
  <c r="M129" i="12" s="1"/>
  <c r="M128" i="12" s="1"/>
  <c r="I129" i="12"/>
  <c r="K129" i="12"/>
  <c r="K128" i="12" s="1"/>
  <c r="O129" i="12"/>
  <c r="Q129" i="12"/>
  <c r="Q128" i="12" s="1"/>
  <c r="V129" i="12"/>
  <c r="V128" i="12" s="1"/>
  <c r="G131" i="12"/>
  <c r="I131" i="12"/>
  <c r="K131" i="12"/>
  <c r="M131" i="12"/>
  <c r="O131" i="12"/>
  <c r="Q131" i="12"/>
  <c r="V131" i="12"/>
  <c r="O133" i="12"/>
  <c r="G134" i="12"/>
  <c r="G133" i="12" s="1"/>
  <c r="I134" i="12"/>
  <c r="I133" i="12" s="1"/>
  <c r="K134" i="12"/>
  <c r="O134" i="12"/>
  <c r="Q134" i="12"/>
  <c r="Q133" i="12" s="1"/>
  <c r="V134" i="12"/>
  <c r="G136" i="12"/>
  <c r="M136" i="12" s="1"/>
  <c r="I136" i="12"/>
  <c r="K136" i="12"/>
  <c r="K133" i="12" s="1"/>
  <c r="O136" i="12"/>
  <c r="Q136" i="12"/>
  <c r="V136" i="12"/>
  <c r="V133" i="12" s="1"/>
  <c r="AE139" i="12"/>
  <c r="AF139" i="12"/>
  <c r="I20" i="1"/>
  <c r="I19" i="1"/>
  <c r="I18" i="1"/>
  <c r="I17" i="1"/>
  <c r="I16" i="1"/>
  <c r="I65" i="1"/>
  <c r="J64" i="1" s="1"/>
  <c r="F44" i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H44" i="1" l="1"/>
  <c r="G28" i="1"/>
  <c r="G23" i="1"/>
  <c r="M8" i="13"/>
  <c r="M45" i="13"/>
  <c r="G45" i="13"/>
  <c r="G8" i="13"/>
  <c r="M80" i="13"/>
  <c r="M79" i="13" s="1"/>
  <c r="M67" i="13"/>
  <c r="M66" i="13" s="1"/>
  <c r="M58" i="13"/>
  <c r="M55" i="13" s="1"/>
  <c r="M110" i="12"/>
  <c r="M52" i="12"/>
  <c r="M51" i="12" s="1"/>
  <c r="M121" i="12"/>
  <c r="M120" i="12" s="1"/>
  <c r="M22" i="12"/>
  <c r="M21" i="12" s="1"/>
  <c r="M134" i="12"/>
  <c r="M133" i="12" s="1"/>
  <c r="I21" i="1"/>
  <c r="J61" i="1"/>
  <c r="J53" i="1"/>
  <c r="J57" i="1"/>
  <c r="J58" i="1"/>
  <c r="J63" i="1"/>
  <c r="J54" i="1"/>
  <c r="J62" i="1"/>
  <c r="J51" i="1"/>
  <c r="J55" i="1"/>
  <c r="J59" i="1"/>
  <c r="J52" i="1"/>
  <c r="J56" i="1"/>
  <c r="J60" i="1"/>
  <c r="J41" i="1"/>
  <c r="J43" i="1"/>
  <c r="J39" i="1"/>
  <c r="J44" i="1" s="1"/>
  <c r="J42" i="1"/>
  <c r="J65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E201CF1-A75F-4D3E-B4C9-7241EDFC9F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BC8A98-8157-499C-9DF0-C0D63821D72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A713246B-7EB3-4873-B997-BB9AD856152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B91E35C-48FF-4B9B-B746-07D458ED97D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<sst xmlns="http://schemas.openxmlformats.org/spreadsheetml/2006/main" count="1158" uniqueCount="388">
  <si>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</si>
  <si>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</si>
  <si>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</si>
  <si>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</si>
  <si>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</si>
  <si>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</si>
  <si>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</si>
  <si>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</si>
  <si>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</si>
  <si>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</si>
  <si>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</si>
  <si>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</si>
  <si>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</si>
  <si>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</si>
  <si>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</si>
  <si>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</si>
  <si>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</si>
  <si>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</si>
  <si>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</si>
  <si>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</si>
  <si>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</si>
  <si>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</si>
  <si>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</si>
  <si>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</si>
  <si>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</si>
  <si>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</si>
  <si>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</si>
  <si>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</si>
  <si>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</si>
  <si>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</si>
  <si>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</si>
  <si>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</si>
  <si>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</si>
  <si>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</si>
  <si>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</si>
  <si>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</si>
  <si>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</si>
  <si>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</si>
  <si>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</si>
  <si>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</si>
  <si>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</si>
  <si>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</si>
  <si>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</si>
  <si>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VA21/03.1</t>
  </si>
  <si>
    <t>MU Campus Brno - vestavba pavilonu A18 v areálu UKB</t>
  </si>
  <si>
    <t>Masarykova univerzita</t>
  </si>
  <si>
    <t>Žerotínovo náměstí 617/9</t>
  </si>
  <si>
    <t>Brno-Brno-město</t>
  </si>
  <si>
    <t>60200</t>
  </si>
  <si>
    <t>00216224</t>
  </si>
  <si>
    <t>CZ00216224</t>
  </si>
  <si>
    <t>Stavba</t>
  </si>
  <si>
    <t>Stavební objekt</t>
  </si>
  <si>
    <t>A18</t>
  </si>
  <si>
    <t>Vestavba pavilonu A18</t>
  </si>
  <si>
    <t>D.1.4.1.A18</t>
  </si>
  <si>
    <t>Zdravotně technické instalace</t>
  </si>
  <si>
    <t>D.1.4.2.A18</t>
  </si>
  <si>
    <t>ZTI - venkovní rozvody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</si>
  <si>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</si>
  <si>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</si>
  <si>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</si>
  <si>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</si>
  <si>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</si>
  <si>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</si>
  <si>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</si>
  <si>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</si>
  <si>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</si>
  <si>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</si>
  <si>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89</t>
  </si>
  <si>
    <t>Ostatní konstrukce na trubním vedení</t>
  </si>
  <si>
    <t>9</t>
  </si>
  <si>
    <t>Ostatní konstrukce, bourání</t>
  </si>
  <si>
    <t>99</t>
  </si>
  <si>
    <t>Staveništní přesun hmot</t>
  </si>
  <si>
    <t>700B</t>
  </si>
  <si>
    <t>Demontáže</t>
  </si>
  <si>
    <t>715</t>
  </si>
  <si>
    <t>Izolace chemické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</si>
  <si>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</si>
  <si>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</si>
  <si>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</si>
  <si>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</si>
  <si>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</si>
  <si>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</si>
  <si>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</si>
  <si>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</si>
  <si>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</si>
  <si>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</si>
  <si>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</si>
  <si>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</si>
  <si>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</si>
  <si>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</si>
  <si>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</si>
  <si>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</si>
  <si>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</si>
  <si>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</si>
  <si>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</si>
  <si>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</si>
  <si>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</si>
  <si>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</si>
  <si>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</si>
  <si>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</si>
  <si>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</si>
  <si>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</si>
  <si>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</si>
  <si>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</si>
  <si>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</si>
  <si>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</si>
  <si>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</si>
  <si>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</si>
  <si>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</si>
  <si>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</si>
  <si>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</si>
  <si>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</si>
  <si>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</si>
  <si>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</si>
  <si>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460680023RT3</t>
  </si>
  <si>
    <t>Průraz zdivem v cihlové zdi tloušťky 45 cm, plochy do 0,09 m2</t>
  </si>
  <si>
    <t>kus</t>
  </si>
  <si>
    <t>RTS 21/ II</t>
  </si>
  <si>
    <t>Práce</t>
  </si>
  <si>
    <t>POL1_</t>
  </si>
  <si>
    <t>Kanalizace : 2</t>
  </si>
  <si>
    <t>VV</t>
  </si>
  <si>
    <t>909      R00</t>
  </si>
  <si>
    <t>Hzs-nezmeritelne stavebni prace</t>
  </si>
  <si>
    <t>h</t>
  </si>
  <si>
    <t>Indiv</t>
  </si>
  <si>
    <t>713552111R15</t>
  </si>
  <si>
    <t>Protipož. trubní ucpávka EI30, do D 25 mm, stěna</t>
  </si>
  <si>
    <t>Vlastní</t>
  </si>
  <si>
    <t>Otvor se utěsní minerální vlnou. Prostup i potrubí před a za prostupem je natřeno protipožární stěrkou. Cena obsahuje dodávku minerální vlny a pořární stěrky.</t>
  </si>
  <si>
    <t>POP</t>
  </si>
  <si>
    <t>Včetně pomocného lešení o výšce podlahy do 1900 mm a pro zatížení do 1,5 kPa.</t>
  </si>
  <si>
    <t>713552111R30</t>
  </si>
  <si>
    <t>Protipož. trubní ucpávka EI30, do D 32 mm, stěna</t>
  </si>
  <si>
    <t>998715101R00</t>
  </si>
  <si>
    <t>Přesun hmot pro izolace proti chemickým vlivům v objektech výšky do 6 m</t>
  </si>
  <si>
    <t>t</t>
  </si>
  <si>
    <t>800-715</t>
  </si>
  <si>
    <t>Přesun hmot</t>
  </si>
  <si>
    <t>POL7_</t>
  </si>
  <si>
    <t>50 m vodorovně, měřeno od těžiště půdorysné plochy skládky do těžiště půdorysné plochy objektu</t>
  </si>
  <si>
    <t>SPI</t>
  </si>
  <si>
    <t>721176101R00</t>
  </si>
  <si>
    <t>Potrubí HT připojovací vnější průměr D 32 mm, tloušťka stěny 1,8 mm, DN 30</t>
  </si>
  <si>
    <t>m</t>
  </si>
  <si>
    <t>800-721</t>
  </si>
  <si>
    <t>včetně tvarovek, objímek. Bez zednických výpomocí.</t>
  </si>
  <si>
    <t>Potrubí včetně tvarovek.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</si>
  <si>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</si>
  <si>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</si>
  <si>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</si>
  <si>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</si>
  <si>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721176113R00</t>
  </si>
  <si>
    <t>Potrubí HT odpadní svislé vnější průměr D 50 mm, tloušťka stěny 1,8 mm, DN 50</t>
  </si>
  <si>
    <t>Potrubí včetně tvarovek, objímek a vložek pro tlumení hluku. Bez zednických výpomocí.</t>
  </si>
  <si>
    <t>Včetně zřízení a demontáže pomocného lešení.</t>
  </si>
  <si>
    <t>721194104R00</t>
  </si>
  <si>
    <t>Zřízení přípojek na potrubí D 40 mm, materiál ve specifikaci</t>
  </si>
  <si>
    <t>vyvedení a upevnění odpadních výpustek,</t>
  </si>
  <si>
    <t>721194105R00</t>
  </si>
  <si>
    <t>Zřízení přípojek na potrubí D 50 mm, materiál ve specifikaci</t>
  </si>
  <si>
    <t>721290111R00</t>
  </si>
  <si>
    <t>Zkouška těsnosti kanalizace v objektech vodou, DN 125</t>
  </si>
  <si>
    <t>45+11+5+4</t>
  </si>
  <si>
    <t>725850145R00</t>
  </si>
  <si>
    <t>Ventily odpadní pro klimatizační vzduchotechnické jednotky, odvody kondenzátu z komínů, materiál PP, odpad vodorovný; vodní zápach. uzávěrka, D 40 mm, včetnně dodávky materiálu</t>
  </si>
  <si>
    <t>721001R</t>
  </si>
  <si>
    <t>Izolace proti rošení kaučuk tl. 6 mm D 40</t>
  </si>
  <si>
    <t>72117096PROP</t>
  </si>
  <si>
    <t>Napojeno vloženou odbočkou na stávající splaš. kanalizaci</t>
  </si>
  <si>
    <t>72117097PROP</t>
  </si>
  <si>
    <t>Napojeno vloženou odbočkou na stávající chem. kanalizaci</t>
  </si>
  <si>
    <t>721100011RA0</t>
  </si>
  <si>
    <t>Potrubí svodné pod podlahou vnitřní, PVC, D 110 mm, zemní práce, rýha 300x400 mm</t>
  </si>
  <si>
    <t>AP-PSV</t>
  </si>
  <si>
    <t>Agregovaná položka</t>
  </si>
  <si>
    <t>POL2_</t>
  </si>
  <si>
    <t>72110001PPKG</t>
  </si>
  <si>
    <t>Kanalizace vnitřní, KG 2000 PP, D 110 mm, zemní práce</t>
  </si>
  <si>
    <t>998721101R00</t>
  </si>
  <si>
    <t>Přesun hmot pro vnitřní kanalizaci v objektech výšky do 6 m</t>
  </si>
  <si>
    <t>722131935R00</t>
  </si>
  <si>
    <t>Opravy vodovodního potrubí závitového propojení dosavadního potrubí, DN 40</t>
  </si>
  <si>
    <t>722172731R00</t>
  </si>
  <si>
    <t>Potrubí z plastických hmot polypropylenové potrubí PP-R, D 20 mm, s 3,4 mm, PN 20, polyfúzně svařované, bez zednických výpomocí</t>
  </si>
  <si>
    <t>včetně tvarovek, bez zednických výpomocí</t>
  </si>
  <si>
    <t>Potrubí včetně tvarovek bez zednických výpomocí.</t>
  </si>
  <si>
    <t>SV : 14</t>
  </si>
  <si>
    <t>TV,C : 52</t>
  </si>
  <si>
    <t>722172732R00</t>
  </si>
  <si>
    <t>Potrubí z plastických hmot polypropylenové potrubí PP-R, D 25 mm, s 4,2 mm, PN 20, polyfúzně svařované, bez zednických výpomocí</t>
  </si>
  <si>
    <t>SV : 11</t>
  </si>
  <si>
    <t>TV : 14</t>
  </si>
  <si>
    <t>722172733R00</t>
  </si>
  <si>
    <t>Potrubí z plastických hmot polypropylenové potrubí PP-R, D 32 mm, s 5,4 mm, PN 20, polyfúzně svařované, bez zednických výpomocí</t>
  </si>
  <si>
    <t>SV : 6</t>
  </si>
  <si>
    <t>TV : 7</t>
  </si>
  <si>
    <t>722172734R00</t>
  </si>
  <si>
    <t>Potrubí z plastických hmot polypropylenové potrubí PP-R, D 40 mm, s 6,7 mm, PN 20, polyfúzně svařované, bez zednických výpomocí</t>
  </si>
  <si>
    <t>SV : 38</t>
  </si>
  <si>
    <t>TV : 35</t>
  </si>
  <si>
    <t>722181213RT7</t>
  </si>
  <si>
    <t>Izolace vodovodního potrubí návleková z trubic z pěnového polyetylenu, tloušťka stěny 13 mm, d 22 mm</t>
  </si>
  <si>
    <t>V položce je kalkulována dodávka izolační trubice, spon a lepicí pásky.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</si>
  <si>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</si>
  <si>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</si>
  <si>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</si>
  <si>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</si>
  <si>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722181213RW2</t>
  </si>
  <si>
    <t>Izolace vodovodního potrubí návleková z trubic z pěnového polyetylenu, tloušťka stěny 13 mm, d 45 mm</t>
  </si>
  <si>
    <t>722182004RT2</t>
  </si>
  <si>
    <t>Montáž tepelné izolace potrubí samolepicí spoj a příčné stažení páskou, přes DN 25 do DN 40</t>
  </si>
  <si>
    <t>52+14+7+35</t>
  </si>
  <si>
    <t>722190401R00</t>
  </si>
  <si>
    <t>Vyvedení a upevnění výpustek DN 15</t>
  </si>
  <si>
    <t>722237121R00</t>
  </si>
  <si>
    <t>Kohout kulový, mosazný, vnitřní-vnitřní závit, DN 15, PN 42, včetně dodávky materiálu</t>
  </si>
  <si>
    <t>722237122R00</t>
  </si>
  <si>
    <t>Kohout kulový, mosazný, vnitřní-vnitřní závit, DN 20, PN 42, včetně dodávky materiálu</t>
  </si>
  <si>
    <t>722237123R00</t>
  </si>
  <si>
    <t>Kohout kulový, mosazný, vnitřní-vnitřní závit, DN 25, PN 35, včetně dodávky materiálu</t>
  </si>
  <si>
    <t>722280106R00</t>
  </si>
  <si>
    <t>Tlakové zkoušky vodovodního potrubí do DN 32</t>
  </si>
  <si>
    <t>Včetně dodávky vody, uzavření a zabezpečení konců potrubí.</t>
  </si>
  <si>
    <t>66+25+13+58</t>
  </si>
  <si>
    <t>722280107R00</t>
  </si>
  <si>
    <t>Tlakové zkoušky vodovodního potrubí přes DN 32 do DN 40</t>
  </si>
  <si>
    <t>722290234R00</t>
  </si>
  <si>
    <t>Proplach a dezinfekce vodovodního potrubí do DN 80</t>
  </si>
  <si>
    <t>Včetně dodání desinfekčního prostředku.</t>
  </si>
  <si>
    <t>162+73</t>
  </si>
  <si>
    <t>722172711RPP</t>
  </si>
  <si>
    <t>Vodovodní potrubí PP DN 20</t>
  </si>
  <si>
    <t>722172914RAD</t>
  </si>
  <si>
    <t>Na nové páteřní rozvody napojeny stávající rozvody</t>
  </si>
  <si>
    <t>ks</t>
  </si>
  <si>
    <t>72223652FILA</t>
  </si>
  <si>
    <t>Demi voda - ukončena pod laboratorními pulty, osazen mechanický, uhlíkový a ionex filtr</t>
  </si>
  <si>
    <t>kpl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</si>
  <si>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</si>
  <si>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</si>
  <si>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</si>
  <si>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</si>
  <si>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</si>
  <si>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</si>
  <si>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</si>
  <si>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</si>
  <si>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</si>
  <si>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631433304R</t>
  </si>
  <si>
    <t>pouzdro potrubní minerální vlákno; povrchová úprava Al fólie; vnitřní průměr 42,0 mm; tl. izolace 40,0 mm; provozní teplota  do 200 °C; tepelná vodivost (10°C) 0,0330 W/mK; tepelná vodivost (40°C) 0,037 W/mK; tepelná vodivost (50°C) 0,039 W/mK</t>
  </si>
  <si>
    <t>998722101R00</t>
  </si>
  <si>
    <t>Přesun hmot pro vnitřní vodovod v objektech výšky do 6 m</t>
  </si>
  <si>
    <t>vodorovně do 50 m</t>
  </si>
  <si>
    <t>725219401R00</t>
  </si>
  <si>
    <t>Umyvadlo montáž na šrouby do zdiva</t>
  </si>
  <si>
    <t>soubor</t>
  </si>
  <si>
    <t>Včetně dodání zápachové uzávěrky.</t>
  </si>
  <si>
    <t>725814103R00</t>
  </si>
  <si>
    <t>Ventil  rohový, mosazný, bez matky, DN 15 x DN 10, včetně dodávky materiálu</t>
  </si>
  <si>
    <t>725829301R00</t>
  </si>
  <si>
    <t>Montáž baterií umyvadlových a dřezových umyvadlové a dřezové stojánkové</t>
  </si>
  <si>
    <t>U : 2</t>
  </si>
  <si>
    <t>551450004R</t>
  </si>
  <si>
    <t>baterie umyvadlová směšovací; stojánková; ovládání pákové, s otevíráním odpadu; povrch chrom; v. výtoku 45 mm</t>
  </si>
  <si>
    <t>64214360R</t>
  </si>
  <si>
    <t>umyvadlo š = 600 mm; hl. 490 mm; diturvit; s přepadem; bílá; uchycení šrouby</t>
  </si>
  <si>
    <t>998725101R00</t>
  </si>
  <si>
    <t>Přesun hmot pro zařizovací předměty v objektech výšky do 6 m</t>
  </si>
  <si>
    <t>767995101R00</t>
  </si>
  <si>
    <t>Výroba a montáž atypických kovovových doplňků staveb hmotnosti do 5 kg</t>
  </si>
  <si>
    <t>kg</t>
  </si>
  <si>
    <t>800-767</t>
  </si>
  <si>
    <t>0,25kg/m : 164*0,25</t>
  </si>
  <si>
    <t>76788500ZL</t>
  </si>
  <si>
    <t>pro potrubí</t>
  </si>
  <si>
    <t>55399994R</t>
  </si>
  <si>
    <t>výrobek kovový zámečnický, atypický</t>
  </si>
  <si>
    <t>Ocelové výrobky - kotvy a spojky-atypické prvky : 41,0</t>
  </si>
  <si>
    <t>998767101R00</t>
  </si>
  <si>
    <t>Přesun hmot pro kovové stavební doplňk. konstrukce v objektech výšky do 6 m</t>
  </si>
  <si>
    <t>50 m vodorovně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</si>
  <si>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</si>
  <si>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</si>
  <si>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</si>
  <si>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</si>
  <si>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</si>
  <si>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</si>
  <si>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</si>
  <si>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</si>
  <si>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</si>
  <si>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</si>
  <si>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</si>
  <si>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</si>
  <si>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</si>
  <si>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005241020Z</t>
  </si>
  <si>
    <t>Zaměření skutečného provedení</t>
  </si>
  <si>
    <t>Náklady na provedení skutečného zaměření stavby</t>
  </si>
  <si>
    <t>SUM</t>
  </si>
  <si>
    <t>END</t>
  </si>
  <si>
    <t>132201210R00</t>
  </si>
  <si>
    <t xml:space="preserve">Hloubení rýh šířky přes 60 do 200 cm do 50 m3, v hornině 3, hloubení strojně </t>
  </si>
  <si>
    <t>m3</t>
  </si>
  <si>
    <t>800-1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</si>
  <si>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</si>
  <si>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Kanalizace : 1,2*14,0*1,5</t>
  </si>
  <si>
    <t>132201219R00</t>
  </si>
  <si>
    <t xml:space="preserve">Hloubení rýh šířky přes 60 do 200 cm příplatek za lepivost, v hornině 3,  </t>
  </si>
  <si>
    <t xml:space="preserve">50% : </t>
  </si>
  <si>
    <t>Odkaz na mn. položky pořadí 1 : 25,20000*0,5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</si>
  <si>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</si>
  <si>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</si>
  <si>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</si>
  <si>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</si>
  <si>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Kanalizace : 2*14,0*1,5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</si>
  <si>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</si>
  <si>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</si>
  <si>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</si>
  <si>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</si>
  <si>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</si>
  <si>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</si>
  <si>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</si>
  <si>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</si>
  <si>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</si>
  <si>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Vyhloubeno : 25,2</t>
  </si>
  <si>
    <t>Zásyp : -15,96</t>
  </si>
  <si>
    <t>162701109R00</t>
  </si>
  <si>
    <t>Vodorovné přemístění výkopku příplatek k ceně za každých dalších i započatých 1 000 m přes 10 000 m_x000D_
 z horniny 1 až 4</t>
  </si>
  <si>
    <t xml:space="preserve">+5km : </t>
  </si>
  <si>
    <t>Odkaz na mn. položky pořadí 6 : 9,24000*5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</si>
  <si>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</si>
  <si>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</si>
  <si>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</si>
  <si>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</si>
  <si>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</si>
  <si>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</si>
  <si>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</si>
  <si>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</si>
  <si>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Kanalizace : 1,2*14,0*(1,5-0,45-0,1)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</si>
  <si>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</si>
  <si>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</si>
  <si>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</si>
  <si>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Kanalizace : 1,2*14,0*0,45</t>
  </si>
  <si>
    <t>199000002R00</t>
  </si>
  <si>
    <t>Poplatky za skládku horniny 1- 4, skupina 17 05 04 z Katalogu odpadů</t>
  </si>
  <si>
    <t>451572111R00</t>
  </si>
  <si>
    <t>Lože pod potrubí, stoky a drobné objekty z kameniva drobného těženého 0÷4 mm</t>
  </si>
  <si>
    <t>827-1</t>
  </si>
  <si>
    <t>v otevřeném výkopu,</t>
  </si>
  <si>
    <t>Kanalizace : 1,2*14,0*0,1</t>
  </si>
  <si>
    <t>871313121R00</t>
  </si>
  <si>
    <t>Montáž potrubí z trub z plastů těsněných gumovým kroužkem  DN 150 mm</t>
  </si>
  <si>
    <t>v otevřeném výkopu ve sklonu do 20 %,</t>
  </si>
  <si>
    <t>877313123R00</t>
  </si>
  <si>
    <t>Montáž tvarovek na potrubí z trub z plastů těsněných gumovým kroužkem jednoosých DN 150 mm</t>
  </si>
  <si>
    <t>28614544R</t>
  </si>
  <si>
    <t>trubka plastová kanalizační PP; hladká, s hrdlem; Sn 10 kN/m2; D = 160,0 mm; s = 5,40 mm; l = 1000,0 mm</t>
  </si>
  <si>
    <t>+3% : 2*1,03</t>
  </si>
  <si>
    <t>28614546R</t>
  </si>
  <si>
    <t>trubka plastová kanalizační PP; hladká, s hrdlem; Sn 10 kN/m2; D = 160,0 mm; s = 5,40 mm; l = 6000,0 mm</t>
  </si>
  <si>
    <t>28654598R</t>
  </si>
  <si>
    <t>koleno PP; 15,0 °; D = 160,0 mm; hladké, s 1 hrdlem; spoj násuvný</t>
  </si>
  <si>
    <t>892571111R00</t>
  </si>
  <si>
    <t>Zkoušky těsnosti kanalizačního potrubí zkouška těsnosti kanalizačního potrubí vodou_x000D_
 do DN 200 mm</t>
  </si>
  <si>
    <t>vodou nebo vzduchem,</t>
  </si>
  <si>
    <t>892573111R00</t>
  </si>
  <si>
    <t>Zkoušky těsnosti kanalizačního potrubí zabezpečení konců kanalizačního potrubí při tlakových zkouškách vodou_x000D_
 do DN 200 mm</t>
  </si>
  <si>
    <t>úsek</t>
  </si>
  <si>
    <t>877375121PRP</t>
  </si>
  <si>
    <t>Napojení na stávající svodné potrubí PVC DN150</t>
  </si>
  <si>
    <t>89001R</t>
  </si>
  <si>
    <t>Napojení IN-SITU 160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</si>
  <si>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</si>
  <si>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</si>
  <si>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</si>
  <si>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>na vzdálenost 15 m od hrany výkopu nebo od okraje šachty</t>
  </si>
  <si>
    <t>130901121RT1</t>
  </si>
  <si>
    <t>Bourání konstrukcí v hloubených vykopávkách z betonu, prostého, pneumatickým kladivem</t>
  </si>
  <si>
    <t>s přemístěním suti na hromady na vzdálenost do 20 m nebo s uložením na dopravní prostředek,</t>
  </si>
  <si>
    <t>stáv. rev. šachta : 1,25</t>
  </si>
  <si>
    <t>721171809R00</t>
  </si>
  <si>
    <t>Demontáž potrubí z novodurových trub přes D 114 mm do D 160 mm</t>
  </si>
  <si>
    <t>odpadního nebo připojovacího,</t>
  </si>
  <si>
    <t>721290821R00</t>
  </si>
  <si>
    <t>Vnitrostaveništní přemístění vybouraných hmot svislý , v objektech výšky do 6m</t>
  </si>
  <si>
    <t>vodorovně do 100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</si>
</sst>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Vl/3/XTiLBUT1ohFfXIUHJg6Yz16rRLE6ZFianHz880u3O1M4UG9FPlxHKcHfajSaEeFv4uh54bfhxyZh0FNQA==" saltValue="eq+nqhWPYW4owSGcXq+AV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6" t="s">
        <v>41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22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16"/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42</v>
      </c>
      <c r="D5" s="220" t="s">
        <v>45</v>
      </c>
      <c r="E5" s="221"/>
      <c r="F5" s="221"/>
      <c r="G5" s="221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2" t="s">
        <v>46</v>
      </c>
      <c r="E6" s="223"/>
      <c r="F6" s="223"/>
      <c r="G6" s="223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4" t="s">
        <v>47</v>
      </c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9"/>
      <c r="E11" s="239"/>
      <c r="F11" s="239"/>
      <c r="G11" s="239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8"/>
      <c r="F15" s="238"/>
      <c r="G15" s="240"/>
      <c r="H15" s="240"/>
      <c r="I15" s="240" t="s">
        <v>29</v>
      </c>
      <c r="J15" s="241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4"/>
      <c r="F16" s="205"/>
      <c r="G16" s="204"/>
      <c r="H16" s="205"/>
      <c r="I16" s="204">
        <f>SUMIF(F51:F64,A16,I51:I64)+SUMIF(F51:F64,"PSU",I51:I64)</f>
        <v>0</v>
      </c>
      <c r="J16" s="206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4"/>
      <c r="F17" s="205"/>
      <c r="G17" s="204"/>
      <c r="H17" s="205"/>
      <c r="I17" s="204">
        <f>SUMIF(F51:F64,A17,I51:I64)</f>
        <v>0</v>
      </c>
      <c r="J17" s="206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4"/>
      <c r="F18" s="205"/>
      <c r="G18" s="204"/>
      <c r="H18" s="205"/>
      <c r="I18" s="204">
        <f>SUMIF(F51:F64,A18,I51:I64)</f>
        <v>0</v>
      </c>
      <c r="J18" s="206"/>
    </row>
    <row r="19" spans="1:10" ht="23.25" customHeight="1" x14ac:dyDescent="0.2">
      <c r="A19" s="140" t="s">
        <v>87</v>
      </c>
      <c r="B19" s="38" t="s">
        <v>27</v>
      </c>
      <c r="C19" s="62"/>
      <c r="D19" s="63"/>
      <c r="E19" s="204"/>
      <c r="F19" s="205"/>
      <c r="G19" s="204"/>
      <c r="H19" s="205"/>
      <c r="I19" s="204">
        <f>SUMIF(F51:F64,A19,I51:I64)</f>
        <v>0</v>
      </c>
      <c r="J19" s="206"/>
    </row>
    <row r="20" spans="1:10" ht="23.25" customHeight="1" x14ac:dyDescent="0.2">
      <c r="A20" s="140" t="s">
        <v>88</v>
      </c>
      <c r="B20" s="38" t="s">
        <v>28</v>
      </c>
      <c r="C20" s="62"/>
      <c r="D20" s="63"/>
      <c r="E20" s="204"/>
      <c r="F20" s="205"/>
      <c r="G20" s="204"/>
      <c r="H20" s="205"/>
      <c r="I20" s="204">
        <f>SUMIF(F51:F64,A20,I51:I64)</f>
        <v>0</v>
      </c>
      <c r="J20" s="206"/>
    </row>
    <row r="21" spans="1:10" ht="23.25" customHeight="1" x14ac:dyDescent="0.2">
      <c r="A21" s="2"/>
      <c r="B21" s="48" t="s">
        <v>29</v>
      </c>
      <c r="C21" s="64"/>
      <c r="D21" s="65"/>
      <c r="E21" s="207"/>
      <c r="F21" s="242"/>
      <c r="G21" s="207"/>
      <c r="H21" s="242"/>
      <c r="I21" s="207">
        <f>SUM(I16:J20)</f>
        <v>0</v>
      </c>
      <c r="J21" s="20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0">
        <f>IF(A24&gt;50, ROUNDUP(A23, 0), ROUNDDOWN(A23, 0))</f>
        <v>0</v>
      </c>
      <c r="H24" s="201"/>
      <c r="I24" s="20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9">
        <f>IF(A26&gt;50, ROUNDUP(A25, 0), ROUNDDOWN(A25, 0))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0">
        <f>ZakladDPHSniVypocet+ZakladDPHZaklVypocet</f>
        <v>0</v>
      </c>
      <c r="H28" s="210"/>
      <c r="I28" s="210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9">
        <f>IF(A29&gt;50, ROUNDUP(A27, 0), ROUNDDOWN(A27, 0))</f>
        <v>0</v>
      </c>
      <c r="H29" s="209"/>
      <c r="I29" s="209"/>
      <c r="J29" s="121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197"/>
      <c r="D39" s="197"/>
      <c r="E39" s="197"/>
      <c r="F39" s="101">
        <f>'A18 D.1.4.1.A18 Pol'!AE139+'A18 D.1.4.2.A18 Pol'!AE85</f>
        <v>0</v>
      </c>
      <c r="G39" s="102">
        <f>'A18 D.1.4.1.A18 Pol'!AF139+'A18 D.1.4.2.A18 Pol'!AF85</f>
        <v>0</v>
      </c>
      <c r="H39" s="103">
        <f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0">
        <v>2</v>
      </c>
      <c r="B40" s="105"/>
      <c r="C40" s="198" t="s">
        <v>52</v>
      </c>
      <c r="D40" s="198"/>
      <c r="E40" s="198"/>
      <c r="F40" s="106"/>
      <c r="G40" s="107"/>
      <c r="H40" s="107">
        <f>(F40*SazbaDPH1/100)+(G40*SazbaDPH2/100)</f>
        <v>0</v>
      </c>
      <c r="I40" s="107"/>
      <c r="J40" s="108"/>
    </row>
    <row r="41" spans="1:10" ht="25.5" customHeight="1" x14ac:dyDescent="0.2">
      <c r="A41" s="90">
        <v>2</v>
      </c>
      <c r="B41" s="105" t="s">
        <v>53</v>
      </c>
      <c r="C41" s="198" t="s">
        <v>54</v>
      </c>
      <c r="D41" s="198"/>
      <c r="E41" s="198"/>
      <c r="F41" s="106">
        <f>'A18 D.1.4.1.A18 Pol'!AE139+'A18 D.1.4.2.A18 Pol'!AE85</f>
        <v>0</v>
      </c>
      <c r="G41" s="107">
        <f>'A18 D.1.4.1.A18 Pol'!AF139+'A18 D.1.4.2.A18 Pol'!AF85</f>
        <v>0</v>
      </c>
      <c r="H41" s="107">
        <f>(F41*SazbaDPH1/100)+(G41*SazbaDPH2/100)</f>
        <v>0</v>
      </c>
      <c r="I41" s="107">
        <f>F41+G41+H41</f>
        <v>0</v>
      </c>
      <c r="J41" s="108" t="str">
        <f>IF(_xlfn.SINGLE(CenaCelkemVypocet)=0,"",I41/_xlfn.SINGLE(CenaCelkemVypocet)*100)</f>
        <v/>
      </c>
    </row>
    <row r="42" spans="1:10" ht="25.5" customHeight="1" x14ac:dyDescent="0.2">
      <c r="A42" s="90">
        <v>3</v>
      </c>
      <c r="B42" s="109" t="s">
        <v>55</v>
      </c>
      <c r="C42" s="197" t="s">
        <v>56</v>
      </c>
      <c r="D42" s="197"/>
      <c r="E42" s="197"/>
      <c r="F42" s="110">
        <f>'A18 D.1.4.1.A18 Pol'!AE139</f>
        <v>0</v>
      </c>
      <c r="G42" s="103">
        <f>'A18 D.1.4.1.A18 Pol'!AF139</f>
        <v>0</v>
      </c>
      <c r="H42" s="103">
        <f>(F42*SazbaDPH1/100)+(G42*SazbaDPH2/100)</f>
        <v>0</v>
      </c>
      <c r="I42" s="103">
        <f>F42+G42+H42</f>
        <v>0</v>
      </c>
      <c r="J42" s="104" t="str">
        <f>IF(_xlfn.SINGLE(CenaCelkemVypocet)=0,"",I42/_xlfn.SINGLE(CenaCelkemVypocet)*100)</f>
        <v/>
      </c>
    </row>
    <row r="43" spans="1:10" ht="25.5" customHeight="1" x14ac:dyDescent="0.2">
      <c r="A43" s="90">
        <v>3</v>
      </c>
      <c r="B43" s="109" t="s">
        <v>57</v>
      </c>
      <c r="C43" s="197" t="s">
        <v>58</v>
      </c>
      <c r="D43" s="197"/>
      <c r="E43" s="197"/>
      <c r="F43" s="110">
        <f>'A18 D.1.4.2.A18 Pol'!AE85</f>
        <v>0</v>
      </c>
      <c r="G43" s="103">
        <f>'A18 D.1.4.2.A18 Pol'!AF85</f>
        <v>0</v>
      </c>
      <c r="H43" s="103">
        <f>(F43*SazbaDPH1/100)+(G43*SazbaDPH2/100)</f>
        <v>0</v>
      </c>
      <c r="I43" s="103">
        <f>F43+G43+H43</f>
        <v>0</v>
      </c>
      <c r="J43" s="104" t="str">
        <f>IF(_xlfn.SINGLE(CenaCelkemVypocet)=0,"",I43/_xlfn.SINGLE(CenaCelkemVypocet)*100)</f>
        <v/>
      </c>
    </row>
    <row r="44" spans="1:10" ht="25.5" customHeight="1" x14ac:dyDescent="0.2">
      <c r="A44" s="90"/>
      <c r="B44" s="194" t="s">
        <v>59</v>
      </c>
      <c r="C44" s="195"/>
      <c r="D44" s="195"/>
      <c r="E44" s="196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2">
        <f>SUMIF(A39:A43,"=1",I39:I43)</f>
        <v>0</v>
      </c>
      <c r="J44" s="113">
        <f>SUMIF(A39:A43,"=1",J39:J43)</f>
        <v>0</v>
      </c>
    </row>
    <row r="48" spans="1:10" ht="15.75" x14ac:dyDescent="0.25">
      <c r="B48" s="122" t="s">
        <v>61</v>
      </c>
    </row>
    <row r="50" spans="1:10" ht="25.5" customHeight="1" x14ac:dyDescent="0.2">
      <c r="A50" s="124"/>
      <c r="B50" s="127" t="s">
        <v>17</v>
      </c>
      <c r="C50" s="127" t="s">
        <v>5</v>
      </c>
      <c r="D50" s="128"/>
      <c r="E50" s="128"/>
      <c r="F50" s="129" t="s">
        <v>62</v>
      </c>
      <c r="G50" s="129"/>
      <c r="H50" s="129"/>
      <c r="I50" s="129" t="s">
        <v>29</v>
      </c>
      <c r="J50" s="129" t="s">
        <v>0</v>
      </c>
    </row>
    <row r="51" spans="1:10" ht="36.75" customHeight="1" x14ac:dyDescent="0.2">
      <c r="A51" s="125"/>
      <c r="B51" s="130" t="s">
        <v>63</v>
      </c>
      <c r="C51" s="192" t="s">
        <v>64</v>
      </c>
      <c r="D51" s="193"/>
      <c r="E51" s="193"/>
      <c r="F51" s="136" t="s">
        <v>24</v>
      </c>
      <c r="G51" s="137"/>
      <c r="H51" s="137"/>
      <c r="I51" s="137">
        <f>'A18 D.1.4.2.A18 Pol'!G8</f>
        <v>0</v>
      </c>
      <c r="J51" s="134" t="str">
        <f>IF(I65=0,"",I51/I65*100)</f>
        <v/>
      </c>
    </row>
    <row r="52" spans="1:10" ht="36.75" customHeight="1" x14ac:dyDescent="0.2">
      <c r="A52" s="125"/>
      <c r="B52" s="130" t="s">
        <v>65</v>
      </c>
      <c r="C52" s="192" t="s">
        <v>66</v>
      </c>
      <c r="D52" s="193"/>
      <c r="E52" s="193"/>
      <c r="F52" s="136" t="s">
        <v>24</v>
      </c>
      <c r="G52" s="137"/>
      <c r="H52" s="137"/>
      <c r="I52" s="137">
        <f>'A18 D.1.4.2.A18 Pol'!G41</f>
        <v>0</v>
      </c>
      <c r="J52" s="134" t="str">
        <f>IF(I65=0,"",I52/I65*100)</f>
        <v/>
      </c>
    </row>
    <row r="53" spans="1:10" ht="36.75" customHeight="1" x14ac:dyDescent="0.2">
      <c r="A53" s="125"/>
      <c r="B53" s="130" t="s">
        <v>67</v>
      </c>
      <c r="C53" s="192" t="s">
        <v>68</v>
      </c>
      <c r="D53" s="193"/>
      <c r="E53" s="193"/>
      <c r="F53" s="136" t="s">
        <v>24</v>
      </c>
      <c r="G53" s="137"/>
      <c r="H53" s="137"/>
      <c r="I53" s="137">
        <f>'A18 D.1.4.2.A18 Pol'!G45</f>
        <v>0</v>
      </c>
      <c r="J53" s="134" t="str">
        <f>IF(I65=0,"",I53/I65*100)</f>
        <v/>
      </c>
    </row>
    <row r="54" spans="1:10" ht="36.75" customHeight="1" x14ac:dyDescent="0.2">
      <c r="A54" s="125"/>
      <c r="B54" s="130" t="s">
        <v>69</v>
      </c>
      <c r="C54" s="192" t="s">
        <v>70</v>
      </c>
      <c r="D54" s="193"/>
      <c r="E54" s="193"/>
      <c r="F54" s="136" t="s">
        <v>24</v>
      </c>
      <c r="G54" s="137"/>
      <c r="H54" s="137"/>
      <c r="I54" s="137">
        <f>'A18 D.1.4.2.A18 Pol'!G55</f>
        <v>0</v>
      </c>
      <c r="J54" s="134" t="str">
        <f>IF(I65=0,"",I54/I65*100)</f>
        <v/>
      </c>
    </row>
    <row r="55" spans="1:10" ht="36.75" customHeight="1" x14ac:dyDescent="0.2">
      <c r="A55" s="125"/>
      <c r="B55" s="130" t="s">
        <v>71</v>
      </c>
      <c r="C55" s="192" t="s">
        <v>72</v>
      </c>
      <c r="D55" s="193"/>
      <c r="E55" s="193"/>
      <c r="F55" s="136" t="s">
        <v>24</v>
      </c>
      <c r="G55" s="137"/>
      <c r="H55" s="137"/>
      <c r="I55" s="137">
        <f>'A18 D.1.4.1.A18 Pol'!G8</f>
        <v>0</v>
      </c>
      <c r="J55" s="134" t="str">
        <f>IF(I65=0,"",I55/I65*100)</f>
        <v/>
      </c>
    </row>
    <row r="56" spans="1:10" ht="36.75" customHeight="1" x14ac:dyDescent="0.2">
      <c r="A56" s="125"/>
      <c r="B56" s="130" t="s">
        <v>73</v>
      </c>
      <c r="C56" s="192" t="s">
        <v>74</v>
      </c>
      <c r="D56" s="193"/>
      <c r="E56" s="193"/>
      <c r="F56" s="136" t="s">
        <v>24</v>
      </c>
      <c r="G56" s="137"/>
      <c r="H56" s="137"/>
      <c r="I56" s="137">
        <f>'A18 D.1.4.2.A18 Pol'!G62</f>
        <v>0</v>
      </c>
      <c r="J56" s="134" t="str">
        <f>IF(I65=0,"",I56/I65*100)</f>
        <v/>
      </c>
    </row>
    <row r="57" spans="1:10" ht="36.75" customHeight="1" x14ac:dyDescent="0.2">
      <c r="A57" s="125"/>
      <c r="B57" s="130" t="s">
        <v>75</v>
      </c>
      <c r="C57" s="192" t="s">
        <v>76</v>
      </c>
      <c r="D57" s="193"/>
      <c r="E57" s="193"/>
      <c r="F57" s="136" t="s">
        <v>25</v>
      </c>
      <c r="G57" s="137"/>
      <c r="H57" s="137"/>
      <c r="I57" s="137">
        <f>'A18 D.1.4.2.A18 Pol'!G66</f>
        <v>0</v>
      </c>
      <c r="J57" s="134" t="str">
        <f>IF(I65=0,"",I57/I65*100)</f>
        <v/>
      </c>
    </row>
    <row r="58" spans="1:10" ht="36.75" customHeight="1" x14ac:dyDescent="0.2">
      <c r="A58" s="125"/>
      <c r="B58" s="130" t="s">
        <v>77</v>
      </c>
      <c r="C58" s="192" t="s">
        <v>78</v>
      </c>
      <c r="D58" s="193"/>
      <c r="E58" s="193"/>
      <c r="F58" s="136" t="s">
        <v>25</v>
      </c>
      <c r="G58" s="137"/>
      <c r="H58" s="137"/>
      <c r="I58" s="137">
        <f>'A18 D.1.4.1.A18 Pol'!G12</f>
        <v>0</v>
      </c>
      <c r="J58" s="134" t="str">
        <f>IF(I65=0,"",I58/I65*100)</f>
        <v/>
      </c>
    </row>
    <row r="59" spans="1:10" ht="36.75" customHeight="1" x14ac:dyDescent="0.2">
      <c r="A59" s="125"/>
      <c r="B59" s="130" t="s">
        <v>79</v>
      </c>
      <c r="C59" s="192" t="s">
        <v>80</v>
      </c>
      <c r="D59" s="193"/>
      <c r="E59" s="193"/>
      <c r="F59" s="136" t="s">
        <v>25</v>
      </c>
      <c r="G59" s="137"/>
      <c r="H59" s="137"/>
      <c r="I59" s="137">
        <f>'A18 D.1.4.1.A18 Pol'!G21</f>
        <v>0</v>
      </c>
      <c r="J59" s="134" t="str">
        <f>IF(I65=0,"",I59/I65*100)</f>
        <v/>
      </c>
    </row>
    <row r="60" spans="1:10" ht="36.75" customHeight="1" x14ac:dyDescent="0.2">
      <c r="A60" s="125"/>
      <c r="B60" s="130" t="s">
        <v>81</v>
      </c>
      <c r="C60" s="192" t="s">
        <v>82</v>
      </c>
      <c r="D60" s="193"/>
      <c r="E60" s="193"/>
      <c r="F60" s="136" t="s">
        <v>25</v>
      </c>
      <c r="G60" s="137"/>
      <c r="H60" s="137"/>
      <c r="I60" s="137">
        <f>'A18 D.1.4.1.A18 Pol'!G51</f>
        <v>0</v>
      </c>
      <c r="J60" s="134" t="str">
        <f>IF(I65=0,"",I60/I65*100)</f>
        <v/>
      </c>
    </row>
    <row r="61" spans="1:10" ht="36.75" customHeight="1" x14ac:dyDescent="0.2">
      <c r="A61" s="125"/>
      <c r="B61" s="130" t="s">
        <v>83</v>
      </c>
      <c r="C61" s="192" t="s">
        <v>84</v>
      </c>
      <c r="D61" s="193"/>
      <c r="E61" s="193"/>
      <c r="F61" s="136" t="s">
        <v>25</v>
      </c>
      <c r="G61" s="137"/>
      <c r="H61" s="137"/>
      <c r="I61" s="137">
        <f>'A18 D.1.4.1.A18 Pol'!G110</f>
        <v>0</v>
      </c>
      <c r="J61" s="134" t="str">
        <f>IF(I65=0,"",I61/I65*100)</f>
        <v/>
      </c>
    </row>
    <row r="62" spans="1:10" ht="36.75" customHeight="1" x14ac:dyDescent="0.2">
      <c r="A62" s="125"/>
      <c r="B62" s="130" t="s">
        <v>85</v>
      </c>
      <c r="C62" s="192" t="s">
        <v>86</v>
      </c>
      <c r="D62" s="193"/>
      <c r="E62" s="193"/>
      <c r="F62" s="136" t="s">
        <v>25</v>
      </c>
      <c r="G62" s="137"/>
      <c r="H62" s="137"/>
      <c r="I62" s="137">
        <f>'A18 D.1.4.1.A18 Pol'!G120</f>
        <v>0</v>
      </c>
      <c r="J62" s="134" t="str">
        <f>IF(I65=0,"",I62/I65*100)</f>
        <v/>
      </c>
    </row>
    <row r="63" spans="1:10" ht="36.75" customHeight="1" x14ac:dyDescent="0.2">
      <c r="A63" s="125"/>
      <c r="B63" s="130" t="s">
        <v>87</v>
      </c>
      <c r="C63" s="192" t="s">
        <v>27</v>
      </c>
      <c r="D63" s="193"/>
      <c r="E63" s="193"/>
      <c r="F63" s="136" t="s">
        <v>87</v>
      </c>
      <c r="G63" s="137"/>
      <c r="H63" s="137"/>
      <c r="I63" s="137">
        <f>'A18 D.1.4.1.A18 Pol'!G128+'A18 D.1.4.2.A18 Pol'!G74</f>
        <v>0</v>
      </c>
      <c r="J63" s="134" t="str">
        <f>IF(I65=0,"",I63/I65*100)</f>
        <v/>
      </c>
    </row>
    <row r="64" spans="1:10" ht="36.75" customHeight="1" x14ac:dyDescent="0.2">
      <c r="A64" s="125"/>
      <c r="B64" s="130" t="s">
        <v>88</v>
      </c>
      <c r="C64" s="192" t="s">
        <v>28</v>
      </c>
      <c r="D64" s="193"/>
      <c r="E64" s="193"/>
      <c r="F64" s="136" t="s">
        <v>88</v>
      </c>
      <c r="G64" s="137"/>
      <c r="H64" s="137"/>
      <c r="I64" s="137">
        <f>'A18 D.1.4.1.A18 Pol'!G133+'A18 D.1.4.2.A18 Pol'!G79</f>
        <v>0</v>
      </c>
      <c r="J64" s="134" t="str">
        <f>IF(I65=0,"",I64/I65*100)</f>
        <v/>
      </c>
    </row>
    <row r="65" spans="1:10" ht="25.5" customHeight="1" x14ac:dyDescent="0.2">
      <c r="A65" s="126"/>
      <c r="B65" s="131" t="s">
        <v>1</v>
      </c>
      <c r="C65" s="132"/>
      <c r="D65" s="133"/>
      <c r="E65" s="133"/>
      <c r="F65" s="138"/>
      <c r="G65" s="139"/>
      <c r="H65" s="139"/>
      <c r="I65" s="139">
        <f>SUM(I51:I64)</f>
        <v>0</v>
      </c>
      <c r="J65" s="135">
        <f>SUM(J51:J64)</f>
        <v>0</v>
      </c>
    </row>
    <row r="66" spans="1:10" x14ac:dyDescent="0.2">
      <c r="F66" s="88"/>
      <c r="G66" s="88"/>
      <c r="H66" s="88"/>
      <c r="I66" s="88"/>
      <c r="J66" s="89"/>
    </row>
    <row r="67" spans="1:10" x14ac:dyDescent="0.2">
      <c r="F67" s="88"/>
      <c r="G67" s="88"/>
      <c r="H67" s="88"/>
      <c r="I67" s="88"/>
      <c r="J67" s="89"/>
    </row>
    <row r="68" spans="1:10" x14ac:dyDescent="0.2">
      <c r="F68" s="88"/>
      <c r="G68" s="88"/>
      <c r="H68" s="88"/>
      <c r="I68" s="88"/>
      <c r="J68" s="89"/>
    </row>
  </sheetData>
  <sheetProtection algorithmName="SHA-512" hashValue="d+09LqbjV4WEKWzsF15boQRvQqBTDqb+7VEaAa7Tlj5CcmyQWEK3dd/c3aFh+EuvRI32zPZUUuThhFLI+6RVCg==" saltValue="qAaFjJ+hwKLrfLUCwXkNb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bpKZG1Uvx/qPC7JZkfYJwrumEwohzyqIMxWFNrjwrlz0KpK1Ti6nWJAEpxEhelDxm/vhZpunrE/0UqT4L6czvg==" saltValue="Fi4ERTYsmh/gchV7Kz5pN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650C-7936-4191-95C3-DDF2D2845806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89</v>
      </c>
      <c r="B1" s="253"/>
      <c r="C1" s="253"/>
      <c r="D1" s="253"/>
      <c r="E1" s="253"/>
      <c r="F1" s="253"/>
      <c r="G1" s="253"/>
      <c r="AG1" t="s">
        <v>90</v>
      </c>
    </row>
    <row r="2" spans="1:60" ht="24.95" customHeight="1" x14ac:dyDescent="0.2">
      <c r="A2" s="141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91</v>
      </c>
    </row>
    <row r="3" spans="1:60" ht="24.95" customHeight="1" x14ac:dyDescent="0.2">
      <c r="A3" s="141" t="s">
        <v>8</v>
      </c>
      <c r="B3" s="49" t="s">
        <v>53</v>
      </c>
      <c r="C3" s="254" t="s">
        <v>54</v>
      </c>
      <c r="D3" s="255"/>
      <c r="E3" s="255"/>
      <c r="F3" s="255"/>
      <c r="G3" s="256"/>
      <c r="AC3" s="123" t="s">
        <v>91</v>
      </c>
      <c r="AG3" t="s">
        <v>92</v>
      </c>
    </row>
    <row r="4" spans="1:60" ht="24.95" customHeight="1" x14ac:dyDescent="0.2">
      <c r="A4" s="142" t="s">
        <v>9</v>
      </c>
      <c r="B4" s="143" t="s">
        <v>55</v>
      </c>
      <c r="C4" s="257" t="s">
        <v>56</v>
      </c>
      <c r="D4" s="258"/>
      <c r="E4" s="258"/>
      <c r="F4" s="258"/>
      <c r="G4" s="259"/>
      <c r="AG4" t="s">
        <v>93</v>
      </c>
    </row>
    <row r="5" spans="1:60" x14ac:dyDescent="0.2">
      <c r="D5" s="10"/>
    </row>
    <row r="6" spans="1:60" ht="38.25" x14ac:dyDescent="0.2">
      <c r="A6" s="145" t="s">
        <v>94</v>
      </c>
      <c r="B6" s="147" t="s">
        <v>95</v>
      </c>
      <c r="C6" s="147" t="s">
        <v>96</v>
      </c>
      <c r="D6" s="146" t="s">
        <v>97</v>
      </c>
      <c r="E6" s="145" t="s">
        <v>98</v>
      </c>
      <c r="F6" s="144" t="s">
        <v>99</v>
      </c>
      <c r="G6" s="145" t="s">
        <v>29</v>
      </c>
      <c r="H6" s="148" t="s">
        <v>30</v>
      </c>
      <c r="I6" s="148" t="s">
        <v>100</v>
      </c>
      <c r="J6" s="148" t="s">
        <v>31</v>
      </c>
      <c r="K6" s="148" t="s">
        <v>101</v>
      </c>
      <c r="L6" s="148" t="s">
        <v>102</v>
      </c>
      <c r="M6" s="148" t="s">
        <v>103</v>
      </c>
      <c r="N6" s="148" t="s">
        <v>104</v>
      </c>
      <c r="O6" s="148" t="s">
        <v>105</v>
      </c>
      <c r="P6" s="148" t="s">
        <v>106</v>
      </c>
      <c r="Q6" s="148" t="s">
        <v>107</v>
      </c>
      <c r="R6" s="148" t="s">
        <v>108</v>
      </c>
      <c r="S6" s="148" t="s">
        <v>109</v>
      </c>
      <c r="T6" s="148" t="s">
        <v>110</v>
      </c>
      <c r="U6" s="148" t="s">
        <v>111</v>
      </c>
      <c r="V6" s="148" t="s">
        <v>112</v>
      </c>
      <c r="W6" s="148" t="s">
        <v>113</v>
      </c>
      <c r="X6" s="148" t="s">
        <v>114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2" t="s">
        <v>115</v>
      </c>
      <c r="B8" s="163" t="s">
        <v>71</v>
      </c>
      <c r="C8" s="184" t="s">
        <v>72</v>
      </c>
      <c r="D8" s="164"/>
      <c r="E8" s="165"/>
      <c r="F8" s="166"/>
      <c r="G8" s="166">
        <f>SUMIF(AG9:AG11,"&lt;&gt;NOR",G9:G11)</f>
        <v>0</v>
      </c>
      <c r="H8" s="166"/>
      <c r="I8" s="166">
        <f>SUM(I9:I11)</f>
        <v>0</v>
      </c>
      <c r="J8" s="166"/>
      <c r="K8" s="166">
        <f>SUM(K9:K11)</f>
        <v>0</v>
      </c>
      <c r="L8" s="166"/>
      <c r="M8" s="166">
        <f>SUM(M9:M11)</f>
        <v>0</v>
      </c>
      <c r="N8" s="166"/>
      <c r="O8" s="166">
        <f>SUM(O9:O11)</f>
        <v>0.01</v>
      </c>
      <c r="P8" s="166"/>
      <c r="Q8" s="166">
        <f>SUM(Q9:Q11)</f>
        <v>0</v>
      </c>
      <c r="R8" s="166"/>
      <c r="S8" s="166"/>
      <c r="T8" s="167"/>
      <c r="U8" s="161"/>
      <c r="V8" s="161">
        <f>SUM(V9:V11)</f>
        <v>18.850000000000001</v>
      </c>
      <c r="W8" s="161"/>
      <c r="X8" s="161"/>
      <c r="AG8" t="s">
        <v>116</v>
      </c>
    </row>
    <row r="9" spans="1:60" outlineLevel="1" x14ac:dyDescent="0.2">
      <c r="A9" s="168">
        <v>1</v>
      </c>
      <c r="B9" s="169" t="s">
        <v>117</v>
      </c>
      <c r="C9" s="185" t="s">
        <v>118</v>
      </c>
      <c r="D9" s="170" t="s">
        <v>119</v>
      </c>
      <c r="E9" s="171">
        <v>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7.3400000000000002E-3</v>
      </c>
      <c r="O9" s="173">
        <f>ROUND(E9*N9,2)</f>
        <v>0.01</v>
      </c>
      <c r="P9" s="173">
        <v>0</v>
      </c>
      <c r="Q9" s="173">
        <f>ROUND(E9*P9,2)</f>
        <v>0</v>
      </c>
      <c r="R9" s="173"/>
      <c r="S9" s="173" t="s">
        <v>120</v>
      </c>
      <c r="T9" s="174" t="s">
        <v>120</v>
      </c>
      <c r="U9" s="158">
        <v>1.425</v>
      </c>
      <c r="V9" s="158">
        <f>ROUND(E9*U9,2)</f>
        <v>2.85</v>
      </c>
      <c r="W9" s="158"/>
      <c r="X9" s="158" t="s">
        <v>121</v>
      </c>
      <c r="Y9" s="149"/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6" t="s">
        <v>123</v>
      </c>
      <c r="D10" s="159"/>
      <c r="E10" s="160">
        <v>2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5">
        <v>2</v>
      </c>
      <c r="B11" s="176" t="s">
        <v>125</v>
      </c>
      <c r="C11" s="187" t="s">
        <v>126</v>
      </c>
      <c r="D11" s="177" t="s">
        <v>127</v>
      </c>
      <c r="E11" s="178">
        <v>16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120</v>
      </c>
      <c r="T11" s="181" t="s">
        <v>128</v>
      </c>
      <c r="U11" s="158">
        <v>1</v>
      </c>
      <c r="V11" s="158">
        <f>ROUND(E11*U11,2)</f>
        <v>16</v>
      </c>
      <c r="W11" s="158"/>
      <c r="X11" s="158" t="s">
        <v>121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122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2" t="s">
        <v>115</v>
      </c>
      <c r="B12" s="163" t="s">
        <v>77</v>
      </c>
      <c r="C12" s="184" t="s">
        <v>78</v>
      </c>
      <c r="D12" s="164"/>
      <c r="E12" s="165"/>
      <c r="F12" s="166"/>
      <c r="G12" s="166">
        <f>SUMIF(AG13:AG20,"&lt;&gt;NOR",G13:G20)</f>
        <v>0</v>
      </c>
      <c r="H12" s="166"/>
      <c r="I12" s="166">
        <f>SUM(I13:I20)</f>
        <v>0</v>
      </c>
      <c r="J12" s="166"/>
      <c r="K12" s="166">
        <f>SUM(K13:K20)</f>
        <v>0</v>
      </c>
      <c r="L12" s="166"/>
      <c r="M12" s="166">
        <f>SUM(M13:M20)</f>
        <v>0</v>
      </c>
      <c r="N12" s="166"/>
      <c r="O12" s="166">
        <f>SUM(O13:O20)</f>
        <v>0</v>
      </c>
      <c r="P12" s="166"/>
      <c r="Q12" s="166">
        <f>SUM(Q13:Q20)</f>
        <v>0</v>
      </c>
      <c r="R12" s="166"/>
      <c r="S12" s="166"/>
      <c r="T12" s="167"/>
      <c r="U12" s="161"/>
      <c r="V12" s="161">
        <f>SUM(V13:V20)</f>
        <v>7.13</v>
      </c>
      <c r="W12" s="161"/>
      <c r="X12" s="161"/>
      <c r="AG12" t="s">
        <v>116</v>
      </c>
    </row>
    <row r="13" spans="1:60" outlineLevel="1" x14ac:dyDescent="0.2">
      <c r="A13" s="168">
        <v>3</v>
      </c>
      <c r="B13" s="169" t="s">
        <v>129</v>
      </c>
      <c r="C13" s="185" t="s">
        <v>130</v>
      </c>
      <c r="D13" s="170" t="s">
        <v>119</v>
      </c>
      <c r="E13" s="171">
        <v>4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6.8000000000000005E-4</v>
      </c>
      <c r="O13" s="173">
        <f>ROUND(E13*N13,2)</f>
        <v>0</v>
      </c>
      <c r="P13" s="173">
        <v>0</v>
      </c>
      <c r="Q13" s="173">
        <f>ROUND(E13*P13,2)</f>
        <v>0</v>
      </c>
      <c r="R13" s="173"/>
      <c r="S13" s="173" t="s">
        <v>131</v>
      </c>
      <c r="T13" s="174" t="s">
        <v>120</v>
      </c>
      <c r="U13" s="158">
        <v>0.89</v>
      </c>
      <c r="V13" s="158">
        <f>ROUND(E13*U13,2)</f>
        <v>3.56</v>
      </c>
      <c r="W13" s="158"/>
      <c r="X13" s="158" t="s">
        <v>121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122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1" x14ac:dyDescent="0.2">
      <c r="A14" s="156"/>
      <c r="B14" s="157"/>
      <c r="C14" s="247" t="s">
        <v>132</v>
      </c>
      <c r="D14" s="248"/>
      <c r="E14" s="248"/>
      <c r="F14" s="248"/>
      <c r="G14" s="24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133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82" t="str">
        <f>C14</f>
        <v>Otvor se utěsní minerální vlnou. Prostup i potrubí před a za prostupem je natřeno protipožární stěrkou. Cena obsahuje dodávku minerální vlny a pořární stěrky.</v>
      </c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249" t="s">
        <v>134</v>
      </c>
      <c r="D15" s="250"/>
      <c r="E15" s="250"/>
      <c r="F15" s="250"/>
      <c r="G15" s="250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133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68">
        <v>4</v>
      </c>
      <c r="B16" s="169" t="s">
        <v>135</v>
      </c>
      <c r="C16" s="185" t="s">
        <v>136</v>
      </c>
      <c r="D16" s="170" t="s">
        <v>119</v>
      </c>
      <c r="E16" s="171">
        <v>4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6.8000000000000005E-4</v>
      </c>
      <c r="O16" s="173">
        <f>ROUND(E16*N16,2)</f>
        <v>0</v>
      </c>
      <c r="P16" s="173">
        <v>0</v>
      </c>
      <c r="Q16" s="173">
        <f>ROUND(E16*P16,2)</f>
        <v>0</v>
      </c>
      <c r="R16" s="173"/>
      <c r="S16" s="173" t="s">
        <v>131</v>
      </c>
      <c r="T16" s="174" t="s">
        <v>120</v>
      </c>
      <c r="U16" s="158">
        <v>0.89</v>
      </c>
      <c r="V16" s="158">
        <f>ROUND(E16*U16,2)</f>
        <v>3.56</v>
      </c>
      <c r="W16" s="158"/>
      <c r="X16" s="158" t="s">
        <v>121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122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ht="22.5" outlineLevel="1" x14ac:dyDescent="0.2">
      <c r="A17" s="156"/>
      <c r="B17" s="157"/>
      <c r="C17" s="247" t="s">
        <v>132</v>
      </c>
      <c r="D17" s="248"/>
      <c r="E17" s="248"/>
      <c r="F17" s="248"/>
      <c r="G17" s="24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133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82" t="str">
        <f>C17</f>
        <v>Otvor se utěsní minerální vlnou. Prostup i potrubí před a za prostupem je natřeno protipožární stěrkou. Cena obsahuje dodávku minerální vlny a pořární stěrky.</v>
      </c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49" t="s">
        <v>134</v>
      </c>
      <c r="D18" s="250"/>
      <c r="E18" s="250"/>
      <c r="F18" s="250"/>
      <c r="G18" s="250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133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68">
        <v>5</v>
      </c>
      <c r="B19" s="169" t="s">
        <v>137</v>
      </c>
      <c r="C19" s="185" t="s">
        <v>138</v>
      </c>
      <c r="D19" s="170" t="s">
        <v>139</v>
      </c>
      <c r="E19" s="171">
        <v>5.4400000000000004E-3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3" t="s">
        <v>140</v>
      </c>
      <c r="S19" s="173" t="s">
        <v>120</v>
      </c>
      <c r="T19" s="174" t="s">
        <v>120</v>
      </c>
      <c r="U19" s="158">
        <v>1.9910000000000001</v>
      </c>
      <c r="V19" s="158">
        <f>ROUND(E19*U19,2)</f>
        <v>0.01</v>
      </c>
      <c r="W19" s="158"/>
      <c r="X19" s="158" t="s">
        <v>141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142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51" t="s">
        <v>143</v>
      </c>
      <c r="D20" s="252"/>
      <c r="E20" s="252"/>
      <c r="F20" s="252"/>
      <c r="G20" s="252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144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x14ac:dyDescent="0.2">
      <c r="A21" s="162" t="s">
        <v>115</v>
      </c>
      <c r="B21" s="163" t="s">
        <v>79</v>
      </c>
      <c r="C21" s="184" t="s">
        <v>80</v>
      </c>
      <c r="D21" s="164"/>
      <c r="E21" s="165"/>
      <c r="F21" s="166"/>
      <c r="G21" s="166">
        <f>SUMIF(AG22:AG50,"&lt;&gt;NOR",G22:G50)</f>
        <v>0</v>
      </c>
      <c r="H21" s="166"/>
      <c r="I21" s="166">
        <f>SUM(I22:I50)</f>
        <v>0</v>
      </c>
      <c r="J21" s="166"/>
      <c r="K21" s="166">
        <f>SUM(K22:K50)</f>
        <v>0</v>
      </c>
      <c r="L21" s="166"/>
      <c r="M21" s="166">
        <f>SUM(M22:M50)</f>
        <v>0</v>
      </c>
      <c r="N21" s="166"/>
      <c r="O21" s="166">
        <f>SUM(O22:O50)</f>
        <v>12.39</v>
      </c>
      <c r="P21" s="166"/>
      <c r="Q21" s="166">
        <f>SUM(Q22:Q50)</f>
        <v>0</v>
      </c>
      <c r="R21" s="166"/>
      <c r="S21" s="166"/>
      <c r="T21" s="167"/>
      <c r="U21" s="161"/>
      <c r="V21" s="161">
        <f>SUM(V22:V50)</f>
        <v>136.74</v>
      </c>
      <c r="W21" s="161"/>
      <c r="X21" s="161"/>
      <c r="AG21" t="s">
        <v>116</v>
      </c>
    </row>
    <row r="22" spans="1:60" outlineLevel="1" x14ac:dyDescent="0.2">
      <c r="A22" s="168">
        <v>6</v>
      </c>
      <c r="B22" s="169" t="s">
        <v>145</v>
      </c>
      <c r="C22" s="185" t="s">
        <v>146</v>
      </c>
      <c r="D22" s="170" t="s">
        <v>147</v>
      </c>
      <c r="E22" s="171">
        <v>45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3.4000000000000002E-4</v>
      </c>
      <c r="O22" s="173">
        <f>ROUND(E22*N22,2)</f>
        <v>0.02</v>
      </c>
      <c r="P22" s="173">
        <v>0</v>
      </c>
      <c r="Q22" s="173">
        <f>ROUND(E22*P22,2)</f>
        <v>0</v>
      </c>
      <c r="R22" s="173" t="s">
        <v>148</v>
      </c>
      <c r="S22" s="173" t="s">
        <v>120</v>
      </c>
      <c r="T22" s="174" t="s">
        <v>120</v>
      </c>
      <c r="U22" s="158">
        <v>0.32</v>
      </c>
      <c r="V22" s="158">
        <f>ROUND(E22*U22,2)</f>
        <v>14.4</v>
      </c>
      <c r="W22" s="158"/>
      <c r="X22" s="158" t="s">
        <v>121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122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51" t="s">
        <v>149</v>
      </c>
      <c r="D23" s="252"/>
      <c r="E23" s="252"/>
      <c r="F23" s="252"/>
      <c r="G23" s="252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144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49" t="s">
        <v>150</v>
      </c>
      <c r="D24" s="250"/>
      <c r="E24" s="250"/>
      <c r="F24" s="250"/>
      <c r="G24" s="250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133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68">
        <v>7</v>
      </c>
      <c r="B25" s="169" t="s">
        <v>151</v>
      </c>
      <c r="C25" s="185" t="s">
        <v>152</v>
      </c>
      <c r="D25" s="170" t="s">
        <v>147</v>
      </c>
      <c r="E25" s="171">
        <v>11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73">
        <v>3.8000000000000002E-4</v>
      </c>
      <c r="O25" s="173">
        <f>ROUND(E25*N25,2)</f>
        <v>0</v>
      </c>
      <c r="P25" s="173">
        <v>0</v>
      </c>
      <c r="Q25" s="173">
        <f>ROUND(E25*P25,2)</f>
        <v>0</v>
      </c>
      <c r="R25" s="173" t="s">
        <v>148</v>
      </c>
      <c r="S25" s="173" t="s">
        <v>120</v>
      </c>
      <c r="T25" s="174" t="s">
        <v>120</v>
      </c>
      <c r="U25" s="158">
        <v>0.32</v>
      </c>
      <c r="V25" s="158">
        <f>ROUND(E25*U25,2)</f>
        <v>3.52</v>
      </c>
      <c r="W25" s="158"/>
      <c r="X25" s="158" t="s">
        <v>121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122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1" t="s">
        <v>149</v>
      </c>
      <c r="D26" s="252"/>
      <c r="E26" s="252"/>
      <c r="F26" s="252"/>
      <c r="G26" s="252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144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249" t="s">
        <v>150</v>
      </c>
      <c r="D27" s="250"/>
      <c r="E27" s="250"/>
      <c r="F27" s="250"/>
      <c r="G27" s="250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133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68">
        <v>8</v>
      </c>
      <c r="B28" s="169" t="s">
        <v>153</v>
      </c>
      <c r="C28" s="185" t="s">
        <v>154</v>
      </c>
      <c r="D28" s="170" t="s">
        <v>147</v>
      </c>
      <c r="E28" s="171">
        <v>5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3">
        <v>4.6999999999999999E-4</v>
      </c>
      <c r="O28" s="173">
        <f>ROUND(E28*N28,2)</f>
        <v>0</v>
      </c>
      <c r="P28" s="173">
        <v>0</v>
      </c>
      <c r="Q28" s="173">
        <f>ROUND(E28*P28,2)</f>
        <v>0</v>
      </c>
      <c r="R28" s="173" t="s">
        <v>148</v>
      </c>
      <c r="S28" s="173" t="s">
        <v>120</v>
      </c>
      <c r="T28" s="174" t="s">
        <v>120</v>
      </c>
      <c r="U28" s="158">
        <v>0.35899999999999999</v>
      </c>
      <c r="V28" s="158">
        <f>ROUND(E28*U28,2)</f>
        <v>1.8</v>
      </c>
      <c r="W28" s="158"/>
      <c r="X28" s="158" t="s">
        <v>121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122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51" t="s">
        <v>149</v>
      </c>
      <c r="D29" s="252"/>
      <c r="E29" s="252"/>
      <c r="F29" s="252"/>
      <c r="G29" s="252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144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249" t="s">
        <v>150</v>
      </c>
      <c r="D30" s="250"/>
      <c r="E30" s="250"/>
      <c r="F30" s="250"/>
      <c r="G30" s="250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133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68">
        <v>9</v>
      </c>
      <c r="B31" s="169" t="s">
        <v>155</v>
      </c>
      <c r="C31" s="185" t="s">
        <v>156</v>
      </c>
      <c r="D31" s="170" t="s">
        <v>147</v>
      </c>
      <c r="E31" s="171">
        <v>4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3">
        <v>5.1999999999999995E-4</v>
      </c>
      <c r="O31" s="173">
        <f>ROUND(E31*N31,2)</f>
        <v>0</v>
      </c>
      <c r="P31" s="173">
        <v>0</v>
      </c>
      <c r="Q31" s="173">
        <f>ROUND(E31*P31,2)</f>
        <v>0</v>
      </c>
      <c r="R31" s="173" t="s">
        <v>148</v>
      </c>
      <c r="S31" s="173" t="s">
        <v>120</v>
      </c>
      <c r="T31" s="174" t="s">
        <v>120</v>
      </c>
      <c r="U31" s="158">
        <v>0.52900000000000003</v>
      </c>
      <c r="V31" s="158">
        <f>ROUND(E31*U31,2)</f>
        <v>2.12</v>
      </c>
      <c r="W31" s="158"/>
      <c r="X31" s="158" t="s">
        <v>121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122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251" t="s">
        <v>149</v>
      </c>
      <c r="D32" s="252"/>
      <c r="E32" s="252"/>
      <c r="F32" s="252"/>
      <c r="G32" s="252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144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49" t="s">
        <v>157</v>
      </c>
      <c r="D33" s="250"/>
      <c r="E33" s="250"/>
      <c r="F33" s="250"/>
      <c r="G33" s="250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133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49" t="s">
        <v>158</v>
      </c>
      <c r="D34" s="250"/>
      <c r="E34" s="250"/>
      <c r="F34" s="250"/>
      <c r="G34" s="250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133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68">
        <v>10</v>
      </c>
      <c r="B35" s="169" t="s">
        <v>159</v>
      </c>
      <c r="C35" s="185" t="s">
        <v>160</v>
      </c>
      <c r="D35" s="170" t="s">
        <v>119</v>
      </c>
      <c r="E35" s="171">
        <v>2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21</v>
      </c>
      <c r="M35" s="173">
        <f>G35*(1+L35/100)</f>
        <v>0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3" t="s">
        <v>148</v>
      </c>
      <c r="S35" s="173" t="s">
        <v>120</v>
      </c>
      <c r="T35" s="174" t="s">
        <v>120</v>
      </c>
      <c r="U35" s="158">
        <v>0.157</v>
      </c>
      <c r="V35" s="158">
        <f>ROUND(E35*U35,2)</f>
        <v>0.31</v>
      </c>
      <c r="W35" s="158"/>
      <c r="X35" s="158" t="s">
        <v>121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122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251" t="s">
        <v>161</v>
      </c>
      <c r="D36" s="252"/>
      <c r="E36" s="252"/>
      <c r="F36" s="252"/>
      <c r="G36" s="252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144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68">
        <v>11</v>
      </c>
      <c r="B37" s="169" t="s">
        <v>162</v>
      </c>
      <c r="C37" s="185" t="s">
        <v>163</v>
      </c>
      <c r="D37" s="170" t="s">
        <v>119</v>
      </c>
      <c r="E37" s="171">
        <v>3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3">
        <v>0</v>
      </c>
      <c r="O37" s="173">
        <f>ROUND(E37*N37,2)</f>
        <v>0</v>
      </c>
      <c r="P37" s="173">
        <v>0</v>
      </c>
      <c r="Q37" s="173">
        <f>ROUND(E37*P37,2)</f>
        <v>0</v>
      </c>
      <c r="R37" s="173" t="s">
        <v>148</v>
      </c>
      <c r="S37" s="173" t="s">
        <v>120</v>
      </c>
      <c r="T37" s="174" t="s">
        <v>120</v>
      </c>
      <c r="U37" s="158">
        <v>0.17399999999999999</v>
      </c>
      <c r="V37" s="158">
        <f>ROUND(E37*U37,2)</f>
        <v>0.52</v>
      </c>
      <c r="W37" s="158"/>
      <c r="X37" s="158" t="s">
        <v>121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122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251" t="s">
        <v>161</v>
      </c>
      <c r="D38" s="252"/>
      <c r="E38" s="252"/>
      <c r="F38" s="252"/>
      <c r="G38" s="252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144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68">
        <v>12</v>
      </c>
      <c r="B39" s="169" t="s">
        <v>164</v>
      </c>
      <c r="C39" s="185" t="s">
        <v>165</v>
      </c>
      <c r="D39" s="170" t="s">
        <v>147</v>
      </c>
      <c r="E39" s="171">
        <v>65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3" t="s">
        <v>148</v>
      </c>
      <c r="S39" s="173" t="s">
        <v>120</v>
      </c>
      <c r="T39" s="174" t="s">
        <v>120</v>
      </c>
      <c r="U39" s="158">
        <v>4.8000000000000001E-2</v>
      </c>
      <c r="V39" s="158">
        <f>ROUND(E39*U39,2)</f>
        <v>3.12</v>
      </c>
      <c r="W39" s="158"/>
      <c r="X39" s="158" t="s">
        <v>121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122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86" t="s">
        <v>166</v>
      </c>
      <c r="D40" s="159"/>
      <c r="E40" s="160">
        <v>65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124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ht="33.75" outlineLevel="1" x14ac:dyDescent="0.2">
      <c r="A41" s="175">
        <v>13</v>
      </c>
      <c r="B41" s="176" t="s">
        <v>167</v>
      </c>
      <c r="C41" s="187" t="s">
        <v>168</v>
      </c>
      <c r="D41" s="177" t="s">
        <v>119</v>
      </c>
      <c r="E41" s="178">
        <v>5</v>
      </c>
      <c r="F41" s="179"/>
      <c r="G41" s="180">
        <f>ROUND(E41*F41,2)</f>
        <v>0</v>
      </c>
      <c r="H41" s="179"/>
      <c r="I41" s="180">
        <f>ROUND(E41*H41,2)</f>
        <v>0</v>
      </c>
      <c r="J41" s="179"/>
      <c r="K41" s="180">
        <f>ROUND(E41*J41,2)</f>
        <v>0</v>
      </c>
      <c r="L41" s="180">
        <v>21</v>
      </c>
      <c r="M41" s="180">
        <f>G41*(1+L41/100)</f>
        <v>0</v>
      </c>
      <c r="N41" s="180">
        <v>2.3000000000000001E-4</v>
      </c>
      <c r="O41" s="180">
        <f>ROUND(E41*N41,2)</f>
        <v>0</v>
      </c>
      <c r="P41" s="180">
        <v>0</v>
      </c>
      <c r="Q41" s="180">
        <f>ROUND(E41*P41,2)</f>
        <v>0</v>
      </c>
      <c r="R41" s="180" t="s">
        <v>148</v>
      </c>
      <c r="S41" s="180" t="s">
        <v>120</v>
      </c>
      <c r="T41" s="181" t="s">
        <v>120</v>
      </c>
      <c r="U41" s="158">
        <v>0.23699999999999999</v>
      </c>
      <c r="V41" s="158">
        <f>ROUND(E41*U41,2)</f>
        <v>1.19</v>
      </c>
      <c r="W41" s="158"/>
      <c r="X41" s="158" t="s">
        <v>121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122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5">
        <v>14</v>
      </c>
      <c r="B42" s="176" t="s">
        <v>169</v>
      </c>
      <c r="C42" s="187" t="s">
        <v>170</v>
      </c>
      <c r="D42" s="177" t="s">
        <v>147</v>
      </c>
      <c r="E42" s="178">
        <v>11</v>
      </c>
      <c r="F42" s="179"/>
      <c r="G42" s="180">
        <f>ROUND(E42*F42,2)</f>
        <v>0</v>
      </c>
      <c r="H42" s="179"/>
      <c r="I42" s="180">
        <f>ROUND(E42*H42,2)</f>
        <v>0</v>
      </c>
      <c r="J42" s="179"/>
      <c r="K42" s="180">
        <f>ROUND(E42*J42,2)</f>
        <v>0</v>
      </c>
      <c r="L42" s="180">
        <v>21</v>
      </c>
      <c r="M42" s="180">
        <f>G42*(1+L42/100)</f>
        <v>0</v>
      </c>
      <c r="N42" s="180">
        <v>0</v>
      </c>
      <c r="O42" s="180">
        <f>ROUND(E42*N42,2)</f>
        <v>0</v>
      </c>
      <c r="P42" s="180">
        <v>0</v>
      </c>
      <c r="Q42" s="180">
        <f>ROUND(E42*P42,2)</f>
        <v>0</v>
      </c>
      <c r="R42" s="180"/>
      <c r="S42" s="180" t="s">
        <v>131</v>
      </c>
      <c r="T42" s="181" t="s">
        <v>128</v>
      </c>
      <c r="U42" s="158">
        <v>0</v>
      </c>
      <c r="V42" s="158">
        <f>ROUND(E42*U42,2)</f>
        <v>0</v>
      </c>
      <c r="W42" s="158"/>
      <c r="X42" s="158" t="s">
        <v>121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122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68">
        <v>15</v>
      </c>
      <c r="B43" s="169" t="s">
        <v>171</v>
      </c>
      <c r="C43" s="185" t="s">
        <v>172</v>
      </c>
      <c r="D43" s="170" t="s">
        <v>119</v>
      </c>
      <c r="E43" s="171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3">
        <v>6.7499999999999999E-3</v>
      </c>
      <c r="O43" s="173">
        <f>ROUND(E43*N43,2)</f>
        <v>0.01</v>
      </c>
      <c r="P43" s="173">
        <v>0</v>
      </c>
      <c r="Q43" s="173">
        <f>ROUND(E43*P43,2)</f>
        <v>0</v>
      </c>
      <c r="R43" s="173"/>
      <c r="S43" s="173" t="s">
        <v>131</v>
      </c>
      <c r="T43" s="174" t="s">
        <v>128</v>
      </c>
      <c r="U43" s="158">
        <v>0.70899999999999996</v>
      </c>
      <c r="V43" s="158">
        <f>ROUND(E43*U43,2)</f>
        <v>0.71</v>
      </c>
      <c r="W43" s="158"/>
      <c r="X43" s="158" t="s">
        <v>121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122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247" t="s">
        <v>134</v>
      </c>
      <c r="D44" s="248"/>
      <c r="E44" s="248"/>
      <c r="F44" s="248"/>
      <c r="G44" s="24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133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68">
        <v>16</v>
      </c>
      <c r="B45" s="169" t="s">
        <v>173</v>
      </c>
      <c r="C45" s="185" t="s">
        <v>174</v>
      </c>
      <c r="D45" s="170" t="s">
        <v>119</v>
      </c>
      <c r="E45" s="171">
        <v>1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73">
        <v>6.7499999999999999E-3</v>
      </c>
      <c r="O45" s="173">
        <f>ROUND(E45*N45,2)</f>
        <v>0.01</v>
      </c>
      <c r="P45" s="173">
        <v>0</v>
      </c>
      <c r="Q45" s="173">
        <f>ROUND(E45*P45,2)</f>
        <v>0</v>
      </c>
      <c r="R45" s="173"/>
      <c r="S45" s="173" t="s">
        <v>131</v>
      </c>
      <c r="T45" s="174" t="s">
        <v>128</v>
      </c>
      <c r="U45" s="158">
        <v>0.70899999999999996</v>
      </c>
      <c r="V45" s="158">
        <f>ROUND(E45*U45,2)</f>
        <v>0.71</v>
      </c>
      <c r="W45" s="158"/>
      <c r="X45" s="158" t="s">
        <v>121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122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247" t="s">
        <v>134</v>
      </c>
      <c r="D46" s="248"/>
      <c r="E46" s="248"/>
      <c r="F46" s="248"/>
      <c r="G46" s="24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133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75">
        <v>17</v>
      </c>
      <c r="B47" s="176" t="s">
        <v>175</v>
      </c>
      <c r="C47" s="187" t="s">
        <v>176</v>
      </c>
      <c r="D47" s="177" t="s">
        <v>147</v>
      </c>
      <c r="E47" s="178">
        <v>30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0.21664</v>
      </c>
      <c r="O47" s="180">
        <f>ROUND(E47*N47,2)</f>
        <v>6.5</v>
      </c>
      <c r="P47" s="180">
        <v>0</v>
      </c>
      <c r="Q47" s="180">
        <f>ROUND(E47*P47,2)</f>
        <v>0</v>
      </c>
      <c r="R47" s="180" t="s">
        <v>177</v>
      </c>
      <c r="S47" s="180" t="s">
        <v>120</v>
      </c>
      <c r="T47" s="181" t="s">
        <v>120</v>
      </c>
      <c r="U47" s="158">
        <v>1.89974</v>
      </c>
      <c r="V47" s="158">
        <f>ROUND(E47*U47,2)</f>
        <v>56.99</v>
      </c>
      <c r="W47" s="158"/>
      <c r="X47" s="158" t="s">
        <v>178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179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5">
        <v>18</v>
      </c>
      <c r="B48" s="176" t="s">
        <v>180</v>
      </c>
      <c r="C48" s="187" t="s">
        <v>181</v>
      </c>
      <c r="D48" s="177" t="s">
        <v>147</v>
      </c>
      <c r="E48" s="178">
        <v>27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80">
        <v>0.21664</v>
      </c>
      <c r="O48" s="180">
        <f>ROUND(E48*N48,2)</f>
        <v>5.85</v>
      </c>
      <c r="P48" s="180">
        <v>0</v>
      </c>
      <c r="Q48" s="180">
        <f>ROUND(E48*P48,2)</f>
        <v>0</v>
      </c>
      <c r="R48" s="180"/>
      <c r="S48" s="180" t="s">
        <v>131</v>
      </c>
      <c r="T48" s="181" t="s">
        <v>128</v>
      </c>
      <c r="U48" s="158">
        <v>1.89974</v>
      </c>
      <c r="V48" s="158">
        <f>ROUND(E48*U48,2)</f>
        <v>51.29</v>
      </c>
      <c r="W48" s="158"/>
      <c r="X48" s="158" t="s">
        <v>178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179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68">
        <v>19</v>
      </c>
      <c r="B49" s="169" t="s">
        <v>182</v>
      </c>
      <c r="C49" s="185" t="s">
        <v>183</v>
      </c>
      <c r="D49" s="170" t="s">
        <v>139</v>
      </c>
      <c r="E49" s="171">
        <v>3.8559999999999997E-2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 t="s">
        <v>148</v>
      </c>
      <c r="S49" s="173" t="s">
        <v>120</v>
      </c>
      <c r="T49" s="174" t="s">
        <v>120</v>
      </c>
      <c r="U49" s="158">
        <v>1.47</v>
      </c>
      <c r="V49" s="158">
        <f>ROUND(E49*U49,2)</f>
        <v>0.06</v>
      </c>
      <c r="W49" s="158"/>
      <c r="X49" s="158" t="s">
        <v>141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142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1" t="s">
        <v>143</v>
      </c>
      <c r="D50" s="252"/>
      <c r="E50" s="252"/>
      <c r="F50" s="252"/>
      <c r="G50" s="252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144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x14ac:dyDescent="0.2">
      <c r="A51" s="162" t="s">
        <v>115</v>
      </c>
      <c r="B51" s="163" t="s">
        <v>81</v>
      </c>
      <c r="C51" s="184" t="s">
        <v>82</v>
      </c>
      <c r="D51" s="164"/>
      <c r="E51" s="165"/>
      <c r="F51" s="166"/>
      <c r="G51" s="166">
        <f>SUMIF(AG52:AG109,"&lt;&gt;NOR",G52:G109)</f>
        <v>0</v>
      </c>
      <c r="H51" s="166"/>
      <c r="I51" s="166">
        <f>SUM(I52:I109)</f>
        <v>0</v>
      </c>
      <c r="J51" s="166"/>
      <c r="K51" s="166">
        <f>SUM(K52:K109)</f>
        <v>0</v>
      </c>
      <c r="L51" s="166"/>
      <c r="M51" s="166">
        <f>SUM(M52:M109)</f>
        <v>0</v>
      </c>
      <c r="N51" s="166"/>
      <c r="O51" s="166">
        <f>SUM(O52:O109)</f>
        <v>0.21000000000000002</v>
      </c>
      <c r="P51" s="166"/>
      <c r="Q51" s="166">
        <f>SUM(Q52:Q109)</f>
        <v>0</v>
      </c>
      <c r="R51" s="166"/>
      <c r="S51" s="166"/>
      <c r="T51" s="167"/>
      <c r="U51" s="161"/>
      <c r="V51" s="161">
        <f>SUM(V52:V109)</f>
        <v>137.57999999999998</v>
      </c>
      <c r="W51" s="161"/>
      <c r="X51" s="161"/>
      <c r="AG51" t="s">
        <v>116</v>
      </c>
    </row>
    <row r="52" spans="1:60" outlineLevel="1" x14ac:dyDescent="0.2">
      <c r="A52" s="175">
        <v>20</v>
      </c>
      <c r="B52" s="176" t="s">
        <v>184</v>
      </c>
      <c r="C52" s="187" t="s">
        <v>185</v>
      </c>
      <c r="D52" s="177" t="s">
        <v>119</v>
      </c>
      <c r="E52" s="178">
        <v>4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1.47E-3</v>
      </c>
      <c r="O52" s="180">
        <f>ROUND(E52*N52,2)</f>
        <v>0.01</v>
      </c>
      <c r="P52" s="180">
        <v>0</v>
      </c>
      <c r="Q52" s="180">
        <f>ROUND(E52*P52,2)</f>
        <v>0</v>
      </c>
      <c r="R52" s="180" t="s">
        <v>148</v>
      </c>
      <c r="S52" s="180" t="s">
        <v>120</v>
      </c>
      <c r="T52" s="181" t="s">
        <v>120</v>
      </c>
      <c r="U52" s="158">
        <v>0.90600000000000003</v>
      </c>
      <c r="V52" s="158">
        <f>ROUND(E52*U52,2)</f>
        <v>3.62</v>
      </c>
      <c r="W52" s="158"/>
      <c r="X52" s="158" t="s">
        <v>121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122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68">
        <v>21</v>
      </c>
      <c r="B53" s="169" t="s">
        <v>186</v>
      </c>
      <c r="C53" s="185" t="s">
        <v>187</v>
      </c>
      <c r="D53" s="170" t="s">
        <v>147</v>
      </c>
      <c r="E53" s="171">
        <v>66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4.4000000000000002E-4</v>
      </c>
      <c r="O53" s="173">
        <f>ROUND(E53*N53,2)</f>
        <v>0.03</v>
      </c>
      <c r="P53" s="173">
        <v>0</v>
      </c>
      <c r="Q53" s="173">
        <f>ROUND(E53*P53,2)</f>
        <v>0</v>
      </c>
      <c r="R53" s="173" t="s">
        <v>148</v>
      </c>
      <c r="S53" s="173" t="s">
        <v>120</v>
      </c>
      <c r="T53" s="174" t="s">
        <v>120</v>
      </c>
      <c r="U53" s="158">
        <v>0.25800000000000001</v>
      </c>
      <c r="V53" s="158">
        <f>ROUND(E53*U53,2)</f>
        <v>17.03</v>
      </c>
      <c r="W53" s="158"/>
      <c r="X53" s="158" t="s">
        <v>121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122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51" t="s">
        <v>188</v>
      </c>
      <c r="D54" s="252"/>
      <c r="E54" s="252"/>
      <c r="F54" s="252"/>
      <c r="G54" s="252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144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249" t="s">
        <v>189</v>
      </c>
      <c r="D55" s="250"/>
      <c r="E55" s="250"/>
      <c r="F55" s="250"/>
      <c r="G55" s="250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133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249" t="s">
        <v>134</v>
      </c>
      <c r="D56" s="250"/>
      <c r="E56" s="250"/>
      <c r="F56" s="250"/>
      <c r="G56" s="250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133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6" t="s">
        <v>190</v>
      </c>
      <c r="D57" s="159"/>
      <c r="E57" s="160">
        <v>14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124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6" t="s">
        <v>191</v>
      </c>
      <c r="D58" s="159"/>
      <c r="E58" s="160">
        <v>52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124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68">
        <v>22</v>
      </c>
      <c r="B59" s="169" t="s">
        <v>192</v>
      </c>
      <c r="C59" s="185" t="s">
        <v>193</v>
      </c>
      <c r="D59" s="170" t="s">
        <v>147</v>
      </c>
      <c r="E59" s="171">
        <v>25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5.5999999999999995E-4</v>
      </c>
      <c r="O59" s="173">
        <f>ROUND(E59*N59,2)</f>
        <v>0.01</v>
      </c>
      <c r="P59" s="173">
        <v>0</v>
      </c>
      <c r="Q59" s="173">
        <f>ROUND(E59*P59,2)</f>
        <v>0</v>
      </c>
      <c r="R59" s="173" t="s">
        <v>148</v>
      </c>
      <c r="S59" s="173" t="s">
        <v>120</v>
      </c>
      <c r="T59" s="174" t="s">
        <v>120</v>
      </c>
      <c r="U59" s="158">
        <v>0.27889999999999998</v>
      </c>
      <c r="V59" s="158">
        <f>ROUND(E59*U59,2)</f>
        <v>6.97</v>
      </c>
      <c r="W59" s="158"/>
      <c r="X59" s="158" t="s">
        <v>121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122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51" t="s">
        <v>188</v>
      </c>
      <c r="D60" s="252"/>
      <c r="E60" s="252"/>
      <c r="F60" s="252"/>
      <c r="G60" s="252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144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249" t="s">
        <v>189</v>
      </c>
      <c r="D61" s="250"/>
      <c r="E61" s="250"/>
      <c r="F61" s="250"/>
      <c r="G61" s="250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133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49" t="s">
        <v>134</v>
      </c>
      <c r="D62" s="250"/>
      <c r="E62" s="250"/>
      <c r="F62" s="250"/>
      <c r="G62" s="250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133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6" t="s">
        <v>194</v>
      </c>
      <c r="D63" s="159"/>
      <c r="E63" s="160">
        <v>11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124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6" t="s">
        <v>195</v>
      </c>
      <c r="D64" s="159"/>
      <c r="E64" s="160">
        <v>14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124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68">
        <v>23</v>
      </c>
      <c r="B65" s="169" t="s">
        <v>196</v>
      </c>
      <c r="C65" s="185" t="s">
        <v>197</v>
      </c>
      <c r="D65" s="170" t="s">
        <v>147</v>
      </c>
      <c r="E65" s="171">
        <v>13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7.5000000000000002E-4</v>
      </c>
      <c r="O65" s="173">
        <f>ROUND(E65*N65,2)</f>
        <v>0.01</v>
      </c>
      <c r="P65" s="173">
        <v>0</v>
      </c>
      <c r="Q65" s="173">
        <f>ROUND(E65*P65,2)</f>
        <v>0</v>
      </c>
      <c r="R65" s="173" t="s">
        <v>148</v>
      </c>
      <c r="S65" s="173" t="s">
        <v>120</v>
      </c>
      <c r="T65" s="174" t="s">
        <v>120</v>
      </c>
      <c r="U65" s="158">
        <v>0.33279999999999998</v>
      </c>
      <c r="V65" s="158">
        <f>ROUND(E65*U65,2)</f>
        <v>4.33</v>
      </c>
      <c r="W65" s="158"/>
      <c r="X65" s="158" t="s">
        <v>121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122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251" t="s">
        <v>188</v>
      </c>
      <c r="D66" s="252"/>
      <c r="E66" s="252"/>
      <c r="F66" s="252"/>
      <c r="G66" s="252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144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249" t="s">
        <v>189</v>
      </c>
      <c r="D67" s="250"/>
      <c r="E67" s="250"/>
      <c r="F67" s="250"/>
      <c r="G67" s="250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133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249" t="s">
        <v>134</v>
      </c>
      <c r="D68" s="250"/>
      <c r="E68" s="250"/>
      <c r="F68" s="250"/>
      <c r="G68" s="250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133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6" t="s">
        <v>198</v>
      </c>
      <c r="D69" s="159"/>
      <c r="E69" s="160">
        <v>6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6" t="s">
        <v>199</v>
      </c>
      <c r="D70" s="159"/>
      <c r="E70" s="160">
        <v>7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124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68">
        <v>24</v>
      </c>
      <c r="B71" s="169" t="s">
        <v>200</v>
      </c>
      <c r="C71" s="185" t="s">
        <v>201</v>
      </c>
      <c r="D71" s="170" t="s">
        <v>147</v>
      </c>
      <c r="E71" s="171">
        <v>73</v>
      </c>
      <c r="F71" s="172"/>
      <c r="G71" s="173">
        <f>ROUND(E71*F71,2)</f>
        <v>0</v>
      </c>
      <c r="H71" s="172"/>
      <c r="I71" s="173">
        <f>ROUND(E71*H71,2)</f>
        <v>0</v>
      </c>
      <c r="J71" s="172"/>
      <c r="K71" s="173">
        <f>ROUND(E71*J71,2)</f>
        <v>0</v>
      </c>
      <c r="L71" s="173">
        <v>21</v>
      </c>
      <c r="M71" s="173">
        <f>G71*(1+L71/100)</f>
        <v>0</v>
      </c>
      <c r="N71" s="173">
        <v>1.1100000000000001E-3</v>
      </c>
      <c r="O71" s="173">
        <f>ROUND(E71*N71,2)</f>
        <v>0.08</v>
      </c>
      <c r="P71" s="173">
        <v>0</v>
      </c>
      <c r="Q71" s="173">
        <f>ROUND(E71*P71,2)</f>
        <v>0</v>
      </c>
      <c r="R71" s="173" t="s">
        <v>148</v>
      </c>
      <c r="S71" s="173" t="s">
        <v>120</v>
      </c>
      <c r="T71" s="174" t="s">
        <v>120</v>
      </c>
      <c r="U71" s="158">
        <v>0.38469999999999999</v>
      </c>
      <c r="V71" s="158">
        <f>ROUND(E71*U71,2)</f>
        <v>28.08</v>
      </c>
      <c r="W71" s="158"/>
      <c r="X71" s="158" t="s">
        <v>121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122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251" t="s">
        <v>188</v>
      </c>
      <c r="D72" s="252"/>
      <c r="E72" s="252"/>
      <c r="F72" s="252"/>
      <c r="G72" s="252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144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49" t="s">
        <v>189</v>
      </c>
      <c r="D73" s="250"/>
      <c r="E73" s="250"/>
      <c r="F73" s="250"/>
      <c r="G73" s="250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133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249" t="s">
        <v>134</v>
      </c>
      <c r="D74" s="250"/>
      <c r="E74" s="250"/>
      <c r="F74" s="250"/>
      <c r="G74" s="250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133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86" t="s">
        <v>202</v>
      </c>
      <c r="D75" s="159"/>
      <c r="E75" s="160">
        <v>38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124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6" t="s">
        <v>203</v>
      </c>
      <c r="D76" s="159"/>
      <c r="E76" s="160">
        <v>35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124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68">
        <v>25</v>
      </c>
      <c r="B77" s="169" t="s">
        <v>204</v>
      </c>
      <c r="C77" s="185" t="s">
        <v>205</v>
      </c>
      <c r="D77" s="170" t="s">
        <v>147</v>
      </c>
      <c r="E77" s="171">
        <v>72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4.0000000000000003E-5</v>
      </c>
      <c r="O77" s="173">
        <f>ROUND(E77*N77,2)</f>
        <v>0</v>
      </c>
      <c r="P77" s="173">
        <v>0</v>
      </c>
      <c r="Q77" s="173">
        <f>ROUND(E77*P77,2)</f>
        <v>0</v>
      </c>
      <c r="R77" s="173" t="s">
        <v>148</v>
      </c>
      <c r="S77" s="173" t="s">
        <v>120</v>
      </c>
      <c r="T77" s="174" t="s">
        <v>120</v>
      </c>
      <c r="U77" s="158">
        <v>0.129</v>
      </c>
      <c r="V77" s="158">
        <f>ROUND(E77*U77,2)</f>
        <v>9.2899999999999991</v>
      </c>
      <c r="W77" s="158"/>
      <c r="X77" s="158" t="s">
        <v>121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122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247" t="s">
        <v>206</v>
      </c>
      <c r="D78" s="248"/>
      <c r="E78" s="248"/>
      <c r="F78" s="248"/>
      <c r="G78" s="24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133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68">
        <v>26</v>
      </c>
      <c r="B79" s="169" t="s">
        <v>207</v>
      </c>
      <c r="C79" s="185" t="s">
        <v>208</v>
      </c>
      <c r="D79" s="170" t="s">
        <v>147</v>
      </c>
      <c r="E79" s="171">
        <v>11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8.0000000000000007E-5</v>
      </c>
      <c r="O79" s="173">
        <f>ROUND(E79*N79,2)</f>
        <v>0</v>
      </c>
      <c r="P79" s="173">
        <v>0</v>
      </c>
      <c r="Q79" s="173">
        <f>ROUND(E79*P79,2)</f>
        <v>0</v>
      </c>
      <c r="R79" s="173" t="s">
        <v>148</v>
      </c>
      <c r="S79" s="173" t="s">
        <v>120</v>
      </c>
      <c r="T79" s="174" t="s">
        <v>120</v>
      </c>
      <c r="U79" s="158">
        <v>0.129</v>
      </c>
      <c r="V79" s="158">
        <f>ROUND(E79*U79,2)</f>
        <v>1.42</v>
      </c>
      <c r="W79" s="158"/>
      <c r="X79" s="158" t="s">
        <v>121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122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247" t="s">
        <v>206</v>
      </c>
      <c r="D80" s="248"/>
      <c r="E80" s="248"/>
      <c r="F80" s="248"/>
      <c r="G80" s="24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133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68">
        <v>27</v>
      </c>
      <c r="B81" s="169" t="s">
        <v>209</v>
      </c>
      <c r="C81" s="185" t="s">
        <v>210</v>
      </c>
      <c r="D81" s="170" t="s">
        <v>147</v>
      </c>
      <c r="E81" s="171">
        <v>6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3">
        <v>6.0000000000000002E-5</v>
      </c>
      <c r="O81" s="173">
        <f>ROUND(E81*N81,2)</f>
        <v>0</v>
      </c>
      <c r="P81" s="173">
        <v>0</v>
      </c>
      <c r="Q81" s="173">
        <f>ROUND(E81*P81,2)</f>
        <v>0</v>
      </c>
      <c r="R81" s="173" t="s">
        <v>148</v>
      </c>
      <c r="S81" s="173" t="s">
        <v>120</v>
      </c>
      <c r="T81" s="174" t="s">
        <v>120</v>
      </c>
      <c r="U81" s="158">
        <v>0.14199999999999999</v>
      </c>
      <c r="V81" s="158">
        <f>ROUND(E81*U81,2)</f>
        <v>0.85</v>
      </c>
      <c r="W81" s="158"/>
      <c r="X81" s="158" t="s">
        <v>121</v>
      </c>
      <c r="Y81" s="149"/>
      <c r="Z81" s="149"/>
      <c r="AA81" s="149"/>
      <c r="AB81" s="149"/>
      <c r="AC81" s="149"/>
      <c r="AD81" s="149"/>
      <c r="AE81" s="149"/>
      <c r="AF81" s="149"/>
      <c r="AG81" s="149" t="s">
        <v>122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247" t="s">
        <v>206</v>
      </c>
      <c r="D82" s="248"/>
      <c r="E82" s="248"/>
      <c r="F82" s="248"/>
      <c r="G82" s="24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133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68">
        <v>28</v>
      </c>
      <c r="B83" s="169" t="s">
        <v>211</v>
      </c>
      <c r="C83" s="185" t="s">
        <v>212</v>
      </c>
      <c r="D83" s="170" t="s">
        <v>147</v>
      </c>
      <c r="E83" s="171">
        <v>38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1.2999999999999999E-4</v>
      </c>
      <c r="O83" s="173">
        <f>ROUND(E83*N83,2)</f>
        <v>0</v>
      </c>
      <c r="P83" s="173">
        <v>0</v>
      </c>
      <c r="Q83" s="173">
        <f>ROUND(E83*P83,2)</f>
        <v>0</v>
      </c>
      <c r="R83" s="173" t="s">
        <v>148</v>
      </c>
      <c r="S83" s="173" t="s">
        <v>120</v>
      </c>
      <c r="T83" s="174" t="s">
        <v>120</v>
      </c>
      <c r="U83" s="158">
        <v>0.17</v>
      </c>
      <c r="V83" s="158">
        <f>ROUND(E83*U83,2)</f>
        <v>6.46</v>
      </c>
      <c r="W83" s="158"/>
      <c r="X83" s="158" t="s">
        <v>121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122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247" t="s">
        <v>206</v>
      </c>
      <c r="D84" s="248"/>
      <c r="E84" s="248"/>
      <c r="F84" s="248"/>
      <c r="G84" s="24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133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ht="22.5" outlineLevel="1" x14ac:dyDescent="0.2">
      <c r="A85" s="168">
        <v>29</v>
      </c>
      <c r="B85" s="169" t="s">
        <v>213</v>
      </c>
      <c r="C85" s="185" t="s">
        <v>214</v>
      </c>
      <c r="D85" s="170" t="s">
        <v>147</v>
      </c>
      <c r="E85" s="171">
        <v>108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21</v>
      </c>
      <c r="M85" s="173">
        <f>G85*(1+L85/100)</f>
        <v>0</v>
      </c>
      <c r="N85" s="173">
        <v>0</v>
      </c>
      <c r="O85" s="173">
        <f>ROUND(E85*N85,2)</f>
        <v>0</v>
      </c>
      <c r="P85" s="173">
        <v>0</v>
      </c>
      <c r="Q85" s="173">
        <f>ROUND(E85*P85,2)</f>
        <v>0</v>
      </c>
      <c r="R85" s="173" t="s">
        <v>148</v>
      </c>
      <c r="S85" s="173" t="s">
        <v>120</v>
      </c>
      <c r="T85" s="174" t="s">
        <v>120</v>
      </c>
      <c r="U85" s="158">
        <v>0.13900000000000001</v>
      </c>
      <c r="V85" s="158">
        <f>ROUND(E85*U85,2)</f>
        <v>15.01</v>
      </c>
      <c r="W85" s="158"/>
      <c r="X85" s="158" t="s">
        <v>121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122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86" t="s">
        <v>215</v>
      </c>
      <c r="D86" s="159"/>
      <c r="E86" s="160">
        <v>108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124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5">
        <v>30</v>
      </c>
      <c r="B87" s="176" t="s">
        <v>216</v>
      </c>
      <c r="C87" s="187" t="s">
        <v>217</v>
      </c>
      <c r="D87" s="177" t="s">
        <v>119</v>
      </c>
      <c r="E87" s="178">
        <v>9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0</v>
      </c>
      <c r="O87" s="180">
        <f>ROUND(E87*N87,2)</f>
        <v>0</v>
      </c>
      <c r="P87" s="180">
        <v>0</v>
      </c>
      <c r="Q87" s="180">
        <f>ROUND(E87*P87,2)</f>
        <v>0</v>
      </c>
      <c r="R87" s="180" t="s">
        <v>148</v>
      </c>
      <c r="S87" s="180" t="s">
        <v>120</v>
      </c>
      <c r="T87" s="181" t="s">
        <v>120</v>
      </c>
      <c r="U87" s="158">
        <v>0.42499999999999999</v>
      </c>
      <c r="V87" s="158">
        <f>ROUND(E87*U87,2)</f>
        <v>3.83</v>
      </c>
      <c r="W87" s="158"/>
      <c r="X87" s="158" t="s">
        <v>121</v>
      </c>
      <c r="Y87" s="149"/>
      <c r="Z87" s="149"/>
      <c r="AA87" s="149"/>
      <c r="AB87" s="149"/>
      <c r="AC87" s="149"/>
      <c r="AD87" s="149"/>
      <c r="AE87" s="149"/>
      <c r="AF87" s="149"/>
      <c r="AG87" s="149" t="s">
        <v>122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5">
        <v>31</v>
      </c>
      <c r="B88" s="176" t="s">
        <v>218</v>
      </c>
      <c r="C88" s="187" t="s">
        <v>219</v>
      </c>
      <c r="D88" s="177" t="s">
        <v>119</v>
      </c>
      <c r="E88" s="178">
        <v>6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1.8000000000000001E-4</v>
      </c>
      <c r="O88" s="180">
        <f>ROUND(E88*N88,2)</f>
        <v>0</v>
      </c>
      <c r="P88" s="180">
        <v>0</v>
      </c>
      <c r="Q88" s="180">
        <f>ROUND(E88*P88,2)</f>
        <v>0</v>
      </c>
      <c r="R88" s="180" t="s">
        <v>148</v>
      </c>
      <c r="S88" s="180" t="s">
        <v>120</v>
      </c>
      <c r="T88" s="181" t="s">
        <v>120</v>
      </c>
      <c r="U88" s="158">
        <v>0.16500000000000001</v>
      </c>
      <c r="V88" s="158">
        <f>ROUND(E88*U88,2)</f>
        <v>0.99</v>
      </c>
      <c r="W88" s="158"/>
      <c r="X88" s="158" t="s">
        <v>121</v>
      </c>
      <c r="Y88" s="149"/>
      <c r="Z88" s="149"/>
      <c r="AA88" s="149"/>
      <c r="AB88" s="149"/>
      <c r="AC88" s="149"/>
      <c r="AD88" s="149"/>
      <c r="AE88" s="149"/>
      <c r="AF88" s="149"/>
      <c r="AG88" s="149" t="s">
        <v>122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5">
        <v>32</v>
      </c>
      <c r="B89" s="176" t="s">
        <v>220</v>
      </c>
      <c r="C89" s="187" t="s">
        <v>221</v>
      </c>
      <c r="D89" s="177" t="s">
        <v>119</v>
      </c>
      <c r="E89" s="178">
        <v>2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80">
        <v>3.1E-4</v>
      </c>
      <c r="O89" s="180">
        <f>ROUND(E89*N89,2)</f>
        <v>0</v>
      </c>
      <c r="P89" s="180">
        <v>0</v>
      </c>
      <c r="Q89" s="180">
        <f>ROUND(E89*P89,2)</f>
        <v>0</v>
      </c>
      <c r="R89" s="180" t="s">
        <v>148</v>
      </c>
      <c r="S89" s="180" t="s">
        <v>120</v>
      </c>
      <c r="T89" s="181" t="s">
        <v>120</v>
      </c>
      <c r="U89" s="158">
        <v>0.20699999999999999</v>
      </c>
      <c r="V89" s="158">
        <f>ROUND(E89*U89,2)</f>
        <v>0.41</v>
      </c>
      <c r="W89" s="158"/>
      <c r="X89" s="158" t="s">
        <v>121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122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5">
        <v>33</v>
      </c>
      <c r="B90" s="176" t="s">
        <v>222</v>
      </c>
      <c r="C90" s="187" t="s">
        <v>223</v>
      </c>
      <c r="D90" s="177" t="s">
        <v>119</v>
      </c>
      <c r="E90" s="178">
        <v>2</v>
      </c>
      <c r="F90" s="179"/>
      <c r="G90" s="180">
        <f>ROUND(E90*F90,2)</f>
        <v>0</v>
      </c>
      <c r="H90" s="179"/>
      <c r="I90" s="180">
        <f>ROUND(E90*H90,2)</f>
        <v>0</v>
      </c>
      <c r="J90" s="179"/>
      <c r="K90" s="180">
        <f>ROUND(E90*J90,2)</f>
        <v>0</v>
      </c>
      <c r="L90" s="180">
        <v>21</v>
      </c>
      <c r="M90" s="180">
        <f>G90*(1+L90/100)</f>
        <v>0</v>
      </c>
      <c r="N90" s="180">
        <v>4.8000000000000001E-4</v>
      </c>
      <c r="O90" s="180">
        <f>ROUND(E90*N90,2)</f>
        <v>0</v>
      </c>
      <c r="P90" s="180">
        <v>0</v>
      </c>
      <c r="Q90" s="180">
        <f>ROUND(E90*P90,2)</f>
        <v>0</v>
      </c>
      <c r="R90" s="180" t="s">
        <v>148</v>
      </c>
      <c r="S90" s="180" t="s">
        <v>120</v>
      </c>
      <c r="T90" s="181" t="s">
        <v>120</v>
      </c>
      <c r="U90" s="158">
        <v>0.22700000000000001</v>
      </c>
      <c r="V90" s="158">
        <f>ROUND(E90*U90,2)</f>
        <v>0.45</v>
      </c>
      <c r="W90" s="158"/>
      <c r="X90" s="158" t="s">
        <v>121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122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68">
        <v>34</v>
      </c>
      <c r="B91" s="169" t="s">
        <v>224</v>
      </c>
      <c r="C91" s="185" t="s">
        <v>225</v>
      </c>
      <c r="D91" s="170" t="s">
        <v>147</v>
      </c>
      <c r="E91" s="171">
        <v>162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3">
        <v>0</v>
      </c>
      <c r="O91" s="173">
        <f>ROUND(E91*N91,2)</f>
        <v>0</v>
      </c>
      <c r="P91" s="173">
        <v>0</v>
      </c>
      <c r="Q91" s="173">
        <f>ROUND(E91*P91,2)</f>
        <v>0</v>
      </c>
      <c r="R91" s="173" t="s">
        <v>148</v>
      </c>
      <c r="S91" s="173" t="s">
        <v>120</v>
      </c>
      <c r="T91" s="174" t="s">
        <v>120</v>
      </c>
      <c r="U91" s="158">
        <v>2.9000000000000001E-2</v>
      </c>
      <c r="V91" s="158">
        <f>ROUND(E91*U91,2)</f>
        <v>4.7</v>
      </c>
      <c r="W91" s="158"/>
      <c r="X91" s="158" t="s">
        <v>121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122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247" t="s">
        <v>226</v>
      </c>
      <c r="D92" s="248"/>
      <c r="E92" s="248"/>
      <c r="F92" s="248"/>
      <c r="G92" s="24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133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86" t="s">
        <v>227</v>
      </c>
      <c r="D93" s="159"/>
      <c r="E93" s="160">
        <v>162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124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68">
        <v>35</v>
      </c>
      <c r="B94" s="169" t="s">
        <v>228</v>
      </c>
      <c r="C94" s="185" t="s">
        <v>229</v>
      </c>
      <c r="D94" s="170" t="s">
        <v>147</v>
      </c>
      <c r="E94" s="171">
        <v>73</v>
      </c>
      <c r="F94" s="172"/>
      <c r="G94" s="173">
        <f>ROUND(E94*F94,2)</f>
        <v>0</v>
      </c>
      <c r="H94" s="172"/>
      <c r="I94" s="173">
        <f>ROUND(E94*H94,2)</f>
        <v>0</v>
      </c>
      <c r="J94" s="172"/>
      <c r="K94" s="173">
        <f>ROUND(E94*J94,2)</f>
        <v>0</v>
      </c>
      <c r="L94" s="173">
        <v>21</v>
      </c>
      <c r="M94" s="173">
        <f>G94*(1+L94/100)</f>
        <v>0</v>
      </c>
      <c r="N94" s="173">
        <v>0</v>
      </c>
      <c r="O94" s="173">
        <f>ROUND(E94*N94,2)</f>
        <v>0</v>
      </c>
      <c r="P94" s="173">
        <v>0</v>
      </c>
      <c r="Q94" s="173">
        <f>ROUND(E94*P94,2)</f>
        <v>0</v>
      </c>
      <c r="R94" s="173" t="s">
        <v>148</v>
      </c>
      <c r="S94" s="173" t="s">
        <v>120</v>
      </c>
      <c r="T94" s="174" t="s">
        <v>120</v>
      </c>
      <c r="U94" s="158">
        <v>3.1E-2</v>
      </c>
      <c r="V94" s="158">
        <f>ROUND(E94*U94,2)</f>
        <v>2.2599999999999998</v>
      </c>
      <c r="W94" s="158"/>
      <c r="X94" s="158" t="s">
        <v>121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122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47" t="s">
        <v>226</v>
      </c>
      <c r="D95" s="248"/>
      <c r="E95" s="248"/>
      <c r="F95" s="248"/>
      <c r="G95" s="24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133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68">
        <v>36</v>
      </c>
      <c r="B96" s="169" t="s">
        <v>230</v>
      </c>
      <c r="C96" s="185" t="s">
        <v>231</v>
      </c>
      <c r="D96" s="170" t="s">
        <v>147</v>
      </c>
      <c r="E96" s="171">
        <v>235</v>
      </c>
      <c r="F96" s="172"/>
      <c r="G96" s="173">
        <f>ROUND(E96*F96,2)</f>
        <v>0</v>
      </c>
      <c r="H96" s="172"/>
      <c r="I96" s="173">
        <f>ROUND(E96*H96,2)</f>
        <v>0</v>
      </c>
      <c r="J96" s="172"/>
      <c r="K96" s="173">
        <f>ROUND(E96*J96,2)</f>
        <v>0</v>
      </c>
      <c r="L96" s="173">
        <v>21</v>
      </c>
      <c r="M96" s="173">
        <f>G96*(1+L96/100)</f>
        <v>0</v>
      </c>
      <c r="N96" s="173">
        <v>1.0000000000000001E-5</v>
      </c>
      <c r="O96" s="173">
        <f>ROUND(E96*N96,2)</f>
        <v>0</v>
      </c>
      <c r="P96" s="173">
        <v>0</v>
      </c>
      <c r="Q96" s="173">
        <f>ROUND(E96*P96,2)</f>
        <v>0</v>
      </c>
      <c r="R96" s="173" t="s">
        <v>148</v>
      </c>
      <c r="S96" s="173" t="s">
        <v>120</v>
      </c>
      <c r="T96" s="174" t="s">
        <v>120</v>
      </c>
      <c r="U96" s="158">
        <v>6.2E-2</v>
      </c>
      <c r="V96" s="158">
        <f>ROUND(E96*U96,2)</f>
        <v>14.57</v>
      </c>
      <c r="W96" s="158"/>
      <c r="X96" s="158" t="s">
        <v>121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122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247" t="s">
        <v>232</v>
      </c>
      <c r="D97" s="248"/>
      <c r="E97" s="248"/>
      <c r="F97" s="248"/>
      <c r="G97" s="24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133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6" t="s">
        <v>233</v>
      </c>
      <c r="D98" s="159"/>
      <c r="E98" s="160">
        <v>235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124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68">
        <v>37</v>
      </c>
      <c r="B99" s="169" t="s">
        <v>234</v>
      </c>
      <c r="C99" s="185" t="s">
        <v>235</v>
      </c>
      <c r="D99" s="170" t="s">
        <v>147</v>
      </c>
      <c r="E99" s="171">
        <v>58</v>
      </c>
      <c r="F99" s="172"/>
      <c r="G99" s="173">
        <f>ROUND(E99*F99,2)</f>
        <v>0</v>
      </c>
      <c r="H99" s="172"/>
      <c r="I99" s="173">
        <f>ROUND(E99*H99,2)</f>
        <v>0</v>
      </c>
      <c r="J99" s="172"/>
      <c r="K99" s="173">
        <f>ROUND(E99*J99,2)</f>
        <v>0</v>
      </c>
      <c r="L99" s="173">
        <v>21</v>
      </c>
      <c r="M99" s="173">
        <f>G99*(1+L99/100)</f>
        <v>0</v>
      </c>
      <c r="N99" s="173">
        <v>4.0999999999999999E-4</v>
      </c>
      <c r="O99" s="173">
        <f>ROUND(E99*N99,2)</f>
        <v>0.02</v>
      </c>
      <c r="P99" s="173">
        <v>0</v>
      </c>
      <c r="Q99" s="173">
        <f>ROUND(E99*P99,2)</f>
        <v>0</v>
      </c>
      <c r="R99" s="173"/>
      <c r="S99" s="173" t="s">
        <v>131</v>
      </c>
      <c r="T99" s="174" t="s">
        <v>128</v>
      </c>
      <c r="U99" s="158">
        <v>0.25800000000000001</v>
      </c>
      <c r="V99" s="158">
        <f>ROUND(E99*U99,2)</f>
        <v>14.96</v>
      </c>
      <c r="W99" s="158"/>
      <c r="X99" s="158" t="s">
        <v>121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122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247" t="s">
        <v>189</v>
      </c>
      <c r="D100" s="248"/>
      <c r="E100" s="248"/>
      <c r="F100" s="248"/>
      <c r="G100" s="24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133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249" t="s">
        <v>134</v>
      </c>
      <c r="D101" s="250"/>
      <c r="E101" s="250"/>
      <c r="F101" s="250"/>
      <c r="G101" s="250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133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5">
        <v>38</v>
      </c>
      <c r="B102" s="176" t="s">
        <v>236</v>
      </c>
      <c r="C102" s="187" t="s">
        <v>237</v>
      </c>
      <c r="D102" s="177" t="s">
        <v>238</v>
      </c>
      <c r="E102" s="178">
        <v>8</v>
      </c>
      <c r="F102" s="179"/>
      <c r="G102" s="180">
        <f t="shared" ref="G102:G108" si="0">ROUND(E102*F102,2)</f>
        <v>0</v>
      </c>
      <c r="H102" s="179"/>
      <c r="I102" s="180">
        <f t="shared" ref="I102:I108" si="1">ROUND(E102*H102,2)</f>
        <v>0</v>
      </c>
      <c r="J102" s="179"/>
      <c r="K102" s="180">
        <f t="shared" ref="K102:K108" si="2">ROUND(E102*J102,2)</f>
        <v>0</v>
      </c>
      <c r="L102" s="180">
        <v>21</v>
      </c>
      <c r="M102" s="180">
        <f t="shared" ref="M102:M108" si="3">G102*(1+L102/100)</f>
        <v>0</v>
      </c>
      <c r="N102" s="180">
        <v>0</v>
      </c>
      <c r="O102" s="180">
        <f t="shared" ref="O102:O108" si="4">ROUND(E102*N102,2)</f>
        <v>0</v>
      </c>
      <c r="P102" s="180">
        <v>0</v>
      </c>
      <c r="Q102" s="180">
        <f t="shared" ref="Q102:Q108" si="5">ROUND(E102*P102,2)</f>
        <v>0</v>
      </c>
      <c r="R102" s="180"/>
      <c r="S102" s="180" t="s">
        <v>131</v>
      </c>
      <c r="T102" s="181" t="s">
        <v>128</v>
      </c>
      <c r="U102" s="158">
        <v>0.21593999999999999</v>
      </c>
      <c r="V102" s="158">
        <f t="shared" ref="V102:V108" si="6">ROUND(E102*U102,2)</f>
        <v>1.73</v>
      </c>
      <c r="W102" s="158"/>
      <c r="X102" s="158" t="s">
        <v>121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122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5">
        <v>39</v>
      </c>
      <c r="B103" s="176" t="s">
        <v>239</v>
      </c>
      <c r="C103" s="187" t="s">
        <v>240</v>
      </c>
      <c r="D103" s="177" t="s">
        <v>241</v>
      </c>
      <c r="E103" s="178">
        <v>2</v>
      </c>
      <c r="F103" s="179"/>
      <c r="G103" s="180">
        <f t="shared" si="0"/>
        <v>0</v>
      </c>
      <c r="H103" s="179"/>
      <c r="I103" s="180">
        <f t="shared" si="1"/>
        <v>0</v>
      </c>
      <c r="J103" s="179"/>
      <c r="K103" s="180">
        <f t="shared" si="2"/>
        <v>0</v>
      </c>
      <c r="L103" s="180">
        <v>21</v>
      </c>
      <c r="M103" s="180">
        <f t="shared" si="3"/>
        <v>0</v>
      </c>
      <c r="N103" s="180">
        <v>0</v>
      </c>
      <c r="O103" s="180">
        <f t="shared" si="4"/>
        <v>0</v>
      </c>
      <c r="P103" s="180">
        <v>0</v>
      </c>
      <c r="Q103" s="180">
        <f t="shared" si="5"/>
        <v>0</v>
      </c>
      <c r="R103" s="180"/>
      <c r="S103" s="180" t="s">
        <v>131</v>
      </c>
      <c r="T103" s="181" t="s">
        <v>128</v>
      </c>
      <c r="U103" s="158">
        <v>0.16500000000000001</v>
      </c>
      <c r="V103" s="158">
        <f t="shared" si="6"/>
        <v>0.33</v>
      </c>
      <c r="W103" s="158"/>
      <c r="X103" s="158" t="s">
        <v>121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122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33.75" outlineLevel="1" x14ac:dyDescent="0.2">
      <c r="A104" s="175">
        <v>40</v>
      </c>
      <c r="B104" s="176" t="s">
        <v>242</v>
      </c>
      <c r="C104" s="187" t="s">
        <v>243</v>
      </c>
      <c r="D104" s="177" t="s">
        <v>147</v>
      </c>
      <c r="E104" s="178">
        <v>52</v>
      </c>
      <c r="F104" s="179"/>
      <c r="G104" s="180">
        <f t="shared" si="0"/>
        <v>0</v>
      </c>
      <c r="H104" s="179"/>
      <c r="I104" s="180">
        <f t="shared" si="1"/>
        <v>0</v>
      </c>
      <c r="J104" s="179"/>
      <c r="K104" s="180">
        <f t="shared" si="2"/>
        <v>0</v>
      </c>
      <c r="L104" s="180">
        <v>21</v>
      </c>
      <c r="M104" s="180">
        <f t="shared" si="3"/>
        <v>0</v>
      </c>
      <c r="N104" s="180">
        <v>1.4999999999999999E-4</v>
      </c>
      <c r="O104" s="180">
        <f t="shared" si="4"/>
        <v>0.01</v>
      </c>
      <c r="P104" s="180">
        <v>0</v>
      </c>
      <c r="Q104" s="180">
        <f t="shared" si="5"/>
        <v>0</v>
      </c>
      <c r="R104" s="180" t="s">
        <v>244</v>
      </c>
      <c r="S104" s="180" t="s">
        <v>120</v>
      </c>
      <c r="T104" s="181" t="s">
        <v>120</v>
      </c>
      <c r="U104" s="158">
        <v>0</v>
      </c>
      <c r="V104" s="158">
        <f t="shared" si="6"/>
        <v>0</v>
      </c>
      <c r="W104" s="158"/>
      <c r="X104" s="158" t="s">
        <v>245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246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33.75" outlineLevel="1" x14ac:dyDescent="0.2">
      <c r="A105" s="175">
        <v>41</v>
      </c>
      <c r="B105" s="176" t="s">
        <v>247</v>
      </c>
      <c r="C105" s="187" t="s">
        <v>248</v>
      </c>
      <c r="D105" s="177" t="s">
        <v>147</v>
      </c>
      <c r="E105" s="178">
        <v>14</v>
      </c>
      <c r="F105" s="179"/>
      <c r="G105" s="180">
        <f t="shared" si="0"/>
        <v>0</v>
      </c>
      <c r="H105" s="179"/>
      <c r="I105" s="180">
        <f t="shared" si="1"/>
        <v>0</v>
      </c>
      <c r="J105" s="179"/>
      <c r="K105" s="180">
        <f t="shared" si="2"/>
        <v>0</v>
      </c>
      <c r="L105" s="180">
        <v>21</v>
      </c>
      <c r="M105" s="180">
        <f t="shared" si="3"/>
        <v>0</v>
      </c>
      <c r="N105" s="180">
        <v>3.6999999999999999E-4</v>
      </c>
      <c r="O105" s="180">
        <f t="shared" si="4"/>
        <v>0.01</v>
      </c>
      <c r="P105" s="180">
        <v>0</v>
      </c>
      <c r="Q105" s="180">
        <f t="shared" si="5"/>
        <v>0</v>
      </c>
      <c r="R105" s="180" t="s">
        <v>244</v>
      </c>
      <c r="S105" s="180" t="s">
        <v>120</v>
      </c>
      <c r="T105" s="181" t="s">
        <v>120</v>
      </c>
      <c r="U105" s="158">
        <v>0</v>
      </c>
      <c r="V105" s="158">
        <f t="shared" si="6"/>
        <v>0</v>
      </c>
      <c r="W105" s="158"/>
      <c r="X105" s="158" t="s">
        <v>245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246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33.75" outlineLevel="1" x14ac:dyDescent="0.2">
      <c r="A106" s="175">
        <v>42</v>
      </c>
      <c r="B106" s="176" t="s">
        <v>249</v>
      </c>
      <c r="C106" s="187" t="s">
        <v>250</v>
      </c>
      <c r="D106" s="177" t="s">
        <v>147</v>
      </c>
      <c r="E106" s="178">
        <v>7</v>
      </c>
      <c r="F106" s="179"/>
      <c r="G106" s="180">
        <f t="shared" si="0"/>
        <v>0</v>
      </c>
      <c r="H106" s="179"/>
      <c r="I106" s="180">
        <f t="shared" si="1"/>
        <v>0</v>
      </c>
      <c r="J106" s="179"/>
      <c r="K106" s="180">
        <f t="shared" si="2"/>
        <v>0</v>
      </c>
      <c r="L106" s="180">
        <v>21</v>
      </c>
      <c r="M106" s="180">
        <f t="shared" si="3"/>
        <v>0</v>
      </c>
      <c r="N106" s="180">
        <v>4.2000000000000002E-4</v>
      </c>
      <c r="O106" s="180">
        <f t="shared" si="4"/>
        <v>0</v>
      </c>
      <c r="P106" s="180">
        <v>0</v>
      </c>
      <c r="Q106" s="180">
        <f t="shared" si="5"/>
        <v>0</v>
      </c>
      <c r="R106" s="180" t="s">
        <v>244</v>
      </c>
      <c r="S106" s="180" t="s">
        <v>120</v>
      </c>
      <c r="T106" s="181" t="s">
        <v>120</v>
      </c>
      <c r="U106" s="158">
        <v>0</v>
      </c>
      <c r="V106" s="158">
        <f t="shared" si="6"/>
        <v>0</v>
      </c>
      <c r="W106" s="158"/>
      <c r="X106" s="158" t="s">
        <v>245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246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33.75" outlineLevel="1" x14ac:dyDescent="0.2">
      <c r="A107" s="175">
        <v>43</v>
      </c>
      <c r="B107" s="176" t="s">
        <v>251</v>
      </c>
      <c r="C107" s="187" t="s">
        <v>252</v>
      </c>
      <c r="D107" s="177" t="s">
        <v>147</v>
      </c>
      <c r="E107" s="178">
        <v>35</v>
      </c>
      <c r="F107" s="179"/>
      <c r="G107" s="180">
        <f t="shared" si="0"/>
        <v>0</v>
      </c>
      <c r="H107" s="179"/>
      <c r="I107" s="180">
        <f t="shared" si="1"/>
        <v>0</v>
      </c>
      <c r="J107" s="179"/>
      <c r="K107" s="180">
        <f t="shared" si="2"/>
        <v>0</v>
      </c>
      <c r="L107" s="180">
        <v>21</v>
      </c>
      <c r="M107" s="180">
        <f t="shared" si="3"/>
        <v>0</v>
      </c>
      <c r="N107" s="180">
        <v>7.2000000000000005E-4</v>
      </c>
      <c r="O107" s="180">
        <f t="shared" si="4"/>
        <v>0.03</v>
      </c>
      <c r="P107" s="180">
        <v>0</v>
      </c>
      <c r="Q107" s="180">
        <f t="shared" si="5"/>
        <v>0</v>
      </c>
      <c r="R107" s="180" t="s">
        <v>244</v>
      </c>
      <c r="S107" s="180" t="s">
        <v>120</v>
      </c>
      <c r="T107" s="181" t="s">
        <v>120</v>
      </c>
      <c r="U107" s="158">
        <v>0</v>
      </c>
      <c r="V107" s="158">
        <f t="shared" si="6"/>
        <v>0</v>
      </c>
      <c r="W107" s="158"/>
      <c r="X107" s="158" t="s">
        <v>245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246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68">
        <v>44</v>
      </c>
      <c r="B108" s="169" t="s">
        <v>253</v>
      </c>
      <c r="C108" s="185" t="s">
        <v>254</v>
      </c>
      <c r="D108" s="170" t="s">
        <v>139</v>
      </c>
      <c r="E108" s="171">
        <v>0.21867</v>
      </c>
      <c r="F108" s="172"/>
      <c r="G108" s="173">
        <f t="shared" si="0"/>
        <v>0</v>
      </c>
      <c r="H108" s="172"/>
      <c r="I108" s="173">
        <f t="shared" si="1"/>
        <v>0</v>
      </c>
      <c r="J108" s="172"/>
      <c r="K108" s="173">
        <f t="shared" si="2"/>
        <v>0</v>
      </c>
      <c r="L108" s="173">
        <v>21</v>
      </c>
      <c r="M108" s="173">
        <f t="shared" si="3"/>
        <v>0</v>
      </c>
      <c r="N108" s="173">
        <v>0</v>
      </c>
      <c r="O108" s="173">
        <f t="shared" si="4"/>
        <v>0</v>
      </c>
      <c r="P108" s="173">
        <v>0</v>
      </c>
      <c r="Q108" s="173">
        <f t="shared" si="5"/>
        <v>0</v>
      </c>
      <c r="R108" s="173" t="s">
        <v>148</v>
      </c>
      <c r="S108" s="173" t="s">
        <v>120</v>
      </c>
      <c r="T108" s="174" t="s">
        <v>120</v>
      </c>
      <c r="U108" s="158">
        <v>1.327</v>
      </c>
      <c r="V108" s="158">
        <f t="shared" si="6"/>
        <v>0.28999999999999998</v>
      </c>
      <c r="W108" s="158"/>
      <c r="X108" s="158" t="s">
        <v>141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142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251" t="s">
        <v>255</v>
      </c>
      <c r="D109" s="252"/>
      <c r="E109" s="252"/>
      <c r="F109" s="252"/>
      <c r="G109" s="252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144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x14ac:dyDescent="0.2">
      <c r="A110" s="162" t="s">
        <v>115</v>
      </c>
      <c r="B110" s="163" t="s">
        <v>83</v>
      </c>
      <c r="C110" s="184" t="s">
        <v>84</v>
      </c>
      <c r="D110" s="164"/>
      <c r="E110" s="165"/>
      <c r="F110" s="166"/>
      <c r="G110" s="166">
        <f>SUMIF(AG111:AG119,"&lt;&gt;NOR",G111:G119)</f>
        <v>0</v>
      </c>
      <c r="H110" s="166"/>
      <c r="I110" s="166">
        <f>SUM(I111:I119)</f>
        <v>0</v>
      </c>
      <c r="J110" s="166"/>
      <c r="K110" s="166">
        <f>SUM(K111:K119)</f>
        <v>0</v>
      </c>
      <c r="L110" s="166"/>
      <c r="M110" s="166">
        <f>SUM(M111:M119)</f>
        <v>0</v>
      </c>
      <c r="N110" s="166"/>
      <c r="O110" s="166">
        <f>SUM(O111:O119)</f>
        <v>0.03</v>
      </c>
      <c r="P110" s="166"/>
      <c r="Q110" s="166">
        <f>SUM(Q111:Q119)</f>
        <v>0</v>
      </c>
      <c r="R110" s="166"/>
      <c r="S110" s="166"/>
      <c r="T110" s="167"/>
      <c r="U110" s="161"/>
      <c r="V110" s="161">
        <f>SUM(V111:V119)</f>
        <v>5.589999999999999</v>
      </c>
      <c r="W110" s="161"/>
      <c r="X110" s="161"/>
      <c r="AG110" t="s">
        <v>116</v>
      </c>
    </row>
    <row r="111" spans="1:60" outlineLevel="1" x14ac:dyDescent="0.2">
      <c r="A111" s="168">
        <v>45</v>
      </c>
      <c r="B111" s="169" t="s">
        <v>256</v>
      </c>
      <c r="C111" s="185" t="s">
        <v>257</v>
      </c>
      <c r="D111" s="170" t="s">
        <v>258</v>
      </c>
      <c r="E111" s="171">
        <v>2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21</v>
      </c>
      <c r="M111" s="173">
        <f>G111*(1+L111/100)</f>
        <v>0</v>
      </c>
      <c r="N111" s="173">
        <v>1.41E-3</v>
      </c>
      <c r="O111" s="173">
        <f>ROUND(E111*N111,2)</f>
        <v>0</v>
      </c>
      <c r="P111" s="173">
        <v>0</v>
      </c>
      <c r="Q111" s="173">
        <f>ROUND(E111*P111,2)</f>
        <v>0</v>
      </c>
      <c r="R111" s="173" t="s">
        <v>148</v>
      </c>
      <c r="S111" s="173" t="s">
        <v>120</v>
      </c>
      <c r="T111" s="174" t="s">
        <v>120</v>
      </c>
      <c r="U111" s="158">
        <v>1.575</v>
      </c>
      <c r="V111" s="158">
        <f>ROUND(E111*U111,2)</f>
        <v>3.15</v>
      </c>
      <c r="W111" s="158"/>
      <c r="X111" s="158" t="s">
        <v>121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122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247" t="s">
        <v>259</v>
      </c>
      <c r="D112" s="248"/>
      <c r="E112" s="248"/>
      <c r="F112" s="248"/>
      <c r="G112" s="24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133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5">
        <v>46</v>
      </c>
      <c r="B113" s="176" t="s">
        <v>260</v>
      </c>
      <c r="C113" s="187" t="s">
        <v>261</v>
      </c>
      <c r="D113" s="177" t="s">
        <v>258</v>
      </c>
      <c r="E113" s="178">
        <v>12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21</v>
      </c>
      <c r="M113" s="180">
        <f>G113*(1+L113/100)</f>
        <v>0</v>
      </c>
      <c r="N113" s="180">
        <v>2.4000000000000001E-4</v>
      </c>
      <c r="O113" s="180">
        <f>ROUND(E113*N113,2)</f>
        <v>0</v>
      </c>
      <c r="P113" s="180">
        <v>0</v>
      </c>
      <c r="Q113" s="180">
        <f>ROUND(E113*P113,2)</f>
        <v>0</v>
      </c>
      <c r="R113" s="180" t="s">
        <v>148</v>
      </c>
      <c r="S113" s="180" t="s">
        <v>120</v>
      </c>
      <c r="T113" s="181" t="s">
        <v>120</v>
      </c>
      <c r="U113" s="158">
        <v>0.124</v>
      </c>
      <c r="V113" s="158">
        <f>ROUND(E113*U113,2)</f>
        <v>1.49</v>
      </c>
      <c r="W113" s="158"/>
      <c r="X113" s="158" t="s">
        <v>121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122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68">
        <v>47</v>
      </c>
      <c r="B114" s="169" t="s">
        <v>262</v>
      </c>
      <c r="C114" s="185" t="s">
        <v>263</v>
      </c>
      <c r="D114" s="170" t="s">
        <v>119</v>
      </c>
      <c r="E114" s="171">
        <v>2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3">
        <v>4.0000000000000003E-5</v>
      </c>
      <c r="O114" s="173">
        <f>ROUND(E114*N114,2)</f>
        <v>0</v>
      </c>
      <c r="P114" s="173">
        <v>0</v>
      </c>
      <c r="Q114" s="173">
        <f>ROUND(E114*P114,2)</f>
        <v>0</v>
      </c>
      <c r="R114" s="173" t="s">
        <v>148</v>
      </c>
      <c r="S114" s="173" t="s">
        <v>120</v>
      </c>
      <c r="T114" s="174" t="s">
        <v>120</v>
      </c>
      <c r="U114" s="158">
        <v>0.44500000000000001</v>
      </c>
      <c r="V114" s="158">
        <f>ROUND(E114*U114,2)</f>
        <v>0.89</v>
      </c>
      <c r="W114" s="158"/>
      <c r="X114" s="158" t="s">
        <v>121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122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6" t="s">
        <v>264</v>
      </c>
      <c r="D115" s="159"/>
      <c r="E115" s="160">
        <v>2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124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ht="22.5" outlineLevel="1" x14ac:dyDescent="0.2">
      <c r="A116" s="175">
        <v>48</v>
      </c>
      <c r="B116" s="176" t="s">
        <v>265</v>
      </c>
      <c r="C116" s="187" t="s">
        <v>266</v>
      </c>
      <c r="D116" s="177" t="s">
        <v>119</v>
      </c>
      <c r="E116" s="178">
        <v>2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1E-3</v>
      </c>
      <c r="O116" s="180">
        <f>ROUND(E116*N116,2)</f>
        <v>0</v>
      </c>
      <c r="P116" s="180">
        <v>0</v>
      </c>
      <c r="Q116" s="180">
        <f>ROUND(E116*P116,2)</f>
        <v>0</v>
      </c>
      <c r="R116" s="180" t="s">
        <v>244</v>
      </c>
      <c r="S116" s="180" t="s">
        <v>120</v>
      </c>
      <c r="T116" s="181" t="s">
        <v>120</v>
      </c>
      <c r="U116" s="158">
        <v>0</v>
      </c>
      <c r="V116" s="158">
        <f>ROUND(E116*U116,2)</f>
        <v>0</v>
      </c>
      <c r="W116" s="158"/>
      <c r="X116" s="158" t="s">
        <v>245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246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5">
        <v>49</v>
      </c>
      <c r="B117" s="176" t="s">
        <v>267</v>
      </c>
      <c r="C117" s="187" t="s">
        <v>268</v>
      </c>
      <c r="D117" s="177" t="s">
        <v>119</v>
      </c>
      <c r="E117" s="178">
        <v>2</v>
      </c>
      <c r="F117" s="179"/>
      <c r="G117" s="180">
        <f>ROUND(E117*F117,2)</f>
        <v>0</v>
      </c>
      <c r="H117" s="179"/>
      <c r="I117" s="180">
        <f>ROUND(E117*H117,2)</f>
        <v>0</v>
      </c>
      <c r="J117" s="179"/>
      <c r="K117" s="180">
        <f>ROUND(E117*J117,2)</f>
        <v>0</v>
      </c>
      <c r="L117" s="180">
        <v>21</v>
      </c>
      <c r="M117" s="180">
        <f>G117*(1+L117/100)</f>
        <v>0</v>
      </c>
      <c r="N117" s="180">
        <v>1.55E-2</v>
      </c>
      <c r="O117" s="180">
        <f>ROUND(E117*N117,2)</f>
        <v>0.03</v>
      </c>
      <c r="P117" s="180">
        <v>0</v>
      </c>
      <c r="Q117" s="180">
        <f>ROUND(E117*P117,2)</f>
        <v>0</v>
      </c>
      <c r="R117" s="180" t="s">
        <v>244</v>
      </c>
      <c r="S117" s="180" t="s">
        <v>120</v>
      </c>
      <c r="T117" s="181" t="s">
        <v>120</v>
      </c>
      <c r="U117" s="158">
        <v>0</v>
      </c>
      <c r="V117" s="158">
        <f>ROUND(E117*U117,2)</f>
        <v>0</v>
      </c>
      <c r="W117" s="158"/>
      <c r="X117" s="158" t="s">
        <v>245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246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68">
        <v>50</v>
      </c>
      <c r="B118" s="169" t="s">
        <v>269</v>
      </c>
      <c r="C118" s="185" t="s">
        <v>270</v>
      </c>
      <c r="D118" s="170" t="s">
        <v>139</v>
      </c>
      <c r="E118" s="171">
        <v>3.8780000000000002E-2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3">
        <v>0</v>
      </c>
      <c r="O118" s="173">
        <f>ROUND(E118*N118,2)</f>
        <v>0</v>
      </c>
      <c r="P118" s="173">
        <v>0</v>
      </c>
      <c r="Q118" s="173">
        <f>ROUND(E118*P118,2)</f>
        <v>0</v>
      </c>
      <c r="R118" s="173" t="s">
        <v>148</v>
      </c>
      <c r="S118" s="173" t="s">
        <v>120</v>
      </c>
      <c r="T118" s="174" t="s">
        <v>120</v>
      </c>
      <c r="U118" s="158">
        <v>1.5169999999999999</v>
      </c>
      <c r="V118" s="158">
        <f>ROUND(E118*U118,2)</f>
        <v>0.06</v>
      </c>
      <c r="W118" s="158"/>
      <c r="X118" s="158" t="s">
        <v>141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142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251" t="s">
        <v>255</v>
      </c>
      <c r="D119" s="252"/>
      <c r="E119" s="252"/>
      <c r="F119" s="252"/>
      <c r="G119" s="252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144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x14ac:dyDescent="0.2">
      <c r="A120" s="162" t="s">
        <v>115</v>
      </c>
      <c r="B120" s="163" t="s">
        <v>85</v>
      </c>
      <c r="C120" s="184" t="s">
        <v>86</v>
      </c>
      <c r="D120" s="164"/>
      <c r="E120" s="165"/>
      <c r="F120" s="166"/>
      <c r="G120" s="166">
        <f>SUMIF(AG121:AG127,"&lt;&gt;NOR",G121:G127)</f>
        <v>0</v>
      </c>
      <c r="H120" s="166"/>
      <c r="I120" s="166">
        <f>SUM(I121:I127)</f>
        <v>0</v>
      </c>
      <c r="J120" s="166"/>
      <c r="K120" s="166">
        <f>SUM(K121:K127)</f>
        <v>0</v>
      </c>
      <c r="L120" s="166"/>
      <c r="M120" s="166">
        <f>SUM(M121:M127)</f>
        <v>0</v>
      </c>
      <c r="N120" s="166"/>
      <c r="O120" s="166">
        <f>SUM(O121:O127)</f>
        <v>0.04</v>
      </c>
      <c r="P120" s="166"/>
      <c r="Q120" s="166">
        <f>SUM(Q121:Q127)</f>
        <v>0</v>
      </c>
      <c r="R120" s="166"/>
      <c r="S120" s="166"/>
      <c r="T120" s="167"/>
      <c r="U120" s="161"/>
      <c r="V120" s="161">
        <f>SUM(V121:V127)</f>
        <v>19.5</v>
      </c>
      <c r="W120" s="161"/>
      <c r="X120" s="161"/>
      <c r="AG120" t="s">
        <v>116</v>
      </c>
    </row>
    <row r="121" spans="1:60" outlineLevel="1" x14ac:dyDescent="0.2">
      <c r="A121" s="168">
        <v>51</v>
      </c>
      <c r="B121" s="169" t="s">
        <v>271</v>
      </c>
      <c r="C121" s="185" t="s">
        <v>272</v>
      </c>
      <c r="D121" s="170" t="s">
        <v>273</v>
      </c>
      <c r="E121" s="171">
        <v>41</v>
      </c>
      <c r="F121" s="172"/>
      <c r="G121" s="173">
        <f>ROUND(E121*F121,2)</f>
        <v>0</v>
      </c>
      <c r="H121" s="172"/>
      <c r="I121" s="173">
        <f>ROUND(E121*H121,2)</f>
        <v>0</v>
      </c>
      <c r="J121" s="172"/>
      <c r="K121" s="173">
        <f>ROUND(E121*J121,2)</f>
        <v>0</v>
      </c>
      <c r="L121" s="173">
        <v>21</v>
      </c>
      <c r="M121" s="173">
        <f>G121*(1+L121/100)</f>
        <v>0</v>
      </c>
      <c r="N121" s="173">
        <v>6.0000000000000002E-5</v>
      </c>
      <c r="O121" s="173">
        <f>ROUND(E121*N121,2)</f>
        <v>0</v>
      </c>
      <c r="P121" s="173">
        <v>0</v>
      </c>
      <c r="Q121" s="173">
        <f>ROUND(E121*P121,2)</f>
        <v>0</v>
      </c>
      <c r="R121" s="173" t="s">
        <v>274</v>
      </c>
      <c r="S121" s="173" t="s">
        <v>120</v>
      </c>
      <c r="T121" s="174" t="s">
        <v>120</v>
      </c>
      <c r="U121" s="158">
        <v>0.42599999999999999</v>
      </c>
      <c r="V121" s="158">
        <f>ROUND(E121*U121,2)</f>
        <v>17.47</v>
      </c>
      <c r="W121" s="158"/>
      <c r="X121" s="158" t="s">
        <v>121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122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6" t="s">
        <v>275</v>
      </c>
      <c r="D122" s="159"/>
      <c r="E122" s="160">
        <v>41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124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5">
        <v>52</v>
      </c>
      <c r="B123" s="176" t="s">
        <v>276</v>
      </c>
      <c r="C123" s="187" t="s">
        <v>277</v>
      </c>
      <c r="D123" s="177" t="s">
        <v>147</v>
      </c>
      <c r="E123" s="178">
        <v>164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0</v>
      </c>
      <c r="O123" s="180">
        <f>ROUND(E123*N123,2)</f>
        <v>0</v>
      </c>
      <c r="P123" s="180">
        <v>0</v>
      </c>
      <c r="Q123" s="180">
        <f>ROUND(E123*P123,2)</f>
        <v>0</v>
      </c>
      <c r="R123" s="180"/>
      <c r="S123" s="180" t="s">
        <v>131</v>
      </c>
      <c r="T123" s="181" t="s">
        <v>120</v>
      </c>
      <c r="U123" s="158">
        <v>1.15E-2</v>
      </c>
      <c r="V123" s="158">
        <f>ROUND(E123*U123,2)</f>
        <v>1.89</v>
      </c>
      <c r="W123" s="158"/>
      <c r="X123" s="158" t="s">
        <v>121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122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68">
        <v>53</v>
      </c>
      <c r="B124" s="169" t="s">
        <v>278</v>
      </c>
      <c r="C124" s="185" t="s">
        <v>279</v>
      </c>
      <c r="D124" s="170" t="s">
        <v>273</v>
      </c>
      <c r="E124" s="171">
        <v>41</v>
      </c>
      <c r="F124" s="172"/>
      <c r="G124" s="173">
        <f>ROUND(E124*F124,2)</f>
        <v>0</v>
      </c>
      <c r="H124" s="172"/>
      <c r="I124" s="173">
        <f>ROUND(E124*H124,2)</f>
        <v>0</v>
      </c>
      <c r="J124" s="172"/>
      <c r="K124" s="173">
        <f>ROUND(E124*J124,2)</f>
        <v>0</v>
      </c>
      <c r="L124" s="173">
        <v>21</v>
      </c>
      <c r="M124" s="173">
        <f>G124*(1+L124/100)</f>
        <v>0</v>
      </c>
      <c r="N124" s="173">
        <v>1E-3</v>
      </c>
      <c r="O124" s="173">
        <f>ROUND(E124*N124,2)</f>
        <v>0.04</v>
      </c>
      <c r="P124" s="173">
        <v>0</v>
      </c>
      <c r="Q124" s="173">
        <f>ROUND(E124*P124,2)</f>
        <v>0</v>
      </c>
      <c r="R124" s="173" t="s">
        <v>244</v>
      </c>
      <c r="S124" s="173" t="s">
        <v>120</v>
      </c>
      <c r="T124" s="174" t="s">
        <v>120</v>
      </c>
      <c r="U124" s="158">
        <v>0</v>
      </c>
      <c r="V124" s="158">
        <f>ROUND(E124*U124,2)</f>
        <v>0</v>
      </c>
      <c r="W124" s="158"/>
      <c r="X124" s="158" t="s">
        <v>245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246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56"/>
      <c r="B125" s="157"/>
      <c r="C125" s="186" t="s">
        <v>280</v>
      </c>
      <c r="D125" s="159"/>
      <c r="E125" s="160">
        <v>41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124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68">
        <v>54</v>
      </c>
      <c r="B126" s="169" t="s">
        <v>281</v>
      </c>
      <c r="C126" s="185" t="s">
        <v>282</v>
      </c>
      <c r="D126" s="170" t="s">
        <v>139</v>
      </c>
      <c r="E126" s="171">
        <v>4.3459999999999999E-2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0</v>
      </c>
      <c r="O126" s="173">
        <f>ROUND(E126*N126,2)</f>
        <v>0</v>
      </c>
      <c r="P126" s="173">
        <v>0</v>
      </c>
      <c r="Q126" s="173">
        <f>ROUND(E126*P126,2)</f>
        <v>0</v>
      </c>
      <c r="R126" s="173" t="s">
        <v>274</v>
      </c>
      <c r="S126" s="173" t="s">
        <v>120</v>
      </c>
      <c r="T126" s="174" t="s">
        <v>120</v>
      </c>
      <c r="U126" s="158">
        <v>3.327</v>
      </c>
      <c r="V126" s="158">
        <f>ROUND(E126*U126,2)</f>
        <v>0.14000000000000001</v>
      </c>
      <c r="W126" s="158"/>
      <c r="X126" s="158" t="s">
        <v>141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142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251" t="s">
        <v>283</v>
      </c>
      <c r="D127" s="252"/>
      <c r="E127" s="252"/>
      <c r="F127" s="252"/>
      <c r="G127" s="252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144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x14ac:dyDescent="0.2">
      <c r="A128" s="162" t="s">
        <v>115</v>
      </c>
      <c r="B128" s="163" t="s">
        <v>87</v>
      </c>
      <c r="C128" s="184" t="s">
        <v>27</v>
      </c>
      <c r="D128" s="164"/>
      <c r="E128" s="165"/>
      <c r="F128" s="166"/>
      <c r="G128" s="166">
        <f>SUMIF(AG129:AG132,"&lt;&gt;NOR",G129:G132)</f>
        <v>0</v>
      </c>
      <c r="H128" s="166"/>
      <c r="I128" s="166">
        <f>SUM(I129:I132)</f>
        <v>0</v>
      </c>
      <c r="J128" s="166"/>
      <c r="K128" s="166">
        <f>SUM(K129:K132)</f>
        <v>0</v>
      </c>
      <c r="L128" s="166"/>
      <c r="M128" s="166">
        <f>SUM(M129:M132)</f>
        <v>0</v>
      </c>
      <c r="N128" s="166"/>
      <c r="O128" s="166">
        <f>SUM(O129:O132)</f>
        <v>0</v>
      </c>
      <c r="P128" s="166"/>
      <c r="Q128" s="166">
        <f>SUM(Q129:Q132)</f>
        <v>0</v>
      </c>
      <c r="R128" s="166"/>
      <c r="S128" s="166"/>
      <c r="T128" s="167"/>
      <c r="U128" s="161"/>
      <c r="V128" s="161">
        <f>SUM(V129:V132)</f>
        <v>0</v>
      </c>
      <c r="W128" s="161"/>
      <c r="X128" s="161"/>
      <c r="AG128" t="s">
        <v>116</v>
      </c>
    </row>
    <row r="129" spans="1:60" outlineLevel="1" x14ac:dyDescent="0.2">
      <c r="A129" s="168">
        <v>55</v>
      </c>
      <c r="B129" s="169" t="s">
        <v>284</v>
      </c>
      <c r="C129" s="185" t="s">
        <v>285</v>
      </c>
      <c r="D129" s="170" t="s">
        <v>286</v>
      </c>
      <c r="E129" s="171">
        <v>1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21</v>
      </c>
      <c r="M129" s="173">
        <f>G129*(1+L129/100)</f>
        <v>0</v>
      </c>
      <c r="N129" s="173">
        <v>0</v>
      </c>
      <c r="O129" s="173">
        <f>ROUND(E129*N129,2)</f>
        <v>0</v>
      </c>
      <c r="P129" s="173">
        <v>0</v>
      </c>
      <c r="Q129" s="173">
        <f>ROUND(E129*P129,2)</f>
        <v>0</v>
      </c>
      <c r="R129" s="173"/>
      <c r="S129" s="173" t="s">
        <v>120</v>
      </c>
      <c r="T129" s="174" t="s">
        <v>128</v>
      </c>
      <c r="U129" s="158">
        <v>0</v>
      </c>
      <c r="V129" s="158">
        <f>ROUND(E129*U129,2)</f>
        <v>0</v>
      </c>
      <c r="W129" s="158"/>
      <c r="X129" s="158" t="s">
        <v>287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288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247" t="s">
        <v>289</v>
      </c>
      <c r="D130" s="248"/>
      <c r="E130" s="248"/>
      <c r="F130" s="248"/>
      <c r="G130" s="24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133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68">
        <v>56</v>
      </c>
      <c r="B131" s="169" t="s">
        <v>290</v>
      </c>
      <c r="C131" s="185" t="s">
        <v>291</v>
      </c>
      <c r="D131" s="170" t="s">
        <v>286</v>
      </c>
      <c r="E131" s="171">
        <v>1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73">
        <v>0</v>
      </c>
      <c r="O131" s="173">
        <f>ROUND(E131*N131,2)</f>
        <v>0</v>
      </c>
      <c r="P131" s="173">
        <v>0</v>
      </c>
      <c r="Q131" s="173">
        <f>ROUND(E131*P131,2)</f>
        <v>0</v>
      </c>
      <c r="R131" s="173"/>
      <c r="S131" s="173" t="s">
        <v>120</v>
      </c>
      <c r="T131" s="174" t="s">
        <v>128</v>
      </c>
      <c r="U131" s="158">
        <v>0</v>
      </c>
      <c r="V131" s="158">
        <f>ROUND(E131*U131,2)</f>
        <v>0</v>
      </c>
      <c r="W131" s="158"/>
      <c r="X131" s="158" t="s">
        <v>287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288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247" t="s">
        <v>292</v>
      </c>
      <c r="D132" s="248"/>
      <c r="E132" s="248"/>
      <c r="F132" s="248"/>
      <c r="G132" s="24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133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x14ac:dyDescent="0.2">
      <c r="A133" s="162" t="s">
        <v>115</v>
      </c>
      <c r="B133" s="163" t="s">
        <v>88</v>
      </c>
      <c r="C133" s="184" t="s">
        <v>28</v>
      </c>
      <c r="D133" s="164"/>
      <c r="E133" s="165"/>
      <c r="F133" s="166"/>
      <c r="G133" s="166">
        <f>SUMIF(AG134:AG137,"&lt;&gt;NOR",G134:G137)</f>
        <v>0</v>
      </c>
      <c r="H133" s="166"/>
      <c r="I133" s="166">
        <f>SUM(I134:I137)</f>
        <v>0</v>
      </c>
      <c r="J133" s="166"/>
      <c r="K133" s="166">
        <f>SUM(K134:K137)</f>
        <v>0</v>
      </c>
      <c r="L133" s="166"/>
      <c r="M133" s="166">
        <f>SUM(M134:M137)</f>
        <v>0</v>
      </c>
      <c r="N133" s="166"/>
      <c r="O133" s="166">
        <f>SUM(O134:O137)</f>
        <v>0</v>
      </c>
      <c r="P133" s="166"/>
      <c r="Q133" s="166">
        <f>SUM(Q134:Q137)</f>
        <v>0</v>
      </c>
      <c r="R133" s="166"/>
      <c r="S133" s="166"/>
      <c r="T133" s="167"/>
      <c r="U133" s="161"/>
      <c r="V133" s="161">
        <f>SUM(V134:V137)</f>
        <v>0</v>
      </c>
      <c r="W133" s="161"/>
      <c r="X133" s="161"/>
      <c r="AG133" t="s">
        <v>116</v>
      </c>
    </row>
    <row r="134" spans="1:60" outlineLevel="1" x14ac:dyDescent="0.2">
      <c r="A134" s="168">
        <v>57</v>
      </c>
      <c r="B134" s="169" t="s">
        <v>293</v>
      </c>
      <c r="C134" s="185" t="s">
        <v>294</v>
      </c>
      <c r="D134" s="170" t="s">
        <v>286</v>
      </c>
      <c r="E134" s="171">
        <v>1</v>
      </c>
      <c r="F134" s="172"/>
      <c r="G134" s="173">
        <f>ROUND(E134*F134,2)</f>
        <v>0</v>
      </c>
      <c r="H134" s="172"/>
      <c r="I134" s="173">
        <f>ROUND(E134*H134,2)</f>
        <v>0</v>
      </c>
      <c r="J134" s="172"/>
      <c r="K134" s="173">
        <f>ROUND(E134*J134,2)</f>
        <v>0</v>
      </c>
      <c r="L134" s="173">
        <v>21</v>
      </c>
      <c r="M134" s="173">
        <f>G134*(1+L134/100)</f>
        <v>0</v>
      </c>
      <c r="N134" s="173">
        <v>0</v>
      </c>
      <c r="O134" s="173">
        <f>ROUND(E134*N134,2)</f>
        <v>0</v>
      </c>
      <c r="P134" s="173">
        <v>0</v>
      </c>
      <c r="Q134" s="173">
        <f>ROUND(E134*P134,2)</f>
        <v>0</v>
      </c>
      <c r="R134" s="173"/>
      <c r="S134" s="173" t="s">
        <v>120</v>
      </c>
      <c r="T134" s="174" t="s">
        <v>128</v>
      </c>
      <c r="U134" s="158">
        <v>0</v>
      </c>
      <c r="V134" s="158">
        <f>ROUND(E134*U134,2)</f>
        <v>0</v>
      </c>
      <c r="W134" s="158"/>
      <c r="X134" s="158" t="s">
        <v>287</v>
      </c>
      <c r="Y134" s="149"/>
      <c r="Z134" s="149"/>
      <c r="AA134" s="149"/>
      <c r="AB134" s="149"/>
      <c r="AC134" s="149"/>
      <c r="AD134" s="149"/>
      <c r="AE134" s="149"/>
      <c r="AF134" s="149"/>
      <c r="AG134" s="149" t="s">
        <v>295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247" t="s">
        <v>296</v>
      </c>
      <c r="D135" s="248"/>
      <c r="E135" s="248"/>
      <c r="F135" s="248"/>
      <c r="G135" s="24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133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82" t="str">
        <f>C135</f>
        <v>Náklady na vyhotovení dokumentace skutečného provedení stavby a její předání objednateli v požadované formě a požadovaném počtu.</v>
      </c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68">
        <v>58</v>
      </c>
      <c r="B136" s="169" t="s">
        <v>297</v>
      </c>
      <c r="C136" s="185" t="s">
        <v>298</v>
      </c>
      <c r="D136" s="170" t="s">
        <v>286</v>
      </c>
      <c r="E136" s="171">
        <v>1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73">
        <v>0</v>
      </c>
      <c r="O136" s="173">
        <f>ROUND(E136*N136,2)</f>
        <v>0</v>
      </c>
      <c r="P136" s="173">
        <v>0</v>
      </c>
      <c r="Q136" s="173">
        <f>ROUND(E136*P136,2)</f>
        <v>0</v>
      </c>
      <c r="R136" s="173"/>
      <c r="S136" s="173" t="s">
        <v>131</v>
      </c>
      <c r="T136" s="174" t="s">
        <v>128</v>
      </c>
      <c r="U136" s="158">
        <v>0</v>
      </c>
      <c r="V136" s="158">
        <f>ROUND(E136*U136,2)</f>
        <v>0</v>
      </c>
      <c r="W136" s="158"/>
      <c r="X136" s="158" t="s">
        <v>287</v>
      </c>
      <c r="Y136" s="149"/>
      <c r="Z136" s="149"/>
      <c r="AA136" s="149"/>
      <c r="AB136" s="149"/>
      <c r="AC136" s="149"/>
      <c r="AD136" s="149"/>
      <c r="AE136" s="149"/>
      <c r="AF136" s="149"/>
      <c r="AG136" s="149" t="s">
        <v>295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247" t="s">
        <v>299</v>
      </c>
      <c r="D137" s="248"/>
      <c r="E137" s="248"/>
      <c r="F137" s="248"/>
      <c r="G137" s="24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133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x14ac:dyDescent="0.2">
      <c r="A138" s="3"/>
      <c r="B138" s="4"/>
      <c r="C138" s="188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102</v>
      </c>
    </row>
    <row r="139" spans="1:60" x14ac:dyDescent="0.2">
      <c r="A139" s="152"/>
      <c r="B139" s="153" t="s">
        <v>29</v>
      </c>
      <c r="C139" s="189"/>
      <c r="D139" s="154"/>
      <c r="E139" s="155"/>
      <c r="F139" s="155"/>
      <c r="G139" s="183">
        <f>G8+G12+G21+G51+G110+G120+G128+G133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300</v>
      </c>
    </row>
    <row r="140" spans="1:60" x14ac:dyDescent="0.2">
      <c r="C140" s="190"/>
      <c r="D140" s="10"/>
      <c r="AG140" t="s">
        <v>301</v>
      </c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uCXTUry4LbzU3MrMEWBXf6fl5V5TjLdQZa3uhA+sRxWWLrnhNcxRVxMXcx3my8BKRlLopClBE9zTzgKgik81g==" saltValue="lgtGZ1eFDMfudrJa1u2wcA==" spinCount="100000" sheet="1"/>
  <mergeCells count="52">
    <mergeCell ref="C15:G15"/>
    <mergeCell ref="A1:G1"/>
    <mergeCell ref="C2:G2"/>
    <mergeCell ref="C3:G3"/>
    <mergeCell ref="C4:G4"/>
    <mergeCell ref="C14:G14"/>
    <mergeCell ref="C34:G34"/>
    <mergeCell ref="C17:G17"/>
    <mergeCell ref="C18:G18"/>
    <mergeCell ref="C20:G20"/>
    <mergeCell ref="C23:G23"/>
    <mergeCell ref="C24:G24"/>
    <mergeCell ref="C26:G26"/>
    <mergeCell ref="C27:G27"/>
    <mergeCell ref="C29:G29"/>
    <mergeCell ref="C30:G30"/>
    <mergeCell ref="C32:G32"/>
    <mergeCell ref="C33:G33"/>
    <mergeCell ref="C66:G66"/>
    <mergeCell ref="C36:G36"/>
    <mergeCell ref="C38:G38"/>
    <mergeCell ref="C44:G44"/>
    <mergeCell ref="C46:G46"/>
    <mergeCell ref="C50:G50"/>
    <mergeCell ref="C54:G54"/>
    <mergeCell ref="C55:G55"/>
    <mergeCell ref="C56:G56"/>
    <mergeCell ref="C60:G60"/>
    <mergeCell ref="C61:G61"/>
    <mergeCell ref="C62:G62"/>
    <mergeCell ref="C97:G97"/>
    <mergeCell ref="C67:G67"/>
    <mergeCell ref="C68:G68"/>
    <mergeCell ref="C72:G72"/>
    <mergeCell ref="C73:G73"/>
    <mergeCell ref="C74:G74"/>
    <mergeCell ref="C78:G78"/>
    <mergeCell ref="C80:G80"/>
    <mergeCell ref="C82:G82"/>
    <mergeCell ref="C84:G84"/>
    <mergeCell ref="C92:G92"/>
    <mergeCell ref="C95:G95"/>
    <mergeCell ref="C130:G130"/>
    <mergeCell ref="C132:G132"/>
    <mergeCell ref="C135:G135"/>
    <mergeCell ref="C137:G137"/>
    <mergeCell ref="C100:G100"/>
    <mergeCell ref="C101:G101"/>
    <mergeCell ref="C109:G109"/>
    <mergeCell ref="C112:G112"/>
    <mergeCell ref="C119:G119"/>
    <mergeCell ref="C127:G1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52B58-267D-41D8-AD2F-05331B3749D8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3" t="s">
        <v>89</v>
      </c>
      <c r="B1" s="253"/>
      <c r="C1" s="253"/>
      <c r="D1" s="253"/>
      <c r="E1" s="253"/>
      <c r="F1" s="253"/>
      <c r="G1" s="253"/>
      <c r="AG1" t="s">
        <v>90</v>
      </c>
    </row>
    <row r="2" spans="1:60" ht="24.95" customHeight="1" x14ac:dyDescent="0.2">
      <c r="A2" s="141" t="s">
        <v>7</v>
      </c>
      <c r="B2" s="49" t="s">
        <v>43</v>
      </c>
      <c r="C2" s="254" t="s">
        <v>44</v>
      </c>
      <c r="D2" s="255"/>
      <c r="E2" s="255"/>
      <c r="F2" s="255"/>
      <c r="G2" s="256"/>
      <c r="AG2" t="s">
        <v>91</v>
      </c>
    </row>
    <row r="3" spans="1:60" ht="24.95" customHeight="1" x14ac:dyDescent="0.2">
      <c r="A3" s="141" t="s">
        <v>8</v>
      </c>
      <c r="B3" s="49" t="s">
        <v>53</v>
      </c>
      <c r="C3" s="254" t="s">
        <v>54</v>
      </c>
      <c r="D3" s="255"/>
      <c r="E3" s="255"/>
      <c r="F3" s="255"/>
      <c r="G3" s="256"/>
      <c r="AC3" s="123" t="s">
        <v>91</v>
      </c>
      <c r="AG3" t="s">
        <v>92</v>
      </c>
    </row>
    <row r="4" spans="1:60" ht="24.95" customHeight="1" x14ac:dyDescent="0.2">
      <c r="A4" s="142" t="s">
        <v>9</v>
      </c>
      <c r="B4" s="143" t="s">
        <v>57</v>
      </c>
      <c r="C4" s="257" t="s">
        <v>58</v>
      </c>
      <c r="D4" s="258"/>
      <c r="E4" s="258"/>
      <c r="F4" s="258"/>
      <c r="G4" s="259"/>
      <c r="AG4" t="s">
        <v>93</v>
      </c>
    </row>
    <row r="5" spans="1:60" x14ac:dyDescent="0.2">
      <c r="D5" s="10"/>
    </row>
    <row r="6" spans="1:60" ht="38.25" x14ac:dyDescent="0.2">
      <c r="A6" s="145" t="s">
        <v>94</v>
      </c>
      <c r="B6" s="147" t="s">
        <v>95</v>
      </c>
      <c r="C6" s="147" t="s">
        <v>96</v>
      </c>
      <c r="D6" s="146" t="s">
        <v>97</v>
      </c>
      <c r="E6" s="145" t="s">
        <v>98</v>
      </c>
      <c r="F6" s="144" t="s">
        <v>99</v>
      </c>
      <c r="G6" s="145" t="s">
        <v>29</v>
      </c>
      <c r="H6" s="148" t="s">
        <v>30</v>
      </c>
      <c r="I6" s="148" t="s">
        <v>100</v>
      </c>
      <c r="J6" s="148" t="s">
        <v>31</v>
      </c>
      <c r="K6" s="148" t="s">
        <v>101</v>
      </c>
      <c r="L6" s="148" t="s">
        <v>102</v>
      </c>
      <c r="M6" s="148" t="s">
        <v>103</v>
      </c>
      <c r="N6" s="148" t="s">
        <v>104</v>
      </c>
      <c r="O6" s="148" t="s">
        <v>105</v>
      </c>
      <c r="P6" s="148" t="s">
        <v>106</v>
      </c>
      <c r="Q6" s="148" t="s">
        <v>107</v>
      </c>
      <c r="R6" s="148" t="s">
        <v>108</v>
      </c>
      <c r="S6" s="148" t="s">
        <v>109</v>
      </c>
      <c r="T6" s="148" t="s">
        <v>110</v>
      </c>
      <c r="U6" s="148" t="s">
        <v>111</v>
      </c>
      <c r="V6" s="148" t="s">
        <v>112</v>
      </c>
      <c r="W6" s="148" t="s">
        <v>113</v>
      </c>
      <c r="X6" s="148" t="s">
        <v>114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2" t="s">
        <v>115</v>
      </c>
      <c r="B8" s="163" t="s">
        <v>63</v>
      </c>
      <c r="C8" s="184" t="s">
        <v>64</v>
      </c>
      <c r="D8" s="164"/>
      <c r="E8" s="165"/>
      <c r="F8" s="166"/>
      <c r="G8" s="166">
        <f>SUMIF(AG9:AG40,"&lt;&gt;NOR",G9:G40)</f>
        <v>0</v>
      </c>
      <c r="H8" s="166"/>
      <c r="I8" s="166">
        <f>SUM(I9:I40)</f>
        <v>0</v>
      </c>
      <c r="J8" s="166"/>
      <c r="K8" s="166">
        <f>SUM(K9:K40)</f>
        <v>0</v>
      </c>
      <c r="L8" s="166"/>
      <c r="M8" s="166">
        <f>SUM(M9:M40)</f>
        <v>0</v>
      </c>
      <c r="N8" s="166"/>
      <c r="O8" s="166">
        <f>SUM(O9:O40)</f>
        <v>12.889999999999999</v>
      </c>
      <c r="P8" s="166"/>
      <c r="Q8" s="166">
        <f>SUM(Q9:Q40)</f>
        <v>0</v>
      </c>
      <c r="R8" s="166"/>
      <c r="S8" s="166"/>
      <c r="T8" s="167"/>
      <c r="U8" s="161"/>
      <c r="V8" s="161">
        <f>SUM(V9:V40)</f>
        <v>53.22</v>
      </c>
      <c r="W8" s="161"/>
      <c r="X8" s="161"/>
      <c r="AG8" t="s">
        <v>116</v>
      </c>
    </row>
    <row r="9" spans="1:60" outlineLevel="1" x14ac:dyDescent="0.2">
      <c r="A9" s="168">
        <v>1</v>
      </c>
      <c r="B9" s="169" t="s">
        <v>302</v>
      </c>
      <c r="C9" s="185" t="s">
        <v>303</v>
      </c>
      <c r="D9" s="170" t="s">
        <v>304</v>
      </c>
      <c r="E9" s="171">
        <v>25.2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 t="s">
        <v>305</v>
      </c>
      <c r="S9" s="173" t="s">
        <v>120</v>
      </c>
      <c r="T9" s="174" t="s">
        <v>120</v>
      </c>
      <c r="U9" s="158">
        <v>0.36499999999999999</v>
      </c>
      <c r="V9" s="158">
        <f>ROUND(E9*U9,2)</f>
        <v>9.1999999999999993</v>
      </c>
      <c r="W9" s="158"/>
      <c r="X9" s="158" t="s">
        <v>121</v>
      </c>
      <c r="Y9" s="149"/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33.75" outlineLevel="1" x14ac:dyDescent="0.2">
      <c r="A10" s="156"/>
      <c r="B10" s="157"/>
      <c r="C10" s="251" t="s">
        <v>306</v>
      </c>
      <c r="D10" s="252"/>
      <c r="E10" s="252"/>
      <c r="F10" s="252"/>
      <c r="G10" s="252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144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82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6" t="s">
        <v>307</v>
      </c>
      <c r="D11" s="159"/>
      <c r="E11" s="160">
        <v>25.2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124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68">
        <v>2</v>
      </c>
      <c r="B12" s="169" t="s">
        <v>308</v>
      </c>
      <c r="C12" s="185" t="s">
        <v>309</v>
      </c>
      <c r="D12" s="170" t="s">
        <v>304</v>
      </c>
      <c r="E12" s="171">
        <v>12.6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3" t="s">
        <v>305</v>
      </c>
      <c r="S12" s="173" t="s">
        <v>120</v>
      </c>
      <c r="T12" s="174" t="s">
        <v>120</v>
      </c>
      <c r="U12" s="158">
        <v>8.4000000000000005E-2</v>
      </c>
      <c r="V12" s="158">
        <f>ROUND(E12*U12,2)</f>
        <v>1.06</v>
      </c>
      <c r="W12" s="158"/>
      <c r="X12" s="158" t="s">
        <v>121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122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33.75" outlineLevel="1" x14ac:dyDescent="0.2">
      <c r="A13" s="156"/>
      <c r="B13" s="157"/>
      <c r="C13" s="251" t="s">
        <v>306</v>
      </c>
      <c r="D13" s="252"/>
      <c r="E13" s="252"/>
      <c r="F13" s="252"/>
      <c r="G13" s="252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144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82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6" t="s">
        <v>310</v>
      </c>
      <c r="D14" s="159"/>
      <c r="E14" s="160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124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86" t="s">
        <v>311</v>
      </c>
      <c r="D15" s="159"/>
      <c r="E15" s="160">
        <v>12.6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124</v>
      </c>
      <c r="AH15" s="149">
        <v>5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68">
        <v>3</v>
      </c>
      <c r="B16" s="169" t="s">
        <v>312</v>
      </c>
      <c r="C16" s="185" t="s">
        <v>313</v>
      </c>
      <c r="D16" s="170" t="s">
        <v>314</v>
      </c>
      <c r="E16" s="171">
        <v>42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9.8999999999999999E-4</v>
      </c>
      <c r="O16" s="173">
        <f>ROUND(E16*N16,2)</f>
        <v>0.04</v>
      </c>
      <c r="P16" s="173">
        <v>0</v>
      </c>
      <c r="Q16" s="173">
        <f>ROUND(E16*P16,2)</f>
        <v>0</v>
      </c>
      <c r="R16" s="173" t="s">
        <v>305</v>
      </c>
      <c r="S16" s="173" t="s">
        <v>120</v>
      </c>
      <c r="T16" s="174" t="s">
        <v>120</v>
      </c>
      <c r="U16" s="158">
        <v>0.23599999999999999</v>
      </c>
      <c r="V16" s="158">
        <f>ROUND(E16*U16,2)</f>
        <v>9.91</v>
      </c>
      <c r="W16" s="158"/>
      <c r="X16" s="158" t="s">
        <v>121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122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251" t="s">
        <v>315</v>
      </c>
      <c r="D17" s="252"/>
      <c r="E17" s="252"/>
      <c r="F17" s="252"/>
      <c r="G17" s="252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144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6" t="s">
        <v>316</v>
      </c>
      <c r="D18" s="159"/>
      <c r="E18" s="160">
        <v>42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124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68">
        <v>4</v>
      </c>
      <c r="B19" s="169" t="s">
        <v>317</v>
      </c>
      <c r="C19" s="185" t="s">
        <v>318</v>
      </c>
      <c r="D19" s="170" t="s">
        <v>314</v>
      </c>
      <c r="E19" s="171">
        <v>42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0</v>
      </c>
      <c r="O19" s="173">
        <f>ROUND(E19*N19,2)</f>
        <v>0</v>
      </c>
      <c r="P19" s="173">
        <v>0</v>
      </c>
      <c r="Q19" s="173">
        <f>ROUND(E19*P19,2)</f>
        <v>0</v>
      </c>
      <c r="R19" s="173" t="s">
        <v>305</v>
      </c>
      <c r="S19" s="173" t="s">
        <v>120</v>
      </c>
      <c r="T19" s="174" t="s">
        <v>120</v>
      </c>
      <c r="U19" s="158">
        <v>7.0000000000000007E-2</v>
      </c>
      <c r="V19" s="158">
        <f>ROUND(E19*U19,2)</f>
        <v>2.94</v>
      </c>
      <c r="W19" s="158"/>
      <c r="X19" s="158" t="s">
        <v>121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122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251" t="s">
        <v>319</v>
      </c>
      <c r="D20" s="252"/>
      <c r="E20" s="252"/>
      <c r="F20" s="252"/>
      <c r="G20" s="252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144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68">
        <v>5</v>
      </c>
      <c r="B21" s="169" t="s">
        <v>320</v>
      </c>
      <c r="C21" s="185" t="s">
        <v>321</v>
      </c>
      <c r="D21" s="170" t="s">
        <v>304</v>
      </c>
      <c r="E21" s="171">
        <v>25.2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21</v>
      </c>
      <c r="M21" s="173">
        <f>G21*(1+L21/100)</f>
        <v>0</v>
      </c>
      <c r="N21" s="173">
        <v>0</v>
      </c>
      <c r="O21" s="173">
        <f>ROUND(E21*N21,2)</f>
        <v>0</v>
      </c>
      <c r="P21" s="173">
        <v>0</v>
      </c>
      <c r="Q21" s="173">
        <f>ROUND(E21*P21,2)</f>
        <v>0</v>
      </c>
      <c r="R21" s="173" t="s">
        <v>305</v>
      </c>
      <c r="S21" s="173" t="s">
        <v>120</v>
      </c>
      <c r="T21" s="174" t="s">
        <v>120</v>
      </c>
      <c r="U21" s="158">
        <v>0.34499999999999997</v>
      </c>
      <c r="V21" s="158">
        <f>ROUND(E21*U21,2)</f>
        <v>8.69</v>
      </c>
      <c r="W21" s="158"/>
      <c r="X21" s="158" t="s">
        <v>121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122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251" t="s">
        <v>322</v>
      </c>
      <c r="D22" s="252"/>
      <c r="E22" s="252"/>
      <c r="F22" s="252"/>
      <c r="G22" s="252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144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82" t="str">
        <f>C22</f>
        <v>bez naložení do dopravní nádoby, ale s vyprázdněním dopravní nádoby na hromadu nebo na dopravní prostředek,</v>
      </c>
      <c r="BB22" s="149"/>
      <c r="BC22" s="149"/>
      <c r="BD22" s="149"/>
      <c r="BE22" s="149"/>
      <c r="BF22" s="149"/>
      <c r="BG22" s="149"/>
      <c r="BH22" s="149"/>
    </row>
    <row r="23" spans="1:60" ht="22.5" outlineLevel="1" x14ac:dyDescent="0.2">
      <c r="A23" s="168">
        <v>6</v>
      </c>
      <c r="B23" s="169" t="s">
        <v>323</v>
      </c>
      <c r="C23" s="185" t="s">
        <v>324</v>
      </c>
      <c r="D23" s="170" t="s">
        <v>304</v>
      </c>
      <c r="E23" s="171">
        <v>9.24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3" t="s">
        <v>305</v>
      </c>
      <c r="S23" s="173" t="s">
        <v>120</v>
      </c>
      <c r="T23" s="174" t="s">
        <v>120</v>
      </c>
      <c r="U23" s="158">
        <v>1.0999999999999999E-2</v>
      </c>
      <c r="V23" s="158">
        <f>ROUND(E23*U23,2)</f>
        <v>0.1</v>
      </c>
      <c r="W23" s="158"/>
      <c r="X23" s="158" t="s">
        <v>121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122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251" t="s">
        <v>325</v>
      </c>
      <c r="D24" s="252"/>
      <c r="E24" s="252"/>
      <c r="F24" s="252"/>
      <c r="G24" s="252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144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6" t="s">
        <v>326</v>
      </c>
      <c r="D25" s="159"/>
      <c r="E25" s="160">
        <v>25.2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124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86" t="s">
        <v>327</v>
      </c>
      <c r="D26" s="159"/>
      <c r="E26" s="160">
        <v>-15.96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124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33.75" outlineLevel="1" x14ac:dyDescent="0.2">
      <c r="A27" s="168">
        <v>7</v>
      </c>
      <c r="B27" s="169" t="s">
        <v>328</v>
      </c>
      <c r="C27" s="185" t="s">
        <v>329</v>
      </c>
      <c r="D27" s="170" t="s">
        <v>304</v>
      </c>
      <c r="E27" s="171">
        <v>46.2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73">
        <v>0</v>
      </c>
      <c r="O27" s="173">
        <f>ROUND(E27*N27,2)</f>
        <v>0</v>
      </c>
      <c r="P27" s="173">
        <v>0</v>
      </c>
      <c r="Q27" s="173">
        <f>ROUND(E27*P27,2)</f>
        <v>0</v>
      </c>
      <c r="R27" s="173" t="s">
        <v>305</v>
      </c>
      <c r="S27" s="173" t="s">
        <v>120</v>
      </c>
      <c r="T27" s="174" t="s">
        <v>120</v>
      </c>
      <c r="U27" s="158">
        <v>0</v>
      </c>
      <c r="V27" s="158">
        <f>ROUND(E27*U27,2)</f>
        <v>0</v>
      </c>
      <c r="W27" s="158"/>
      <c r="X27" s="158" t="s">
        <v>121</v>
      </c>
      <c r="Y27" s="149"/>
      <c r="Z27" s="149"/>
      <c r="AA27" s="149"/>
      <c r="AB27" s="149"/>
      <c r="AC27" s="149"/>
      <c r="AD27" s="149"/>
      <c r="AE27" s="149"/>
      <c r="AF27" s="149"/>
      <c r="AG27" s="149" t="s">
        <v>122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251" t="s">
        <v>325</v>
      </c>
      <c r="D28" s="252"/>
      <c r="E28" s="252"/>
      <c r="F28" s="252"/>
      <c r="G28" s="252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144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6" t="s">
        <v>330</v>
      </c>
      <c r="D29" s="159"/>
      <c r="E29" s="160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124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6" t="s">
        <v>331</v>
      </c>
      <c r="D30" s="159"/>
      <c r="E30" s="160">
        <v>46.2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124</v>
      </c>
      <c r="AH30" s="149">
        <v>5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5">
        <v>8</v>
      </c>
      <c r="B31" s="176" t="s">
        <v>332</v>
      </c>
      <c r="C31" s="187" t="s">
        <v>333</v>
      </c>
      <c r="D31" s="177" t="s">
        <v>304</v>
      </c>
      <c r="E31" s="178">
        <v>9.24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 t="s">
        <v>305</v>
      </c>
      <c r="S31" s="180" t="s">
        <v>120</v>
      </c>
      <c r="T31" s="181" t="s">
        <v>120</v>
      </c>
      <c r="U31" s="158">
        <v>0.65200000000000002</v>
      </c>
      <c r="V31" s="158">
        <f>ROUND(E31*U31,2)</f>
        <v>6.02</v>
      </c>
      <c r="W31" s="158"/>
      <c r="X31" s="158" t="s">
        <v>121</v>
      </c>
      <c r="Y31" s="149"/>
      <c r="Z31" s="149"/>
      <c r="AA31" s="149"/>
      <c r="AB31" s="149"/>
      <c r="AC31" s="149"/>
      <c r="AD31" s="149"/>
      <c r="AE31" s="149"/>
      <c r="AF31" s="149"/>
      <c r="AG31" s="149" t="s">
        <v>122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5">
        <v>9</v>
      </c>
      <c r="B32" s="176" t="s">
        <v>334</v>
      </c>
      <c r="C32" s="187" t="s">
        <v>335</v>
      </c>
      <c r="D32" s="177" t="s">
        <v>304</v>
      </c>
      <c r="E32" s="178">
        <v>9.24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 t="s">
        <v>305</v>
      </c>
      <c r="S32" s="180" t="s">
        <v>120</v>
      </c>
      <c r="T32" s="181" t="s">
        <v>120</v>
      </c>
      <c r="U32" s="158">
        <v>8.9999999999999993E-3</v>
      </c>
      <c r="V32" s="158">
        <f>ROUND(E32*U32,2)</f>
        <v>0.08</v>
      </c>
      <c r="W32" s="158"/>
      <c r="X32" s="158" t="s">
        <v>121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122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ht="22.5" outlineLevel="1" x14ac:dyDescent="0.2">
      <c r="A33" s="168">
        <v>10</v>
      </c>
      <c r="B33" s="169" t="s">
        <v>336</v>
      </c>
      <c r="C33" s="185" t="s">
        <v>337</v>
      </c>
      <c r="D33" s="170" t="s">
        <v>304</v>
      </c>
      <c r="E33" s="171">
        <v>15.96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0</v>
      </c>
      <c r="O33" s="173">
        <f>ROUND(E33*N33,2)</f>
        <v>0</v>
      </c>
      <c r="P33" s="173">
        <v>0</v>
      </c>
      <c r="Q33" s="173">
        <f>ROUND(E33*P33,2)</f>
        <v>0</v>
      </c>
      <c r="R33" s="173" t="s">
        <v>305</v>
      </c>
      <c r="S33" s="173" t="s">
        <v>120</v>
      </c>
      <c r="T33" s="174" t="s">
        <v>120</v>
      </c>
      <c r="U33" s="158">
        <v>0.20200000000000001</v>
      </c>
      <c r="V33" s="158">
        <f>ROUND(E33*U33,2)</f>
        <v>3.22</v>
      </c>
      <c r="W33" s="158"/>
      <c r="X33" s="158" t="s">
        <v>121</v>
      </c>
      <c r="Y33" s="149"/>
      <c r="Z33" s="149"/>
      <c r="AA33" s="149"/>
      <c r="AB33" s="149"/>
      <c r="AC33" s="149"/>
      <c r="AD33" s="149"/>
      <c r="AE33" s="149"/>
      <c r="AF33" s="149"/>
      <c r="AG33" s="149" t="s">
        <v>122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251" t="s">
        <v>338</v>
      </c>
      <c r="D34" s="252"/>
      <c r="E34" s="252"/>
      <c r="F34" s="252"/>
      <c r="G34" s="252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144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249" t="s">
        <v>339</v>
      </c>
      <c r="D35" s="250"/>
      <c r="E35" s="250"/>
      <c r="F35" s="250"/>
      <c r="G35" s="250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133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6" t="s">
        <v>340</v>
      </c>
      <c r="D36" s="159"/>
      <c r="E36" s="160">
        <v>15.96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124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68">
        <v>11</v>
      </c>
      <c r="B37" s="169" t="s">
        <v>341</v>
      </c>
      <c r="C37" s="185" t="s">
        <v>342</v>
      </c>
      <c r="D37" s="170" t="s">
        <v>304</v>
      </c>
      <c r="E37" s="171">
        <v>7.56</v>
      </c>
      <c r="F37" s="172"/>
      <c r="G37" s="173">
        <f>ROUND(E37*F37,2)</f>
        <v>0</v>
      </c>
      <c r="H37" s="172"/>
      <c r="I37" s="173">
        <f>ROUND(E37*H37,2)</f>
        <v>0</v>
      </c>
      <c r="J37" s="172"/>
      <c r="K37" s="173">
        <f>ROUND(E37*J37,2)</f>
        <v>0</v>
      </c>
      <c r="L37" s="173">
        <v>21</v>
      </c>
      <c r="M37" s="173">
        <f>G37*(1+L37/100)</f>
        <v>0</v>
      </c>
      <c r="N37" s="173">
        <v>1.7</v>
      </c>
      <c r="O37" s="173">
        <f>ROUND(E37*N37,2)</f>
        <v>12.85</v>
      </c>
      <c r="P37" s="173">
        <v>0</v>
      </c>
      <c r="Q37" s="173">
        <f>ROUND(E37*P37,2)</f>
        <v>0</v>
      </c>
      <c r="R37" s="173" t="s">
        <v>305</v>
      </c>
      <c r="S37" s="173" t="s">
        <v>120</v>
      </c>
      <c r="T37" s="174" t="s">
        <v>120</v>
      </c>
      <c r="U37" s="158">
        <v>1.587</v>
      </c>
      <c r="V37" s="158">
        <f>ROUND(E37*U37,2)</f>
        <v>12</v>
      </c>
      <c r="W37" s="158"/>
      <c r="X37" s="158" t="s">
        <v>121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122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56"/>
      <c r="B38" s="157"/>
      <c r="C38" s="251" t="s">
        <v>343</v>
      </c>
      <c r="D38" s="252"/>
      <c r="E38" s="252"/>
      <c r="F38" s="252"/>
      <c r="G38" s="252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144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82" t="str">
        <f>C38</f>
        <v>sypaninou z vhodných hornin tř. 1 - 4 nebo materiálem připraveným podél výkopu ve vzdálenosti do 3 m od jeho kraje, pro jakoukoliv hloubku výkopu a jakoukoliv míru zhutnění,</v>
      </c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6" t="s">
        <v>344</v>
      </c>
      <c r="D39" s="159"/>
      <c r="E39" s="160">
        <v>7.56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124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5">
        <v>12</v>
      </c>
      <c r="B40" s="176" t="s">
        <v>345</v>
      </c>
      <c r="C40" s="187" t="s">
        <v>346</v>
      </c>
      <c r="D40" s="177" t="s">
        <v>304</v>
      </c>
      <c r="E40" s="178">
        <v>9.24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 t="s">
        <v>305</v>
      </c>
      <c r="S40" s="180" t="s">
        <v>120</v>
      </c>
      <c r="T40" s="181" t="s">
        <v>120</v>
      </c>
      <c r="U40" s="158">
        <v>0</v>
      </c>
      <c r="V40" s="158">
        <f>ROUND(E40*U40,2)</f>
        <v>0</v>
      </c>
      <c r="W40" s="158"/>
      <c r="X40" s="158" t="s">
        <v>121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122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62" t="s">
        <v>115</v>
      </c>
      <c r="B41" s="163" t="s">
        <v>65</v>
      </c>
      <c r="C41" s="184" t="s">
        <v>66</v>
      </c>
      <c r="D41" s="164"/>
      <c r="E41" s="165"/>
      <c r="F41" s="166"/>
      <c r="G41" s="166">
        <f>SUMIF(AG42:AG44,"&lt;&gt;NOR",G42:G44)</f>
        <v>0</v>
      </c>
      <c r="H41" s="166"/>
      <c r="I41" s="166">
        <f>SUM(I42:I44)</f>
        <v>0</v>
      </c>
      <c r="J41" s="166"/>
      <c r="K41" s="166">
        <f>SUM(K42:K44)</f>
        <v>0</v>
      </c>
      <c r="L41" s="166"/>
      <c r="M41" s="166">
        <f>SUM(M42:M44)</f>
        <v>0</v>
      </c>
      <c r="N41" s="166"/>
      <c r="O41" s="166">
        <f>SUM(O42:O44)</f>
        <v>3.18</v>
      </c>
      <c r="P41" s="166"/>
      <c r="Q41" s="166">
        <f>SUM(Q42:Q44)</f>
        <v>0</v>
      </c>
      <c r="R41" s="166"/>
      <c r="S41" s="166"/>
      <c r="T41" s="167"/>
      <c r="U41" s="161"/>
      <c r="V41" s="161">
        <f>SUM(V42:V44)</f>
        <v>2.85</v>
      </c>
      <c r="W41" s="161"/>
      <c r="X41" s="161"/>
      <c r="AG41" t="s">
        <v>116</v>
      </c>
    </row>
    <row r="42" spans="1:60" outlineLevel="1" x14ac:dyDescent="0.2">
      <c r="A42" s="168">
        <v>13</v>
      </c>
      <c r="B42" s="169" t="s">
        <v>347</v>
      </c>
      <c r="C42" s="185" t="s">
        <v>348</v>
      </c>
      <c r="D42" s="170" t="s">
        <v>304</v>
      </c>
      <c r="E42" s="171">
        <v>1.68</v>
      </c>
      <c r="F42" s="172"/>
      <c r="G42" s="173">
        <f>ROUND(E42*F42,2)</f>
        <v>0</v>
      </c>
      <c r="H42" s="172"/>
      <c r="I42" s="173">
        <f>ROUND(E42*H42,2)</f>
        <v>0</v>
      </c>
      <c r="J42" s="172"/>
      <c r="K42" s="173">
        <f>ROUND(E42*J42,2)</f>
        <v>0</v>
      </c>
      <c r="L42" s="173">
        <v>21</v>
      </c>
      <c r="M42" s="173">
        <f>G42*(1+L42/100)</f>
        <v>0</v>
      </c>
      <c r="N42" s="173">
        <v>1.8907700000000001</v>
      </c>
      <c r="O42" s="173">
        <f>ROUND(E42*N42,2)</f>
        <v>3.18</v>
      </c>
      <c r="P42" s="173">
        <v>0</v>
      </c>
      <c r="Q42" s="173">
        <f>ROUND(E42*P42,2)</f>
        <v>0</v>
      </c>
      <c r="R42" s="173" t="s">
        <v>349</v>
      </c>
      <c r="S42" s="173" t="s">
        <v>120</v>
      </c>
      <c r="T42" s="174" t="s">
        <v>120</v>
      </c>
      <c r="U42" s="158">
        <v>1.6950000000000001</v>
      </c>
      <c r="V42" s="158">
        <f>ROUND(E42*U42,2)</f>
        <v>2.85</v>
      </c>
      <c r="W42" s="158"/>
      <c r="X42" s="158" t="s">
        <v>121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122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51" t="s">
        <v>350</v>
      </c>
      <c r="D43" s="252"/>
      <c r="E43" s="252"/>
      <c r="F43" s="252"/>
      <c r="G43" s="252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144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6" t="s">
        <v>351</v>
      </c>
      <c r="D44" s="159"/>
      <c r="E44" s="160">
        <v>1.68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124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2" t="s">
        <v>115</v>
      </c>
      <c r="B45" s="163" t="s">
        <v>67</v>
      </c>
      <c r="C45" s="184" t="s">
        <v>68</v>
      </c>
      <c r="D45" s="164"/>
      <c r="E45" s="165"/>
      <c r="F45" s="166"/>
      <c r="G45" s="166">
        <f>SUMIF(AG46:AG54,"&lt;&gt;NOR",G46:G54)</f>
        <v>0</v>
      </c>
      <c r="H45" s="166"/>
      <c r="I45" s="166">
        <f>SUM(I46:I54)</f>
        <v>0</v>
      </c>
      <c r="J45" s="166"/>
      <c r="K45" s="166">
        <f>SUM(K46:K54)</f>
        <v>0</v>
      </c>
      <c r="L45" s="166"/>
      <c r="M45" s="166">
        <f>SUM(M46:M54)</f>
        <v>0</v>
      </c>
      <c r="N45" s="166"/>
      <c r="O45" s="166">
        <f>SUM(O46:O54)</f>
        <v>0.05</v>
      </c>
      <c r="P45" s="166"/>
      <c r="Q45" s="166">
        <f>SUM(Q46:Q54)</f>
        <v>0</v>
      </c>
      <c r="R45" s="166"/>
      <c r="S45" s="166"/>
      <c r="T45" s="167"/>
      <c r="U45" s="161"/>
      <c r="V45" s="161">
        <f>SUM(V46:V54)</f>
        <v>1.8</v>
      </c>
      <c r="W45" s="161"/>
      <c r="X45" s="161"/>
      <c r="AG45" t="s">
        <v>116</v>
      </c>
    </row>
    <row r="46" spans="1:60" outlineLevel="1" x14ac:dyDescent="0.2">
      <c r="A46" s="168">
        <v>14</v>
      </c>
      <c r="B46" s="169" t="s">
        <v>352</v>
      </c>
      <c r="C46" s="185" t="s">
        <v>353</v>
      </c>
      <c r="D46" s="170" t="s">
        <v>147</v>
      </c>
      <c r="E46" s="171">
        <v>14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3">
        <v>0</v>
      </c>
      <c r="O46" s="173">
        <f>ROUND(E46*N46,2)</f>
        <v>0</v>
      </c>
      <c r="P46" s="173">
        <v>0</v>
      </c>
      <c r="Q46" s="173">
        <f>ROUND(E46*P46,2)</f>
        <v>0</v>
      </c>
      <c r="R46" s="173" t="s">
        <v>349</v>
      </c>
      <c r="S46" s="173" t="s">
        <v>120</v>
      </c>
      <c r="T46" s="174" t="s">
        <v>128</v>
      </c>
      <c r="U46" s="158">
        <v>6.6000000000000003E-2</v>
      </c>
      <c r="V46" s="158">
        <f>ROUND(E46*U46,2)</f>
        <v>0.92</v>
      </c>
      <c r="W46" s="158"/>
      <c r="X46" s="158" t="s">
        <v>121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122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251" t="s">
        <v>354</v>
      </c>
      <c r="D47" s="252"/>
      <c r="E47" s="252"/>
      <c r="F47" s="252"/>
      <c r="G47" s="252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144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 x14ac:dyDescent="0.2">
      <c r="A48" s="168">
        <v>15</v>
      </c>
      <c r="B48" s="169" t="s">
        <v>355</v>
      </c>
      <c r="C48" s="185" t="s">
        <v>356</v>
      </c>
      <c r="D48" s="170" t="s">
        <v>119</v>
      </c>
      <c r="E48" s="171">
        <v>5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73">
        <v>1.0000000000000001E-5</v>
      </c>
      <c r="O48" s="173">
        <f>ROUND(E48*N48,2)</f>
        <v>0</v>
      </c>
      <c r="P48" s="173">
        <v>0</v>
      </c>
      <c r="Q48" s="173">
        <f>ROUND(E48*P48,2)</f>
        <v>0</v>
      </c>
      <c r="R48" s="173" t="s">
        <v>349</v>
      </c>
      <c r="S48" s="173" t="s">
        <v>120</v>
      </c>
      <c r="T48" s="174" t="s">
        <v>120</v>
      </c>
      <c r="U48" s="158">
        <v>0.17599999999999999</v>
      </c>
      <c r="V48" s="158">
        <f>ROUND(E48*U48,2)</f>
        <v>0.88</v>
      </c>
      <c r="W48" s="158"/>
      <c r="X48" s="158" t="s">
        <v>121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122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51" t="s">
        <v>350</v>
      </c>
      <c r="D49" s="252"/>
      <c r="E49" s="252"/>
      <c r="F49" s="252"/>
      <c r="G49" s="252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144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68">
        <v>16</v>
      </c>
      <c r="B50" s="169" t="s">
        <v>357</v>
      </c>
      <c r="C50" s="185" t="s">
        <v>358</v>
      </c>
      <c r="D50" s="170" t="s">
        <v>119</v>
      </c>
      <c r="E50" s="171">
        <v>2.06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3">
        <v>2.8999999999999998E-3</v>
      </c>
      <c r="O50" s="173">
        <f>ROUND(E50*N50,2)</f>
        <v>0.01</v>
      </c>
      <c r="P50" s="173">
        <v>0</v>
      </c>
      <c r="Q50" s="173">
        <f>ROUND(E50*P50,2)</f>
        <v>0</v>
      </c>
      <c r="R50" s="173" t="s">
        <v>244</v>
      </c>
      <c r="S50" s="173" t="s">
        <v>120</v>
      </c>
      <c r="T50" s="174" t="s">
        <v>120</v>
      </c>
      <c r="U50" s="158">
        <v>0</v>
      </c>
      <c r="V50" s="158">
        <f>ROUND(E50*U50,2)</f>
        <v>0</v>
      </c>
      <c r="W50" s="158"/>
      <c r="X50" s="158" t="s">
        <v>245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246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6" t="s">
        <v>359</v>
      </c>
      <c r="D51" s="159"/>
      <c r="E51" s="160">
        <v>2.06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124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outlineLevel="1" x14ac:dyDescent="0.2">
      <c r="A52" s="168">
        <v>17</v>
      </c>
      <c r="B52" s="169" t="s">
        <v>360</v>
      </c>
      <c r="C52" s="185" t="s">
        <v>361</v>
      </c>
      <c r="D52" s="170" t="s">
        <v>119</v>
      </c>
      <c r="E52" s="171">
        <v>2.06</v>
      </c>
      <c r="F52" s="172"/>
      <c r="G52" s="173">
        <f>ROUND(E52*F52,2)</f>
        <v>0</v>
      </c>
      <c r="H52" s="172"/>
      <c r="I52" s="173">
        <f>ROUND(E52*H52,2)</f>
        <v>0</v>
      </c>
      <c r="J52" s="172"/>
      <c r="K52" s="173">
        <f>ROUND(E52*J52,2)</f>
        <v>0</v>
      </c>
      <c r="L52" s="173">
        <v>21</v>
      </c>
      <c r="M52" s="173">
        <f>G52*(1+L52/100)</f>
        <v>0</v>
      </c>
      <c r="N52" s="173">
        <v>1.7399999999999999E-2</v>
      </c>
      <c r="O52" s="173">
        <f>ROUND(E52*N52,2)</f>
        <v>0.04</v>
      </c>
      <c r="P52" s="173">
        <v>0</v>
      </c>
      <c r="Q52" s="173">
        <f>ROUND(E52*P52,2)</f>
        <v>0</v>
      </c>
      <c r="R52" s="173" t="s">
        <v>244</v>
      </c>
      <c r="S52" s="173" t="s">
        <v>120</v>
      </c>
      <c r="T52" s="174" t="s">
        <v>120</v>
      </c>
      <c r="U52" s="158">
        <v>0</v>
      </c>
      <c r="V52" s="158">
        <f>ROUND(E52*U52,2)</f>
        <v>0</v>
      </c>
      <c r="W52" s="158"/>
      <c r="X52" s="158" t="s">
        <v>245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246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86" t="s">
        <v>359</v>
      </c>
      <c r="D53" s="159"/>
      <c r="E53" s="160">
        <v>2.06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124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5">
        <v>18</v>
      </c>
      <c r="B54" s="176" t="s">
        <v>362</v>
      </c>
      <c r="C54" s="187" t="s">
        <v>363</v>
      </c>
      <c r="D54" s="177" t="s">
        <v>119</v>
      </c>
      <c r="E54" s="178">
        <v>5</v>
      </c>
      <c r="F54" s="179"/>
      <c r="G54" s="180">
        <f>ROUND(E54*F54,2)</f>
        <v>0</v>
      </c>
      <c r="H54" s="179"/>
      <c r="I54" s="180">
        <f>ROUND(E54*H54,2)</f>
        <v>0</v>
      </c>
      <c r="J54" s="179"/>
      <c r="K54" s="180">
        <f>ROUND(E54*J54,2)</f>
        <v>0</v>
      </c>
      <c r="L54" s="180">
        <v>21</v>
      </c>
      <c r="M54" s="180">
        <f>G54*(1+L54/100)</f>
        <v>0</v>
      </c>
      <c r="N54" s="180">
        <v>6.9999999999999999E-4</v>
      </c>
      <c r="O54" s="180">
        <f>ROUND(E54*N54,2)</f>
        <v>0</v>
      </c>
      <c r="P54" s="180">
        <v>0</v>
      </c>
      <c r="Q54" s="180">
        <f>ROUND(E54*P54,2)</f>
        <v>0</v>
      </c>
      <c r="R54" s="180" t="s">
        <v>244</v>
      </c>
      <c r="S54" s="180" t="s">
        <v>120</v>
      </c>
      <c r="T54" s="181" t="s">
        <v>120</v>
      </c>
      <c r="U54" s="158">
        <v>0</v>
      </c>
      <c r="V54" s="158">
        <f>ROUND(E54*U54,2)</f>
        <v>0</v>
      </c>
      <c r="W54" s="158"/>
      <c r="X54" s="158" t="s">
        <v>245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246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x14ac:dyDescent="0.2">
      <c r="A55" s="162" t="s">
        <v>115</v>
      </c>
      <c r="B55" s="163" t="s">
        <v>69</v>
      </c>
      <c r="C55" s="184" t="s">
        <v>70</v>
      </c>
      <c r="D55" s="164"/>
      <c r="E55" s="165"/>
      <c r="F55" s="166"/>
      <c r="G55" s="166">
        <f>SUMIF(AG56:AG61,"&lt;&gt;NOR",G56:G61)</f>
        <v>0</v>
      </c>
      <c r="H55" s="166"/>
      <c r="I55" s="166">
        <f>SUM(I56:I61)</f>
        <v>0</v>
      </c>
      <c r="J55" s="166"/>
      <c r="K55" s="166">
        <f>SUM(K56:K61)</f>
        <v>0</v>
      </c>
      <c r="L55" s="166"/>
      <c r="M55" s="166">
        <f>SUM(M56:M61)</f>
        <v>0</v>
      </c>
      <c r="N55" s="166"/>
      <c r="O55" s="166">
        <f>SUM(O56:O61)</f>
        <v>0.01</v>
      </c>
      <c r="P55" s="166"/>
      <c r="Q55" s="166">
        <f>SUM(Q56:Q61)</f>
        <v>0</v>
      </c>
      <c r="R55" s="166"/>
      <c r="S55" s="166"/>
      <c r="T55" s="167"/>
      <c r="U55" s="161"/>
      <c r="V55" s="161">
        <f>SUM(V56:V61)</f>
        <v>8.370000000000001</v>
      </c>
      <c r="W55" s="161"/>
      <c r="X55" s="161"/>
      <c r="AG55" t="s">
        <v>116</v>
      </c>
    </row>
    <row r="56" spans="1:60" ht="22.5" outlineLevel="1" x14ac:dyDescent="0.2">
      <c r="A56" s="168">
        <v>19</v>
      </c>
      <c r="B56" s="169" t="s">
        <v>364</v>
      </c>
      <c r="C56" s="185" t="s">
        <v>365</v>
      </c>
      <c r="D56" s="170" t="s">
        <v>147</v>
      </c>
      <c r="E56" s="171">
        <v>14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3">
        <v>0</v>
      </c>
      <c r="O56" s="173">
        <f>ROUND(E56*N56,2)</f>
        <v>0</v>
      </c>
      <c r="P56" s="173">
        <v>0</v>
      </c>
      <c r="Q56" s="173">
        <f>ROUND(E56*P56,2)</f>
        <v>0</v>
      </c>
      <c r="R56" s="173" t="s">
        <v>349</v>
      </c>
      <c r="S56" s="173" t="s">
        <v>120</v>
      </c>
      <c r="T56" s="174" t="s">
        <v>120</v>
      </c>
      <c r="U56" s="158">
        <v>5.8999999999999997E-2</v>
      </c>
      <c r="V56" s="158">
        <f>ROUND(E56*U56,2)</f>
        <v>0.83</v>
      </c>
      <c r="W56" s="158"/>
      <c r="X56" s="158" t="s">
        <v>121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122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251" t="s">
        <v>366</v>
      </c>
      <c r="D57" s="252"/>
      <c r="E57" s="252"/>
      <c r="F57" s="252"/>
      <c r="G57" s="252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144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33.75" outlineLevel="1" x14ac:dyDescent="0.2">
      <c r="A58" s="168">
        <v>20</v>
      </c>
      <c r="B58" s="169" t="s">
        <v>367</v>
      </c>
      <c r="C58" s="185" t="s">
        <v>368</v>
      </c>
      <c r="D58" s="170" t="s">
        <v>369</v>
      </c>
      <c r="E58" s="171">
        <v>1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1.2999999999999999E-4</v>
      </c>
      <c r="O58" s="173">
        <f>ROUND(E58*N58,2)</f>
        <v>0</v>
      </c>
      <c r="P58" s="173">
        <v>0</v>
      </c>
      <c r="Q58" s="173">
        <f>ROUND(E58*P58,2)</f>
        <v>0</v>
      </c>
      <c r="R58" s="173" t="s">
        <v>349</v>
      </c>
      <c r="S58" s="173" t="s">
        <v>120</v>
      </c>
      <c r="T58" s="174" t="s">
        <v>120</v>
      </c>
      <c r="U58" s="158">
        <v>6.2</v>
      </c>
      <c r="V58" s="158">
        <f>ROUND(E58*U58,2)</f>
        <v>6.2</v>
      </c>
      <c r="W58" s="158"/>
      <c r="X58" s="158" t="s">
        <v>121</v>
      </c>
      <c r="Y58" s="149"/>
      <c r="Z58" s="149"/>
      <c r="AA58" s="149"/>
      <c r="AB58" s="149"/>
      <c r="AC58" s="149"/>
      <c r="AD58" s="149"/>
      <c r="AE58" s="149"/>
      <c r="AF58" s="149"/>
      <c r="AG58" s="149" t="s">
        <v>122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51" t="s">
        <v>366</v>
      </c>
      <c r="D59" s="252"/>
      <c r="E59" s="252"/>
      <c r="F59" s="252"/>
      <c r="G59" s="252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144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5">
        <v>21</v>
      </c>
      <c r="B60" s="176" t="s">
        <v>370</v>
      </c>
      <c r="C60" s="187" t="s">
        <v>371</v>
      </c>
      <c r="D60" s="177" t="s">
        <v>119</v>
      </c>
      <c r="E60" s="178">
        <v>1</v>
      </c>
      <c r="F60" s="179"/>
      <c r="G60" s="180">
        <f>ROUND(E60*F60,2)</f>
        <v>0</v>
      </c>
      <c r="H60" s="179"/>
      <c r="I60" s="180">
        <f>ROUND(E60*H60,2)</f>
        <v>0</v>
      </c>
      <c r="J60" s="179"/>
      <c r="K60" s="180">
        <f>ROUND(E60*J60,2)</f>
        <v>0</v>
      </c>
      <c r="L60" s="180">
        <v>21</v>
      </c>
      <c r="M60" s="180">
        <f>G60*(1+L60/100)</f>
        <v>0</v>
      </c>
      <c r="N60" s="180">
        <v>1.435E-2</v>
      </c>
      <c r="O60" s="180">
        <f>ROUND(E60*N60,2)</f>
        <v>0.01</v>
      </c>
      <c r="P60" s="180">
        <v>0</v>
      </c>
      <c r="Q60" s="180">
        <f>ROUND(E60*P60,2)</f>
        <v>0</v>
      </c>
      <c r="R60" s="180"/>
      <c r="S60" s="180" t="s">
        <v>131</v>
      </c>
      <c r="T60" s="181" t="s">
        <v>120</v>
      </c>
      <c r="U60" s="158">
        <v>1.337</v>
      </c>
      <c r="V60" s="158">
        <f>ROUND(E60*U60,2)</f>
        <v>1.34</v>
      </c>
      <c r="W60" s="158"/>
      <c r="X60" s="158" t="s">
        <v>121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122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75">
        <v>22</v>
      </c>
      <c r="B61" s="176" t="s">
        <v>372</v>
      </c>
      <c r="C61" s="187" t="s">
        <v>373</v>
      </c>
      <c r="D61" s="177" t="s">
        <v>241</v>
      </c>
      <c r="E61" s="178">
        <v>1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0</v>
      </c>
      <c r="O61" s="180">
        <f>ROUND(E61*N61,2)</f>
        <v>0</v>
      </c>
      <c r="P61" s="180">
        <v>0</v>
      </c>
      <c r="Q61" s="180">
        <f>ROUND(E61*P61,2)</f>
        <v>0</v>
      </c>
      <c r="R61" s="180"/>
      <c r="S61" s="180" t="s">
        <v>131</v>
      </c>
      <c r="T61" s="181" t="s">
        <v>128</v>
      </c>
      <c r="U61" s="158">
        <v>0</v>
      </c>
      <c r="V61" s="158">
        <f>ROUND(E61*U61,2)</f>
        <v>0</v>
      </c>
      <c r="W61" s="158"/>
      <c r="X61" s="158" t="s">
        <v>121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122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162" t="s">
        <v>115</v>
      </c>
      <c r="B62" s="163" t="s">
        <v>73</v>
      </c>
      <c r="C62" s="184" t="s">
        <v>74</v>
      </c>
      <c r="D62" s="164"/>
      <c r="E62" s="165"/>
      <c r="F62" s="166"/>
      <c r="G62" s="166">
        <f>SUMIF(AG63:AG65,"&lt;&gt;NOR",G63:G65)</f>
        <v>0</v>
      </c>
      <c r="H62" s="166"/>
      <c r="I62" s="166">
        <f>SUM(I63:I65)</f>
        <v>0</v>
      </c>
      <c r="J62" s="166"/>
      <c r="K62" s="166">
        <f>SUM(K63:K65)</f>
        <v>0</v>
      </c>
      <c r="L62" s="166"/>
      <c r="M62" s="166">
        <f>SUM(M63:M65)</f>
        <v>0</v>
      </c>
      <c r="N62" s="166"/>
      <c r="O62" s="166">
        <f>SUM(O63:O65)</f>
        <v>0</v>
      </c>
      <c r="P62" s="166"/>
      <c r="Q62" s="166">
        <f>SUM(Q63:Q65)</f>
        <v>0</v>
      </c>
      <c r="R62" s="166"/>
      <c r="S62" s="166"/>
      <c r="T62" s="167"/>
      <c r="U62" s="161"/>
      <c r="V62" s="161">
        <f>SUM(V63:V65)</f>
        <v>27.29</v>
      </c>
      <c r="W62" s="161"/>
      <c r="X62" s="161"/>
      <c r="AG62" t="s">
        <v>116</v>
      </c>
    </row>
    <row r="63" spans="1:60" ht="22.5" outlineLevel="1" x14ac:dyDescent="0.2">
      <c r="A63" s="168">
        <v>23</v>
      </c>
      <c r="B63" s="169" t="s">
        <v>374</v>
      </c>
      <c r="C63" s="185" t="s">
        <v>375</v>
      </c>
      <c r="D63" s="170" t="s">
        <v>139</v>
      </c>
      <c r="E63" s="171">
        <v>16.129919999999998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3">
        <v>0</v>
      </c>
      <c r="O63" s="173">
        <f>ROUND(E63*N63,2)</f>
        <v>0</v>
      </c>
      <c r="P63" s="173">
        <v>0</v>
      </c>
      <c r="Q63" s="173">
        <f>ROUND(E63*P63,2)</f>
        <v>0</v>
      </c>
      <c r="R63" s="173" t="s">
        <v>349</v>
      </c>
      <c r="S63" s="173" t="s">
        <v>120</v>
      </c>
      <c r="T63" s="174" t="s">
        <v>120</v>
      </c>
      <c r="U63" s="158">
        <v>1.6919999999999999</v>
      </c>
      <c r="V63" s="158">
        <f>ROUND(E63*U63,2)</f>
        <v>27.29</v>
      </c>
      <c r="W63" s="158"/>
      <c r="X63" s="158" t="s">
        <v>141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142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51" t="s">
        <v>376</v>
      </c>
      <c r="D64" s="252"/>
      <c r="E64" s="252"/>
      <c r="F64" s="252"/>
      <c r="G64" s="252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144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249" t="s">
        <v>377</v>
      </c>
      <c r="D65" s="250"/>
      <c r="E65" s="250"/>
      <c r="F65" s="250"/>
      <c r="G65" s="250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133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x14ac:dyDescent="0.2">
      <c r="A66" s="162" t="s">
        <v>115</v>
      </c>
      <c r="B66" s="163" t="s">
        <v>75</v>
      </c>
      <c r="C66" s="184" t="s">
        <v>76</v>
      </c>
      <c r="D66" s="164"/>
      <c r="E66" s="165"/>
      <c r="F66" s="166"/>
      <c r="G66" s="166">
        <f>SUMIF(AG67:AG73,"&lt;&gt;NOR",G67:G73)</f>
        <v>0</v>
      </c>
      <c r="H66" s="166"/>
      <c r="I66" s="166">
        <f>SUM(I67:I73)</f>
        <v>0</v>
      </c>
      <c r="J66" s="166"/>
      <c r="K66" s="166">
        <f>SUM(K67:K73)</f>
        <v>0</v>
      </c>
      <c r="L66" s="166"/>
      <c r="M66" s="166">
        <f>SUM(M67:M73)</f>
        <v>0</v>
      </c>
      <c r="N66" s="166"/>
      <c r="O66" s="166">
        <f>SUM(O67:O73)</f>
        <v>0</v>
      </c>
      <c r="P66" s="166"/>
      <c r="Q66" s="166">
        <f>SUM(Q67:Q73)</f>
        <v>3.06</v>
      </c>
      <c r="R66" s="166"/>
      <c r="S66" s="166"/>
      <c r="T66" s="167"/>
      <c r="U66" s="161"/>
      <c r="V66" s="161">
        <f>SUM(V67:V73)</f>
        <v>35.61</v>
      </c>
      <c r="W66" s="161"/>
      <c r="X66" s="161"/>
      <c r="AG66" t="s">
        <v>116</v>
      </c>
    </row>
    <row r="67" spans="1:60" ht="22.5" outlineLevel="1" x14ac:dyDescent="0.2">
      <c r="A67" s="168">
        <v>24</v>
      </c>
      <c r="B67" s="169" t="s">
        <v>378</v>
      </c>
      <c r="C67" s="185" t="s">
        <v>379</v>
      </c>
      <c r="D67" s="170" t="s">
        <v>304</v>
      </c>
      <c r="E67" s="171">
        <v>1.25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3">
        <v>0</v>
      </c>
      <c r="O67" s="173">
        <f>ROUND(E67*N67,2)</f>
        <v>0</v>
      </c>
      <c r="P67" s="173">
        <v>2.4</v>
      </c>
      <c r="Q67" s="173">
        <f>ROUND(E67*P67,2)</f>
        <v>3</v>
      </c>
      <c r="R67" s="173" t="s">
        <v>305</v>
      </c>
      <c r="S67" s="173" t="s">
        <v>120</v>
      </c>
      <c r="T67" s="174" t="s">
        <v>120</v>
      </c>
      <c r="U67" s="158">
        <v>18.216000000000001</v>
      </c>
      <c r="V67" s="158">
        <f>ROUND(E67*U67,2)</f>
        <v>22.77</v>
      </c>
      <c r="W67" s="158"/>
      <c r="X67" s="158" t="s">
        <v>121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122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251" t="s">
        <v>380</v>
      </c>
      <c r="D68" s="252"/>
      <c r="E68" s="252"/>
      <c r="F68" s="252"/>
      <c r="G68" s="252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144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6" t="s">
        <v>381</v>
      </c>
      <c r="D69" s="159"/>
      <c r="E69" s="160">
        <v>1.25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68">
        <v>25</v>
      </c>
      <c r="B70" s="169" t="s">
        <v>382</v>
      </c>
      <c r="C70" s="185" t="s">
        <v>383</v>
      </c>
      <c r="D70" s="170" t="s">
        <v>147</v>
      </c>
      <c r="E70" s="171">
        <v>22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0</v>
      </c>
      <c r="O70" s="173">
        <f>ROUND(E70*N70,2)</f>
        <v>0</v>
      </c>
      <c r="P70" s="173">
        <v>2.63E-3</v>
      </c>
      <c r="Q70" s="173">
        <f>ROUND(E70*P70,2)</f>
        <v>0.06</v>
      </c>
      <c r="R70" s="173" t="s">
        <v>148</v>
      </c>
      <c r="S70" s="173" t="s">
        <v>120</v>
      </c>
      <c r="T70" s="174" t="s">
        <v>120</v>
      </c>
      <c r="U70" s="158">
        <v>0.114</v>
      </c>
      <c r="V70" s="158">
        <f>ROUND(E70*U70,2)</f>
        <v>2.5099999999999998</v>
      </c>
      <c r="W70" s="158"/>
      <c r="X70" s="158" t="s">
        <v>121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251" t="s">
        <v>384</v>
      </c>
      <c r="D71" s="252"/>
      <c r="E71" s="252"/>
      <c r="F71" s="252"/>
      <c r="G71" s="252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144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68">
        <v>26</v>
      </c>
      <c r="B72" s="169" t="s">
        <v>385</v>
      </c>
      <c r="C72" s="185" t="s">
        <v>386</v>
      </c>
      <c r="D72" s="170" t="s">
        <v>139</v>
      </c>
      <c r="E72" s="171">
        <v>3.0578599999999998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0</v>
      </c>
      <c r="O72" s="173">
        <f>ROUND(E72*N72,2)</f>
        <v>0</v>
      </c>
      <c r="P72" s="173">
        <v>0</v>
      </c>
      <c r="Q72" s="173">
        <f>ROUND(E72*P72,2)</f>
        <v>0</v>
      </c>
      <c r="R72" s="173" t="s">
        <v>148</v>
      </c>
      <c r="S72" s="173" t="s">
        <v>120</v>
      </c>
      <c r="T72" s="174" t="s">
        <v>120</v>
      </c>
      <c r="U72" s="158">
        <v>3.379</v>
      </c>
      <c r="V72" s="158">
        <f>ROUND(E72*U72,2)</f>
        <v>10.33</v>
      </c>
      <c r="W72" s="158"/>
      <c r="X72" s="158" t="s">
        <v>121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122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51" t="s">
        <v>387</v>
      </c>
      <c r="D73" s="252"/>
      <c r="E73" s="252"/>
      <c r="F73" s="252"/>
      <c r="G73" s="252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144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x14ac:dyDescent="0.2">
      <c r="A74" s="162" t="s">
        <v>115</v>
      </c>
      <c r="B74" s="163" t="s">
        <v>87</v>
      </c>
      <c r="C74" s="184" t="s">
        <v>27</v>
      </c>
      <c r="D74" s="164"/>
      <c r="E74" s="165"/>
      <c r="F74" s="166"/>
      <c r="G74" s="166">
        <f>SUMIF(AG75:AG78,"&lt;&gt;NOR",G75:G78)</f>
        <v>0</v>
      </c>
      <c r="H74" s="166"/>
      <c r="I74" s="166">
        <f>SUM(I75:I78)</f>
        <v>0</v>
      </c>
      <c r="J74" s="166"/>
      <c r="K74" s="166">
        <f>SUM(K75:K78)</f>
        <v>0</v>
      </c>
      <c r="L74" s="166"/>
      <c r="M74" s="166">
        <f>SUM(M75:M78)</f>
        <v>0</v>
      </c>
      <c r="N74" s="166"/>
      <c r="O74" s="166">
        <f>SUM(O75:O78)</f>
        <v>0</v>
      </c>
      <c r="P74" s="166"/>
      <c r="Q74" s="166">
        <f>SUM(Q75:Q78)</f>
        <v>0</v>
      </c>
      <c r="R74" s="166"/>
      <c r="S74" s="166"/>
      <c r="T74" s="167"/>
      <c r="U74" s="161"/>
      <c r="V74" s="161">
        <f>SUM(V75:V78)</f>
        <v>0</v>
      </c>
      <c r="W74" s="161"/>
      <c r="X74" s="161"/>
      <c r="AG74" t="s">
        <v>116</v>
      </c>
    </row>
    <row r="75" spans="1:60" outlineLevel="1" x14ac:dyDescent="0.2">
      <c r="A75" s="168">
        <v>27</v>
      </c>
      <c r="B75" s="169" t="s">
        <v>284</v>
      </c>
      <c r="C75" s="185" t="s">
        <v>285</v>
      </c>
      <c r="D75" s="170" t="s">
        <v>286</v>
      </c>
      <c r="E75" s="171">
        <v>1</v>
      </c>
      <c r="F75" s="172"/>
      <c r="G75" s="173">
        <f>ROUND(E75*F75,2)</f>
        <v>0</v>
      </c>
      <c r="H75" s="172"/>
      <c r="I75" s="173">
        <f>ROUND(E75*H75,2)</f>
        <v>0</v>
      </c>
      <c r="J75" s="172"/>
      <c r="K75" s="173">
        <f>ROUND(E75*J75,2)</f>
        <v>0</v>
      </c>
      <c r="L75" s="173">
        <v>21</v>
      </c>
      <c r="M75" s="173">
        <f>G75*(1+L75/100)</f>
        <v>0</v>
      </c>
      <c r="N75" s="173">
        <v>0</v>
      </c>
      <c r="O75" s="173">
        <f>ROUND(E75*N75,2)</f>
        <v>0</v>
      </c>
      <c r="P75" s="173">
        <v>0</v>
      </c>
      <c r="Q75" s="173">
        <f>ROUND(E75*P75,2)</f>
        <v>0</v>
      </c>
      <c r="R75" s="173"/>
      <c r="S75" s="173" t="s">
        <v>120</v>
      </c>
      <c r="T75" s="174" t="s">
        <v>128</v>
      </c>
      <c r="U75" s="158">
        <v>0</v>
      </c>
      <c r="V75" s="158">
        <f>ROUND(E75*U75,2)</f>
        <v>0</v>
      </c>
      <c r="W75" s="158"/>
      <c r="X75" s="158" t="s">
        <v>287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288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47" t="s">
        <v>289</v>
      </c>
      <c r="D76" s="248"/>
      <c r="E76" s="248"/>
      <c r="F76" s="248"/>
      <c r="G76" s="24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133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68">
        <v>28</v>
      </c>
      <c r="B77" s="169" t="s">
        <v>290</v>
      </c>
      <c r="C77" s="185" t="s">
        <v>291</v>
      </c>
      <c r="D77" s="170" t="s">
        <v>286</v>
      </c>
      <c r="E77" s="171">
        <v>1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3"/>
      <c r="S77" s="173" t="s">
        <v>120</v>
      </c>
      <c r="T77" s="174" t="s">
        <v>128</v>
      </c>
      <c r="U77" s="158">
        <v>0</v>
      </c>
      <c r="V77" s="158">
        <f>ROUND(E77*U77,2)</f>
        <v>0</v>
      </c>
      <c r="W77" s="158"/>
      <c r="X77" s="158" t="s">
        <v>287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288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247" t="s">
        <v>292</v>
      </c>
      <c r="D78" s="248"/>
      <c r="E78" s="248"/>
      <c r="F78" s="248"/>
      <c r="G78" s="24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133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62" t="s">
        <v>115</v>
      </c>
      <c r="B79" s="163" t="s">
        <v>88</v>
      </c>
      <c r="C79" s="184" t="s">
        <v>28</v>
      </c>
      <c r="D79" s="164"/>
      <c r="E79" s="165"/>
      <c r="F79" s="166"/>
      <c r="G79" s="166">
        <f>SUMIF(AG80:AG83,"&lt;&gt;NOR",G80:G83)</f>
        <v>0</v>
      </c>
      <c r="H79" s="166"/>
      <c r="I79" s="166">
        <f>SUM(I80:I83)</f>
        <v>0</v>
      </c>
      <c r="J79" s="166"/>
      <c r="K79" s="166">
        <f>SUM(K80:K83)</f>
        <v>0</v>
      </c>
      <c r="L79" s="166"/>
      <c r="M79" s="166">
        <f>SUM(M80:M83)</f>
        <v>0</v>
      </c>
      <c r="N79" s="166"/>
      <c r="O79" s="166">
        <f>SUM(O80:O83)</f>
        <v>0</v>
      </c>
      <c r="P79" s="166"/>
      <c r="Q79" s="166">
        <f>SUM(Q80:Q83)</f>
        <v>0</v>
      </c>
      <c r="R79" s="166"/>
      <c r="S79" s="166"/>
      <c r="T79" s="167"/>
      <c r="U79" s="161"/>
      <c r="V79" s="161">
        <f>SUM(V80:V83)</f>
        <v>0</v>
      </c>
      <c r="W79" s="161"/>
      <c r="X79" s="161"/>
      <c r="AG79" t="s">
        <v>116</v>
      </c>
    </row>
    <row r="80" spans="1:60" outlineLevel="1" x14ac:dyDescent="0.2">
      <c r="A80" s="168">
        <v>29</v>
      </c>
      <c r="B80" s="169" t="s">
        <v>293</v>
      </c>
      <c r="C80" s="185" t="s">
        <v>294</v>
      </c>
      <c r="D80" s="170" t="s">
        <v>286</v>
      </c>
      <c r="E80" s="171">
        <v>1</v>
      </c>
      <c r="F80" s="172"/>
      <c r="G80" s="173">
        <f>ROUND(E80*F80,2)</f>
        <v>0</v>
      </c>
      <c r="H80" s="172"/>
      <c r="I80" s="173">
        <f>ROUND(E80*H80,2)</f>
        <v>0</v>
      </c>
      <c r="J80" s="172"/>
      <c r="K80" s="173">
        <f>ROUND(E80*J80,2)</f>
        <v>0</v>
      </c>
      <c r="L80" s="173">
        <v>21</v>
      </c>
      <c r="M80" s="173">
        <f>G80*(1+L80/100)</f>
        <v>0</v>
      </c>
      <c r="N80" s="173">
        <v>0</v>
      </c>
      <c r="O80" s="173">
        <f>ROUND(E80*N80,2)</f>
        <v>0</v>
      </c>
      <c r="P80" s="173">
        <v>0</v>
      </c>
      <c r="Q80" s="173">
        <f>ROUND(E80*P80,2)</f>
        <v>0</v>
      </c>
      <c r="R80" s="173"/>
      <c r="S80" s="173" t="s">
        <v>120</v>
      </c>
      <c r="T80" s="174" t="s">
        <v>128</v>
      </c>
      <c r="U80" s="158">
        <v>0</v>
      </c>
      <c r="V80" s="158">
        <f>ROUND(E80*U80,2)</f>
        <v>0</v>
      </c>
      <c r="W80" s="158"/>
      <c r="X80" s="158" t="s">
        <v>287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295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247" t="s">
        <v>296</v>
      </c>
      <c r="D81" s="248"/>
      <c r="E81" s="248"/>
      <c r="F81" s="248"/>
      <c r="G81" s="24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133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82" t="str">
        <f>C81</f>
        <v>Náklady na vyhotovení dokumentace skutečného provedení stavby a její předání objednateli v požadované formě a požadovaném počtu.</v>
      </c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68">
        <v>30</v>
      </c>
      <c r="B82" s="169" t="s">
        <v>297</v>
      </c>
      <c r="C82" s="185" t="s">
        <v>298</v>
      </c>
      <c r="D82" s="170" t="s">
        <v>286</v>
      </c>
      <c r="E82" s="171">
        <v>1</v>
      </c>
      <c r="F82" s="172"/>
      <c r="G82" s="173">
        <f>ROUND(E82*F82,2)</f>
        <v>0</v>
      </c>
      <c r="H82" s="172"/>
      <c r="I82" s="173">
        <f>ROUND(E82*H82,2)</f>
        <v>0</v>
      </c>
      <c r="J82" s="172"/>
      <c r="K82" s="173">
        <f>ROUND(E82*J82,2)</f>
        <v>0</v>
      </c>
      <c r="L82" s="173">
        <v>21</v>
      </c>
      <c r="M82" s="173">
        <f>G82*(1+L82/100)</f>
        <v>0</v>
      </c>
      <c r="N82" s="173">
        <v>0</v>
      </c>
      <c r="O82" s="173">
        <f>ROUND(E82*N82,2)</f>
        <v>0</v>
      </c>
      <c r="P82" s="173">
        <v>0</v>
      </c>
      <c r="Q82" s="173">
        <f>ROUND(E82*P82,2)</f>
        <v>0</v>
      </c>
      <c r="R82" s="173"/>
      <c r="S82" s="173" t="s">
        <v>131</v>
      </c>
      <c r="T82" s="174" t="s">
        <v>128</v>
      </c>
      <c r="U82" s="158">
        <v>0</v>
      </c>
      <c r="V82" s="158">
        <f>ROUND(E82*U82,2)</f>
        <v>0</v>
      </c>
      <c r="W82" s="158"/>
      <c r="X82" s="158" t="s">
        <v>287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295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247" t="s">
        <v>299</v>
      </c>
      <c r="D83" s="248"/>
      <c r="E83" s="248"/>
      <c r="F83" s="248"/>
      <c r="G83" s="24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133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x14ac:dyDescent="0.2">
      <c r="A84" s="3"/>
      <c r="B84" s="4"/>
      <c r="C84" s="188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AE84">
        <v>15</v>
      </c>
      <c r="AF84">
        <v>21</v>
      </c>
      <c r="AG84" t="s">
        <v>102</v>
      </c>
    </row>
    <row r="85" spans="1:60" x14ac:dyDescent="0.2">
      <c r="A85" s="152"/>
      <c r="B85" s="153" t="s">
        <v>29</v>
      </c>
      <c r="C85" s="189"/>
      <c r="D85" s="154"/>
      <c r="E85" s="155"/>
      <c r="F85" s="155"/>
      <c r="G85" s="183">
        <f>G8+G41+G45+G55+G62+G66+G74+G79</f>
        <v>0</v>
      </c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AE85">
        <f>SUMIF(L7:L83,AE84,G7:G83)</f>
        <v>0</v>
      </c>
      <c r="AF85">
        <f>SUMIF(L7:L83,AF84,G7:G83)</f>
        <v>0</v>
      </c>
      <c r="AG85" t="s">
        <v>300</v>
      </c>
    </row>
    <row r="86" spans="1:60" x14ac:dyDescent="0.2">
      <c r="C86" s="190"/>
      <c r="D86" s="10"/>
      <c r="AG86" t="s">
        <v>301</v>
      </c>
    </row>
    <row r="87" spans="1:60" x14ac:dyDescent="0.2">
      <c r="D87" s="10"/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dnuQMOY9C0vGKALo5UUJFkN3S0TYZrh9cTdhdmzTpczHGSQ/ydpBBns1gCVVPkOu7R9TLqOFdGojF3n7zn0dg==" saltValue="+3BmRYe79aeBACFVN7ee6g==" spinCount="100000" sheet="1"/>
  <mergeCells count="28">
    <mergeCell ref="C13:G13"/>
    <mergeCell ref="A1:G1"/>
    <mergeCell ref="C2:G2"/>
    <mergeCell ref="C3:G3"/>
    <mergeCell ref="C4:G4"/>
    <mergeCell ref="C10:G10"/>
    <mergeCell ref="C57:G57"/>
    <mergeCell ref="C17:G17"/>
    <mergeCell ref="C20:G20"/>
    <mergeCell ref="C22:G22"/>
    <mergeCell ref="C24:G24"/>
    <mergeCell ref="C28:G28"/>
    <mergeCell ref="C34:G34"/>
    <mergeCell ref="C35:G35"/>
    <mergeCell ref="C38:G38"/>
    <mergeCell ref="C43:G43"/>
    <mergeCell ref="C47:G47"/>
    <mergeCell ref="C49:G49"/>
    <mergeCell ref="C76:G76"/>
    <mergeCell ref="C78:G78"/>
    <mergeCell ref="C81:G81"/>
    <mergeCell ref="C83:G83"/>
    <mergeCell ref="C59:G59"/>
    <mergeCell ref="C64:G64"/>
    <mergeCell ref="C65:G65"/>
    <mergeCell ref="C68:G68"/>
    <mergeCell ref="C71:G71"/>
    <mergeCell ref="C73:G7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A18 D.1.4.1.A18 Pol</vt:lpstr>
      <vt:lpstr>A18 D.1.4.2.A18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'A18 D.1.4.1.A18 Pol'!Názvy_tisku</vt:lpstr>
      <vt:lpstr>'A18 D.1.4.2.A18 Pol'!Názvy_tisku</vt:lpstr>
      <vt:lpstr>oadresa</vt:lpstr>
      <vt:lpstr>Stavba!Objednatel</vt:lpstr>
      <vt:lpstr>Stavba!Objekt</vt:lpstr>
      <vt:lpstr>'A18 D.1.4.1.A18 Pol'!Oblast_tisku</vt:lpstr>
      <vt:lpstr>'A18 D.1.4.2.A18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42072</cp:lastModifiedBy>
  <cp:lastPrinted>2019-03-19T12:27:02Z</cp:lastPrinted>
  <dcterms:created xsi:type="dcterms:W3CDTF">2009-04-08T07:15:50Z</dcterms:created>
  <dcterms:modified xsi:type="dcterms:W3CDTF">2022-01-07T21:32:17Z</dcterms:modified>
</cp:coreProperties>
</file>