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Verejne_zakazky\Nefakultni\UKB_sprava\03_UKB-Stavebni_prace\29_UKB_Vestavba A18 a A19\01_ZD\Soupis praci\"/>
    </mc:Choice>
  </mc:AlternateContent>
  <xr:revisionPtr revIDLastSave="0" documentId="13_ncr:1_{9682D6C8-33B5-4189-9D35-4725180D72E5}" xr6:coauthVersionLast="47" xr6:coauthVersionMax="47" xr10:uidLastSave="{00000000-0000-0000-0000-000000000000}"/>
  <bookViews>
    <workbookView xWindow="-120" yWindow="-120" windowWidth="25440" windowHeight="1539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A18 D.1.4.2.A18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'A18 D.1.4.2.A18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'A18 D.1.4.2.A18 Pol'!$A$1:$X$49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A44" i="12" l="1"/>
  <c r="BA42" i="12"/>
  <c r="BA10" i="12"/>
  <c r="V8" i="12"/>
  <c r="G9" i="12"/>
  <c r="I9" i="12"/>
  <c r="I8" i="12" s="1"/>
  <c r="K9" i="12"/>
  <c r="M9" i="12"/>
  <c r="O9" i="12"/>
  <c r="Q9" i="12"/>
  <c r="V9" i="12"/>
  <c r="G12" i="12"/>
  <c r="G8" i="12" s="1"/>
  <c r="I50" i="1" s="1"/>
  <c r="I12" i="12"/>
  <c r="K12" i="12"/>
  <c r="K8" i="12" s="1"/>
  <c r="O12" i="12"/>
  <c r="Q12" i="12"/>
  <c r="V12" i="12"/>
  <c r="G15" i="12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I25" i="12"/>
  <c r="K25" i="12"/>
  <c r="M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30" i="12"/>
  <c r="M30" i="12" s="1"/>
  <c r="I30" i="12"/>
  <c r="K30" i="12"/>
  <c r="O30" i="12"/>
  <c r="Q30" i="12"/>
  <c r="V30" i="12"/>
  <c r="Q32" i="12"/>
  <c r="G33" i="12"/>
  <c r="G32" i="12" s="1"/>
  <c r="I52" i="1" s="1"/>
  <c r="I33" i="12"/>
  <c r="I32" i="12" s="1"/>
  <c r="K33" i="12"/>
  <c r="K32" i="12" s="1"/>
  <c r="O33" i="12"/>
  <c r="O32" i="12" s="1"/>
  <c r="Q33" i="12"/>
  <c r="V33" i="12"/>
  <c r="V32" i="12" s="1"/>
  <c r="G36" i="12"/>
  <c r="I36" i="12"/>
  <c r="K36" i="12"/>
  <c r="O36" i="12"/>
  <c r="Q36" i="12"/>
  <c r="V36" i="12"/>
  <c r="V35" i="12" s="1"/>
  <c r="G38" i="12"/>
  <c r="M38" i="12" s="1"/>
  <c r="I38" i="12"/>
  <c r="I35" i="12" s="1"/>
  <c r="K38" i="12"/>
  <c r="O38" i="12"/>
  <c r="Q38" i="12"/>
  <c r="V38" i="12"/>
  <c r="G41" i="12"/>
  <c r="G40" i="12" s="1"/>
  <c r="I54" i="1" s="1"/>
  <c r="I20" i="1" s="1"/>
  <c r="I41" i="12"/>
  <c r="K41" i="12"/>
  <c r="K40" i="12" s="1"/>
  <c r="O41" i="12"/>
  <c r="O40" i="12" s="1"/>
  <c r="Q41" i="12"/>
  <c r="V41" i="12"/>
  <c r="G43" i="12"/>
  <c r="M43" i="12" s="1"/>
  <c r="I43" i="12"/>
  <c r="K43" i="12"/>
  <c r="O43" i="12"/>
  <c r="Q43" i="12"/>
  <c r="V43" i="12"/>
  <c r="V40" i="12" s="1"/>
  <c r="G45" i="12"/>
  <c r="I45" i="12"/>
  <c r="I40" i="12" s="1"/>
  <c r="K45" i="12"/>
  <c r="M45" i="12"/>
  <c r="O45" i="12"/>
  <c r="Q45" i="12"/>
  <c r="V45" i="12"/>
  <c r="AE48" i="12"/>
  <c r="F42" i="1" s="1"/>
  <c r="I18" i="1"/>
  <c r="I16" i="1"/>
  <c r="H40" i="1"/>
  <c r="J28" i="1"/>
  <c r="J26" i="1"/>
  <c r="G38" i="1"/>
  <c r="F38" i="1"/>
  <c r="J23" i="1"/>
  <c r="J24" i="1"/>
  <c r="J25" i="1"/>
  <c r="J27" i="1"/>
  <c r="E24" i="1"/>
  <c r="E26" i="1"/>
  <c r="K35" i="12" l="1"/>
  <c r="G35" i="12"/>
  <c r="I53" i="1" s="1"/>
  <c r="I19" i="1" s="1"/>
  <c r="I14" i="12"/>
  <c r="K14" i="12"/>
  <c r="G14" i="12"/>
  <c r="I51" i="1" s="1"/>
  <c r="Q8" i="12"/>
  <c r="Q40" i="12"/>
  <c r="M41" i="12"/>
  <c r="M40" i="12" s="1"/>
  <c r="Q35" i="12"/>
  <c r="O35" i="12"/>
  <c r="Q14" i="12"/>
  <c r="V14" i="12"/>
  <c r="O14" i="12"/>
  <c r="O8" i="12"/>
  <c r="I17" i="1"/>
  <c r="I55" i="1"/>
  <c r="J53" i="1" s="1"/>
  <c r="G48" i="12"/>
  <c r="F39" i="1"/>
  <c r="F43" i="1" s="1"/>
  <c r="F41" i="1"/>
  <c r="J50" i="1"/>
  <c r="J54" i="1"/>
  <c r="J51" i="1"/>
  <c r="J52" i="1"/>
  <c r="G23" i="1"/>
  <c r="M33" i="12"/>
  <c r="M32" i="12" s="1"/>
  <c r="AF48" i="12"/>
  <c r="M36" i="12"/>
  <c r="M35" i="12" s="1"/>
  <c r="M12" i="12"/>
  <c r="M8" i="12" s="1"/>
  <c r="M15" i="12"/>
  <c r="M14" i="12" s="1"/>
  <c r="I21" i="1"/>
  <c r="J55" i="1" l="1"/>
  <c r="G42" i="1"/>
  <c r="H42" i="1" s="1"/>
  <c r="I42" i="1" s="1"/>
  <c r="G41" i="1"/>
  <c r="H41" i="1" s="1"/>
  <c r="I41" i="1" s="1"/>
  <c r="G39" i="1"/>
  <c r="A23" i="1"/>
  <c r="A24" i="1" s="1"/>
  <c r="G24" i="1" s="1"/>
  <c r="G43" i="1" l="1"/>
  <c r="H39" i="1"/>
  <c r="G25" i="1" l="1"/>
  <c r="G28" i="1"/>
  <c r="H43" i="1"/>
  <c r="I39" i="1"/>
  <c r="I43" i="1" s="1"/>
  <c r="J41" i="1"/>
  <c r="J42" i="1" l="1"/>
  <c r="J39" i="1"/>
  <c r="J43" i="1" s="1"/>
  <c r="A25" i="1"/>
  <c r="A26" i="1" s="1"/>
  <c r="G26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<sst xmlns="http://schemas.openxmlformats.org/spreadsheetml/2006/main" count="336" uniqueCount="172">
  <si>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</si>
  <si>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</si>
  <si>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</si>
  <si>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</si>
  <si>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</si>
  <si>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</si>
  <si>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</si>
  <si>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</si>
  <si>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</si>
  <si>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</si>
  <si>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</si>
  <si>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</si>
  <si>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</si>
  <si>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</si>
  <si>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</si>
  <si>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</si>
  <si>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</si>
  <si>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</si>
  <si>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</si>
  <si>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</si>
  <si>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</si>
  <si>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</si>
  <si>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</si>
  <si>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</si>
  <si>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</si>
  <si>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</si>
  <si>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</si>
  <si>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</si>
  <si>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</si>
  <si>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</si>
  <si>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</si>
  <si>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</si>
  <si>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</si>
  <si>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</si>
  <si>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</si>
  <si>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</si>
  <si>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</si>
  <si>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</si>
  <si>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</si>
  <si>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</si>
  <si>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</si>
  <si>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</si>
  <si>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</si>
  <si>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D.1.4.2.A18</t>
  </si>
  <si>
    <t>Rozvod plynu</t>
  </si>
  <si>
    <t>A18</t>
  </si>
  <si>
    <t>Vestavba pavilonu A18</t>
  </si>
  <si>
    <t>Objekt:</t>
  </si>
  <si>
    <t>Rozpočet:</t>
  </si>
  <si>
    <t>VA21/03.2</t>
  </si>
  <si>
    <t>MU Campus Brno - vestavba pavilonu A18 v areálu UKB</t>
  </si>
  <si>
    <t>Masarykova univerzita</t>
  </si>
  <si>
    <t>Žerotínovo náměstí 617/9</t>
  </si>
  <si>
    <t>Brno-Brno-město</t>
  </si>
  <si>
    <t>60200</t>
  </si>
  <si>
    <t>00216224</t>
  </si>
  <si>
    <t>CZ00216224</t>
  </si>
  <si>
    <t>Stavba</t>
  </si>
  <si>
    <t>Stavební objekt</t>
  </si>
  <si>
    <t>Celkem za stavbu</t>
  </si>
  <si>
    <t>CZK</t>
  </si>
  <si>
    <t>Rekapitulace dílů</t>
  </si>
  <si>
    <t>Typ dílu</t>
  </si>
  <si>
    <t>715</t>
  </si>
  <si>
    <t>Izolace chemické</t>
  </si>
  <si>
    <t>723</t>
  </si>
  <si>
    <t>Vnitřní plynovod</t>
  </si>
  <si>
    <t>783</t>
  </si>
  <si>
    <t>Nátěry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</si>
  <si>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</si>
  <si>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</si>
  <si>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</si>
  <si>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</si>
  <si>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</si>
  <si>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</si>
  <si>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</si>
  <si>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</si>
  <si>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</si>
  <si>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</si>
  <si>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</si>
  <si>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</si>
  <si>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</si>
  <si>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</si>
  <si>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</si>
  <si>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</si>
  <si>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</si>
  <si>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</si>
  <si>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</si>
  <si>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</si>
  <si>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</si>
  <si>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</si>
  <si>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</si>
  <si>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</si>
  <si>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</si>
  <si>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</si>
  <si>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</si>
  <si>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</si>
  <si>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</si>
  <si>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</si>
  <si>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713552111R15</t>
  </si>
  <si>
    <t>Protipož. trubní ucpávka EI30, do D 25 mm, stěna</t>
  </si>
  <si>
    <t>kus</t>
  </si>
  <si>
    <t>Vlastní</t>
  </si>
  <si>
    <t>RTS 21/ II</t>
  </si>
  <si>
    <t>Práce</t>
  </si>
  <si>
    <t>POL1_</t>
  </si>
  <si>
    <t>Otvor se utěsní minerální vlnou. Prostup i potrubí před a za prostupem je natřeno protipožární stěrkou. Cena obsahuje dodávku minerální vlny a pořární stěrky.</t>
  </si>
  <si>
    <t>POP</t>
  </si>
  <si>
    <t>Včetně pomocného lešení o výšce podlahy do 1900 mm a pro zatížení do 1,5 kPa.</t>
  </si>
  <si>
    <t>998715101R00</t>
  </si>
  <si>
    <t>Přesun hmot pro izolace proti chemickým vlivům v objektech výšky do 6 m</t>
  </si>
  <si>
    <t>t</t>
  </si>
  <si>
    <t>800-715</t>
  </si>
  <si>
    <t>Přesun hmot</t>
  </si>
  <si>
    <t>POL7_</t>
  </si>
  <si>
    <t>50 m vodorovně, měřeno od těžiště půdorysné plochy skládky do těžiště půdorysné plochy objektu</t>
  </si>
  <si>
    <t>SPI</t>
  </si>
  <si>
    <t>722181921R00</t>
  </si>
  <si>
    <t>Ochrana potrubí asfaltem a jutovými pásy asfalt + juta 2 x, do DN 20</t>
  </si>
  <si>
    <t>m</t>
  </si>
  <si>
    <t>800-721</t>
  </si>
  <si>
    <t>723120203R00</t>
  </si>
  <si>
    <t>Potrubí z trubek černých závitových svařovaných DN 20</t>
  </si>
  <si>
    <t>bezešvých ČSN 42 0250 a běžných ČSN 42 5710 - jakost 11353.0,</t>
  </si>
  <si>
    <t>Potrubí včetně tvarovek a zednických výpomocí.</t>
  </si>
  <si>
    <t>723190252R00</t>
  </si>
  <si>
    <t>Vyvedení a upevnění plynovodních výpustek nástěnka na, DN 20</t>
  </si>
  <si>
    <t>723190901R00</t>
  </si>
  <si>
    <t>Opravy plynovodního potrubí doplňkové práce_x000D_
 uzavření nebo otevření plynového potrubí při opravách</t>
  </si>
  <si>
    <t>723190907R00</t>
  </si>
  <si>
    <t>Opravy plynovodního potrubí doplňkové práce_x000D_
 odvzdušnění a napuštění plynového potrubí</t>
  </si>
  <si>
    <t>723190909R00</t>
  </si>
  <si>
    <t>Opravy plynovodního potrubí doplňkové práce_x000D_
 neúřední tlaková zkouška dosavadního potrubí</t>
  </si>
  <si>
    <t>723190913R00</t>
  </si>
  <si>
    <t>Opravy plynovodního potrubí navaření odbočky na potrubí_x000D_
 DN 20</t>
  </si>
  <si>
    <t>723237214R00</t>
  </si>
  <si>
    <t>Kohout kulový  , mosazný, závit vnitřní-vnitřní, DN 20, PN 5, včetně dodávky materiálu</t>
  </si>
  <si>
    <t>723001R</t>
  </si>
  <si>
    <t>Napojení na stávající rozvod</t>
  </si>
  <si>
    <t>kpl</t>
  </si>
  <si>
    <t>Indiv</t>
  </si>
  <si>
    <t>723150303BR</t>
  </si>
  <si>
    <t>Trubka ocel. izolovaná bralenem DN20-3/4"</t>
  </si>
  <si>
    <t>Kalkul</t>
  </si>
  <si>
    <t>998723101R00</t>
  </si>
  <si>
    <t>Přesun hmot pro vnitřní plynovod v objektech výšky do 6 m</t>
  </si>
  <si>
    <t>vodorovně do 50 m</t>
  </si>
  <si>
    <t>783424340R00</t>
  </si>
  <si>
    <t>Nátěry potrubí a armatur syntetické potrubí, do DN 50 mm, dvojnásobné s 1x emailováním a základním nátěrem</t>
  </si>
  <si>
    <t>800-783</t>
  </si>
  <si>
    <t>na vzduchu schnoucí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</si>
  <si>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</si>
  <si>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</si>
  <si>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</si>
  <si>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</si>
  <si>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</si>
  <si>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</si>
  <si>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005124010R</t>
  </si>
  <si>
    <t>Koordinační činnost</t>
  </si>
  <si>
    <t>Koordinace stavebních a technologických dodávek stavby.</t>
  </si>
  <si>
    <t>005231010R</t>
  </si>
  <si>
    <t>Revize</t>
  </si>
  <si>
    <t>POL99_8</t>
  </si>
  <si>
    <t>náklady spojené s provedením všech technickými normami předepsaných zkoušek a revizí stavebních konstrukcí nebo stavebních prací.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</si>
  <si>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</si>
  <si>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</si>
  <si>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</si>
  <si>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005241020Z</t>
  </si>
  <si>
    <t>Zaměření skutečného provedení</t>
  </si>
  <si>
    <t>Náklady na provedení skutečného zaměření stavby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</si>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</sst>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9" t="s">
        <v>39</v>
      </c>
      <c r="B2" s="189"/>
      <c r="C2" s="189"/>
      <c r="D2" s="189"/>
      <c r="E2" s="189"/>
      <c r="F2" s="189"/>
      <c r="G2" s="189"/>
    </row>
  </sheetData>
  <sheetProtection algorithmName="SHA-512" hashValue="EuBw82me4W3L1ullPNiuKesKNmUO3UDQuUuz/THtaLFcoUi5j90DMbqZ6/UxBFNpYsQLeTlKgzOz3j0Wseo8Jg==" saltValue="29Kxtd94B8dasEeIDIynb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8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90" t="s">
        <v>41</v>
      </c>
      <c r="C1" s="191"/>
      <c r="D1" s="191"/>
      <c r="E1" s="191"/>
      <c r="F1" s="191"/>
      <c r="G1" s="191"/>
      <c r="H1" s="191"/>
      <c r="I1" s="191"/>
      <c r="J1" s="192"/>
    </row>
    <row r="2" spans="1:15" ht="36" customHeight="1" x14ac:dyDescent="0.2">
      <c r="A2" s="2"/>
      <c r="B2" s="78" t="s">
        <v>22</v>
      </c>
      <c r="C2" s="79"/>
      <c r="D2" s="80" t="s">
        <v>49</v>
      </c>
      <c r="E2" s="199" t="s">
        <v>50</v>
      </c>
      <c r="F2" s="200"/>
      <c r="G2" s="200"/>
      <c r="H2" s="200"/>
      <c r="I2" s="200"/>
      <c r="J2" s="201"/>
      <c r="O2" s="1"/>
    </row>
    <row r="3" spans="1:15" ht="27" customHeight="1" x14ac:dyDescent="0.2">
      <c r="A3" s="2"/>
      <c r="B3" s="81" t="s">
        <v>47</v>
      </c>
      <c r="C3" s="79"/>
      <c r="D3" s="82" t="s">
        <v>45</v>
      </c>
      <c r="E3" s="202" t="s">
        <v>46</v>
      </c>
      <c r="F3" s="203"/>
      <c r="G3" s="203"/>
      <c r="H3" s="203"/>
      <c r="I3" s="203"/>
      <c r="J3" s="204"/>
    </row>
    <row r="4" spans="1:15" ht="23.25" customHeight="1" x14ac:dyDescent="0.2">
      <c r="A4" s="76">
        <v>13924</v>
      </c>
      <c r="B4" s="83" t="s">
        <v>48</v>
      </c>
      <c r="C4" s="84"/>
      <c r="D4" s="85" t="s">
        <v>43</v>
      </c>
      <c r="E4" s="212" t="s">
        <v>44</v>
      </c>
      <c r="F4" s="213"/>
      <c r="G4" s="213"/>
      <c r="H4" s="213"/>
      <c r="I4" s="213"/>
      <c r="J4" s="214"/>
    </row>
    <row r="5" spans="1:15" ht="24" customHeight="1" x14ac:dyDescent="0.2">
      <c r="A5" s="2"/>
      <c r="B5" s="31" t="s">
        <v>42</v>
      </c>
      <c r="D5" s="217" t="s">
        <v>51</v>
      </c>
      <c r="E5" s="218"/>
      <c r="F5" s="218"/>
      <c r="G5" s="218"/>
      <c r="H5" s="18" t="s">
        <v>40</v>
      </c>
      <c r="I5" s="86" t="s">
        <v>55</v>
      </c>
      <c r="J5" s="8"/>
    </row>
    <row r="6" spans="1:15" ht="15.75" customHeight="1" x14ac:dyDescent="0.2">
      <c r="A6" s="2"/>
      <c r="B6" s="28"/>
      <c r="C6" s="55"/>
      <c r="D6" s="219" t="s">
        <v>52</v>
      </c>
      <c r="E6" s="220"/>
      <c r="F6" s="220"/>
      <c r="G6" s="220"/>
      <c r="H6" s="18" t="s">
        <v>34</v>
      </c>
      <c r="I6" s="86" t="s">
        <v>56</v>
      </c>
      <c r="J6" s="8"/>
    </row>
    <row r="7" spans="1:15" ht="15.75" customHeight="1" x14ac:dyDescent="0.2">
      <c r="A7" s="2"/>
      <c r="B7" s="29"/>
      <c r="C7" s="56"/>
      <c r="D7" s="77" t="s">
        <v>54</v>
      </c>
      <c r="E7" s="221" t="s">
        <v>53</v>
      </c>
      <c r="F7" s="222"/>
      <c r="G7" s="222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06"/>
      <c r="E11" s="206"/>
      <c r="F11" s="206"/>
      <c r="G11" s="206"/>
      <c r="H11" s="18" t="s">
        <v>40</v>
      </c>
      <c r="I11" s="88"/>
      <c r="J11" s="8"/>
    </row>
    <row r="12" spans="1:15" ht="15.75" customHeight="1" x14ac:dyDescent="0.2">
      <c r="A12" s="2"/>
      <c r="B12" s="28"/>
      <c r="C12" s="55"/>
      <c r="D12" s="211"/>
      <c r="E12" s="211"/>
      <c r="F12" s="211"/>
      <c r="G12" s="211"/>
      <c r="H12" s="18" t="s">
        <v>34</v>
      </c>
      <c r="I12" s="88"/>
      <c r="J12" s="8"/>
    </row>
    <row r="13" spans="1:15" ht="15.75" customHeight="1" x14ac:dyDescent="0.2">
      <c r="A13" s="2"/>
      <c r="B13" s="29"/>
      <c r="C13" s="56"/>
      <c r="D13" s="87"/>
      <c r="E13" s="215"/>
      <c r="F13" s="216"/>
      <c r="G13" s="216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05"/>
      <c r="F15" s="205"/>
      <c r="G15" s="207"/>
      <c r="H15" s="207"/>
      <c r="I15" s="207" t="s">
        <v>29</v>
      </c>
      <c r="J15" s="208"/>
    </row>
    <row r="16" spans="1:15" ht="23.25" customHeight="1" x14ac:dyDescent="0.2">
      <c r="A16" s="141" t="s">
        <v>24</v>
      </c>
      <c r="B16" s="38" t="s">
        <v>24</v>
      </c>
      <c r="C16" s="62"/>
      <c r="D16" s="63"/>
      <c r="E16" s="196"/>
      <c r="F16" s="197"/>
      <c r="G16" s="196"/>
      <c r="H16" s="197"/>
      <c r="I16" s="196">
        <f>SUMIF(F50:F54,A16,I50:I54)+SUMIF(F50:F54,"PSU",I50:I54)</f>
        <v>0</v>
      </c>
      <c r="J16" s="198"/>
    </row>
    <row r="17" spans="1:10" ht="23.25" customHeight="1" x14ac:dyDescent="0.2">
      <c r="A17" s="141" t="s">
        <v>25</v>
      </c>
      <c r="B17" s="38" t="s">
        <v>25</v>
      </c>
      <c r="C17" s="62"/>
      <c r="D17" s="63"/>
      <c r="E17" s="196"/>
      <c r="F17" s="197"/>
      <c r="G17" s="196"/>
      <c r="H17" s="197"/>
      <c r="I17" s="196">
        <f>SUMIF(F50:F54,A17,I50:I54)</f>
        <v>0</v>
      </c>
      <c r="J17" s="198"/>
    </row>
    <row r="18" spans="1:10" ht="23.25" customHeight="1" x14ac:dyDescent="0.2">
      <c r="A18" s="141" t="s">
        <v>26</v>
      </c>
      <c r="B18" s="38" t="s">
        <v>26</v>
      </c>
      <c r="C18" s="62"/>
      <c r="D18" s="63"/>
      <c r="E18" s="196"/>
      <c r="F18" s="197"/>
      <c r="G18" s="196"/>
      <c r="H18" s="197"/>
      <c r="I18" s="196">
        <f>SUMIF(F50:F54,A18,I50:I54)</f>
        <v>0</v>
      </c>
      <c r="J18" s="198"/>
    </row>
    <row r="19" spans="1:10" ht="23.25" customHeight="1" x14ac:dyDescent="0.2">
      <c r="A19" s="141" t="s">
        <v>69</v>
      </c>
      <c r="B19" s="38" t="s">
        <v>27</v>
      </c>
      <c r="C19" s="62"/>
      <c r="D19" s="63"/>
      <c r="E19" s="196"/>
      <c r="F19" s="197"/>
      <c r="G19" s="196"/>
      <c r="H19" s="197"/>
      <c r="I19" s="196">
        <f>SUMIF(F50:F54,A19,I50:I54)</f>
        <v>0</v>
      </c>
      <c r="J19" s="198"/>
    </row>
    <row r="20" spans="1:10" ht="23.25" customHeight="1" x14ac:dyDescent="0.2">
      <c r="A20" s="141" t="s">
        <v>70</v>
      </c>
      <c r="B20" s="38" t="s">
        <v>28</v>
      </c>
      <c r="C20" s="62"/>
      <c r="D20" s="63"/>
      <c r="E20" s="196"/>
      <c r="F20" s="197"/>
      <c r="G20" s="196"/>
      <c r="H20" s="197"/>
      <c r="I20" s="196">
        <f>SUMIF(F50:F54,A20,I50:I54)</f>
        <v>0</v>
      </c>
      <c r="J20" s="198"/>
    </row>
    <row r="21" spans="1:10" ht="23.25" customHeight="1" x14ac:dyDescent="0.2">
      <c r="A21" s="2"/>
      <c r="B21" s="48" t="s">
        <v>29</v>
      </c>
      <c r="C21" s="64"/>
      <c r="D21" s="65"/>
      <c r="E21" s="209"/>
      <c r="F21" s="210"/>
      <c r="G21" s="209"/>
      <c r="H21" s="210"/>
      <c r="I21" s="209">
        <f>SUM(I16:J20)</f>
        <v>0</v>
      </c>
      <c r="J21" s="228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26">
        <f>ZakladDPHSniVypocet</f>
        <v>0</v>
      </c>
      <c r="H23" s="227"/>
      <c r="I23" s="227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24">
        <f>IF(A24&gt;50, ROUNDUP(A23, 0), ROUNDDOWN(A23, 0))</f>
        <v>0</v>
      </c>
      <c r="H24" s="225"/>
      <c r="I24" s="225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26">
        <f>ZakladDPHZaklVypocet</f>
        <v>0</v>
      </c>
      <c r="H25" s="227"/>
      <c r="I25" s="227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193">
        <f>IF(A26&gt;50, ROUNDUP(A25, 0), ROUNDDOWN(A25, 0))</f>
        <v>0</v>
      </c>
      <c r="H26" s="194"/>
      <c r="I26" s="194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195">
        <f>CenaCelkem-(ZakladDPHSni+DPHSni+ZakladDPHZakl+DPHZakl)</f>
        <v>0</v>
      </c>
      <c r="H27" s="195"/>
      <c r="I27" s="195"/>
      <c r="J27" s="41" t="str">
        <f t="shared" si="0"/>
        <v>CZK</v>
      </c>
    </row>
    <row r="28" spans="1:10" ht="27.75" hidden="1" customHeight="1" thickBot="1" x14ac:dyDescent="0.25">
      <c r="A28" s="2"/>
      <c r="B28" s="115" t="s">
        <v>23</v>
      </c>
      <c r="C28" s="116"/>
      <c r="D28" s="116"/>
      <c r="E28" s="117"/>
      <c r="F28" s="118"/>
      <c r="G28" s="230">
        <f>ZakladDPHSniVypocet+ZakladDPHZaklVypocet</f>
        <v>0</v>
      </c>
      <c r="H28" s="230"/>
      <c r="I28" s="230"/>
      <c r="J28" s="11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5" t="s">
        <v>35</v>
      </c>
      <c r="C29" s="120"/>
      <c r="D29" s="120"/>
      <c r="E29" s="120"/>
      <c r="F29" s="121"/>
      <c r="G29" s="229">
        <f>IF(A29&gt;50, ROUNDUP(A27, 0), ROUNDDOWN(A27, 0))</f>
        <v>0</v>
      </c>
      <c r="H29" s="229"/>
      <c r="I29" s="229"/>
      <c r="J29" s="122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1"/>
      <c r="E34" s="232"/>
      <c r="G34" s="233"/>
      <c r="H34" s="234"/>
      <c r="I34" s="234"/>
      <c r="J34" s="25"/>
    </row>
    <row r="35" spans="1:10" ht="12.75" customHeight="1" x14ac:dyDescent="0.2">
      <c r="A35" s="2"/>
      <c r="B35" s="2"/>
      <c r="D35" s="223" t="s">
        <v>2</v>
      </c>
      <c r="E35" s="223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2" t="s">
        <v>16</v>
      </c>
      <c r="C37" s="93"/>
      <c r="D37" s="93"/>
      <c r="E37" s="93"/>
      <c r="F37" s="94"/>
      <c r="G37" s="94"/>
      <c r="H37" s="94"/>
      <c r="I37" s="94"/>
      <c r="J37" s="95"/>
    </row>
    <row r="38" spans="1:10" ht="25.5" hidden="1" customHeight="1" x14ac:dyDescent="0.2">
      <c r="A38" s="91" t="s">
        <v>37</v>
      </c>
      <c r="B38" s="96" t="s">
        <v>17</v>
      </c>
      <c r="C38" s="97" t="s">
        <v>5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18</v>
      </c>
      <c r="I38" s="99" t="s">
        <v>1</v>
      </c>
      <c r="J38" s="100" t="s">
        <v>0</v>
      </c>
    </row>
    <row r="39" spans="1:10" ht="25.5" hidden="1" customHeight="1" x14ac:dyDescent="0.2">
      <c r="A39" s="91">
        <v>1</v>
      </c>
      <c r="B39" s="101" t="s">
        <v>57</v>
      </c>
      <c r="C39" s="235"/>
      <c r="D39" s="235"/>
      <c r="E39" s="235"/>
      <c r="F39" s="102">
        <f>'A18 D.1.4.2.A18 Pol'!AE48</f>
        <v>0</v>
      </c>
      <c r="G39" s="103">
        <f>'A18 D.1.4.2.A18 Pol'!AF48</f>
        <v>0</v>
      </c>
      <c r="H39" s="104">
        <f>(F39*SazbaDPH1/100)+(G39*SazbaDPH2/100)</f>
        <v>0</v>
      </c>
      <c r="I39" s="104">
        <f>F39+G39+H39</f>
        <v>0</v>
      </c>
      <c r="J39" s="105" t="str">
        <f>IF(_xlfn.SINGLE(CenaCelkemVypocet)=0,"",I39/_xlfn.SINGLE(CenaCelkemVypocet)*100)</f>
        <v/>
      </c>
    </row>
    <row r="40" spans="1:10" ht="25.5" hidden="1" customHeight="1" x14ac:dyDescent="0.2">
      <c r="A40" s="91">
        <v>2</v>
      </c>
      <c r="B40" s="106"/>
      <c r="C40" s="236" t="s">
        <v>58</v>
      </c>
      <c r="D40" s="236"/>
      <c r="E40" s="236"/>
      <c r="F40" s="107"/>
      <c r="G40" s="108"/>
      <c r="H40" s="108">
        <f>(F40*SazbaDPH1/100)+(G40*SazbaDPH2/100)</f>
        <v>0</v>
      </c>
      <c r="I40" s="108"/>
      <c r="J40" s="109"/>
    </row>
    <row r="41" spans="1:10" ht="25.5" hidden="1" customHeight="1" x14ac:dyDescent="0.2">
      <c r="A41" s="91">
        <v>2</v>
      </c>
      <c r="B41" s="106" t="s">
        <v>45</v>
      </c>
      <c r="C41" s="236" t="s">
        <v>46</v>
      </c>
      <c r="D41" s="236"/>
      <c r="E41" s="236"/>
      <c r="F41" s="107">
        <f>'A18 D.1.4.2.A18 Pol'!AE48</f>
        <v>0</v>
      </c>
      <c r="G41" s="108">
        <f>'A18 D.1.4.2.A18 Pol'!AF48</f>
        <v>0</v>
      </c>
      <c r="H41" s="108">
        <f>(F41*SazbaDPH1/100)+(G41*SazbaDPH2/100)</f>
        <v>0</v>
      </c>
      <c r="I41" s="108">
        <f>F41+G41+H41</f>
        <v>0</v>
      </c>
      <c r="J41" s="109" t="str">
        <f>IF(_xlfn.SINGLE(CenaCelkemVypocet)=0,"",I41/_xlfn.SINGLE(CenaCelkemVypocet)*100)</f>
        <v/>
      </c>
    </row>
    <row r="42" spans="1:10" ht="25.5" hidden="1" customHeight="1" x14ac:dyDescent="0.2">
      <c r="A42" s="91">
        <v>3</v>
      </c>
      <c r="B42" s="110" t="s">
        <v>43</v>
      </c>
      <c r="C42" s="235" t="s">
        <v>44</v>
      </c>
      <c r="D42" s="235"/>
      <c r="E42" s="235"/>
      <c r="F42" s="111">
        <f>'A18 D.1.4.2.A18 Pol'!AE48</f>
        <v>0</v>
      </c>
      <c r="G42" s="104">
        <f>'A18 D.1.4.2.A18 Pol'!AF48</f>
        <v>0</v>
      </c>
      <c r="H42" s="104">
        <f>(F42*SazbaDPH1/100)+(G42*SazbaDPH2/100)</f>
        <v>0</v>
      </c>
      <c r="I42" s="104">
        <f>F42+G42+H42</f>
        <v>0</v>
      </c>
      <c r="J42" s="105" t="str">
        <f>IF(_xlfn.SINGLE(CenaCelkemVypocet)=0,"",I42/_xlfn.SINGLE(CenaCelkemVypocet)*100)</f>
        <v/>
      </c>
    </row>
    <row r="43" spans="1:10" ht="25.5" hidden="1" customHeight="1" x14ac:dyDescent="0.2">
      <c r="A43" s="91"/>
      <c r="B43" s="237" t="s">
        <v>59</v>
      </c>
      <c r="C43" s="238"/>
      <c r="D43" s="238"/>
      <c r="E43" s="239"/>
      <c r="F43" s="112">
        <f>SUMIF(A39:A42,"=1",F39:F42)</f>
        <v>0</v>
      </c>
      <c r="G43" s="113">
        <f>SUMIF(A39:A42,"=1",G39:G42)</f>
        <v>0</v>
      </c>
      <c r="H43" s="113">
        <f>SUMIF(A39:A42,"=1",H39:H42)</f>
        <v>0</v>
      </c>
      <c r="I43" s="113">
        <f>SUMIF(A39:A42,"=1",I39:I42)</f>
        <v>0</v>
      </c>
      <c r="J43" s="114">
        <f>SUMIF(A39:A42,"=1",J39:J42)</f>
        <v>0</v>
      </c>
    </row>
    <row r="47" spans="1:10" ht="15.75" x14ac:dyDescent="0.25">
      <c r="B47" s="123" t="s">
        <v>61</v>
      </c>
    </row>
    <row r="49" spans="1:10" ht="25.5" customHeight="1" x14ac:dyDescent="0.2">
      <c r="A49" s="125"/>
      <c r="B49" s="128" t="s">
        <v>17</v>
      </c>
      <c r="C49" s="128" t="s">
        <v>5</v>
      </c>
      <c r="D49" s="129"/>
      <c r="E49" s="129"/>
      <c r="F49" s="130" t="s">
        <v>62</v>
      </c>
      <c r="G49" s="130"/>
      <c r="H49" s="130"/>
      <c r="I49" s="130" t="s">
        <v>29</v>
      </c>
      <c r="J49" s="130" t="s">
        <v>0</v>
      </c>
    </row>
    <row r="50" spans="1:10" ht="36.75" customHeight="1" x14ac:dyDescent="0.2">
      <c r="A50" s="126"/>
      <c r="B50" s="131" t="s">
        <v>63</v>
      </c>
      <c r="C50" s="240" t="s">
        <v>64</v>
      </c>
      <c r="D50" s="241"/>
      <c r="E50" s="241"/>
      <c r="F50" s="137" t="s">
        <v>25</v>
      </c>
      <c r="G50" s="138"/>
      <c r="H50" s="138"/>
      <c r="I50" s="138">
        <f>'A18 D.1.4.2.A18 Pol'!G8</f>
        <v>0</v>
      </c>
      <c r="J50" s="135" t="str">
        <f>IF(I55=0,"",I50/I55*100)</f>
        <v/>
      </c>
    </row>
    <row r="51" spans="1:10" ht="36.75" customHeight="1" x14ac:dyDescent="0.2">
      <c r="A51" s="126"/>
      <c r="B51" s="131" t="s">
        <v>65</v>
      </c>
      <c r="C51" s="240" t="s">
        <v>66</v>
      </c>
      <c r="D51" s="241"/>
      <c r="E51" s="241"/>
      <c r="F51" s="137" t="s">
        <v>25</v>
      </c>
      <c r="G51" s="138"/>
      <c r="H51" s="138"/>
      <c r="I51" s="138">
        <f>'A18 D.1.4.2.A18 Pol'!G14</f>
        <v>0</v>
      </c>
      <c r="J51" s="135" t="str">
        <f>IF(I55=0,"",I51/I55*100)</f>
        <v/>
      </c>
    </row>
    <row r="52" spans="1:10" ht="36.75" customHeight="1" x14ac:dyDescent="0.2">
      <c r="A52" s="126"/>
      <c r="B52" s="131" t="s">
        <v>67</v>
      </c>
      <c r="C52" s="240" t="s">
        <v>68</v>
      </c>
      <c r="D52" s="241"/>
      <c r="E52" s="241"/>
      <c r="F52" s="137" t="s">
        <v>25</v>
      </c>
      <c r="G52" s="138"/>
      <c r="H52" s="138"/>
      <c r="I52" s="138">
        <f>'A18 D.1.4.2.A18 Pol'!G32</f>
        <v>0</v>
      </c>
      <c r="J52" s="135" t="str">
        <f>IF(I55=0,"",I52/I55*100)</f>
        <v/>
      </c>
    </row>
    <row r="53" spans="1:10" ht="36.75" customHeight="1" x14ac:dyDescent="0.2">
      <c r="A53" s="126"/>
      <c r="B53" s="131" t="s">
        <v>69</v>
      </c>
      <c r="C53" s="240" t="s">
        <v>27</v>
      </c>
      <c r="D53" s="241"/>
      <c r="E53" s="241"/>
      <c r="F53" s="137" t="s">
        <v>69</v>
      </c>
      <c r="G53" s="138"/>
      <c r="H53" s="138"/>
      <c r="I53" s="138">
        <f>'A18 D.1.4.2.A18 Pol'!G35</f>
        <v>0</v>
      </c>
      <c r="J53" s="135" t="str">
        <f>IF(I55=0,"",I53/I55*100)</f>
        <v/>
      </c>
    </row>
    <row r="54" spans="1:10" ht="36.75" customHeight="1" x14ac:dyDescent="0.2">
      <c r="A54" s="126"/>
      <c r="B54" s="131" t="s">
        <v>70</v>
      </c>
      <c r="C54" s="240" t="s">
        <v>28</v>
      </c>
      <c r="D54" s="241"/>
      <c r="E54" s="241"/>
      <c r="F54" s="137" t="s">
        <v>70</v>
      </c>
      <c r="G54" s="138"/>
      <c r="H54" s="138"/>
      <c r="I54" s="138">
        <f>'A18 D.1.4.2.A18 Pol'!G40</f>
        <v>0</v>
      </c>
      <c r="J54" s="135" t="str">
        <f>IF(I55=0,"",I54/I55*100)</f>
        <v/>
      </c>
    </row>
    <row r="55" spans="1:10" ht="25.5" customHeight="1" x14ac:dyDescent="0.2">
      <c r="A55" s="127"/>
      <c r="B55" s="132" t="s">
        <v>1</v>
      </c>
      <c r="C55" s="133"/>
      <c r="D55" s="134"/>
      <c r="E55" s="134"/>
      <c r="F55" s="139"/>
      <c r="G55" s="140"/>
      <c r="H55" s="140"/>
      <c r="I55" s="140">
        <f>SUM(I50:I54)</f>
        <v>0</v>
      </c>
      <c r="J55" s="136">
        <f>SUM(J50:J54)</f>
        <v>0</v>
      </c>
    </row>
    <row r="56" spans="1:10" x14ac:dyDescent="0.2">
      <c r="F56" s="89"/>
      <c r="G56" s="89"/>
      <c r="H56" s="89"/>
      <c r="I56" s="89"/>
      <c r="J56" s="90"/>
    </row>
    <row r="57" spans="1:10" x14ac:dyDescent="0.2">
      <c r="F57" s="89"/>
      <c r="G57" s="89"/>
      <c r="H57" s="89"/>
      <c r="I57" s="89"/>
      <c r="J57" s="90"/>
    </row>
    <row r="58" spans="1:10" x14ac:dyDescent="0.2">
      <c r="F58" s="89"/>
      <c r="G58" s="89"/>
      <c r="H58" s="89"/>
      <c r="I58" s="89"/>
      <c r="J58" s="90"/>
    </row>
  </sheetData>
  <sheetProtection algorithmName="SHA-512" hashValue="+6NdK3m3NDK0laUj1VwfkPQvrGVCKkDa9h0mobsZPiSiVdtyjY7nmVZ0yagjtSn3KfU4jxUjuHNuuQoH6lrKWA==" saltValue="/mRHY+QqXg2yQEJSVzhkJ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2" t="s">
        <v>6</v>
      </c>
      <c r="B1" s="242"/>
      <c r="C1" s="243"/>
      <c r="D1" s="242"/>
      <c r="E1" s="242"/>
      <c r="F1" s="242"/>
      <c r="G1" s="242"/>
    </row>
    <row r="2" spans="1:7" ht="24.95" customHeight="1" x14ac:dyDescent="0.2">
      <c r="A2" s="50" t="s">
        <v>7</v>
      </c>
      <c r="B2" s="49"/>
      <c r="C2" s="244"/>
      <c r="D2" s="244"/>
      <c r="E2" s="244"/>
      <c r="F2" s="244"/>
      <c r="G2" s="245"/>
    </row>
    <row r="3" spans="1:7" ht="24.95" customHeight="1" x14ac:dyDescent="0.2">
      <c r="A3" s="50" t="s">
        <v>8</v>
      </c>
      <c r="B3" s="49"/>
      <c r="C3" s="244"/>
      <c r="D3" s="244"/>
      <c r="E3" s="244"/>
      <c r="F3" s="244"/>
      <c r="G3" s="245"/>
    </row>
    <row r="4" spans="1:7" ht="24.95" customHeight="1" x14ac:dyDescent="0.2">
      <c r="A4" s="50" t="s">
        <v>9</v>
      </c>
      <c r="B4" s="49"/>
      <c r="C4" s="244"/>
      <c r="D4" s="244"/>
      <c r="E4" s="244"/>
      <c r="F4" s="244"/>
      <c r="G4" s="245"/>
    </row>
    <row r="5" spans="1:7" x14ac:dyDescent="0.2">
      <c r="B5" s="4"/>
      <c r="C5" s="5"/>
      <c r="D5" s="6"/>
    </row>
  </sheetData>
  <sheetProtection algorithmName="SHA-512" hashValue="vamPXlzPFVQNoI7V4jYMA2jhxU2xQ7tU4ekenYJcH2oSya5P99jmgGsN2+Rb8Km5fc6XEo/ZrH4JrQ4CkclYKw==" saltValue="Rju+2i320hQnUp21rVcIh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F9" sqref="F9"/>
    </sheetView>
  </sheetViews>
  <sheetFormatPr defaultRowHeight="12.75" outlineLevelRow="1" x14ac:dyDescent="0.2"/>
  <cols>
    <col min="1" max="1" width="3.42578125" customWidth="1"/>
    <col min="2" max="2" width="12.5703125" style="124" customWidth="1"/>
    <col min="3" max="3" width="63.28515625" style="12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8" t="s">
        <v>71</v>
      </c>
      <c r="B1" s="248"/>
      <c r="C1" s="248"/>
      <c r="D1" s="248"/>
      <c r="E1" s="248"/>
      <c r="F1" s="248"/>
      <c r="G1" s="248"/>
      <c r="AG1" t="s">
        <v>72</v>
      </c>
    </row>
    <row r="2" spans="1:60" ht="24.95" customHeight="1" x14ac:dyDescent="0.2">
      <c r="A2" s="142" t="s">
        <v>7</v>
      </c>
      <c r="B2" s="49" t="s">
        <v>49</v>
      </c>
      <c r="C2" s="249" t="s">
        <v>50</v>
      </c>
      <c r="D2" s="250"/>
      <c r="E2" s="250"/>
      <c r="F2" s="250"/>
      <c r="G2" s="251"/>
      <c r="AG2" t="s">
        <v>73</v>
      </c>
    </row>
    <row r="3" spans="1:60" ht="24.95" customHeight="1" x14ac:dyDescent="0.2">
      <c r="A3" s="142" t="s">
        <v>8</v>
      </c>
      <c r="B3" s="49" t="s">
        <v>45</v>
      </c>
      <c r="C3" s="249" t="s">
        <v>46</v>
      </c>
      <c r="D3" s="250"/>
      <c r="E3" s="250"/>
      <c r="F3" s="250"/>
      <c r="G3" s="251"/>
      <c r="AC3" s="124" t="s">
        <v>73</v>
      </c>
      <c r="AG3" t="s">
        <v>74</v>
      </c>
    </row>
    <row r="4" spans="1:60" ht="24.95" customHeight="1" x14ac:dyDescent="0.2">
      <c r="A4" s="143" t="s">
        <v>9</v>
      </c>
      <c r="B4" s="144" t="s">
        <v>43</v>
      </c>
      <c r="C4" s="252" t="s">
        <v>44</v>
      </c>
      <c r="D4" s="253"/>
      <c r="E4" s="253"/>
      <c r="F4" s="253"/>
      <c r="G4" s="254"/>
      <c r="AG4" t="s">
        <v>75</v>
      </c>
    </row>
    <row r="5" spans="1:60" x14ac:dyDescent="0.2">
      <c r="D5" s="10"/>
    </row>
    <row r="6" spans="1:60" ht="38.25" x14ac:dyDescent="0.2">
      <c r="A6" s="146" t="s">
        <v>76</v>
      </c>
      <c r="B6" s="148" t="s">
        <v>77</v>
      </c>
      <c r="C6" s="148" t="s">
        <v>78</v>
      </c>
      <c r="D6" s="147" t="s">
        <v>79</v>
      </c>
      <c r="E6" s="146" t="s">
        <v>80</v>
      </c>
      <c r="F6" s="145" t="s">
        <v>81</v>
      </c>
      <c r="G6" s="146" t="s">
        <v>29</v>
      </c>
      <c r="H6" s="149" t="s">
        <v>30</v>
      </c>
      <c r="I6" s="149" t="s">
        <v>82</v>
      </c>
      <c r="J6" s="149" t="s">
        <v>31</v>
      </c>
      <c r="K6" s="149" t="s">
        <v>83</v>
      </c>
      <c r="L6" s="149" t="s">
        <v>84</v>
      </c>
      <c r="M6" s="149" t="s">
        <v>85</v>
      </c>
      <c r="N6" s="149" t="s">
        <v>86</v>
      </c>
      <c r="O6" s="149" t="s">
        <v>87</v>
      </c>
      <c r="P6" s="149" t="s">
        <v>88</v>
      </c>
      <c r="Q6" s="149" t="s">
        <v>89</v>
      </c>
      <c r="R6" s="149" t="s">
        <v>90</v>
      </c>
      <c r="S6" s="149" t="s">
        <v>91</v>
      </c>
      <c r="T6" s="149" t="s">
        <v>92</v>
      </c>
      <c r="U6" s="149" t="s">
        <v>93</v>
      </c>
      <c r="V6" s="149" t="s">
        <v>94</v>
      </c>
      <c r="W6" s="149" t="s">
        <v>95</v>
      </c>
      <c r="X6" s="149" t="s">
        <v>96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</row>
    <row r="8" spans="1:60" x14ac:dyDescent="0.2">
      <c r="A8" s="161" t="s">
        <v>97</v>
      </c>
      <c r="B8" s="162" t="s">
        <v>63</v>
      </c>
      <c r="C8" s="183" t="s">
        <v>64</v>
      </c>
      <c r="D8" s="163"/>
      <c r="E8" s="164"/>
      <c r="F8" s="165"/>
      <c r="G8" s="165">
        <f>SUMIF(AG9:AG13,"&lt;&gt;NOR",G9:G13)</f>
        <v>0</v>
      </c>
      <c r="H8" s="165"/>
      <c r="I8" s="165">
        <f>SUM(I9:I13)</f>
        <v>0</v>
      </c>
      <c r="J8" s="165"/>
      <c r="K8" s="165">
        <f>SUM(K9:K13)</f>
        <v>0</v>
      </c>
      <c r="L8" s="165"/>
      <c r="M8" s="165">
        <f>SUM(M9:M13)</f>
        <v>0</v>
      </c>
      <c r="N8" s="165"/>
      <c r="O8" s="165">
        <f>SUM(O9:O13)</f>
        <v>0</v>
      </c>
      <c r="P8" s="165"/>
      <c r="Q8" s="165">
        <f>SUM(Q9:Q13)</f>
        <v>0</v>
      </c>
      <c r="R8" s="165"/>
      <c r="S8" s="165"/>
      <c r="T8" s="166"/>
      <c r="U8" s="160"/>
      <c r="V8" s="160">
        <f>SUM(V9:V13)</f>
        <v>1.78</v>
      </c>
      <c r="W8" s="160"/>
      <c r="X8" s="160"/>
      <c r="AG8" t="s">
        <v>98</v>
      </c>
    </row>
    <row r="9" spans="1:60" outlineLevel="1" x14ac:dyDescent="0.2">
      <c r="A9" s="167">
        <v>1</v>
      </c>
      <c r="B9" s="168" t="s">
        <v>99</v>
      </c>
      <c r="C9" s="184" t="s">
        <v>100</v>
      </c>
      <c r="D9" s="169" t="s">
        <v>101</v>
      </c>
      <c r="E9" s="170">
        <v>2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72">
        <v>6.8000000000000005E-4</v>
      </c>
      <c r="O9" s="172">
        <f>ROUND(E9*N9,2)</f>
        <v>0</v>
      </c>
      <c r="P9" s="172">
        <v>0</v>
      </c>
      <c r="Q9" s="172">
        <f>ROUND(E9*P9,2)</f>
        <v>0</v>
      </c>
      <c r="R9" s="172"/>
      <c r="S9" s="172" t="s">
        <v>102</v>
      </c>
      <c r="T9" s="173" t="s">
        <v>103</v>
      </c>
      <c r="U9" s="159">
        <v>0.89</v>
      </c>
      <c r="V9" s="159">
        <f>ROUND(E9*U9,2)</f>
        <v>1.78</v>
      </c>
      <c r="W9" s="159"/>
      <c r="X9" s="159" t="s">
        <v>104</v>
      </c>
      <c r="Y9" s="150"/>
      <c r="Z9" s="150"/>
      <c r="AA9" s="150"/>
      <c r="AB9" s="150"/>
      <c r="AC9" s="150"/>
      <c r="AD9" s="150"/>
      <c r="AE9" s="150"/>
      <c r="AF9" s="150"/>
      <c r="AG9" s="150" t="s">
        <v>105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ht="22.5" outlineLevel="1" x14ac:dyDescent="0.2">
      <c r="A10" s="157"/>
      <c r="B10" s="158"/>
      <c r="C10" s="255" t="s">
        <v>106</v>
      </c>
      <c r="D10" s="256"/>
      <c r="E10" s="256"/>
      <c r="F10" s="256"/>
      <c r="G10" s="256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0"/>
      <c r="Z10" s="150"/>
      <c r="AA10" s="150"/>
      <c r="AB10" s="150"/>
      <c r="AC10" s="150"/>
      <c r="AD10" s="150"/>
      <c r="AE10" s="150"/>
      <c r="AF10" s="150"/>
      <c r="AG10" s="150" t="s">
        <v>107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74" t="str">
        <f>C10</f>
        <v>Otvor se utěsní minerální vlnou. Prostup i potrubí před a za prostupem je natřeno protipožární stěrkou. Cena obsahuje dodávku minerální vlny a pořární stěrky.</v>
      </c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57"/>
      <c r="B11" s="158"/>
      <c r="C11" s="246" t="s">
        <v>108</v>
      </c>
      <c r="D11" s="247"/>
      <c r="E11" s="247"/>
      <c r="F11" s="247"/>
      <c r="G11" s="247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0"/>
      <c r="Z11" s="150"/>
      <c r="AA11" s="150"/>
      <c r="AB11" s="150"/>
      <c r="AC11" s="150"/>
      <c r="AD11" s="150"/>
      <c r="AE11" s="150"/>
      <c r="AF11" s="150"/>
      <c r="AG11" s="150" t="s">
        <v>107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67">
        <v>2</v>
      </c>
      <c r="B12" s="168" t="s">
        <v>109</v>
      </c>
      <c r="C12" s="184" t="s">
        <v>110</v>
      </c>
      <c r="D12" s="169" t="s">
        <v>111</v>
      </c>
      <c r="E12" s="170">
        <v>1.3600000000000001E-3</v>
      </c>
      <c r="F12" s="171"/>
      <c r="G12" s="172">
        <f>ROUND(E12*F12,2)</f>
        <v>0</v>
      </c>
      <c r="H12" s="171"/>
      <c r="I12" s="172">
        <f>ROUND(E12*H12,2)</f>
        <v>0</v>
      </c>
      <c r="J12" s="171"/>
      <c r="K12" s="172">
        <f>ROUND(E12*J12,2)</f>
        <v>0</v>
      </c>
      <c r="L12" s="172">
        <v>21</v>
      </c>
      <c r="M12" s="172">
        <f>G12*(1+L12/100)</f>
        <v>0</v>
      </c>
      <c r="N12" s="172">
        <v>0</v>
      </c>
      <c r="O12" s="172">
        <f>ROUND(E12*N12,2)</f>
        <v>0</v>
      </c>
      <c r="P12" s="172">
        <v>0</v>
      </c>
      <c r="Q12" s="172">
        <f>ROUND(E12*P12,2)</f>
        <v>0</v>
      </c>
      <c r="R12" s="172" t="s">
        <v>112</v>
      </c>
      <c r="S12" s="172" t="s">
        <v>103</v>
      </c>
      <c r="T12" s="173" t="s">
        <v>103</v>
      </c>
      <c r="U12" s="159">
        <v>1.9910000000000001</v>
      </c>
      <c r="V12" s="159">
        <f>ROUND(E12*U12,2)</f>
        <v>0</v>
      </c>
      <c r="W12" s="159"/>
      <c r="X12" s="159" t="s">
        <v>113</v>
      </c>
      <c r="Y12" s="150"/>
      <c r="Z12" s="150"/>
      <c r="AA12" s="150"/>
      <c r="AB12" s="150"/>
      <c r="AC12" s="150"/>
      <c r="AD12" s="150"/>
      <c r="AE12" s="150"/>
      <c r="AF12" s="150"/>
      <c r="AG12" s="150" t="s">
        <v>114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57"/>
      <c r="B13" s="158"/>
      <c r="C13" s="257" t="s">
        <v>115</v>
      </c>
      <c r="D13" s="258"/>
      <c r="E13" s="258"/>
      <c r="F13" s="258"/>
      <c r="G13" s="258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Y13" s="150"/>
      <c r="Z13" s="150"/>
      <c r="AA13" s="150"/>
      <c r="AB13" s="150"/>
      <c r="AC13" s="150"/>
      <c r="AD13" s="150"/>
      <c r="AE13" s="150"/>
      <c r="AF13" s="150"/>
      <c r="AG13" s="150" t="s">
        <v>116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x14ac:dyDescent="0.2">
      <c r="A14" s="161" t="s">
        <v>97</v>
      </c>
      <c r="B14" s="162" t="s">
        <v>65</v>
      </c>
      <c r="C14" s="183" t="s">
        <v>66</v>
      </c>
      <c r="D14" s="163"/>
      <c r="E14" s="164"/>
      <c r="F14" s="165"/>
      <c r="G14" s="165">
        <f>SUMIF(AG15:AG31,"&lt;&gt;NOR",G15:G31)</f>
        <v>0</v>
      </c>
      <c r="H14" s="165"/>
      <c r="I14" s="165">
        <f>SUM(I15:I31)</f>
        <v>0</v>
      </c>
      <c r="J14" s="165"/>
      <c r="K14" s="165">
        <f>SUM(K15:K31)</f>
        <v>0</v>
      </c>
      <c r="L14" s="165"/>
      <c r="M14" s="165">
        <f>SUM(M15:M31)</f>
        <v>0</v>
      </c>
      <c r="N14" s="165"/>
      <c r="O14" s="165">
        <f>SUM(O15:O31)</f>
        <v>0.8</v>
      </c>
      <c r="P14" s="165"/>
      <c r="Q14" s="165">
        <f>SUM(Q15:Q31)</f>
        <v>0</v>
      </c>
      <c r="R14" s="165"/>
      <c r="S14" s="165"/>
      <c r="T14" s="166"/>
      <c r="U14" s="160"/>
      <c r="V14" s="160">
        <f>SUM(V15:V31)</f>
        <v>52.44</v>
      </c>
      <c r="W14" s="160"/>
      <c r="X14" s="160"/>
      <c r="AG14" t="s">
        <v>98</v>
      </c>
    </row>
    <row r="15" spans="1:60" outlineLevel="1" x14ac:dyDescent="0.2">
      <c r="A15" s="175">
        <v>3</v>
      </c>
      <c r="B15" s="176" t="s">
        <v>117</v>
      </c>
      <c r="C15" s="185" t="s">
        <v>118</v>
      </c>
      <c r="D15" s="177" t="s">
        <v>119</v>
      </c>
      <c r="E15" s="178">
        <v>1.5</v>
      </c>
      <c r="F15" s="179"/>
      <c r="G15" s="180">
        <f>ROUND(E15*F15,2)</f>
        <v>0</v>
      </c>
      <c r="H15" s="179"/>
      <c r="I15" s="180">
        <f>ROUND(E15*H15,2)</f>
        <v>0</v>
      </c>
      <c r="J15" s="179"/>
      <c r="K15" s="180">
        <f>ROUND(E15*J15,2)</f>
        <v>0</v>
      </c>
      <c r="L15" s="180">
        <v>21</v>
      </c>
      <c r="M15" s="180">
        <f>G15*(1+L15/100)</f>
        <v>0</v>
      </c>
      <c r="N15" s="180">
        <v>5.0800000000000003E-3</v>
      </c>
      <c r="O15" s="180">
        <f>ROUND(E15*N15,2)</f>
        <v>0.01</v>
      </c>
      <c r="P15" s="180">
        <v>0</v>
      </c>
      <c r="Q15" s="180">
        <f>ROUND(E15*P15,2)</f>
        <v>0</v>
      </c>
      <c r="R15" s="180" t="s">
        <v>120</v>
      </c>
      <c r="S15" s="180" t="s">
        <v>103</v>
      </c>
      <c r="T15" s="181" t="s">
        <v>103</v>
      </c>
      <c r="U15" s="159">
        <v>0.23499999999999999</v>
      </c>
      <c r="V15" s="159">
        <f>ROUND(E15*U15,2)</f>
        <v>0.35</v>
      </c>
      <c r="W15" s="159"/>
      <c r="X15" s="159" t="s">
        <v>104</v>
      </c>
      <c r="Y15" s="150"/>
      <c r="Z15" s="150"/>
      <c r="AA15" s="150"/>
      <c r="AB15" s="150"/>
      <c r="AC15" s="150"/>
      <c r="AD15" s="150"/>
      <c r="AE15" s="150"/>
      <c r="AF15" s="150"/>
      <c r="AG15" s="150" t="s">
        <v>105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67">
        <v>4</v>
      </c>
      <c r="B16" s="168" t="s">
        <v>121</v>
      </c>
      <c r="C16" s="184" t="s">
        <v>122</v>
      </c>
      <c r="D16" s="169" t="s">
        <v>119</v>
      </c>
      <c r="E16" s="170">
        <v>51</v>
      </c>
      <c r="F16" s="171"/>
      <c r="G16" s="172">
        <f>ROUND(E16*F16,2)</f>
        <v>0</v>
      </c>
      <c r="H16" s="171"/>
      <c r="I16" s="172">
        <f>ROUND(E16*H16,2)</f>
        <v>0</v>
      </c>
      <c r="J16" s="171"/>
      <c r="K16" s="172">
        <f>ROUND(E16*J16,2)</f>
        <v>0</v>
      </c>
      <c r="L16" s="172">
        <v>21</v>
      </c>
      <c r="M16" s="172">
        <f>G16*(1+L16/100)</f>
        <v>0</v>
      </c>
      <c r="N16" s="172">
        <v>1.455E-2</v>
      </c>
      <c r="O16" s="172">
        <f>ROUND(E16*N16,2)</f>
        <v>0.74</v>
      </c>
      <c r="P16" s="172">
        <v>0</v>
      </c>
      <c r="Q16" s="172">
        <f>ROUND(E16*P16,2)</f>
        <v>0</v>
      </c>
      <c r="R16" s="172" t="s">
        <v>120</v>
      </c>
      <c r="S16" s="172" t="s">
        <v>103</v>
      </c>
      <c r="T16" s="173" t="s">
        <v>103</v>
      </c>
      <c r="U16" s="159">
        <v>0.78400000000000003</v>
      </c>
      <c r="V16" s="159">
        <f>ROUND(E16*U16,2)</f>
        <v>39.979999999999997</v>
      </c>
      <c r="W16" s="159"/>
      <c r="X16" s="159" t="s">
        <v>104</v>
      </c>
      <c r="Y16" s="150"/>
      <c r="Z16" s="150"/>
      <c r="AA16" s="150"/>
      <c r="AB16" s="150"/>
      <c r="AC16" s="150"/>
      <c r="AD16" s="150"/>
      <c r="AE16" s="150"/>
      <c r="AF16" s="150"/>
      <c r="AG16" s="150" t="s">
        <v>105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57"/>
      <c r="B17" s="158"/>
      <c r="C17" s="257" t="s">
        <v>123</v>
      </c>
      <c r="D17" s="258"/>
      <c r="E17" s="258"/>
      <c r="F17" s="258"/>
      <c r="G17" s="258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9"/>
      <c r="Y17" s="150"/>
      <c r="Z17" s="150"/>
      <c r="AA17" s="150"/>
      <c r="AB17" s="150"/>
      <c r="AC17" s="150"/>
      <c r="AD17" s="150"/>
      <c r="AE17" s="150"/>
      <c r="AF17" s="150"/>
      <c r="AG17" s="150" t="s">
        <v>116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57"/>
      <c r="B18" s="158"/>
      <c r="C18" s="246" t="s">
        <v>124</v>
      </c>
      <c r="D18" s="247"/>
      <c r="E18" s="247"/>
      <c r="F18" s="247"/>
      <c r="G18" s="247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  <c r="Y18" s="150"/>
      <c r="Z18" s="150"/>
      <c r="AA18" s="150"/>
      <c r="AB18" s="150"/>
      <c r="AC18" s="150"/>
      <c r="AD18" s="150"/>
      <c r="AE18" s="150"/>
      <c r="AF18" s="150"/>
      <c r="AG18" s="150" t="s">
        <v>107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57"/>
      <c r="B19" s="158"/>
      <c r="C19" s="246" t="s">
        <v>108</v>
      </c>
      <c r="D19" s="247"/>
      <c r="E19" s="247"/>
      <c r="F19" s="247"/>
      <c r="G19" s="247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9"/>
      <c r="Y19" s="150"/>
      <c r="Z19" s="150"/>
      <c r="AA19" s="150"/>
      <c r="AB19" s="150"/>
      <c r="AC19" s="150"/>
      <c r="AD19" s="150"/>
      <c r="AE19" s="150"/>
      <c r="AF19" s="150"/>
      <c r="AG19" s="150" t="s">
        <v>107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75">
        <v>5</v>
      </c>
      <c r="B20" s="176" t="s">
        <v>125</v>
      </c>
      <c r="C20" s="185" t="s">
        <v>126</v>
      </c>
      <c r="D20" s="177" t="s">
        <v>101</v>
      </c>
      <c r="E20" s="178">
        <v>2</v>
      </c>
      <c r="F20" s="179"/>
      <c r="G20" s="180">
        <f t="shared" ref="G20:G27" si="0">ROUND(E20*F20,2)</f>
        <v>0</v>
      </c>
      <c r="H20" s="179"/>
      <c r="I20" s="180">
        <f t="shared" ref="I20:I27" si="1">ROUND(E20*H20,2)</f>
        <v>0</v>
      </c>
      <c r="J20" s="179"/>
      <c r="K20" s="180">
        <f t="shared" ref="K20:K27" si="2">ROUND(E20*J20,2)</f>
        <v>0</v>
      </c>
      <c r="L20" s="180">
        <v>21</v>
      </c>
      <c r="M20" s="180">
        <f t="shared" ref="M20:M27" si="3">G20*(1+L20/100)</f>
        <v>0</v>
      </c>
      <c r="N20" s="180">
        <v>1.0399999999999999E-3</v>
      </c>
      <c r="O20" s="180">
        <f t="shared" ref="O20:O27" si="4">ROUND(E20*N20,2)</f>
        <v>0</v>
      </c>
      <c r="P20" s="180">
        <v>0</v>
      </c>
      <c r="Q20" s="180">
        <f t="shared" ref="Q20:Q27" si="5">ROUND(E20*P20,2)</f>
        <v>0</v>
      </c>
      <c r="R20" s="180" t="s">
        <v>120</v>
      </c>
      <c r="S20" s="180" t="s">
        <v>103</v>
      </c>
      <c r="T20" s="181" t="s">
        <v>103</v>
      </c>
      <c r="U20" s="159">
        <v>0.42399999999999999</v>
      </c>
      <c r="V20" s="159">
        <f t="shared" ref="V20:V27" si="6">ROUND(E20*U20,2)</f>
        <v>0.85</v>
      </c>
      <c r="W20" s="159"/>
      <c r="X20" s="159" t="s">
        <v>104</v>
      </c>
      <c r="Y20" s="150"/>
      <c r="Z20" s="150"/>
      <c r="AA20" s="150"/>
      <c r="AB20" s="150"/>
      <c r="AC20" s="150"/>
      <c r="AD20" s="150"/>
      <c r="AE20" s="150"/>
      <c r="AF20" s="150"/>
      <c r="AG20" s="150" t="s">
        <v>105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ht="22.5" outlineLevel="1" x14ac:dyDescent="0.2">
      <c r="A21" s="175">
        <v>6</v>
      </c>
      <c r="B21" s="176" t="s">
        <v>127</v>
      </c>
      <c r="C21" s="185" t="s">
        <v>128</v>
      </c>
      <c r="D21" s="177" t="s">
        <v>101</v>
      </c>
      <c r="E21" s="178">
        <v>2</v>
      </c>
      <c r="F21" s="179"/>
      <c r="G21" s="180">
        <f t="shared" si="0"/>
        <v>0</v>
      </c>
      <c r="H21" s="179"/>
      <c r="I21" s="180">
        <f t="shared" si="1"/>
        <v>0</v>
      </c>
      <c r="J21" s="179"/>
      <c r="K21" s="180">
        <f t="shared" si="2"/>
        <v>0</v>
      </c>
      <c r="L21" s="180">
        <v>21</v>
      </c>
      <c r="M21" s="180">
        <f t="shared" si="3"/>
        <v>0</v>
      </c>
      <c r="N21" s="180">
        <v>0</v>
      </c>
      <c r="O21" s="180">
        <f t="shared" si="4"/>
        <v>0</v>
      </c>
      <c r="P21" s="180">
        <v>0</v>
      </c>
      <c r="Q21" s="180">
        <f t="shared" si="5"/>
        <v>0</v>
      </c>
      <c r="R21" s="180" t="s">
        <v>120</v>
      </c>
      <c r="S21" s="180" t="s">
        <v>103</v>
      </c>
      <c r="T21" s="181" t="s">
        <v>103</v>
      </c>
      <c r="U21" s="159">
        <v>6.4000000000000001E-2</v>
      </c>
      <c r="V21" s="159">
        <f t="shared" si="6"/>
        <v>0.13</v>
      </c>
      <c r="W21" s="159"/>
      <c r="X21" s="159" t="s">
        <v>104</v>
      </c>
      <c r="Y21" s="150"/>
      <c r="Z21" s="150"/>
      <c r="AA21" s="150"/>
      <c r="AB21" s="150"/>
      <c r="AC21" s="150"/>
      <c r="AD21" s="150"/>
      <c r="AE21" s="150"/>
      <c r="AF21" s="150"/>
      <c r="AG21" s="150" t="s">
        <v>105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ht="22.5" outlineLevel="1" x14ac:dyDescent="0.2">
      <c r="A22" s="175">
        <v>7</v>
      </c>
      <c r="B22" s="176" t="s">
        <v>129</v>
      </c>
      <c r="C22" s="185" t="s">
        <v>130</v>
      </c>
      <c r="D22" s="177" t="s">
        <v>119</v>
      </c>
      <c r="E22" s="178">
        <v>80</v>
      </c>
      <c r="F22" s="179"/>
      <c r="G22" s="180">
        <f t="shared" si="0"/>
        <v>0</v>
      </c>
      <c r="H22" s="179"/>
      <c r="I22" s="180">
        <f t="shared" si="1"/>
        <v>0</v>
      </c>
      <c r="J22" s="179"/>
      <c r="K22" s="180">
        <f t="shared" si="2"/>
        <v>0</v>
      </c>
      <c r="L22" s="180">
        <v>21</v>
      </c>
      <c r="M22" s="180">
        <f t="shared" si="3"/>
        <v>0</v>
      </c>
      <c r="N22" s="180">
        <v>0</v>
      </c>
      <c r="O22" s="180">
        <f t="shared" si="4"/>
        <v>0</v>
      </c>
      <c r="P22" s="180">
        <v>0</v>
      </c>
      <c r="Q22" s="180">
        <f t="shared" si="5"/>
        <v>0</v>
      </c>
      <c r="R22" s="180" t="s">
        <v>120</v>
      </c>
      <c r="S22" s="180" t="s">
        <v>103</v>
      </c>
      <c r="T22" s="181" t="s">
        <v>103</v>
      </c>
      <c r="U22" s="159">
        <v>6.2E-2</v>
      </c>
      <c r="V22" s="159">
        <f t="shared" si="6"/>
        <v>4.96</v>
      </c>
      <c r="W22" s="159"/>
      <c r="X22" s="159" t="s">
        <v>104</v>
      </c>
      <c r="Y22" s="150"/>
      <c r="Z22" s="150"/>
      <c r="AA22" s="150"/>
      <c r="AB22" s="150"/>
      <c r="AC22" s="150"/>
      <c r="AD22" s="150"/>
      <c r="AE22" s="150"/>
      <c r="AF22" s="150"/>
      <c r="AG22" s="150" t="s">
        <v>105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ht="22.5" outlineLevel="1" x14ac:dyDescent="0.2">
      <c r="A23" s="175">
        <v>8</v>
      </c>
      <c r="B23" s="176" t="s">
        <v>131</v>
      </c>
      <c r="C23" s="185" t="s">
        <v>132</v>
      </c>
      <c r="D23" s="177" t="s">
        <v>101</v>
      </c>
      <c r="E23" s="178">
        <v>1</v>
      </c>
      <c r="F23" s="179"/>
      <c r="G23" s="180">
        <f t="shared" si="0"/>
        <v>0</v>
      </c>
      <c r="H23" s="179"/>
      <c r="I23" s="180">
        <f t="shared" si="1"/>
        <v>0</v>
      </c>
      <c r="J23" s="179"/>
      <c r="K23" s="180">
        <f t="shared" si="2"/>
        <v>0</v>
      </c>
      <c r="L23" s="180">
        <v>21</v>
      </c>
      <c r="M23" s="180">
        <f t="shared" si="3"/>
        <v>0</v>
      </c>
      <c r="N23" s="180">
        <v>0</v>
      </c>
      <c r="O23" s="180">
        <f t="shared" si="4"/>
        <v>0</v>
      </c>
      <c r="P23" s="180">
        <v>0</v>
      </c>
      <c r="Q23" s="180">
        <f t="shared" si="5"/>
        <v>0</v>
      </c>
      <c r="R23" s="180" t="s">
        <v>120</v>
      </c>
      <c r="S23" s="180" t="s">
        <v>103</v>
      </c>
      <c r="T23" s="181" t="s">
        <v>103</v>
      </c>
      <c r="U23" s="159">
        <v>0.48199999999999998</v>
      </c>
      <c r="V23" s="159">
        <f t="shared" si="6"/>
        <v>0.48</v>
      </c>
      <c r="W23" s="159"/>
      <c r="X23" s="159" t="s">
        <v>104</v>
      </c>
      <c r="Y23" s="150"/>
      <c r="Z23" s="150"/>
      <c r="AA23" s="150"/>
      <c r="AB23" s="150"/>
      <c r="AC23" s="150"/>
      <c r="AD23" s="150"/>
      <c r="AE23" s="150"/>
      <c r="AF23" s="150"/>
      <c r="AG23" s="150" t="s">
        <v>105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ht="22.5" outlineLevel="1" x14ac:dyDescent="0.2">
      <c r="A24" s="175">
        <v>9</v>
      </c>
      <c r="B24" s="176" t="s">
        <v>133</v>
      </c>
      <c r="C24" s="185" t="s">
        <v>134</v>
      </c>
      <c r="D24" s="177" t="s">
        <v>101</v>
      </c>
      <c r="E24" s="178">
        <v>1</v>
      </c>
      <c r="F24" s="179"/>
      <c r="G24" s="180">
        <f t="shared" si="0"/>
        <v>0</v>
      </c>
      <c r="H24" s="179"/>
      <c r="I24" s="180">
        <f t="shared" si="1"/>
        <v>0</v>
      </c>
      <c r="J24" s="179"/>
      <c r="K24" s="180">
        <f t="shared" si="2"/>
        <v>0</v>
      </c>
      <c r="L24" s="180">
        <v>21</v>
      </c>
      <c r="M24" s="180">
        <f t="shared" si="3"/>
        <v>0</v>
      </c>
      <c r="N24" s="180">
        <v>2.5000000000000001E-4</v>
      </c>
      <c r="O24" s="180">
        <f t="shared" si="4"/>
        <v>0</v>
      </c>
      <c r="P24" s="180">
        <v>0</v>
      </c>
      <c r="Q24" s="180">
        <f t="shared" si="5"/>
        <v>0</v>
      </c>
      <c r="R24" s="180" t="s">
        <v>120</v>
      </c>
      <c r="S24" s="180" t="s">
        <v>103</v>
      </c>
      <c r="T24" s="181" t="s">
        <v>103</v>
      </c>
      <c r="U24" s="159">
        <v>0.31</v>
      </c>
      <c r="V24" s="159">
        <f t="shared" si="6"/>
        <v>0.31</v>
      </c>
      <c r="W24" s="159"/>
      <c r="X24" s="159" t="s">
        <v>104</v>
      </c>
      <c r="Y24" s="150"/>
      <c r="Z24" s="150"/>
      <c r="AA24" s="150"/>
      <c r="AB24" s="150"/>
      <c r="AC24" s="150"/>
      <c r="AD24" s="150"/>
      <c r="AE24" s="150"/>
      <c r="AF24" s="150"/>
      <c r="AG24" s="150" t="s">
        <v>105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75">
        <v>10</v>
      </c>
      <c r="B25" s="176" t="s">
        <v>135</v>
      </c>
      <c r="C25" s="185" t="s">
        <v>136</v>
      </c>
      <c r="D25" s="177" t="s">
        <v>101</v>
      </c>
      <c r="E25" s="178">
        <v>3</v>
      </c>
      <c r="F25" s="179"/>
      <c r="G25" s="180">
        <f t="shared" si="0"/>
        <v>0</v>
      </c>
      <c r="H25" s="179"/>
      <c r="I25" s="180">
        <f t="shared" si="1"/>
        <v>0</v>
      </c>
      <c r="J25" s="179"/>
      <c r="K25" s="180">
        <f t="shared" si="2"/>
        <v>0</v>
      </c>
      <c r="L25" s="180">
        <v>21</v>
      </c>
      <c r="M25" s="180">
        <f t="shared" si="3"/>
        <v>0</v>
      </c>
      <c r="N25" s="180">
        <v>3.8000000000000002E-4</v>
      </c>
      <c r="O25" s="180">
        <f t="shared" si="4"/>
        <v>0</v>
      </c>
      <c r="P25" s="180">
        <v>0</v>
      </c>
      <c r="Q25" s="180">
        <f t="shared" si="5"/>
        <v>0</v>
      </c>
      <c r="R25" s="180" t="s">
        <v>120</v>
      </c>
      <c r="S25" s="180" t="s">
        <v>103</v>
      </c>
      <c r="T25" s="181" t="s">
        <v>103</v>
      </c>
      <c r="U25" s="159">
        <v>0.20599999999999999</v>
      </c>
      <c r="V25" s="159">
        <f t="shared" si="6"/>
        <v>0.62</v>
      </c>
      <c r="W25" s="159"/>
      <c r="X25" s="159" t="s">
        <v>104</v>
      </c>
      <c r="Y25" s="150"/>
      <c r="Z25" s="150"/>
      <c r="AA25" s="150"/>
      <c r="AB25" s="150"/>
      <c r="AC25" s="150"/>
      <c r="AD25" s="150"/>
      <c r="AE25" s="150"/>
      <c r="AF25" s="150"/>
      <c r="AG25" s="150" t="s">
        <v>105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75">
        <v>11</v>
      </c>
      <c r="B26" s="176" t="s">
        <v>137</v>
      </c>
      <c r="C26" s="185" t="s">
        <v>138</v>
      </c>
      <c r="D26" s="177" t="s">
        <v>139</v>
      </c>
      <c r="E26" s="178">
        <v>1</v>
      </c>
      <c r="F26" s="179"/>
      <c r="G26" s="180">
        <f t="shared" si="0"/>
        <v>0</v>
      </c>
      <c r="H26" s="179"/>
      <c r="I26" s="180">
        <f t="shared" si="1"/>
        <v>0</v>
      </c>
      <c r="J26" s="179"/>
      <c r="K26" s="180">
        <f t="shared" si="2"/>
        <v>0</v>
      </c>
      <c r="L26" s="180">
        <v>21</v>
      </c>
      <c r="M26" s="180">
        <f t="shared" si="3"/>
        <v>0</v>
      </c>
      <c r="N26" s="180">
        <v>0</v>
      </c>
      <c r="O26" s="180">
        <f t="shared" si="4"/>
        <v>0</v>
      </c>
      <c r="P26" s="180">
        <v>0</v>
      </c>
      <c r="Q26" s="180">
        <f t="shared" si="5"/>
        <v>0</v>
      </c>
      <c r="R26" s="180"/>
      <c r="S26" s="180" t="s">
        <v>102</v>
      </c>
      <c r="T26" s="181" t="s">
        <v>140</v>
      </c>
      <c r="U26" s="159">
        <v>0</v>
      </c>
      <c r="V26" s="159">
        <f t="shared" si="6"/>
        <v>0</v>
      </c>
      <c r="W26" s="159"/>
      <c r="X26" s="159" t="s">
        <v>104</v>
      </c>
      <c r="Y26" s="150"/>
      <c r="Z26" s="150"/>
      <c r="AA26" s="150"/>
      <c r="AB26" s="150"/>
      <c r="AC26" s="150"/>
      <c r="AD26" s="150"/>
      <c r="AE26" s="150"/>
      <c r="AF26" s="150"/>
      <c r="AG26" s="150" t="s">
        <v>105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67">
        <v>12</v>
      </c>
      <c r="B27" s="168" t="s">
        <v>141</v>
      </c>
      <c r="C27" s="184" t="s">
        <v>142</v>
      </c>
      <c r="D27" s="169" t="s">
        <v>119</v>
      </c>
      <c r="E27" s="170">
        <v>8</v>
      </c>
      <c r="F27" s="171"/>
      <c r="G27" s="172">
        <f t="shared" si="0"/>
        <v>0</v>
      </c>
      <c r="H27" s="171"/>
      <c r="I27" s="172">
        <f t="shared" si="1"/>
        <v>0</v>
      </c>
      <c r="J27" s="171"/>
      <c r="K27" s="172">
        <f t="shared" si="2"/>
        <v>0</v>
      </c>
      <c r="L27" s="172">
        <v>21</v>
      </c>
      <c r="M27" s="172">
        <f t="shared" si="3"/>
        <v>0</v>
      </c>
      <c r="N27" s="172">
        <v>5.8500000000000002E-3</v>
      </c>
      <c r="O27" s="172">
        <f t="shared" si="4"/>
        <v>0.05</v>
      </c>
      <c r="P27" s="172">
        <v>0</v>
      </c>
      <c r="Q27" s="172">
        <f t="shared" si="5"/>
        <v>0</v>
      </c>
      <c r="R27" s="172"/>
      <c r="S27" s="172" t="s">
        <v>102</v>
      </c>
      <c r="T27" s="173" t="s">
        <v>143</v>
      </c>
      <c r="U27" s="159">
        <v>0.46100000000000002</v>
      </c>
      <c r="V27" s="159">
        <f t="shared" si="6"/>
        <v>3.69</v>
      </c>
      <c r="W27" s="159"/>
      <c r="X27" s="159" t="s">
        <v>104</v>
      </c>
      <c r="Y27" s="150"/>
      <c r="Z27" s="150"/>
      <c r="AA27" s="150"/>
      <c r="AB27" s="150"/>
      <c r="AC27" s="150"/>
      <c r="AD27" s="150"/>
      <c r="AE27" s="150"/>
      <c r="AF27" s="150"/>
      <c r="AG27" s="150" t="s">
        <v>105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57"/>
      <c r="B28" s="158"/>
      <c r="C28" s="255" t="s">
        <v>124</v>
      </c>
      <c r="D28" s="256"/>
      <c r="E28" s="256"/>
      <c r="F28" s="256"/>
      <c r="G28" s="256"/>
      <c r="H28" s="159"/>
      <c r="I28" s="159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9"/>
      <c r="W28" s="159"/>
      <c r="X28" s="159"/>
      <c r="Y28" s="150"/>
      <c r="Z28" s="150"/>
      <c r="AA28" s="150"/>
      <c r="AB28" s="150"/>
      <c r="AC28" s="150"/>
      <c r="AD28" s="150"/>
      <c r="AE28" s="150"/>
      <c r="AF28" s="150"/>
      <c r="AG28" s="150" t="s">
        <v>107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57"/>
      <c r="B29" s="158"/>
      <c r="C29" s="246" t="s">
        <v>108</v>
      </c>
      <c r="D29" s="247"/>
      <c r="E29" s="247"/>
      <c r="F29" s="247"/>
      <c r="G29" s="247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50"/>
      <c r="Z29" s="150"/>
      <c r="AA29" s="150"/>
      <c r="AB29" s="150"/>
      <c r="AC29" s="150"/>
      <c r="AD29" s="150"/>
      <c r="AE29" s="150"/>
      <c r="AF29" s="150"/>
      <c r="AG29" s="150" t="s">
        <v>107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67">
        <v>13</v>
      </c>
      <c r="B30" s="168" t="s">
        <v>144</v>
      </c>
      <c r="C30" s="184" t="s">
        <v>145</v>
      </c>
      <c r="D30" s="169" t="s">
        <v>111</v>
      </c>
      <c r="E30" s="170">
        <v>0.79993999999999998</v>
      </c>
      <c r="F30" s="171"/>
      <c r="G30" s="172">
        <f>ROUND(E30*F30,2)</f>
        <v>0</v>
      </c>
      <c r="H30" s="171"/>
      <c r="I30" s="172">
        <f>ROUND(E30*H30,2)</f>
        <v>0</v>
      </c>
      <c r="J30" s="171"/>
      <c r="K30" s="172">
        <f>ROUND(E30*J30,2)</f>
        <v>0</v>
      </c>
      <c r="L30" s="172">
        <v>21</v>
      </c>
      <c r="M30" s="172">
        <f>G30*(1+L30/100)</f>
        <v>0</v>
      </c>
      <c r="N30" s="172">
        <v>0</v>
      </c>
      <c r="O30" s="172">
        <f>ROUND(E30*N30,2)</f>
        <v>0</v>
      </c>
      <c r="P30" s="172">
        <v>0</v>
      </c>
      <c r="Q30" s="172">
        <f>ROUND(E30*P30,2)</f>
        <v>0</v>
      </c>
      <c r="R30" s="172" t="s">
        <v>120</v>
      </c>
      <c r="S30" s="172" t="s">
        <v>103</v>
      </c>
      <c r="T30" s="173" t="s">
        <v>103</v>
      </c>
      <c r="U30" s="159">
        <v>1.333</v>
      </c>
      <c r="V30" s="159">
        <f>ROUND(E30*U30,2)</f>
        <v>1.07</v>
      </c>
      <c r="W30" s="159"/>
      <c r="X30" s="159" t="s">
        <v>113</v>
      </c>
      <c r="Y30" s="150"/>
      <c r="Z30" s="150"/>
      <c r="AA30" s="150"/>
      <c r="AB30" s="150"/>
      <c r="AC30" s="150"/>
      <c r="AD30" s="150"/>
      <c r="AE30" s="150"/>
      <c r="AF30" s="150"/>
      <c r="AG30" s="150" t="s">
        <v>114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57"/>
      <c r="B31" s="158"/>
      <c r="C31" s="257" t="s">
        <v>146</v>
      </c>
      <c r="D31" s="258"/>
      <c r="E31" s="258"/>
      <c r="F31" s="258"/>
      <c r="G31" s="258"/>
      <c r="H31" s="159"/>
      <c r="I31" s="159"/>
      <c r="J31" s="159"/>
      <c r="K31" s="159"/>
      <c r="L31" s="159"/>
      <c r="M31" s="159"/>
      <c r="N31" s="159"/>
      <c r="O31" s="159"/>
      <c r="P31" s="159"/>
      <c r="Q31" s="159"/>
      <c r="R31" s="159"/>
      <c r="S31" s="159"/>
      <c r="T31" s="159"/>
      <c r="U31" s="159"/>
      <c r="V31" s="159"/>
      <c r="W31" s="159"/>
      <c r="X31" s="159"/>
      <c r="Y31" s="150"/>
      <c r="Z31" s="150"/>
      <c r="AA31" s="150"/>
      <c r="AB31" s="150"/>
      <c r="AC31" s="150"/>
      <c r="AD31" s="150"/>
      <c r="AE31" s="150"/>
      <c r="AF31" s="150"/>
      <c r="AG31" s="150" t="s">
        <v>116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x14ac:dyDescent="0.2">
      <c r="A32" s="161" t="s">
        <v>97</v>
      </c>
      <c r="B32" s="162" t="s">
        <v>67</v>
      </c>
      <c r="C32" s="183" t="s">
        <v>68</v>
      </c>
      <c r="D32" s="163"/>
      <c r="E32" s="164"/>
      <c r="F32" s="165"/>
      <c r="G32" s="165">
        <f>SUMIF(AG33:AG34,"&lt;&gt;NOR",G33:G34)</f>
        <v>0</v>
      </c>
      <c r="H32" s="165"/>
      <c r="I32" s="165">
        <f>SUM(I33:I34)</f>
        <v>0</v>
      </c>
      <c r="J32" s="165"/>
      <c r="K32" s="165">
        <f>SUM(K33:K34)</f>
        <v>0</v>
      </c>
      <c r="L32" s="165"/>
      <c r="M32" s="165">
        <f>SUM(M33:M34)</f>
        <v>0</v>
      </c>
      <c r="N32" s="165"/>
      <c r="O32" s="165">
        <f>SUM(O33:O34)</f>
        <v>0</v>
      </c>
      <c r="P32" s="165"/>
      <c r="Q32" s="165">
        <f>SUM(Q33:Q34)</f>
        <v>0</v>
      </c>
      <c r="R32" s="165"/>
      <c r="S32" s="165"/>
      <c r="T32" s="166"/>
      <c r="U32" s="160"/>
      <c r="V32" s="160">
        <f>SUM(V33:V34)</f>
        <v>5.45</v>
      </c>
      <c r="W32" s="160"/>
      <c r="X32" s="160"/>
      <c r="AG32" t="s">
        <v>98</v>
      </c>
    </row>
    <row r="33" spans="1:60" ht="22.5" outlineLevel="1" x14ac:dyDescent="0.2">
      <c r="A33" s="167">
        <v>14</v>
      </c>
      <c r="B33" s="168" t="s">
        <v>147</v>
      </c>
      <c r="C33" s="184" t="s">
        <v>148</v>
      </c>
      <c r="D33" s="169" t="s">
        <v>119</v>
      </c>
      <c r="E33" s="170">
        <v>47</v>
      </c>
      <c r="F33" s="171"/>
      <c r="G33" s="172">
        <f>ROUND(E33*F33,2)</f>
        <v>0</v>
      </c>
      <c r="H33" s="171"/>
      <c r="I33" s="172">
        <f>ROUND(E33*H33,2)</f>
        <v>0</v>
      </c>
      <c r="J33" s="171"/>
      <c r="K33" s="172">
        <f>ROUND(E33*J33,2)</f>
        <v>0</v>
      </c>
      <c r="L33" s="172">
        <v>21</v>
      </c>
      <c r="M33" s="172">
        <f>G33*(1+L33/100)</f>
        <v>0</v>
      </c>
      <c r="N33" s="172">
        <v>9.0000000000000006E-5</v>
      </c>
      <c r="O33" s="172">
        <f>ROUND(E33*N33,2)</f>
        <v>0</v>
      </c>
      <c r="P33" s="172">
        <v>0</v>
      </c>
      <c r="Q33" s="172">
        <f>ROUND(E33*P33,2)</f>
        <v>0</v>
      </c>
      <c r="R33" s="172" t="s">
        <v>149</v>
      </c>
      <c r="S33" s="172" t="s">
        <v>103</v>
      </c>
      <c r="T33" s="173" t="s">
        <v>103</v>
      </c>
      <c r="U33" s="159">
        <v>0.11600000000000001</v>
      </c>
      <c r="V33" s="159">
        <f>ROUND(E33*U33,2)</f>
        <v>5.45</v>
      </c>
      <c r="W33" s="159"/>
      <c r="X33" s="159" t="s">
        <v>104</v>
      </c>
      <c r="Y33" s="150"/>
      <c r="Z33" s="150"/>
      <c r="AA33" s="150"/>
      <c r="AB33" s="150"/>
      <c r="AC33" s="150"/>
      <c r="AD33" s="150"/>
      <c r="AE33" s="150"/>
      <c r="AF33" s="150"/>
      <c r="AG33" s="150" t="s">
        <v>105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57"/>
      <c r="B34" s="158"/>
      <c r="C34" s="257" t="s">
        <v>150</v>
      </c>
      <c r="D34" s="258"/>
      <c r="E34" s="258"/>
      <c r="F34" s="258"/>
      <c r="G34" s="258"/>
      <c r="H34" s="159"/>
      <c r="I34" s="159"/>
      <c r="J34" s="159"/>
      <c r="K34" s="159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9"/>
      <c r="W34" s="159"/>
      <c r="X34" s="159"/>
      <c r="Y34" s="150"/>
      <c r="Z34" s="150"/>
      <c r="AA34" s="150"/>
      <c r="AB34" s="150"/>
      <c r="AC34" s="150"/>
      <c r="AD34" s="150"/>
      <c r="AE34" s="150"/>
      <c r="AF34" s="150"/>
      <c r="AG34" s="150" t="s">
        <v>116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x14ac:dyDescent="0.2">
      <c r="A35" s="161" t="s">
        <v>97</v>
      </c>
      <c r="B35" s="162" t="s">
        <v>69</v>
      </c>
      <c r="C35" s="183" t="s">
        <v>27</v>
      </c>
      <c r="D35" s="163"/>
      <c r="E35" s="164"/>
      <c r="F35" s="165"/>
      <c r="G35" s="165">
        <f>SUMIF(AG36:AG39,"&lt;&gt;NOR",G36:G39)</f>
        <v>0</v>
      </c>
      <c r="H35" s="165"/>
      <c r="I35" s="165">
        <f>SUM(I36:I39)</f>
        <v>0</v>
      </c>
      <c r="J35" s="165"/>
      <c r="K35" s="165">
        <f>SUM(K36:K39)</f>
        <v>0</v>
      </c>
      <c r="L35" s="165"/>
      <c r="M35" s="165">
        <f>SUM(M36:M39)</f>
        <v>0</v>
      </c>
      <c r="N35" s="165"/>
      <c r="O35" s="165">
        <f>SUM(O36:O39)</f>
        <v>0</v>
      </c>
      <c r="P35" s="165"/>
      <c r="Q35" s="165">
        <f>SUM(Q36:Q39)</f>
        <v>0</v>
      </c>
      <c r="R35" s="165"/>
      <c r="S35" s="165"/>
      <c r="T35" s="166"/>
      <c r="U35" s="160"/>
      <c r="V35" s="160">
        <f>SUM(V36:V39)</f>
        <v>0</v>
      </c>
      <c r="W35" s="160"/>
      <c r="X35" s="160"/>
      <c r="AG35" t="s">
        <v>98</v>
      </c>
    </row>
    <row r="36" spans="1:60" outlineLevel="1" x14ac:dyDescent="0.2">
      <c r="A36" s="167">
        <v>15</v>
      </c>
      <c r="B36" s="168" t="s">
        <v>151</v>
      </c>
      <c r="C36" s="184" t="s">
        <v>152</v>
      </c>
      <c r="D36" s="169" t="s">
        <v>153</v>
      </c>
      <c r="E36" s="170">
        <v>1</v>
      </c>
      <c r="F36" s="171"/>
      <c r="G36" s="172">
        <f>ROUND(E36*F36,2)</f>
        <v>0</v>
      </c>
      <c r="H36" s="171"/>
      <c r="I36" s="172">
        <f>ROUND(E36*H36,2)</f>
        <v>0</v>
      </c>
      <c r="J36" s="171"/>
      <c r="K36" s="172">
        <f>ROUND(E36*J36,2)</f>
        <v>0</v>
      </c>
      <c r="L36" s="172">
        <v>21</v>
      </c>
      <c r="M36" s="172">
        <f>G36*(1+L36/100)</f>
        <v>0</v>
      </c>
      <c r="N36" s="172">
        <v>0</v>
      </c>
      <c r="O36" s="172">
        <f>ROUND(E36*N36,2)</f>
        <v>0</v>
      </c>
      <c r="P36" s="172">
        <v>0</v>
      </c>
      <c r="Q36" s="172">
        <f>ROUND(E36*P36,2)</f>
        <v>0</v>
      </c>
      <c r="R36" s="172"/>
      <c r="S36" s="172" t="s">
        <v>103</v>
      </c>
      <c r="T36" s="173" t="s">
        <v>140</v>
      </c>
      <c r="U36" s="159">
        <v>0</v>
      </c>
      <c r="V36" s="159">
        <f>ROUND(E36*U36,2)</f>
        <v>0</v>
      </c>
      <c r="W36" s="159"/>
      <c r="X36" s="159" t="s">
        <v>154</v>
      </c>
      <c r="Y36" s="150"/>
      <c r="Z36" s="150"/>
      <c r="AA36" s="150"/>
      <c r="AB36" s="150"/>
      <c r="AC36" s="150"/>
      <c r="AD36" s="150"/>
      <c r="AE36" s="150"/>
      <c r="AF36" s="150"/>
      <c r="AG36" s="150" t="s">
        <v>155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57"/>
      <c r="B37" s="158"/>
      <c r="C37" s="255" t="s">
        <v>156</v>
      </c>
      <c r="D37" s="256"/>
      <c r="E37" s="256"/>
      <c r="F37" s="256"/>
      <c r="G37" s="256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9"/>
      <c r="Y37" s="150"/>
      <c r="Z37" s="150"/>
      <c r="AA37" s="150"/>
      <c r="AB37" s="150"/>
      <c r="AC37" s="150"/>
      <c r="AD37" s="150"/>
      <c r="AE37" s="150"/>
      <c r="AF37" s="150"/>
      <c r="AG37" s="150" t="s">
        <v>107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67">
        <v>16</v>
      </c>
      <c r="B38" s="168" t="s">
        <v>157</v>
      </c>
      <c r="C38" s="184" t="s">
        <v>158</v>
      </c>
      <c r="D38" s="169" t="s">
        <v>153</v>
      </c>
      <c r="E38" s="170">
        <v>1</v>
      </c>
      <c r="F38" s="171"/>
      <c r="G38" s="172">
        <f>ROUND(E38*F38,2)</f>
        <v>0</v>
      </c>
      <c r="H38" s="171"/>
      <c r="I38" s="172">
        <f>ROUND(E38*H38,2)</f>
        <v>0</v>
      </c>
      <c r="J38" s="171"/>
      <c r="K38" s="172">
        <f>ROUND(E38*J38,2)</f>
        <v>0</v>
      </c>
      <c r="L38" s="172">
        <v>21</v>
      </c>
      <c r="M38" s="172">
        <f>G38*(1+L38/100)</f>
        <v>0</v>
      </c>
      <c r="N38" s="172">
        <v>0</v>
      </c>
      <c r="O38" s="172">
        <f>ROUND(E38*N38,2)</f>
        <v>0</v>
      </c>
      <c r="P38" s="172">
        <v>0</v>
      </c>
      <c r="Q38" s="172">
        <f>ROUND(E38*P38,2)</f>
        <v>0</v>
      </c>
      <c r="R38" s="172"/>
      <c r="S38" s="172" t="s">
        <v>103</v>
      </c>
      <c r="T38" s="173" t="s">
        <v>140</v>
      </c>
      <c r="U38" s="159">
        <v>0</v>
      </c>
      <c r="V38" s="159">
        <f>ROUND(E38*U38,2)</f>
        <v>0</v>
      </c>
      <c r="W38" s="159"/>
      <c r="X38" s="159" t="s">
        <v>154</v>
      </c>
      <c r="Y38" s="150"/>
      <c r="Z38" s="150"/>
      <c r="AA38" s="150"/>
      <c r="AB38" s="150"/>
      <c r="AC38" s="150"/>
      <c r="AD38" s="150"/>
      <c r="AE38" s="150"/>
      <c r="AF38" s="150"/>
      <c r="AG38" s="150" t="s">
        <v>155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">
      <c r="A39" s="157"/>
      <c r="B39" s="158"/>
      <c r="C39" s="255" t="s">
        <v>159</v>
      </c>
      <c r="D39" s="256"/>
      <c r="E39" s="256"/>
      <c r="F39" s="256"/>
      <c r="G39" s="256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59"/>
      <c r="X39" s="159"/>
      <c r="Y39" s="150"/>
      <c r="Z39" s="150"/>
      <c r="AA39" s="150"/>
      <c r="AB39" s="150"/>
      <c r="AC39" s="150"/>
      <c r="AD39" s="150"/>
      <c r="AE39" s="150"/>
      <c r="AF39" s="150"/>
      <c r="AG39" s="150" t="s">
        <v>107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x14ac:dyDescent="0.2">
      <c r="A40" s="161" t="s">
        <v>97</v>
      </c>
      <c r="B40" s="162" t="s">
        <v>70</v>
      </c>
      <c r="C40" s="183" t="s">
        <v>28</v>
      </c>
      <c r="D40" s="163"/>
      <c r="E40" s="164"/>
      <c r="F40" s="165"/>
      <c r="G40" s="165">
        <f>SUMIF(AG41:AG46,"&lt;&gt;NOR",G41:G46)</f>
        <v>0</v>
      </c>
      <c r="H40" s="165"/>
      <c r="I40" s="165">
        <f>SUM(I41:I46)</f>
        <v>0</v>
      </c>
      <c r="J40" s="165"/>
      <c r="K40" s="165">
        <f>SUM(K41:K46)</f>
        <v>0</v>
      </c>
      <c r="L40" s="165"/>
      <c r="M40" s="165">
        <f>SUM(M41:M46)</f>
        <v>0</v>
      </c>
      <c r="N40" s="165"/>
      <c r="O40" s="165">
        <f>SUM(O41:O46)</f>
        <v>0</v>
      </c>
      <c r="P40" s="165"/>
      <c r="Q40" s="165">
        <f>SUM(Q41:Q46)</f>
        <v>0</v>
      </c>
      <c r="R40" s="165"/>
      <c r="S40" s="165"/>
      <c r="T40" s="166"/>
      <c r="U40" s="160"/>
      <c r="V40" s="160">
        <f>SUM(V41:V46)</f>
        <v>0</v>
      </c>
      <c r="W40" s="160"/>
      <c r="X40" s="160"/>
      <c r="AG40" t="s">
        <v>98</v>
      </c>
    </row>
    <row r="41" spans="1:60" outlineLevel="1" x14ac:dyDescent="0.2">
      <c r="A41" s="167">
        <v>17</v>
      </c>
      <c r="B41" s="168" t="s">
        <v>160</v>
      </c>
      <c r="C41" s="184" t="s">
        <v>161</v>
      </c>
      <c r="D41" s="169" t="s">
        <v>153</v>
      </c>
      <c r="E41" s="170">
        <v>1</v>
      </c>
      <c r="F41" s="171"/>
      <c r="G41" s="172">
        <f>ROUND(E41*F41,2)</f>
        <v>0</v>
      </c>
      <c r="H41" s="171"/>
      <c r="I41" s="172">
        <f>ROUND(E41*H41,2)</f>
        <v>0</v>
      </c>
      <c r="J41" s="171"/>
      <c r="K41" s="172">
        <f>ROUND(E41*J41,2)</f>
        <v>0</v>
      </c>
      <c r="L41" s="172">
        <v>21</v>
      </c>
      <c r="M41" s="172">
        <f>G41*(1+L41/100)</f>
        <v>0</v>
      </c>
      <c r="N41" s="172">
        <v>0</v>
      </c>
      <c r="O41" s="172">
        <f>ROUND(E41*N41,2)</f>
        <v>0</v>
      </c>
      <c r="P41" s="172">
        <v>0</v>
      </c>
      <c r="Q41" s="172">
        <f>ROUND(E41*P41,2)</f>
        <v>0</v>
      </c>
      <c r="R41" s="172"/>
      <c r="S41" s="172" t="s">
        <v>103</v>
      </c>
      <c r="T41" s="173" t="s">
        <v>140</v>
      </c>
      <c r="U41" s="159">
        <v>0</v>
      </c>
      <c r="V41" s="159">
        <f>ROUND(E41*U41,2)</f>
        <v>0</v>
      </c>
      <c r="W41" s="159"/>
      <c r="X41" s="159" t="s">
        <v>154</v>
      </c>
      <c r="Y41" s="150"/>
      <c r="Z41" s="150"/>
      <c r="AA41" s="150"/>
      <c r="AB41" s="150"/>
      <c r="AC41" s="150"/>
      <c r="AD41" s="150"/>
      <c r="AE41" s="150"/>
      <c r="AF41" s="150"/>
      <c r="AG41" s="150" t="s">
        <v>162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">
      <c r="A42" s="157"/>
      <c r="B42" s="158"/>
      <c r="C42" s="255" t="s">
        <v>163</v>
      </c>
      <c r="D42" s="256"/>
      <c r="E42" s="256"/>
      <c r="F42" s="256"/>
      <c r="G42" s="256"/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59"/>
      <c r="W42" s="159"/>
      <c r="X42" s="159"/>
      <c r="Y42" s="150"/>
      <c r="Z42" s="150"/>
      <c r="AA42" s="150"/>
      <c r="AB42" s="150"/>
      <c r="AC42" s="150"/>
      <c r="AD42" s="150"/>
      <c r="AE42" s="150"/>
      <c r="AF42" s="150"/>
      <c r="AG42" s="150" t="s">
        <v>107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74" t="str">
        <f>C42</f>
        <v>náklady spojené s provedením všech technickými normami předepsaných zkoušek a revizí stavebních konstrukcí nebo stavebních prací.</v>
      </c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67">
        <v>18</v>
      </c>
      <c r="B43" s="168" t="s">
        <v>164</v>
      </c>
      <c r="C43" s="184" t="s">
        <v>165</v>
      </c>
      <c r="D43" s="169" t="s">
        <v>153</v>
      </c>
      <c r="E43" s="170">
        <v>1</v>
      </c>
      <c r="F43" s="171"/>
      <c r="G43" s="172">
        <f>ROUND(E43*F43,2)</f>
        <v>0</v>
      </c>
      <c r="H43" s="171"/>
      <c r="I43" s="172">
        <f>ROUND(E43*H43,2)</f>
        <v>0</v>
      </c>
      <c r="J43" s="171"/>
      <c r="K43" s="172">
        <f>ROUND(E43*J43,2)</f>
        <v>0</v>
      </c>
      <c r="L43" s="172">
        <v>21</v>
      </c>
      <c r="M43" s="172">
        <f>G43*(1+L43/100)</f>
        <v>0</v>
      </c>
      <c r="N43" s="172">
        <v>0</v>
      </c>
      <c r="O43" s="172">
        <f>ROUND(E43*N43,2)</f>
        <v>0</v>
      </c>
      <c r="P43" s="172">
        <v>0</v>
      </c>
      <c r="Q43" s="172">
        <f>ROUND(E43*P43,2)</f>
        <v>0</v>
      </c>
      <c r="R43" s="172"/>
      <c r="S43" s="172" t="s">
        <v>103</v>
      </c>
      <c r="T43" s="173" t="s">
        <v>140</v>
      </c>
      <c r="U43" s="159">
        <v>0</v>
      </c>
      <c r="V43" s="159">
        <f>ROUND(E43*U43,2)</f>
        <v>0</v>
      </c>
      <c r="W43" s="159"/>
      <c r="X43" s="159" t="s">
        <v>154</v>
      </c>
      <c r="Y43" s="150"/>
      <c r="Z43" s="150"/>
      <c r="AA43" s="150"/>
      <c r="AB43" s="150"/>
      <c r="AC43" s="150"/>
      <c r="AD43" s="150"/>
      <c r="AE43" s="150"/>
      <c r="AF43" s="150"/>
      <c r="AG43" s="150" t="s">
        <v>162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">
      <c r="A44" s="157"/>
      <c r="B44" s="158"/>
      <c r="C44" s="255" t="s">
        <v>166</v>
      </c>
      <c r="D44" s="256"/>
      <c r="E44" s="256"/>
      <c r="F44" s="256"/>
      <c r="G44" s="256"/>
      <c r="H44" s="159"/>
      <c r="I44" s="159"/>
      <c r="J44" s="159"/>
      <c r="K44" s="159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9"/>
      <c r="W44" s="159"/>
      <c r="X44" s="159"/>
      <c r="Y44" s="150"/>
      <c r="Z44" s="150"/>
      <c r="AA44" s="150"/>
      <c r="AB44" s="150"/>
      <c r="AC44" s="150"/>
      <c r="AD44" s="150"/>
      <c r="AE44" s="150"/>
      <c r="AF44" s="150"/>
      <c r="AG44" s="150" t="s">
        <v>107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74" t="str">
        <f>C44</f>
        <v>Náklady na vyhotovení dokumentace skutečného provedení stavby a její předání objednateli v požadované formě a požadovaném počtu.</v>
      </c>
      <c r="BB44" s="150"/>
      <c r="BC44" s="150"/>
      <c r="BD44" s="150"/>
      <c r="BE44" s="150"/>
      <c r="BF44" s="150"/>
      <c r="BG44" s="150"/>
      <c r="BH44" s="150"/>
    </row>
    <row r="45" spans="1:60" outlineLevel="1" x14ac:dyDescent="0.2">
      <c r="A45" s="167">
        <v>19</v>
      </c>
      <c r="B45" s="168" t="s">
        <v>167</v>
      </c>
      <c r="C45" s="184" t="s">
        <v>168</v>
      </c>
      <c r="D45" s="169" t="s">
        <v>153</v>
      </c>
      <c r="E45" s="170">
        <v>1</v>
      </c>
      <c r="F45" s="171"/>
      <c r="G45" s="172">
        <f>ROUND(E45*F45,2)</f>
        <v>0</v>
      </c>
      <c r="H45" s="171"/>
      <c r="I45" s="172">
        <f>ROUND(E45*H45,2)</f>
        <v>0</v>
      </c>
      <c r="J45" s="171"/>
      <c r="K45" s="172">
        <f>ROUND(E45*J45,2)</f>
        <v>0</v>
      </c>
      <c r="L45" s="172">
        <v>21</v>
      </c>
      <c r="M45" s="172">
        <f>G45*(1+L45/100)</f>
        <v>0</v>
      </c>
      <c r="N45" s="172">
        <v>0</v>
      </c>
      <c r="O45" s="172">
        <f>ROUND(E45*N45,2)</f>
        <v>0</v>
      </c>
      <c r="P45" s="172">
        <v>0</v>
      </c>
      <c r="Q45" s="172">
        <f>ROUND(E45*P45,2)</f>
        <v>0</v>
      </c>
      <c r="R45" s="172"/>
      <c r="S45" s="172" t="s">
        <v>102</v>
      </c>
      <c r="T45" s="173" t="s">
        <v>140</v>
      </c>
      <c r="U45" s="159">
        <v>0</v>
      </c>
      <c r="V45" s="159">
        <f>ROUND(E45*U45,2)</f>
        <v>0</v>
      </c>
      <c r="W45" s="159"/>
      <c r="X45" s="159" t="s">
        <v>154</v>
      </c>
      <c r="Y45" s="150"/>
      <c r="Z45" s="150"/>
      <c r="AA45" s="150"/>
      <c r="AB45" s="150"/>
      <c r="AC45" s="150"/>
      <c r="AD45" s="150"/>
      <c r="AE45" s="150"/>
      <c r="AF45" s="150"/>
      <c r="AG45" s="150" t="s">
        <v>162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57"/>
      <c r="B46" s="158"/>
      <c r="C46" s="255" t="s">
        <v>169</v>
      </c>
      <c r="D46" s="256"/>
      <c r="E46" s="256"/>
      <c r="F46" s="256"/>
      <c r="G46" s="256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9"/>
      <c r="S46" s="159"/>
      <c r="T46" s="159"/>
      <c r="U46" s="159"/>
      <c r="V46" s="159"/>
      <c r="W46" s="159"/>
      <c r="X46" s="159"/>
      <c r="Y46" s="150"/>
      <c r="Z46" s="150"/>
      <c r="AA46" s="150"/>
      <c r="AB46" s="150"/>
      <c r="AC46" s="150"/>
      <c r="AD46" s="150"/>
      <c r="AE46" s="150"/>
      <c r="AF46" s="150"/>
      <c r="AG46" s="150" t="s">
        <v>107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x14ac:dyDescent="0.2">
      <c r="A47" s="3"/>
      <c r="B47" s="4"/>
      <c r="C47" s="186"/>
      <c r="D47" s="6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AE47">
        <v>15</v>
      </c>
      <c r="AF47">
        <v>21</v>
      </c>
      <c r="AG47" t="s">
        <v>84</v>
      </c>
    </row>
    <row r="48" spans="1:60" x14ac:dyDescent="0.2">
      <c r="A48" s="153"/>
      <c r="B48" s="154" t="s">
        <v>29</v>
      </c>
      <c r="C48" s="187"/>
      <c r="D48" s="155"/>
      <c r="E48" s="156"/>
      <c r="F48" s="156"/>
      <c r="G48" s="182">
        <f>G8+G14+G32+G35+G40</f>
        <v>0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AE48">
        <f>SUMIF(L7:L46,AE47,G7:G46)</f>
        <v>0</v>
      </c>
      <c r="AF48">
        <f>SUMIF(L7:L46,AF47,G7:G46)</f>
        <v>0</v>
      </c>
      <c r="AG48" t="s">
        <v>170</v>
      </c>
    </row>
    <row r="49" spans="3:33" x14ac:dyDescent="0.2">
      <c r="C49" s="188"/>
      <c r="D49" s="10"/>
      <c r="AG49" t="s">
        <v>171</v>
      </c>
    </row>
    <row r="50" spans="3:33" x14ac:dyDescent="0.2">
      <c r="D50" s="10"/>
    </row>
    <row r="51" spans="3:33" x14ac:dyDescent="0.2">
      <c r="D51" s="10"/>
    </row>
    <row r="52" spans="3:33" x14ac:dyDescent="0.2">
      <c r="D52" s="10"/>
    </row>
    <row r="53" spans="3:33" x14ac:dyDescent="0.2">
      <c r="D53" s="10"/>
    </row>
    <row r="54" spans="3:33" x14ac:dyDescent="0.2">
      <c r="D54" s="10"/>
    </row>
    <row r="55" spans="3:33" x14ac:dyDescent="0.2">
      <c r="D55" s="10"/>
    </row>
    <row r="56" spans="3:33" x14ac:dyDescent="0.2">
      <c r="D56" s="10"/>
    </row>
    <row r="57" spans="3:33" x14ac:dyDescent="0.2">
      <c r="D57" s="10"/>
    </row>
    <row r="58" spans="3:33" x14ac:dyDescent="0.2">
      <c r="D58" s="10"/>
    </row>
    <row r="59" spans="3:33" x14ac:dyDescent="0.2">
      <c r="D59" s="10"/>
    </row>
    <row r="60" spans="3:33" x14ac:dyDescent="0.2">
      <c r="D60" s="10"/>
    </row>
    <row r="61" spans="3:33" x14ac:dyDescent="0.2">
      <c r="D61" s="10"/>
    </row>
    <row r="62" spans="3:33" x14ac:dyDescent="0.2">
      <c r="D62" s="10"/>
    </row>
    <row r="63" spans="3:33" x14ac:dyDescent="0.2">
      <c r="D63" s="10"/>
    </row>
    <row r="64" spans="3:33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UaThBC89Ontj89OGyjyb5F5FQMCLi9JOpyyxIfsshq6tt+KKV5QV+jrDRSt+qf6bWGyNhpkbEedJOnI2jf4pCw==" saltValue="PnMRmqIq4x6A7ta+HsCQLQ==" spinCount="100000" sheet="1"/>
  <mergeCells count="19">
    <mergeCell ref="C46:G46"/>
    <mergeCell ref="C31:G31"/>
    <mergeCell ref="C34:G34"/>
    <mergeCell ref="C37:G37"/>
    <mergeCell ref="C39:G39"/>
    <mergeCell ref="C42:G42"/>
    <mergeCell ref="C44:G44"/>
    <mergeCell ref="C29:G29"/>
    <mergeCell ref="A1:G1"/>
    <mergeCell ref="C2:G2"/>
    <mergeCell ref="C3:G3"/>
    <mergeCell ref="C4:G4"/>
    <mergeCell ref="C10:G10"/>
    <mergeCell ref="C11:G11"/>
    <mergeCell ref="C13:G13"/>
    <mergeCell ref="C17:G17"/>
    <mergeCell ref="C18:G18"/>
    <mergeCell ref="C19:G19"/>
    <mergeCell ref="C28:G2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A18 D.1.4.2.A18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'A18 D.1.4.2.A18 Pol'!Názvy_tisku</vt:lpstr>
      <vt:lpstr>oadresa</vt:lpstr>
      <vt:lpstr>Stavba!Objednatel</vt:lpstr>
      <vt:lpstr>Stavba!Objekt</vt:lpstr>
      <vt:lpstr>'A18 D.1.4.2.A18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42072</cp:lastModifiedBy>
  <cp:lastPrinted>2019-03-19T12:27:02Z</cp:lastPrinted>
  <dcterms:created xsi:type="dcterms:W3CDTF">2009-04-08T07:15:50Z</dcterms:created>
  <dcterms:modified xsi:type="dcterms:W3CDTF">2022-01-07T21:31:29Z</dcterms:modified>
</cp:coreProperties>
</file>