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bookViews>
    <workbookView xWindow="-4980" yWindow="1260" windowWidth="23595" windowHeight="1452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.041">#REF!</definedName>
    <definedName name="MONT.713">#REF!</definedName>
    <definedName name="mont.731">#REF!</definedName>
    <definedName name="mont.732">#REF!</definedName>
    <definedName name="mont.733">#REF!</definedName>
    <definedName name="mont.734">#REF!</definedName>
    <definedName name="mont.735">#REF!</definedName>
    <definedName name="mont.767">#REF!</definedName>
    <definedName name="mont.783">#REF!</definedName>
    <definedName name="mont.800">#REF!</definedName>
    <definedName name="monta.783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Položky!$A$1:$G$164</definedName>
    <definedName name="PocetMJ">#REF!</definedName>
    <definedName name="Poznamka">#REF!</definedName>
    <definedName name="Profese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soustava">#REF!</definedName>
    <definedName name="soustva">#REF!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ařazení">#REF!</definedName>
    <definedName name="Zhotovitel">#REF!</definedName>
  </definedNames>
  <calcPr calcId="162913" iterateDelta="1E-4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4" i="3" l="1"/>
  <c r="A124" i="3"/>
  <c r="G125" i="3" l="1"/>
  <c r="G20" i="3"/>
  <c r="G163" i="3"/>
  <c r="G26" i="3" l="1"/>
  <c r="G28" i="3"/>
  <c r="G29" i="3"/>
  <c r="G30" i="3"/>
  <c r="G31" i="3"/>
  <c r="G32" i="3"/>
  <c r="G33" i="3"/>
  <c r="G34" i="3"/>
  <c r="G35" i="3"/>
  <c r="G36" i="3"/>
  <c r="G37" i="3"/>
  <c r="G38" i="3"/>
  <c r="G40" i="3"/>
  <c r="G41" i="3"/>
  <c r="G133" i="3"/>
  <c r="G39" i="3" l="1"/>
  <c r="G160" i="3"/>
  <c r="G159" i="3"/>
  <c r="B8" i="3" l="1"/>
  <c r="A9" i="3"/>
  <c r="A10" i="3" s="1"/>
  <c r="A11" i="3" s="1"/>
  <c r="A12" i="3" s="1"/>
  <c r="A13" i="3" l="1"/>
  <c r="B12" i="3"/>
  <c r="B11" i="3"/>
  <c r="B10" i="3"/>
  <c r="B9" i="3"/>
  <c r="G46" i="3"/>
  <c r="G44" i="3"/>
  <c r="G45" i="3"/>
  <c r="G104" i="3"/>
  <c r="G91" i="3"/>
  <c r="G73" i="3"/>
  <c r="G55" i="3"/>
  <c r="G54" i="3"/>
  <c r="G81" i="3"/>
  <c r="G79" i="3"/>
  <c r="G80" i="3"/>
  <c r="G78" i="3"/>
  <c r="A14" i="3" l="1"/>
  <c r="B13" i="3"/>
  <c r="G94" i="3"/>
  <c r="A15" i="3" l="1"/>
  <c r="B14" i="3"/>
  <c r="G57" i="3"/>
  <c r="G77" i="3"/>
  <c r="G76" i="3"/>
  <c r="G75" i="3"/>
  <c r="G74" i="3"/>
  <c r="G71" i="3"/>
  <c r="A16" i="3" l="1"/>
  <c r="B15" i="3"/>
  <c r="G88" i="3"/>
  <c r="G87" i="3"/>
  <c r="G86" i="3"/>
  <c r="G85" i="3"/>
  <c r="G84" i="3"/>
  <c r="G83" i="3"/>
  <c r="G82" i="3"/>
  <c r="G72" i="3"/>
  <c r="G147" i="3"/>
  <c r="G66" i="3"/>
  <c r="G69" i="3"/>
  <c r="G68" i="3"/>
  <c r="G67" i="3"/>
  <c r="G65" i="3"/>
  <c r="G64" i="3"/>
  <c r="G59" i="3"/>
  <c r="G62" i="3"/>
  <c r="G61" i="3"/>
  <c r="G63" i="3"/>
  <c r="G58" i="3"/>
  <c r="G60" i="3"/>
  <c r="G114" i="3"/>
  <c r="G113" i="3"/>
  <c r="G111" i="3"/>
  <c r="G110" i="3"/>
  <c r="G108" i="3"/>
  <c r="G107" i="3"/>
  <c r="G106" i="3"/>
  <c r="G105" i="3"/>
  <c r="G103" i="3"/>
  <c r="AR105" i="3"/>
  <c r="AQ105" i="3"/>
  <c r="AP105" i="3"/>
  <c r="AO105" i="3"/>
  <c r="AN105" i="3"/>
  <c r="G98" i="3"/>
  <c r="G97" i="3"/>
  <c r="G131" i="3"/>
  <c r="G129" i="3"/>
  <c r="G139" i="3"/>
  <c r="G158" i="3"/>
  <c r="G157" i="3"/>
  <c r="G95" i="3"/>
  <c r="G53" i="3"/>
  <c r="G49" i="3"/>
  <c r="G101" i="3"/>
  <c r="G100" i="3"/>
  <c r="G92" i="3"/>
  <c r="G90" i="3"/>
  <c r="AR92" i="3"/>
  <c r="AQ92" i="3"/>
  <c r="AP92" i="3"/>
  <c r="AO92" i="3"/>
  <c r="AN92" i="3"/>
  <c r="G18" i="3"/>
  <c r="G19" i="3"/>
  <c r="G21" i="3"/>
  <c r="G22" i="3"/>
  <c r="AO43" i="3"/>
  <c r="AO116" i="3" s="1"/>
  <c r="G47" i="3"/>
  <c r="G48" i="3"/>
  <c r="G51" i="3"/>
  <c r="G149" i="3"/>
  <c r="G150" i="3"/>
  <c r="G151" i="3"/>
  <c r="G152" i="3"/>
  <c r="G153" i="3"/>
  <c r="G154" i="3"/>
  <c r="G155" i="3"/>
  <c r="G156" i="3"/>
  <c r="G161" i="3"/>
  <c r="G52" i="3"/>
  <c r="AC147" i="3"/>
  <c r="AB147" i="3"/>
  <c r="AA147" i="3"/>
  <c r="Z147" i="3"/>
  <c r="Y147" i="3"/>
  <c r="G50" i="3"/>
  <c r="AN43" i="3"/>
  <c r="AP43" i="3"/>
  <c r="AQ43" i="3"/>
  <c r="AR43" i="3"/>
  <c r="AN41" i="3"/>
  <c r="AN42" i="3" s="1"/>
  <c r="AP41" i="3"/>
  <c r="AP42" i="3" s="1"/>
  <c r="AQ41" i="3"/>
  <c r="AQ42" i="3" s="1"/>
  <c r="AR41" i="3"/>
  <c r="AR42" i="3" s="1"/>
  <c r="AN24" i="3"/>
  <c r="AP24" i="3"/>
  <c r="AQ24" i="3"/>
  <c r="AR24" i="3"/>
  <c r="AN115" i="3"/>
  <c r="AP115" i="3"/>
  <c r="AQ115" i="3"/>
  <c r="AR115" i="3"/>
  <c r="AN141" i="3"/>
  <c r="AP141" i="3"/>
  <c r="AQ141" i="3"/>
  <c r="AR141" i="3"/>
  <c r="G135" i="3" l="1"/>
  <c r="G136" i="3"/>
  <c r="A17" i="3"/>
  <c r="B16" i="3"/>
  <c r="G132" i="3"/>
  <c r="G112" i="3"/>
  <c r="G109" i="3"/>
  <c r="G99" i="3"/>
  <c r="G96" i="3"/>
  <c r="G130" i="3"/>
  <c r="G140" i="3" s="1"/>
  <c r="G118" i="3"/>
  <c r="G93" i="3"/>
  <c r="AR116" i="3"/>
  <c r="G122" i="3"/>
  <c r="G14" i="3"/>
  <c r="AN116" i="3"/>
  <c r="G134" i="3"/>
  <c r="G10" i="3"/>
  <c r="G17" i="3"/>
  <c r="AP116" i="3"/>
  <c r="G121" i="3"/>
  <c r="AQ116" i="3"/>
  <c r="G120" i="3"/>
  <c r="AN144" i="3"/>
  <c r="G119" i="3"/>
  <c r="G12" i="3"/>
  <c r="AQ144" i="3"/>
  <c r="AP144" i="3"/>
  <c r="G15" i="3"/>
  <c r="G8" i="3"/>
  <c r="AR144" i="3"/>
  <c r="G11" i="3"/>
  <c r="G16" i="3"/>
  <c r="G9" i="3"/>
  <c r="G123" i="3" l="1"/>
  <c r="G115" i="3"/>
  <c r="A18" i="3"/>
  <c r="A19" i="3" s="1"/>
  <c r="A20" i="3" s="1"/>
  <c r="B17" i="3"/>
  <c r="G13" i="3"/>
  <c r="G24" i="3"/>
  <c r="G23" i="3" l="1"/>
  <c r="A21" i="3"/>
  <c r="B20" i="3"/>
  <c r="B19" i="3"/>
  <c r="G126" i="3"/>
  <c r="B18" i="3"/>
  <c r="G142" i="3"/>
  <c r="G42" i="3"/>
  <c r="AO24" i="3"/>
  <c r="A22" i="3" l="1"/>
  <c r="B21" i="3"/>
  <c r="AO41" i="3"/>
  <c r="AO42" i="3" s="1"/>
  <c r="G143" i="3" l="1"/>
  <c r="G145" i="3"/>
  <c r="A23" i="3"/>
  <c r="B22" i="3"/>
  <c r="AO141" i="3" l="1"/>
  <c r="AO144" i="3" s="1"/>
  <c r="G144" i="3"/>
  <c r="G116" i="3"/>
  <c r="A24" i="3"/>
  <c r="B23" i="3"/>
  <c r="B24" i="3" l="1"/>
  <c r="A26" i="3"/>
  <c r="AO115" i="3"/>
  <c r="A28" i="3" l="1"/>
  <c r="B28" i="3" s="1"/>
  <c r="G127" i="3"/>
  <c r="A29" i="3" l="1"/>
  <c r="A30" i="3" s="1"/>
  <c r="G137" i="3"/>
  <c r="B29" i="3" l="1"/>
  <c r="A31" i="3"/>
  <c r="B30" i="3"/>
  <c r="G138" i="3"/>
  <c r="G162" i="3"/>
  <c r="G164" i="3" s="1"/>
  <c r="A32" i="3" l="1"/>
  <c r="B31" i="3"/>
  <c r="B32" i="3" l="1"/>
  <c r="A33" i="3"/>
  <c r="B33" i="3" l="1"/>
  <c r="A34" i="3"/>
  <c r="B34" i="3" l="1"/>
  <c r="A35" i="3"/>
  <c r="A36" i="3" l="1"/>
  <c r="B35" i="3"/>
  <c r="A37" i="3" l="1"/>
  <c r="B36" i="3"/>
  <c r="A38" i="3" l="1"/>
  <c r="B37" i="3"/>
  <c r="A39" i="3" l="1"/>
  <c r="B38" i="3"/>
  <c r="A40" i="3" l="1"/>
  <c r="B39" i="3"/>
  <c r="B40" i="3" l="1"/>
  <c r="A41" i="3"/>
  <c r="B41" i="3" l="1"/>
  <c r="A42" i="3"/>
  <c r="A44" i="3" l="1"/>
  <c r="B42" i="3"/>
  <c r="A45" i="3" l="1"/>
  <c r="B44" i="3"/>
  <c r="A46" i="3" l="1"/>
  <c r="B45" i="3"/>
  <c r="A47" i="3" l="1"/>
  <c r="B46" i="3"/>
  <c r="A48" i="3" l="1"/>
  <c r="B47" i="3"/>
  <c r="A49" i="3" l="1"/>
  <c r="B48" i="3"/>
  <c r="A50" i="3" l="1"/>
  <c r="B49" i="3"/>
  <c r="A51" i="3" l="1"/>
  <c r="B50" i="3"/>
  <c r="A52" i="3" l="1"/>
  <c r="B51" i="3"/>
  <c r="A53" i="3" l="1"/>
  <c r="B52" i="3"/>
  <c r="A54" i="3" l="1"/>
  <c r="B53" i="3"/>
  <c r="A55" i="3" l="1"/>
  <c r="B54" i="3"/>
  <c r="A57" i="3" l="1"/>
  <c r="B55" i="3"/>
  <c r="B57" i="3" l="1"/>
  <c r="A58" i="3"/>
  <c r="A59" i="3" l="1"/>
  <c r="B58" i="3"/>
  <c r="A60" i="3" l="1"/>
  <c r="B59" i="3"/>
  <c r="A61" i="3" l="1"/>
  <c r="B60" i="3"/>
  <c r="A62" i="3" l="1"/>
  <c r="B61" i="3"/>
  <c r="B62" i="3" l="1"/>
  <c r="A63" i="3"/>
  <c r="A64" i="3" l="1"/>
  <c r="B63" i="3"/>
  <c r="A65" i="3" l="1"/>
  <c r="B64" i="3"/>
  <c r="A66" i="3" l="1"/>
  <c r="B65" i="3"/>
  <c r="A67" i="3" l="1"/>
  <c r="B66" i="3"/>
  <c r="A68" i="3" l="1"/>
  <c r="B67" i="3"/>
  <c r="B68" i="3" l="1"/>
  <c r="A69" i="3"/>
  <c r="A71" i="3" l="1"/>
  <c r="B69" i="3"/>
  <c r="A72" i="3" l="1"/>
  <c r="B71" i="3"/>
  <c r="A73" i="3" l="1"/>
  <c r="B72" i="3"/>
  <c r="B73" i="3" l="1"/>
  <c r="A74" i="3"/>
  <c r="A75" i="3" l="1"/>
  <c r="B74" i="3"/>
  <c r="A76" i="3" l="1"/>
  <c r="B75" i="3"/>
  <c r="B76" i="3" l="1"/>
  <c r="A77" i="3"/>
  <c r="A78" i="3" l="1"/>
  <c r="B77" i="3"/>
  <c r="A79" i="3" l="1"/>
  <c r="B78" i="3"/>
  <c r="B79" i="3" l="1"/>
  <c r="A80" i="3"/>
  <c r="A81" i="3" l="1"/>
  <c r="B80" i="3"/>
  <c r="A82" i="3" l="1"/>
  <c r="B81" i="3"/>
  <c r="A83" i="3" l="1"/>
  <c r="B82" i="3"/>
  <c r="A84" i="3" l="1"/>
  <c r="B83" i="3"/>
  <c r="B84" i="3" l="1"/>
  <c r="A85" i="3"/>
  <c r="A86" i="3" l="1"/>
  <c r="B85" i="3"/>
  <c r="B86" i="3" l="1"/>
  <c r="A87" i="3"/>
  <c r="A88" i="3" l="1"/>
  <c r="B87" i="3"/>
  <c r="B88" i="3" l="1"/>
  <c r="A90" i="3"/>
  <c r="A91" i="3" l="1"/>
  <c r="B90" i="3"/>
  <c r="A92" i="3" l="1"/>
  <c r="B91" i="3"/>
  <c r="A93" i="3" l="1"/>
  <c r="B92" i="3"/>
  <c r="A94" i="3" l="1"/>
  <c r="B93" i="3"/>
  <c r="A95" i="3" l="1"/>
  <c r="B94" i="3"/>
  <c r="A96" i="3" l="1"/>
  <c r="B95" i="3"/>
  <c r="A97" i="3" l="1"/>
  <c r="B96" i="3"/>
  <c r="B97" i="3" l="1"/>
  <c r="A98" i="3"/>
  <c r="A99" i="3" l="1"/>
  <c r="B98" i="3"/>
  <c r="B99" i="3" l="1"/>
  <c r="A100" i="3"/>
  <c r="A101" i="3" l="1"/>
  <c r="B100" i="3"/>
  <c r="A103" i="3" l="1"/>
  <c r="B101" i="3"/>
  <c r="B103" i="3" l="1"/>
  <c r="A104" i="3"/>
  <c r="B104" i="3" l="1"/>
  <c r="A105" i="3"/>
  <c r="A106" i="3" l="1"/>
  <c r="B105" i="3"/>
  <c r="B106" i="3" l="1"/>
  <c r="A107" i="3"/>
  <c r="B107" i="3" l="1"/>
  <c r="A108" i="3"/>
  <c r="B108" i="3" l="1"/>
  <c r="A109" i="3"/>
  <c r="A110" i="3" l="1"/>
  <c r="B109" i="3"/>
  <c r="B110" i="3" l="1"/>
  <c r="A111" i="3"/>
  <c r="A112" i="3" l="1"/>
  <c r="B111" i="3"/>
  <c r="A113" i="3" l="1"/>
  <c r="B112" i="3"/>
  <c r="A114" i="3" l="1"/>
  <c r="B113" i="3"/>
  <c r="B114" i="3" l="1"/>
  <c r="A115" i="3"/>
  <c r="B115" i="3" l="1"/>
  <c r="A116" i="3"/>
  <c r="B116" i="3" l="1"/>
  <c r="A118" i="3"/>
  <c r="B118" i="3" l="1"/>
  <c r="A119" i="3"/>
  <c r="A120" i="3" l="1"/>
  <c r="B119" i="3"/>
  <c r="A121" i="3" l="1"/>
  <c r="B120" i="3"/>
  <c r="A122" i="3" l="1"/>
  <c r="B121" i="3"/>
  <c r="A123" i="3" l="1"/>
  <c r="B122" i="3"/>
  <c r="B123" i="3" l="1"/>
  <c r="A126" i="3" l="1"/>
  <c r="A127" i="3" l="1"/>
  <c r="B126" i="3"/>
  <c r="B127" i="3" l="1"/>
  <c r="A129" i="3"/>
  <c r="A130" i="3" l="1"/>
  <c r="B129" i="3"/>
  <c r="B130" i="3" l="1"/>
  <c r="A131" i="3"/>
  <c r="B131" i="3" l="1"/>
  <c r="A132" i="3"/>
  <c r="A133" i="3" l="1"/>
  <c r="B132" i="3"/>
  <c r="B133" i="3" l="1"/>
  <c r="A134" i="3"/>
  <c r="A135" i="3" l="1"/>
  <c r="B134" i="3"/>
  <c r="B135" i="3" l="1"/>
  <c r="A136" i="3"/>
  <c r="A137" i="3" l="1"/>
  <c r="B136" i="3"/>
  <c r="A138" i="3" l="1"/>
  <c r="B137" i="3"/>
  <c r="B138" i="3" l="1"/>
  <c r="A139" i="3"/>
  <c r="B139" i="3" l="1"/>
  <c r="A140" i="3"/>
  <c r="B140" i="3" l="1"/>
  <c r="A142" i="3"/>
  <c r="A143" i="3" l="1"/>
  <c r="B142" i="3"/>
  <c r="A144" i="3" l="1"/>
  <c r="B143" i="3"/>
  <c r="A145" i="3" l="1"/>
  <c r="B144" i="3"/>
  <c r="B145" i="3" l="1"/>
  <c r="A147" i="3"/>
  <c r="B147" i="3" l="1"/>
  <c r="A149" i="3"/>
  <c r="B149" i="3" l="1"/>
  <c r="A150" i="3"/>
  <c r="A151" i="3" l="1"/>
  <c r="B150" i="3"/>
  <c r="A152" i="3" l="1"/>
  <c r="B151" i="3"/>
  <c r="A153" i="3" l="1"/>
  <c r="B152" i="3"/>
  <c r="A154" i="3" l="1"/>
  <c r="B153" i="3"/>
  <c r="A155" i="3" l="1"/>
  <c r="B154" i="3"/>
  <c r="A156" i="3" l="1"/>
  <c r="B155" i="3"/>
  <c r="A157" i="3" l="1"/>
  <c r="B156" i="3"/>
  <c r="B157" i="3" l="1"/>
  <c r="A158" i="3"/>
  <c r="A159" i="3" l="1"/>
  <c r="B158" i="3"/>
  <c r="A160" i="3" l="1"/>
  <c r="B159" i="3"/>
  <c r="B160" i="3" l="1"/>
  <c r="A161" i="3"/>
  <c r="B161" i="3" l="1"/>
  <c r="A162" i="3"/>
  <c r="A163" i="3" l="1"/>
  <c r="B163" i="3" s="1"/>
  <c r="B162" i="3"/>
</calcChain>
</file>

<file path=xl/sharedStrings.xml><?xml version="1.0" encoding="utf-8"?>
<sst xmlns="http://schemas.openxmlformats.org/spreadsheetml/2006/main" count="337" uniqueCount="162">
  <si>
    <t>Stavba :</t>
  </si>
  <si>
    <t>Objekt :</t>
  </si>
  <si>
    <t>P.č.</t>
  </si>
  <si>
    <t>Název položky</t>
  </si>
  <si>
    <t>MJ</t>
  </si>
  <si>
    <t>množství</t>
  </si>
  <si>
    <t>Díl:</t>
  </si>
  <si>
    <t>ks</t>
  </si>
  <si>
    <t>713</t>
  </si>
  <si>
    <t>Izolace tepelné</t>
  </si>
  <si>
    <t>kus</t>
  </si>
  <si>
    <t>m</t>
  </si>
  <si>
    <t>soubor</t>
  </si>
  <si>
    <t>731</t>
  </si>
  <si>
    <t>hod</t>
  </si>
  <si>
    <t>733</t>
  </si>
  <si>
    <t>Rozvod potrubí</t>
  </si>
  <si>
    <t>734</t>
  </si>
  <si>
    <t>Armatury</t>
  </si>
  <si>
    <t xml:space="preserve">Montáž tlakoměru deformačního 0-10 MPa </t>
  </si>
  <si>
    <t>767</t>
  </si>
  <si>
    <t>Konstrukce zámečnické</t>
  </si>
  <si>
    <t>kg</t>
  </si>
  <si>
    <t xml:space="preserve">Návarky s trubkovým závitem do G 3/4 </t>
  </si>
  <si>
    <t>900</t>
  </si>
  <si>
    <t>Ostatní položky</t>
  </si>
  <si>
    <t>Vodivé pospojování</t>
  </si>
  <si>
    <t>Zkouška těsnosti po jednotlivých úsecích včetně výstupních protokolů jednotlivých odzkoušených úseků - v návaznosti na harmonogram stavby</t>
  </si>
  <si>
    <t>Zdroje</t>
  </si>
  <si>
    <t>Číslo pol.</t>
  </si>
  <si>
    <t>Čistič pro lepidlo</t>
  </si>
  <si>
    <t>Funkční zkoušky, dilatační zkoušky, topné zkoušky včetně výstupních protokolů</t>
  </si>
  <si>
    <t>Položkový výkaz</t>
  </si>
  <si>
    <t>Napuštění a odvzdušnění systému</t>
  </si>
  <si>
    <t>Lešení pro montáž páteřních rozvodů</t>
  </si>
  <si>
    <t xml:space="preserve">Montáž teploměru dvoukovového </t>
  </si>
  <si>
    <t>Kompletní montáž izolace tepelné</t>
  </si>
  <si>
    <t>Kompletní montáž rozvodů potrubí</t>
  </si>
  <si>
    <t>Kompletní montáž armatur</t>
  </si>
  <si>
    <t>Projektová dokumentace ÚT- skutečného provedení - součástí předávací dokumentace</t>
  </si>
  <si>
    <t>Napuštění a odvzdušnění systému(pro čištění systému se uvažuje s vícenásobným napuštěním)</t>
  </si>
  <si>
    <t>Přesun hmot procentní pro zámečnické konstrukce v objektech v do 24 m</t>
  </si>
  <si>
    <t>735</t>
  </si>
  <si>
    <t>Kompletní montáž otopných ploch</t>
  </si>
  <si>
    <t>Kulový kohout pod AOV DN 15</t>
  </si>
  <si>
    <t>Potrubní pouzdro z kamenné vlny s polepem Al fólií. Tloušťka stěny izolace 40mm, vnitřní průměr 28mm</t>
  </si>
  <si>
    <t>783</t>
  </si>
  <si>
    <t>Nátěry</t>
  </si>
  <si>
    <t>kpl</t>
  </si>
  <si>
    <t>Šroubení se svěrným kroužkem</t>
  </si>
  <si>
    <t>Potrubní pouzdro z kamenné vlny s polepem Al fólií. Tloušťka stěny izolace 30mm, vnitřní průměr 22mm</t>
  </si>
  <si>
    <t>m2</t>
  </si>
  <si>
    <t>Kompletní montáž konstrukcí zámečnických</t>
  </si>
  <si>
    <t>Projektová dokumentace ÚT dodavatelsko realizační</t>
  </si>
  <si>
    <t>Automatický odvzdušňovací ventil do DN15</t>
  </si>
  <si>
    <t>Nátrubek varný G 3/8"</t>
  </si>
  <si>
    <t>Zhotovení napojení na páteřní rozvod</t>
  </si>
  <si>
    <t>Páska Armaflex AC 50 mm pro doizolování potrubí, tl. 3mm 
(15m x 50mm x 3mm)</t>
  </si>
  <si>
    <t>Lepidlo s citlivostí na tlak</t>
  </si>
  <si>
    <t xml:space="preserve">Hzs - zednické výpomoci vrty, prostupy, drážky, přípomoci během transportu potrubí, koordinace vůči ostatním profesím, koordinace při etapizaci prací </t>
  </si>
  <si>
    <t>Tlaková zkouška potrubí do DN 50 (včetně)</t>
  </si>
  <si>
    <t>bm</t>
  </si>
  <si>
    <t>t</t>
  </si>
  <si>
    <t xml:space="preserve">Přesun hmot pro izolace tepelné, výšky do 24 m </t>
  </si>
  <si>
    <t xml:space="preserve">Přesun hmot pro armatury, výšky do 12 m </t>
  </si>
  <si>
    <t xml:space="preserve">Přesun hmot pro otopné plochy, výšky do 12 m </t>
  </si>
  <si>
    <t xml:space="preserve">Nátěr syntetický OK "C" nebo "CC" 2x + 1x email </t>
  </si>
  <si>
    <t>dní</t>
  </si>
  <si>
    <t xml:space="preserve">Přesun hmot pro rozvody potrubí, výšky do 24 m </t>
  </si>
  <si>
    <t>Hlavice s pohonem pro jednotlivé topné prvky a návazná regulace na časové plány a požadavky zajištění teplot, včetně blokace funkce vytápění vs chlazení je dodávkou profese MaR</t>
  </si>
  <si>
    <t>Redukce varná do DN20/15</t>
  </si>
  <si>
    <t>Nerezové ohebné potrubí AISI 321 L do DN 20 s paralelními vlnkami tl.0,21mm, konec na matici AISI 303, matice mosaz, provozní teplota -10/+90°C, pro napojení výměníku VZT jednotky</t>
  </si>
  <si>
    <t>Potrubní pouzdra parotěsné (µ=min 7000) ze syntetického kaučuku rozvody chladné vody, do prům 28, tl. 25mm, včetně tvarovek</t>
  </si>
  <si>
    <t>Potrubní pouzdra parotěsné (µ=min 7000) ze syntetického kaučuku rozvody chladné vody, do prům 35, tl. 25mm, včetně tvarovek</t>
  </si>
  <si>
    <t>Potrubní pouzdra parotěsné (µ=min 7000) ze syntetického kaučuku rozvody chladné vody, do prům 42, tl. 25mm, včetně tvarovek</t>
  </si>
  <si>
    <t>Popisy regulačních uzlů, popisy zařízení, štítkování nastavení regulačních ventilů, štíťky na potrubí - vše zalaminováno</t>
  </si>
  <si>
    <t>Vyvažení soustavy ÚT/CHL včetně nastavení ventilů, konocových otopných prvků, součástí je měření vyvažovacích ventilů a protokol o hydraulickém zaregulování soustavy</t>
  </si>
  <si>
    <t>Úklid</t>
  </si>
  <si>
    <t>ÚT, RTCH</t>
  </si>
  <si>
    <t>Vícevrstvá kompozitová trubka z polypropylenu pro rozvody studené a horké vody. 20x2,8 (DN 15) včetně tvarovek a přechodů.</t>
  </si>
  <si>
    <t>Vícevrstvá kompozitová trubka z polypropylenu pro rozvody studené a horké vody. 25x3,5 (DN 20) včetně tvarovek a přechodů.</t>
  </si>
  <si>
    <t>Vícevrstvá kompozitová trubka z polypropylenu pro rozvody studené a horké vody. 32x2,9 (DN 25) včetně tvarovek a přechodů.</t>
  </si>
  <si>
    <t>Vícevrstvá kompozitová trubka z polypropylenu pro rozvody studené a horké vody. 40x3,7 (DN 32) včetně tvarovek a přechodů.</t>
  </si>
  <si>
    <t>Vícevrstvá kompozitová trubka z polypropylenu pro rozvody studené a horké vody. 50x4,6 (DN 40) včetně tvarovek a přechodů.</t>
  </si>
  <si>
    <t>Vícevrstvá kompozitová trubka z polypropylenu pro rozvody studené a horké vody. 63x5,8 (DN 50) včetně tvarovek a přechodů.</t>
  </si>
  <si>
    <t>Montážní systém pro upevnění rozvodů vytápění.</t>
  </si>
  <si>
    <t>Montážní systém pro upevnění rozvodů chladu vč. parotěsných upevňovacích prvků.</t>
  </si>
  <si>
    <t>Vrty pro potrubí do DN 50</t>
  </si>
  <si>
    <t>Prostup s chráničkou do DN 32 včetně požárního zatěsnění.</t>
  </si>
  <si>
    <t>Prostup s chráničkou do DN 65 včetně požárního zatěsnění.</t>
  </si>
  <si>
    <t>Potrubní pouzdra parotěsné (µ=min 7000) ze syntetického kaučuku rozvody chladné vody, do prům 54, tl. 25mm, včetně tvarovek</t>
  </si>
  <si>
    <t>Potrubní pouzdra parotěsné (µ=min 7000) ze syntetického kaučuku rozvody chladné vody, do prům 64, tl. 25mm, včetně tvarovek</t>
  </si>
  <si>
    <t>Potrubní pouzdro z kamenné vlny s polepem Al fólií. Tloušťka stěny izolace 40mm, vnitřní průměr 35mm</t>
  </si>
  <si>
    <t>Potrubní pouzdro z kamenné vlny s polepem Al fólií. Tloušťka stěny izolace 50mm, vnitřní průměr 42mm</t>
  </si>
  <si>
    <t>Potrubní pouzdra z pěnového polyetylenu s uzavřenou buněčnou strukturou vnitř.prům 22, tl. 9mm (lepené).</t>
  </si>
  <si>
    <t>Otopné a chladící plochy</t>
  </si>
  <si>
    <t>Dekorační panel pro kazetové jednotky - nutné příslušenství, standardní RAL</t>
  </si>
  <si>
    <t>Čerpadlo kondenzátu umístěné v bočním opláštění fancoilu nebo na plášti kazetového fancoilu</t>
  </si>
  <si>
    <t>Zapojení čerpadel kondenzátu</t>
  </si>
  <si>
    <t>Krycí lišta pro vedení kabeláže</t>
  </si>
  <si>
    <t>Zapojení kabelového ovladače</t>
  </si>
  <si>
    <t>Přesun hmot pro vzduchotechniku, výšky do 25 m</t>
  </si>
  <si>
    <t>Chlazení</t>
  </si>
  <si>
    <t>CHL</t>
  </si>
  <si>
    <r>
      <t>Kazetový fancoil, 2-trubkové provedení, 600x600, 
Q</t>
    </r>
    <r>
      <rPr>
        <vertAlign val="subscript"/>
        <sz val="8"/>
        <rFont val="Arial"/>
        <family val="2"/>
        <charset val="238"/>
      </rPr>
      <t>CH,MAX</t>
    </r>
    <r>
      <rPr>
        <sz val="8"/>
        <rFont val="Arial"/>
        <family val="2"/>
        <charset val="238"/>
      </rPr>
      <t>=3,9 kW při podmínkách 8/14 °C, t</t>
    </r>
    <r>
      <rPr>
        <vertAlign val="subscript"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= 25 °C.
4 stupně otáček ventilátoru (V1-V4)</t>
    </r>
  </si>
  <si>
    <t>Komletní montáž oddílu č.CHL</t>
  </si>
  <si>
    <t>Tlakově nezávislý regulační ventil DN15, rozsah 0,09-0,45m3/h, kvs=1,1m3/h</t>
  </si>
  <si>
    <t>Redukce varná do DN25/20</t>
  </si>
  <si>
    <t>Tlakově nezávislý regulační ventil DN20, rozsah 0,150-0,1050m3/h, kvs=1,8m3/h</t>
  </si>
  <si>
    <t>Kohout kulový, vnitř.-vnitř.z. DN 32, včetně vsuvek</t>
  </si>
  <si>
    <t>Kohout kulový, vnitř.-vnitř.z. DN 20, včetně vsuvek</t>
  </si>
  <si>
    <t>Kohout kulový, vnitř.-vnitř.z. DN 25, včetně vsuvek</t>
  </si>
  <si>
    <t>Oběhové čerpadlo elektricky řízené 25-80; pracovní bod: 1,21m3/h; H-5,0m; Ele: 50W; 0,44A; 230V; Čerpadlo bez izolace-izolace řešena samostatně, čerpadlo s možností řízení na proporcionální tlak, konstantní tlak, konstantní průtok.</t>
  </si>
  <si>
    <t>Smyčkový regulační ventil DN25, s vypouštěním zavitové připojení včetně měřících jímek. Do Kvs=8,89m3/h, včetně 2ks protišroubení</t>
  </si>
  <si>
    <t>Filtr závitový, vnitřní záv., DN32, PN 16, včetně protišroubení</t>
  </si>
  <si>
    <t>Klapka zpětná, závitová DN32, včetně protišroubení 2ks</t>
  </si>
  <si>
    <t>Kohouty plnicí a vypouštěcí do DN 15, PN 16 včetně vsuvek</t>
  </si>
  <si>
    <t xml:space="preserve">Servopohon proporcionální pro směšovací ventily, 0-10V, 24V </t>
  </si>
  <si>
    <t>Třícestný směšovací ventil DN15, Kvs(min)-4,0m3/h, včetně protišroubení</t>
  </si>
  <si>
    <t>Zhotovení napojení na na stávající systém</t>
  </si>
  <si>
    <t xml:space="preserve">Dodávka atypických konstrukcí hmotnosti do 5 kg Drobný materiál, určený ke kotvení potrubí (dělené objímky, závitové tyče, hmoždiny, vruty...) </t>
  </si>
  <si>
    <t>Dodávka atypických konstrukcí hmotnosti do 10 kg Materiál, určený k uložení/zavěšení potrubních tras (mimo objímek, třmenů apod.) - nosné konzoly apod.</t>
  </si>
  <si>
    <t>REGULAČNÍ UZEL VZT JEDNOTKY A18V1.001 kW</t>
  </si>
  <si>
    <t>Redukce varná do DN32/25</t>
  </si>
  <si>
    <t>Redukce varná do DN32/15</t>
  </si>
  <si>
    <t>Klapka zpětná, závitová DN20, včetně protišroubení 2ks</t>
  </si>
  <si>
    <t>Oběhové čerpadlo elektricky řízené 25-50; pracovní bod: 1,09m3/h; H=3,0m; Ele: 26W; 0,24A; 230V; Čerpadlo bez izolace-izolace řešena samostatně, čerpadlo s možností řízení na proporcionální tlak, konstantní tlak, konstantní průtok.</t>
  </si>
  <si>
    <t>Pohon pro ovládání regulačních ventilů. 0-10V, 24V</t>
  </si>
  <si>
    <t>Tlakově nezávislý regulační ventil DN15, rozsah 0,09-0,45m3/h, kvs=1,1m3/h, včetně protišroubení.</t>
  </si>
  <si>
    <t>Tlakově nezávislý regulační ventil DN25, rozsah 300-2000m3/h, kvs=4,0m3/h, včetně protišroubení.</t>
  </si>
  <si>
    <t>Nerezové ohebné potrubí AISI 321 L do DN 25 s paralelními vlnkami tl.0,21mm, konec na matici AISI 303, matice mosaz, provozní teplota -10/+90°C, pro napojení výměníku VZT jednotky</t>
  </si>
  <si>
    <t>Smyčkový regulační ventil DN40, s vypouštěním, zavitové připojení včetně měřících jímek. Do Kvs=27,51m3/h, včetně 2ks protišroubení</t>
  </si>
  <si>
    <t>Rezerva na ztíženou montáž z důvodů: etapizace prací,  zrychlená montáž, noční práce, provizorní řešení, dále ostatní vlivy nepředpokládané.  Součástí položky je dále oprava izolací při poškození. Dále na neočekávané komplikace v souvislosti s napojováním se na stávající systém chlazení a vytápění.</t>
  </si>
  <si>
    <t xml:space="preserve">Hzs zařízení č. CHL - Chlazení záložní zdroj - UPS - zednické výpomoci vrty, prostupy, drážky, přípomoci během transportu potrubí, koordinace vůči ostatním profesím, koordinace při etapizaci prací </t>
  </si>
  <si>
    <t>5</t>
  </si>
  <si>
    <t>8</t>
  </si>
  <si>
    <t>REGULAČNÍ UZEL ÚT - napojení na stávající R+S v 1.PP</t>
  </si>
  <si>
    <t>REGULAČNÍ UZEL CHLADÍCÍCH FANCOILŮ 1,5-1,9 kW - 5x KOMPLET</t>
  </si>
  <si>
    <t>REGULAČNÍ UZEL CHLADÍCÍCH FANCOILŮ 2,0-3,0 kW - 8x KOMPLET</t>
  </si>
  <si>
    <t>Izolační desky vhodné na izolaci čerpadel armatur. Z materiálu bázi syntetického kaučuku s uzavřenými buňkami. Tloušťka stěny izolace 25mm</t>
  </si>
  <si>
    <t>Termomanometr, 0-120°C a 0-4 bar + jímka</t>
  </si>
  <si>
    <t>Termomanometr, 0-120°C a 0-4 bar + smyčka + kohout</t>
  </si>
  <si>
    <r>
      <t>Kazetový fancoil, 2-trubkové provedení, 600x600, 
Q</t>
    </r>
    <r>
      <rPr>
        <vertAlign val="subscript"/>
        <sz val="8"/>
        <rFont val="Arial"/>
        <family val="2"/>
        <charset val="238"/>
      </rPr>
      <t>CH,MAX</t>
    </r>
    <r>
      <rPr>
        <sz val="8"/>
        <rFont val="Arial"/>
        <family val="2"/>
        <charset val="238"/>
      </rPr>
      <t>=2,8 kW při podmínkách 8/14 °C, t</t>
    </r>
    <r>
      <rPr>
        <vertAlign val="subscript"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= 25 °C.
4 stupně otáček ventilátoru (V1-V4),  vč nástěnného kabelového ovladače a kabeláže - dodávka MaR</t>
    </r>
  </si>
  <si>
    <t xml:space="preserve">Zřízení, provoz a zrušení zařízení staveniště </t>
  </si>
  <si>
    <t>731-1</t>
  </si>
  <si>
    <t xml:space="preserve">El.topný kabel samoregulační 10 m do 18W/bm včetně krabice termostatu, zapojení a drobného montážního materiálu </t>
  </si>
  <si>
    <t xml:space="preserve">Oplechování venkovního potrubí pozinkovaným plechem </t>
  </si>
  <si>
    <t xml:space="preserve">BOZP + hygienická opatření + opatření pro omezení stav. provozu </t>
  </si>
  <si>
    <t>Koordinace s uživatelem, koordinač. jednání stavby</t>
  </si>
  <si>
    <t>Pohon on/off (PWM) napájení 24VAC</t>
  </si>
  <si>
    <t xml:space="preserve">MU - LF2 - Vestavba pavilonu A18 v UKB </t>
  </si>
  <si>
    <t>Cena celkem Kč bez DPH</t>
  </si>
  <si>
    <t>Cena Kč bez DPH / MJ</t>
  </si>
  <si>
    <t>Celkem Kč bez DPH</t>
  </si>
  <si>
    <t>735-7</t>
  </si>
  <si>
    <t>735-8</t>
  </si>
  <si>
    <t>deskové otopné těleso typu ventil kompakt se spodním pravým připojením 22VK-7160 - RAL 9016 včetně montáže, příchytky, OV zátka, vývod s vnitřním závitem G1/2, bočními kryty, horní mřížkou, navrtávací konzoly popř. stojánkové konzoly, ventilová vložka pro automatické vyvážení</t>
  </si>
  <si>
    <t>deskové otopné těleso typu ventil kompakt se spodním pravým připojením 21VK-7100 - RAL 9016 včetně montáže, příchytky, OV zátka, vývod s vnitřním závitem G1/2, bočními kryty, horní mřížkou, navrtávací konzoly popř. stojánkové konzoly, ventilová vložka pro automatické vyvážení</t>
  </si>
  <si>
    <t>deskové otopné těleso typu ventil kompakt se spodním pravým připojením 21VK-7110 - RAL 9016 včetně montáže, příchytky, OV zátka, vývod s vnitřním závitem G1/2, bočními kryty, horní mřížkou, navrtávací konzoly popř. stojánkové konzoly, ventilová vložka pro automatické vyvážení</t>
  </si>
  <si>
    <t>deskové otopné těleso typu ventil kompakt se spodním pravým připojením 21VK-7160 - RAL 9016 včetně montáže, příchytky, OV zátka, vývod s vnitřním závitem G1/2, bočními kryty, horní mřížkou, navrtávací konzoly popř. stojánkové konzoly, ventilová vložka pro automatické vyvážení</t>
  </si>
  <si>
    <r>
      <rPr>
        <b/>
        <sz val="8"/>
        <rFont val="Arial"/>
        <family val="2"/>
        <charset val="238"/>
      </rPr>
      <t>Spodní připojovací šroubení deskových otopných těles:</t>
    </r>
    <r>
      <rPr>
        <sz val="8"/>
        <rFont val="Arial"/>
        <family val="2"/>
        <charset val="238"/>
      </rPr>
      <t xml:space="preserve"> regulační a uzavíratelné rohové šroubení, vnější závit 1/2" x vnější závit 3/4" včetně přechodového šroubení na potrubí</t>
    </r>
  </si>
  <si>
    <t>Termostatické hlavice pro veřejné prostory pro otopná tělesa a trubková otopná tělesa: 7-28°C, 0 * nastavení 1-5, kapalinové čidlo, barva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</si>
</sst>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#,##0.00\ &quot;Kč&quot;"/>
    <numFmt numFmtId="166" formatCode="000\-00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b/>
      <sz val="8"/>
      <name val="Arial"/>
      <family val="2"/>
      <charset val="238"/>
    </font>
    <font>
      <b/>
      <sz val="10"/>
      <name val="Calibri"/>
      <family val="2"/>
      <charset val="238"/>
    </font>
    <font>
      <sz val="8"/>
      <name val="Arial CE"/>
    </font>
    <font>
      <vertAlign val="subscript"/>
      <sz val="8"/>
      <name val="Arial"/>
      <family val="2"/>
      <charset val="238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 CE"/>
    </font>
    <font>
      <sz val="8"/>
      <color theme="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383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1" fillId="0" borderId="0"/>
    <xf numFmtId="0" fontId="3" fillId="0" borderId="1" applyNumberFormat="0" applyFill="0" applyAlignment="0" applyProtection="0"/>
    <xf numFmtId="164" fontId="1" fillId="0" borderId="0" applyFont="0" applyFill="0" applyBorder="0" applyAlignment="0" applyProtection="0"/>
    <xf numFmtId="0" fontId="17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" fillId="2" borderId="6" applyNumberFormat="0" applyFont="0" applyAlignment="0" applyProtection="0"/>
    <xf numFmtId="0" fontId="11" fillId="0" borderId="7" applyNumberFormat="0" applyFill="0" applyAlignment="0" applyProtection="0"/>
    <xf numFmtId="0" fontId="12" fillId="3" borderId="0" applyNumberFormat="0" applyBorder="0" applyAlignment="0" applyProtection="0"/>
    <xf numFmtId="0" fontId="29" fillId="0" borderId="0"/>
    <xf numFmtId="0" fontId="29" fillId="0" borderId="0"/>
    <xf numFmtId="0" fontId="11" fillId="0" borderId="0" applyNumberFormat="0" applyFill="0" applyBorder="0" applyAlignment="0" applyProtection="0"/>
    <xf numFmtId="0" fontId="13" fillId="4" borderId="8" applyNumberFormat="0" applyAlignment="0" applyProtection="0"/>
    <xf numFmtId="0" fontId="14" fillId="8" borderId="8" applyNumberFormat="0" applyAlignment="0" applyProtection="0"/>
    <xf numFmtId="0" fontId="15" fillId="8" borderId="9" applyNumberFormat="0" applyAlignment="0" applyProtection="0"/>
    <xf numFmtId="0" fontId="16" fillId="0" borderId="0" applyNumberFormat="0" applyFill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</cellStyleXfs>
  <cellXfs count="94">
    <xf numFmtId="0" fontId="0" fillId="0" borderId="0" xfId="0"/>
    <xf numFmtId="0" fontId="10" fillId="0" borderId="0" xfId="1366" applyAlignment="1">
      <alignment vertical="center"/>
    </xf>
    <xf numFmtId="0" fontId="10" fillId="0" borderId="0" xfId="1366" applyFill="1" applyAlignment="1">
      <alignment vertical="center"/>
    </xf>
    <xf numFmtId="0" fontId="10" fillId="0" borderId="0" xfId="1366" applyBorder="1" applyAlignment="1">
      <alignment vertical="center"/>
    </xf>
    <xf numFmtId="0" fontId="26" fillId="0" borderId="0" xfId="1366" applyFont="1" applyAlignment="1">
      <alignment vertical="center"/>
    </xf>
    <xf numFmtId="0" fontId="10" fillId="0" borderId="0" xfId="1366" applyAlignment="1">
      <alignment horizontal="right" vertical="center"/>
    </xf>
    <xf numFmtId="0" fontId="27" fillId="0" borderId="0" xfId="1366" applyFont="1" applyBorder="1" applyAlignment="1">
      <alignment vertical="center"/>
    </xf>
    <xf numFmtId="3" fontId="27" fillId="0" borderId="0" xfId="1366" applyNumberFormat="1" applyFont="1" applyBorder="1" applyAlignment="1">
      <alignment horizontal="right" vertical="center"/>
    </xf>
    <xf numFmtId="4" fontId="27" fillId="0" borderId="0" xfId="1366" applyNumberFormat="1" applyFont="1" applyBorder="1" applyAlignment="1">
      <alignment vertical="center"/>
    </xf>
    <xf numFmtId="0" fontId="26" fillId="0" borderId="0" xfId="1366" applyFont="1" applyBorder="1" applyAlignment="1">
      <alignment vertical="center"/>
    </xf>
    <xf numFmtId="0" fontId="10" fillId="0" borderId="0" xfId="1366" applyBorder="1" applyAlignment="1">
      <alignment horizontal="right" vertical="center"/>
    </xf>
    <xf numFmtId="0" fontId="10" fillId="0" borderId="0" xfId="1366" applyAlignment="1">
      <alignment horizontal="center" vertical="center"/>
    </xf>
    <xf numFmtId="0" fontId="10" fillId="0" borderId="0" xfId="1366" applyBorder="1" applyAlignment="1">
      <alignment horizontal="center" vertical="center"/>
    </xf>
    <xf numFmtId="0" fontId="27" fillId="0" borderId="0" xfId="1366" applyFont="1" applyBorder="1" applyAlignment="1">
      <alignment horizontal="center" vertical="center"/>
    </xf>
    <xf numFmtId="0" fontId="23" fillId="0" borderId="12" xfId="1366" applyFont="1" applyFill="1" applyBorder="1" applyAlignment="1">
      <alignment vertical="center" wrapText="1"/>
    </xf>
    <xf numFmtId="49" fontId="23" fillId="0" borderId="12" xfId="1366" applyNumberFormat="1" applyFont="1" applyFill="1" applyBorder="1" applyAlignment="1">
      <alignment horizontal="center" vertical="center" shrinkToFit="1"/>
    </xf>
    <xf numFmtId="4" fontId="23" fillId="0" borderId="12" xfId="1366" applyNumberFormat="1" applyFont="1" applyFill="1" applyBorder="1" applyAlignment="1">
      <alignment horizontal="right" vertical="center"/>
    </xf>
    <xf numFmtId="4" fontId="23" fillId="0" borderId="12" xfId="1366" applyNumberFormat="1" applyFont="1" applyFill="1" applyBorder="1" applyAlignment="1">
      <alignment vertical="center"/>
    </xf>
    <xf numFmtId="0" fontId="17" fillId="0" borderId="12" xfId="1366" applyFont="1" applyFill="1" applyBorder="1" applyAlignment="1">
      <alignment horizontal="center" vertical="center"/>
    </xf>
    <xf numFmtId="0" fontId="17" fillId="0" borderId="0" xfId="1366" applyFont="1" applyFill="1" applyAlignment="1">
      <alignment vertical="center"/>
    </xf>
    <xf numFmtId="0" fontId="21" fillId="0" borderId="0" xfId="1366" applyFont="1" applyFill="1" applyAlignment="1">
      <alignment horizontal="centerContinuous" vertical="center"/>
    </xf>
    <xf numFmtId="0" fontId="22" fillId="0" borderId="0" xfId="1366" applyFont="1" applyFill="1" applyAlignment="1">
      <alignment horizontal="centerContinuous" vertical="center"/>
    </xf>
    <xf numFmtId="0" fontId="22" fillId="0" borderId="0" xfId="1366" applyFont="1" applyFill="1" applyAlignment="1">
      <alignment horizontal="center" vertical="center"/>
    </xf>
    <xf numFmtId="0" fontId="22" fillId="0" borderId="0" xfId="1366" applyFont="1" applyFill="1" applyAlignment="1">
      <alignment horizontal="right" vertical="center"/>
    </xf>
    <xf numFmtId="0" fontId="19" fillId="0" borderId="13" xfId="1366" applyNumberFormat="1" applyFont="1" applyFill="1" applyBorder="1" applyAlignment="1">
      <alignment horizontal="left" vertical="center"/>
    </xf>
    <xf numFmtId="0" fontId="23" fillId="0" borderId="14" xfId="1366" applyFont="1" applyFill="1" applyBorder="1" applyAlignment="1">
      <alignment vertical="center"/>
    </xf>
    <xf numFmtId="0" fontId="19" fillId="0" borderId="0" xfId="1366" applyFont="1" applyFill="1" applyAlignment="1">
      <alignment vertical="center"/>
    </xf>
    <xf numFmtId="0" fontId="17" fillId="0" borderId="0" xfId="1366" applyFont="1" applyFill="1" applyAlignment="1">
      <alignment horizontal="center" vertical="center"/>
    </xf>
    <xf numFmtId="0" fontId="17" fillId="0" borderId="0" xfId="1366" applyFont="1" applyFill="1" applyAlignment="1">
      <alignment horizontal="right" vertical="center"/>
    </xf>
    <xf numFmtId="0" fontId="19" fillId="0" borderId="12" xfId="1366" applyFont="1" applyFill="1" applyBorder="1" applyAlignment="1">
      <alignment horizontal="center" vertical="center"/>
    </xf>
    <xf numFmtId="0" fontId="18" fillId="0" borderId="13" xfId="1366" applyFont="1" applyFill="1" applyBorder="1" applyAlignment="1">
      <alignment vertical="center"/>
    </xf>
    <xf numFmtId="0" fontId="18" fillId="0" borderId="15" xfId="1366" applyFont="1" applyFill="1" applyBorder="1" applyAlignment="1">
      <alignment vertical="center"/>
    </xf>
    <xf numFmtId="0" fontId="18" fillId="0" borderId="12" xfId="1366" applyFont="1" applyFill="1" applyBorder="1" applyAlignment="1">
      <alignment vertical="center"/>
    </xf>
    <xf numFmtId="0" fontId="17" fillId="0" borderId="12" xfId="1366" applyNumberFormat="1" applyFont="1" applyFill="1" applyBorder="1" applyAlignment="1">
      <alignment horizontal="right" vertical="center"/>
    </xf>
    <xf numFmtId="0" fontId="17" fillId="0" borderId="12" xfId="1366" applyNumberFormat="1" applyFont="1" applyFill="1" applyBorder="1" applyAlignment="1">
      <alignment vertical="center"/>
    </xf>
    <xf numFmtId="0" fontId="23" fillId="0" borderId="12" xfId="1366" applyFont="1" applyFill="1" applyBorder="1" applyAlignment="1">
      <alignment horizontal="center" vertical="center"/>
    </xf>
    <xf numFmtId="49" fontId="23" fillId="0" borderId="12" xfId="1366" applyNumberFormat="1" applyFont="1" applyFill="1" applyBorder="1" applyAlignment="1">
      <alignment horizontal="left" vertical="center"/>
    </xf>
    <xf numFmtId="49" fontId="19" fillId="0" borderId="12" xfId="1366" applyNumberFormat="1" applyFont="1" applyFill="1" applyBorder="1" applyAlignment="1">
      <alignment vertical="center"/>
    </xf>
    <xf numFmtId="0" fontId="19" fillId="0" borderId="12" xfId="1366" applyNumberFormat="1" applyFont="1" applyFill="1" applyBorder="1" applyAlignment="1">
      <alignment horizontal="center" vertical="center"/>
    </xf>
    <xf numFmtId="49" fontId="18" fillId="0" borderId="12" xfId="1366" applyNumberFormat="1" applyFont="1" applyFill="1" applyBorder="1" applyAlignment="1">
      <alignment horizontal="left" vertical="center"/>
    </xf>
    <xf numFmtId="0" fontId="10" fillId="0" borderId="0" xfId="1366" applyFill="1" applyAlignment="1">
      <alignment horizontal="center" vertical="center"/>
    </xf>
    <xf numFmtId="0" fontId="18" fillId="0" borderId="0" xfId="0" applyFont="1" applyFill="1" applyBorder="1" applyAlignment="1">
      <alignment wrapText="1"/>
    </xf>
    <xf numFmtId="165" fontId="10" fillId="0" borderId="0" xfId="1366" applyNumberFormat="1" applyFill="1" applyAlignment="1">
      <alignment vertical="center"/>
    </xf>
    <xf numFmtId="0" fontId="10" fillId="0" borderId="0" xfId="1366" applyFill="1" applyBorder="1" applyAlignment="1">
      <alignment vertical="center"/>
    </xf>
    <xf numFmtId="0" fontId="10" fillId="0" borderId="0" xfId="1366" applyFill="1" applyBorder="1" applyAlignment="1">
      <alignment horizontal="center" vertical="center"/>
    </xf>
    <xf numFmtId="0" fontId="24" fillId="0" borderId="0" xfId="1366" applyFont="1" applyFill="1" applyAlignment="1">
      <alignment vertical="center"/>
    </xf>
    <xf numFmtId="3" fontId="10" fillId="0" borderId="0" xfId="1366" applyNumberFormat="1" applyFill="1" applyAlignment="1">
      <alignment vertical="center"/>
    </xf>
    <xf numFmtId="4" fontId="17" fillId="0" borderId="12" xfId="1366" applyNumberFormat="1" applyFont="1" applyFill="1" applyBorder="1" applyAlignment="1">
      <alignment horizontal="right" vertical="center"/>
    </xf>
    <xf numFmtId="4" fontId="18" fillId="0" borderId="12" xfId="1366" applyNumberFormat="1" applyFont="1" applyFill="1" applyBorder="1" applyAlignment="1">
      <alignment vertical="center"/>
    </xf>
    <xf numFmtId="0" fontId="18" fillId="0" borderId="12" xfId="1366" applyFont="1" applyFill="1" applyBorder="1" applyAlignment="1">
      <alignment horizontal="center" vertical="center"/>
    </xf>
    <xf numFmtId="0" fontId="17" fillId="0" borderId="0" xfId="93" applyFill="1" applyAlignment="1">
      <alignment horizontal="center" vertical="center"/>
    </xf>
    <xf numFmtId="2" fontId="23" fillId="0" borderId="12" xfId="1366" applyNumberFormat="1" applyFont="1" applyFill="1" applyBorder="1" applyAlignment="1">
      <alignment horizontal="right" vertical="center"/>
    </xf>
    <xf numFmtId="165" fontId="23" fillId="0" borderId="12" xfId="1366" applyNumberFormat="1" applyFont="1" applyFill="1" applyBorder="1" applyAlignment="1">
      <alignment vertical="center"/>
    </xf>
    <xf numFmtId="165" fontId="23" fillId="0" borderId="0" xfId="1366" applyNumberFormat="1" applyFont="1" applyFill="1" applyBorder="1" applyAlignment="1">
      <alignment horizontal="right" vertical="center"/>
    </xf>
    <xf numFmtId="0" fontId="10" fillId="0" borderId="0" xfId="1366" applyFill="1" applyAlignment="1">
      <alignment horizontal="right" vertical="center"/>
    </xf>
    <xf numFmtId="0" fontId="17" fillId="0" borderId="0" xfId="93" applyFill="1" applyAlignment="1">
      <alignment horizontal="right" vertical="center"/>
    </xf>
    <xf numFmtId="4" fontId="10" fillId="0" borderId="0" xfId="1366" applyNumberFormat="1" applyFill="1" applyAlignment="1">
      <alignment vertical="center"/>
    </xf>
    <xf numFmtId="0" fontId="10" fillId="0" borderId="0" xfId="1366" applyFont="1" applyFill="1" applyAlignment="1">
      <alignment vertical="center"/>
    </xf>
    <xf numFmtId="164" fontId="23" fillId="0" borderId="12" xfId="11" applyFont="1" applyFill="1" applyBorder="1" applyAlignment="1">
      <alignment horizontal="right" vertical="center" wrapText="1"/>
    </xf>
    <xf numFmtId="3" fontId="10" fillId="0" borderId="0" xfId="1366" applyNumberFormat="1" applyAlignment="1">
      <alignment vertical="center"/>
    </xf>
    <xf numFmtId="0" fontId="33" fillId="0" borderId="12" xfId="0" applyFont="1" applyFill="1" applyBorder="1" applyAlignment="1">
      <alignment vertical="center"/>
    </xf>
    <xf numFmtId="49" fontId="39" fillId="0" borderId="12" xfId="1366" applyNumberFormat="1" applyFont="1" applyFill="1" applyBorder="1" applyAlignment="1">
      <alignment horizontal="center" vertical="center" shrinkToFit="1"/>
    </xf>
    <xf numFmtId="0" fontId="38" fillId="0" borderId="0" xfId="1366" applyFont="1" applyFill="1" applyAlignment="1">
      <alignment vertical="center"/>
    </xf>
    <xf numFmtId="0" fontId="24" fillId="0" borderId="0" xfId="1366" applyFont="1" applyAlignment="1">
      <alignment vertical="center"/>
    </xf>
    <xf numFmtId="4" fontId="10" fillId="0" borderId="0" xfId="1366" applyNumberFormat="1" applyAlignment="1">
      <alignment vertical="center"/>
    </xf>
    <xf numFmtId="3" fontId="10" fillId="0" borderId="0" xfId="1366" applyNumberFormat="1" applyFont="1" applyFill="1" applyAlignment="1">
      <alignment vertical="center"/>
    </xf>
    <xf numFmtId="4" fontId="10" fillId="0" borderId="0" xfId="1366" applyNumberFormat="1" applyFont="1" applyFill="1" applyAlignment="1">
      <alignment vertical="center"/>
    </xf>
    <xf numFmtId="0" fontId="1" fillId="0" borderId="0" xfId="1366" applyFont="1" applyFill="1" applyAlignment="1">
      <alignment vertical="center"/>
    </xf>
    <xf numFmtId="166" fontId="23" fillId="0" borderId="12" xfId="1366" applyNumberFormat="1" applyFont="1" applyFill="1" applyBorder="1" applyAlignment="1">
      <alignment horizontal="left" vertical="center"/>
    </xf>
    <xf numFmtId="49" fontId="23" fillId="0" borderId="12" xfId="1366" applyNumberFormat="1" applyFont="1" applyFill="1" applyBorder="1" applyAlignment="1">
      <alignment horizontal="left" vertical="top" wrapText="1"/>
    </xf>
    <xf numFmtId="49" fontId="23" fillId="0" borderId="12" xfId="1366" applyNumberFormat="1" applyFont="1" applyFill="1" applyBorder="1" applyAlignment="1">
      <alignment horizontal="center" vertical="center" wrapText="1"/>
    </xf>
    <xf numFmtId="2" fontId="23" fillId="0" borderId="12" xfId="1366" applyNumberFormat="1" applyFont="1" applyFill="1" applyBorder="1" applyAlignment="1">
      <alignment horizontal="right" vertical="center" wrapText="1"/>
    </xf>
    <xf numFmtId="49" fontId="23" fillId="0" borderId="12" xfId="1366" applyNumberFormat="1" applyFont="1" applyFill="1" applyBorder="1" applyAlignment="1">
      <alignment horizontal="left" vertical="justify" wrapText="1"/>
    </xf>
    <xf numFmtId="0" fontId="34" fillId="0" borderId="0" xfId="0" applyFont="1" applyFill="1" applyBorder="1" applyAlignment="1">
      <alignment horizontal="center" vertical="center"/>
    </xf>
    <xf numFmtId="0" fontId="10" fillId="0" borderId="0" xfId="1366" applyFill="1" applyBorder="1" applyAlignment="1">
      <alignment horizontal="left" vertical="center"/>
    </xf>
    <xf numFmtId="4" fontId="23" fillId="0" borderId="12" xfId="1366" applyNumberFormat="1" applyFont="1" applyBorder="1" applyAlignment="1">
      <alignment horizontal="right" vertical="center"/>
    </xf>
    <xf numFmtId="0" fontId="17" fillId="0" borderId="12" xfId="1366" applyFont="1" applyBorder="1" applyAlignment="1">
      <alignment horizontal="right" vertical="center"/>
    </xf>
    <xf numFmtId="4" fontId="17" fillId="0" borderId="12" xfId="1366" applyNumberFormat="1" applyFont="1" applyBorder="1" applyAlignment="1">
      <alignment horizontal="right" vertical="center"/>
    </xf>
    <xf numFmtId="2" fontId="23" fillId="0" borderId="12" xfId="1366" applyNumberFormat="1" applyFont="1" applyBorder="1" applyAlignment="1">
      <alignment horizontal="right" vertical="center" wrapText="1"/>
    </xf>
    <xf numFmtId="2" fontId="23" fillId="0" borderId="12" xfId="1366" applyNumberFormat="1" applyFont="1" applyBorder="1" applyAlignment="1">
      <alignment horizontal="right" vertical="center"/>
    </xf>
    <xf numFmtId="49" fontId="25" fillId="0" borderId="16" xfId="1366" applyNumberFormat="1" applyFont="1" applyFill="1" applyBorder="1" applyAlignment="1">
      <alignment horizontal="left" vertical="center"/>
    </xf>
    <xf numFmtId="0" fontId="25" fillId="0" borderId="11" xfId="1366" applyFont="1" applyFill="1" applyBorder="1" applyAlignment="1">
      <alignment vertical="center"/>
    </xf>
    <xf numFmtId="0" fontId="17" fillId="0" borderId="11" xfId="1366" applyFont="1" applyFill="1" applyBorder="1" applyAlignment="1">
      <alignment horizontal="center" vertical="center"/>
    </xf>
    <xf numFmtId="4" fontId="17" fillId="0" borderId="11" xfId="1366" applyNumberFormat="1" applyFont="1" applyFill="1" applyBorder="1" applyAlignment="1">
      <alignment horizontal="right" vertical="center"/>
    </xf>
    <xf numFmtId="4" fontId="17" fillId="0" borderId="10" xfId="1366" applyNumberFormat="1" applyFont="1" applyFill="1" applyBorder="1" applyAlignment="1">
      <alignment horizontal="right" vertical="center"/>
    </xf>
    <xf numFmtId="0" fontId="19" fillId="0" borderId="12" xfId="1366" applyFont="1" applyFill="1" applyBorder="1" applyAlignment="1">
      <alignment horizontal="center" vertical="center" wrapText="1"/>
    </xf>
    <xf numFmtId="0" fontId="20" fillId="0" borderId="0" xfId="1366" applyFont="1" applyFill="1" applyAlignment="1">
      <alignment horizontal="center" vertical="center"/>
    </xf>
    <xf numFmtId="0" fontId="17" fillId="0" borderId="17" xfId="1366" applyFont="1" applyFill="1" applyBorder="1" applyAlignment="1">
      <alignment horizontal="center" vertical="center"/>
    </xf>
    <xf numFmtId="0" fontId="17" fillId="0" borderId="18" xfId="1366" applyFont="1" applyFill="1" applyBorder="1" applyAlignment="1">
      <alignment horizontal="center" vertical="center"/>
    </xf>
    <xf numFmtId="49" fontId="17" fillId="0" borderId="19" xfId="1366" applyNumberFormat="1" applyFont="1" applyFill="1" applyBorder="1" applyAlignment="1">
      <alignment horizontal="center" vertical="center"/>
    </xf>
    <xf numFmtId="0" fontId="17" fillId="0" borderId="20" xfId="1366" applyFont="1" applyFill="1" applyBorder="1" applyAlignment="1">
      <alignment horizontal="center" vertical="center"/>
    </xf>
    <xf numFmtId="0" fontId="17" fillId="0" borderId="15" xfId="1366" applyFont="1" applyFill="1" applyBorder="1" applyAlignment="1">
      <alignment horizontal="center" vertical="center" shrinkToFit="1"/>
    </xf>
    <xf numFmtId="0" fontId="17" fillId="0" borderId="21" xfId="1366" applyFont="1" applyFill="1" applyBorder="1" applyAlignment="1">
      <alignment horizontal="center" vertical="center" shrinkToFit="1"/>
    </xf>
    <xf numFmtId="0" fontId="19" fillId="0" borderId="13" xfId="1366" applyFont="1" applyFill="1" applyBorder="1" applyAlignment="1">
      <alignment horizontal="center" vertical="center"/>
    </xf>
  </cellXfs>
  <cellStyles count="1383"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Celkem" xfId="10" builtinId="25" customBuiltin="1"/>
    <cellStyle name="Čárka" xfId="11" builtinId="3"/>
    <cellStyle name="fnRegressQ" xfId="12"/>
    <cellStyle name="Hypertextový odkaz 2" xfId="13"/>
    <cellStyle name="Kontrolní buňka" xfId="14" builtinId="23" customBuiltin="1"/>
    <cellStyle name="Nadpis 1" xfId="15" builtinId="16" customBuiltin="1"/>
    <cellStyle name="Nadpis 2" xfId="16" builtinId="17" customBuiltin="1"/>
    <cellStyle name="Nadpis 3" xfId="17" builtinId="18" customBuiltin="1"/>
    <cellStyle name="Nadpis 4" xfId="18" builtinId="19" customBuiltin="1"/>
    <cellStyle name="Název" xfId="19" builtinId="15" customBuiltin="1"/>
    <cellStyle name="Neutrální" xfId="20" builtinId="28" customBuiltin="1"/>
    <cellStyle name="Normální" xfId="0" builtinId="0"/>
    <cellStyle name="normální 10" xfId="21"/>
    <cellStyle name="normální 10 10" xfId="22"/>
    <cellStyle name="normální 10 10 2" xfId="23"/>
    <cellStyle name="normální 10 11" xfId="24"/>
    <cellStyle name="normální 10 11 2" xfId="25"/>
    <cellStyle name="normální 10 12" xfId="26"/>
    <cellStyle name="normální 10 12 2" xfId="27"/>
    <cellStyle name="normální 10 13" xfId="28"/>
    <cellStyle name="normální 10 13 2" xfId="29"/>
    <cellStyle name="normální 10 14" xfId="30"/>
    <cellStyle name="normální 10 14 2" xfId="31"/>
    <cellStyle name="normální 10 15" xfId="32"/>
    <cellStyle name="normální 10 15 2" xfId="33"/>
    <cellStyle name="normální 10 16" xfId="34"/>
    <cellStyle name="normální 10 16 2" xfId="35"/>
    <cellStyle name="normální 10 17" xfId="36"/>
    <cellStyle name="normální 10 18" xfId="37"/>
    <cellStyle name="normální 10 19" xfId="38"/>
    <cellStyle name="normální 10 2" xfId="39"/>
    <cellStyle name="normální 10 2 2" xfId="40"/>
    <cellStyle name="normální 10 20" xfId="41"/>
    <cellStyle name="normální 10 21" xfId="42"/>
    <cellStyle name="normální 10 22" xfId="43"/>
    <cellStyle name="normální 10 23" xfId="44"/>
    <cellStyle name="normální 10 24" xfId="45"/>
    <cellStyle name="normální 10 25" xfId="46"/>
    <cellStyle name="normální 10 26" xfId="47"/>
    <cellStyle name="normální 10 27" xfId="48"/>
    <cellStyle name="normální 10 3" xfId="49"/>
    <cellStyle name="normální 10 3 2" xfId="50"/>
    <cellStyle name="normální 10 4" xfId="51"/>
    <cellStyle name="normální 10 4 2" xfId="52"/>
    <cellStyle name="normální 10 5" xfId="53"/>
    <cellStyle name="normální 10 5 2" xfId="54"/>
    <cellStyle name="normální 10 6" xfId="55"/>
    <cellStyle name="normální 10 6 2" xfId="56"/>
    <cellStyle name="normální 10 7" xfId="57"/>
    <cellStyle name="normální 10 7 2" xfId="58"/>
    <cellStyle name="normální 10 8" xfId="59"/>
    <cellStyle name="normální 10 8 2" xfId="60"/>
    <cellStyle name="normální 10 9" xfId="61"/>
    <cellStyle name="normální 10 9 2" xfId="62"/>
    <cellStyle name="normální 11" xfId="63"/>
    <cellStyle name="normální 11 2" xfId="64"/>
    <cellStyle name="normální 11 3" xfId="65"/>
    <cellStyle name="normální 11 4" xfId="66"/>
    <cellStyle name="normální 11 5" xfId="67"/>
    <cellStyle name="normální 11 6" xfId="68"/>
    <cellStyle name="normální 11 7" xfId="69"/>
    <cellStyle name="normální 11 8" xfId="70"/>
    <cellStyle name="normální 12" xfId="71"/>
    <cellStyle name="normální 12 2" xfId="72"/>
    <cellStyle name="normální 12 3" xfId="73"/>
    <cellStyle name="normální 12 4" xfId="74"/>
    <cellStyle name="normální 12 5" xfId="75"/>
    <cellStyle name="normální 12 6" xfId="76"/>
    <cellStyle name="normální 12 7" xfId="77"/>
    <cellStyle name="normální 12 8" xfId="78"/>
    <cellStyle name="normální 13" xfId="79"/>
    <cellStyle name="normální 13 2" xfId="80"/>
    <cellStyle name="normální 13 2 2" xfId="81"/>
    <cellStyle name="normální 13 2 3" xfId="82"/>
    <cellStyle name="normální 13 2 4" xfId="83"/>
    <cellStyle name="normální 13 2 5" xfId="84"/>
    <cellStyle name="Normální 14" xfId="85"/>
    <cellStyle name="normální 14 2" xfId="86"/>
    <cellStyle name="Normální 15" xfId="87"/>
    <cellStyle name="Normální 16" xfId="88"/>
    <cellStyle name="Normální 17" xfId="89"/>
    <cellStyle name="Normální 18" xfId="90"/>
    <cellStyle name="Normální 19" xfId="91"/>
    <cellStyle name="normální 19 2" xfId="92"/>
    <cellStyle name="normální 2" xfId="93"/>
    <cellStyle name="normální 2 10" xfId="94"/>
    <cellStyle name="normální 2 10 2" xfId="95"/>
    <cellStyle name="normální 2 11" xfId="96"/>
    <cellStyle name="normální 2 11 2" xfId="97"/>
    <cellStyle name="normální 2 12" xfId="98"/>
    <cellStyle name="normální 2 12 2" xfId="99"/>
    <cellStyle name="normální 2 13" xfId="100"/>
    <cellStyle name="normální 2 13 2" xfId="101"/>
    <cellStyle name="normální 2 14" xfId="102"/>
    <cellStyle name="normální 2 14 2" xfId="103"/>
    <cellStyle name="normální 2 15" xfId="104"/>
    <cellStyle name="normální 2 15 2" xfId="105"/>
    <cellStyle name="normální 2 16" xfId="106"/>
    <cellStyle name="normální 2 16 2" xfId="107"/>
    <cellStyle name="normální 2 17" xfId="108"/>
    <cellStyle name="normální 2 17 2" xfId="109"/>
    <cellStyle name="normální 2 18" xfId="110"/>
    <cellStyle name="normální 2 18 2" xfId="111"/>
    <cellStyle name="normální 2 19" xfId="112"/>
    <cellStyle name="normální 2 2" xfId="113"/>
    <cellStyle name="normální 2 2 10" xfId="114"/>
    <cellStyle name="normální 2 2 10 2" xfId="115"/>
    <cellStyle name="normální 2 2 11" xfId="116"/>
    <cellStyle name="normální 2 2 11 2" xfId="117"/>
    <cellStyle name="normální 2 2 12" xfId="118"/>
    <cellStyle name="normální 2 2 12 2" xfId="119"/>
    <cellStyle name="normální 2 2 13" xfId="120"/>
    <cellStyle name="normální 2 2 13 2" xfId="121"/>
    <cellStyle name="normální 2 2 14" xfId="122"/>
    <cellStyle name="normální 2 2 14 2" xfId="123"/>
    <cellStyle name="normální 2 2 15" xfId="124"/>
    <cellStyle name="normální 2 2 15 2" xfId="125"/>
    <cellStyle name="normální 2 2 16" xfId="126"/>
    <cellStyle name="normální 2 2 16 2" xfId="127"/>
    <cellStyle name="normální 2 2 17" xfId="128"/>
    <cellStyle name="normální 2 2 18" xfId="129"/>
    <cellStyle name="normální 2 2 19" xfId="130"/>
    <cellStyle name="normální 2 2 2" xfId="131"/>
    <cellStyle name="normální 2 2 2 10" xfId="132"/>
    <cellStyle name="normální 2 2 2 10 2" xfId="133"/>
    <cellStyle name="normální 2 2 2 11" xfId="134"/>
    <cellStyle name="normální 2 2 2 11 2" xfId="135"/>
    <cellStyle name="normální 2 2 2 12" xfId="136"/>
    <cellStyle name="normální 2 2 2 12 2" xfId="137"/>
    <cellStyle name="normální 2 2 2 13" xfId="138"/>
    <cellStyle name="normální 2 2 2 13 2" xfId="139"/>
    <cellStyle name="normální 2 2 2 14" xfId="140"/>
    <cellStyle name="normální 2 2 2 14 2" xfId="141"/>
    <cellStyle name="normální 2 2 2 15" xfId="142"/>
    <cellStyle name="normální 2 2 2 15 2" xfId="143"/>
    <cellStyle name="normální 2 2 2 16" xfId="144"/>
    <cellStyle name="normální 2 2 2 17" xfId="145"/>
    <cellStyle name="normální 2 2 2 18" xfId="146"/>
    <cellStyle name="normální 2 2 2 19" xfId="147"/>
    <cellStyle name="normální 2 2 2 2" xfId="148"/>
    <cellStyle name="normální 2 2 2 2 2" xfId="149"/>
    <cellStyle name="normální 2 2 2 20" xfId="150"/>
    <cellStyle name="normální 2 2 2 21" xfId="151"/>
    <cellStyle name="normální 2 2 2 22" xfId="152"/>
    <cellStyle name="normální 2 2 2 3" xfId="153"/>
    <cellStyle name="normální 2 2 2 3 2" xfId="154"/>
    <cellStyle name="normální 2 2 2 4" xfId="155"/>
    <cellStyle name="normální 2 2 2 4 2" xfId="156"/>
    <cellStyle name="normální 2 2 2 5" xfId="157"/>
    <cellStyle name="normální 2 2 2 5 2" xfId="158"/>
    <cellStyle name="normální 2 2 2 6" xfId="159"/>
    <cellStyle name="normální 2 2 2 6 2" xfId="160"/>
    <cellStyle name="normální 2 2 2 7" xfId="161"/>
    <cellStyle name="normální 2 2 2 7 2" xfId="162"/>
    <cellStyle name="normální 2 2 2 8" xfId="163"/>
    <cellStyle name="normální 2 2 2 8 2" xfId="164"/>
    <cellStyle name="normální 2 2 2 9" xfId="165"/>
    <cellStyle name="normální 2 2 2 9 2" xfId="166"/>
    <cellStyle name="normální 2 2 20" xfId="167"/>
    <cellStyle name="normální 2 2 21" xfId="168"/>
    <cellStyle name="normální 2 2 22" xfId="169"/>
    <cellStyle name="normální 2 2 23" xfId="170"/>
    <cellStyle name="normální 2 2 24" xfId="171"/>
    <cellStyle name="normální 2 2 25" xfId="172"/>
    <cellStyle name="normální 2 2 3" xfId="173"/>
    <cellStyle name="normální 2 2 3 2" xfId="174"/>
    <cellStyle name="normální 2 2 3 3" xfId="175"/>
    <cellStyle name="normální 2 2 3 4" xfId="176"/>
    <cellStyle name="normální 2 2 3 5" xfId="177"/>
    <cellStyle name="normální 2 2 3 6" xfId="178"/>
    <cellStyle name="normální 2 2 3 7" xfId="179"/>
    <cellStyle name="normální 2 2 3 8" xfId="180"/>
    <cellStyle name="normální 2 2 4" xfId="181"/>
    <cellStyle name="normální 2 2 4 2" xfId="182"/>
    <cellStyle name="normální 2 2 5" xfId="183"/>
    <cellStyle name="normální 2 2 5 2" xfId="184"/>
    <cellStyle name="normální 2 2 6" xfId="185"/>
    <cellStyle name="normální 2 2 6 2" xfId="186"/>
    <cellStyle name="normální 2 2 7" xfId="187"/>
    <cellStyle name="normální 2 2 7 2" xfId="188"/>
    <cellStyle name="normální 2 2 8" xfId="189"/>
    <cellStyle name="normální 2 2 8 2" xfId="190"/>
    <cellStyle name="normální 2 2 9" xfId="191"/>
    <cellStyle name="normální 2 2 9 2" xfId="192"/>
    <cellStyle name="normální 2 20" xfId="193"/>
    <cellStyle name="normální 2 21" xfId="194"/>
    <cellStyle name="normální 2 22" xfId="195"/>
    <cellStyle name="normální 2 23" xfId="196"/>
    <cellStyle name="normální 2 24" xfId="197"/>
    <cellStyle name="normální 2 3" xfId="198"/>
    <cellStyle name="normální 2 3 10" xfId="199"/>
    <cellStyle name="normální 2 3 10 2" xfId="200"/>
    <cellStyle name="normální 2 3 11" xfId="201"/>
    <cellStyle name="normální 2 3 11 2" xfId="202"/>
    <cellStyle name="normální 2 3 12" xfId="203"/>
    <cellStyle name="normální 2 3 2" xfId="204"/>
    <cellStyle name="normální 2 3 2 2" xfId="205"/>
    <cellStyle name="normální 2 3 3" xfId="206"/>
    <cellStyle name="normální 2 3 3 2" xfId="207"/>
    <cellStyle name="normální 2 3 4" xfId="208"/>
    <cellStyle name="normální 2 3 4 2" xfId="209"/>
    <cellStyle name="normální 2 3 5" xfId="210"/>
    <cellStyle name="normální 2 3 5 2" xfId="211"/>
    <cellStyle name="normální 2 3 6" xfId="212"/>
    <cellStyle name="normální 2 3 6 2" xfId="213"/>
    <cellStyle name="normální 2 3 7" xfId="214"/>
    <cellStyle name="normální 2 3 7 2" xfId="215"/>
    <cellStyle name="normální 2 3 8" xfId="216"/>
    <cellStyle name="normální 2 3 8 2" xfId="217"/>
    <cellStyle name="normální 2 3 9" xfId="218"/>
    <cellStyle name="normální 2 3 9 2" xfId="219"/>
    <cellStyle name="normální 2 4" xfId="220"/>
    <cellStyle name="normální 2 4 2" xfId="221"/>
    <cellStyle name="normální 2 5" xfId="222"/>
    <cellStyle name="normální 2 5 2" xfId="223"/>
    <cellStyle name="normální 2 6" xfId="224"/>
    <cellStyle name="normální 2 6 2" xfId="225"/>
    <cellStyle name="normální 2 7" xfId="226"/>
    <cellStyle name="normální 2 7 2" xfId="227"/>
    <cellStyle name="normální 2 8" xfId="228"/>
    <cellStyle name="normální 2 8 2" xfId="229"/>
    <cellStyle name="normální 2 9" xfId="230"/>
    <cellStyle name="normální 2 9 2" xfId="231"/>
    <cellStyle name="normální 2_ROZP_VRÚ_SLAPY" xfId="232"/>
    <cellStyle name="Normální 20" xfId="233"/>
    <cellStyle name="Normální 21" xfId="234"/>
    <cellStyle name="Normální 22" xfId="235"/>
    <cellStyle name="Normální 23" xfId="236"/>
    <cellStyle name="Normální 24" xfId="237"/>
    <cellStyle name="Normální 25" xfId="238"/>
    <cellStyle name="Normální 26" xfId="239"/>
    <cellStyle name="Normální 27" xfId="240"/>
    <cellStyle name="Normální 28" xfId="241"/>
    <cellStyle name="Normální 29" xfId="242"/>
    <cellStyle name="normální 3" xfId="243"/>
    <cellStyle name="normální 3 10" xfId="244"/>
    <cellStyle name="normální 3 10 2" xfId="245"/>
    <cellStyle name="normální 3 10 3" xfId="246"/>
    <cellStyle name="normální 3 10 4" xfId="247"/>
    <cellStyle name="normální 3 10 5" xfId="248"/>
    <cellStyle name="normální 3 10 6" xfId="249"/>
    <cellStyle name="normální 3 10 7" xfId="250"/>
    <cellStyle name="normální 3 10 8" xfId="251"/>
    <cellStyle name="normální 3 11" xfId="252"/>
    <cellStyle name="normální 3 11 2" xfId="253"/>
    <cellStyle name="normální 3 12" xfId="254"/>
    <cellStyle name="normální 3 12 2" xfId="255"/>
    <cellStyle name="normální 3 13" xfId="256"/>
    <cellStyle name="normální 3 13 2" xfId="257"/>
    <cellStyle name="normální 3 14" xfId="258"/>
    <cellStyle name="normální 3 14 2" xfId="259"/>
    <cellStyle name="normální 3 15" xfId="260"/>
    <cellStyle name="normální 3 15 2" xfId="261"/>
    <cellStyle name="normální 3 16" xfId="262"/>
    <cellStyle name="normální 3 16 2" xfId="263"/>
    <cellStyle name="normální 3 17" xfId="264"/>
    <cellStyle name="normální 3 17 2" xfId="265"/>
    <cellStyle name="normální 3 18" xfId="266"/>
    <cellStyle name="normální 3 18 2" xfId="267"/>
    <cellStyle name="normální 3 19" xfId="268"/>
    <cellStyle name="normální 3 19 2" xfId="269"/>
    <cellStyle name="normální 3 2" xfId="270"/>
    <cellStyle name="normální 3 2 10" xfId="271"/>
    <cellStyle name="normální 3 2 10 2" xfId="272"/>
    <cellStyle name="normální 3 2 11" xfId="273"/>
    <cellStyle name="normální 3 2 11 2" xfId="274"/>
    <cellStyle name="normální 3 2 12" xfId="275"/>
    <cellStyle name="normální 3 2 12 2" xfId="276"/>
    <cellStyle name="normální 3 2 13" xfId="277"/>
    <cellStyle name="normální 3 2 13 2" xfId="278"/>
    <cellStyle name="normální 3 2 14" xfId="279"/>
    <cellStyle name="normální 3 2 14 2" xfId="280"/>
    <cellStyle name="normální 3 2 15" xfId="281"/>
    <cellStyle name="normální 3 2 15 2" xfId="282"/>
    <cellStyle name="normální 3 2 16" xfId="283"/>
    <cellStyle name="normální 3 2 16 2" xfId="284"/>
    <cellStyle name="normální 3 2 17" xfId="285"/>
    <cellStyle name="normální 3 2 17 2" xfId="286"/>
    <cellStyle name="normální 3 2 18" xfId="287"/>
    <cellStyle name="normální 3 2 18 2" xfId="288"/>
    <cellStyle name="normální 3 2 19" xfId="289"/>
    <cellStyle name="normální 3 2 2" xfId="290"/>
    <cellStyle name="normální 3 2 2 10" xfId="291"/>
    <cellStyle name="normální 3 2 2 10 2" xfId="292"/>
    <cellStyle name="normální 3 2 2 11" xfId="293"/>
    <cellStyle name="normální 3 2 2 11 2" xfId="294"/>
    <cellStyle name="normální 3 2 2 12" xfId="295"/>
    <cellStyle name="normální 3 2 2 12 2" xfId="296"/>
    <cellStyle name="normální 3 2 2 13" xfId="297"/>
    <cellStyle name="normální 3 2 2 13 2" xfId="298"/>
    <cellStyle name="normální 3 2 2 14" xfId="299"/>
    <cellStyle name="normální 3 2 2 14 2" xfId="300"/>
    <cellStyle name="normální 3 2 2 15" xfId="301"/>
    <cellStyle name="normální 3 2 2 15 2" xfId="302"/>
    <cellStyle name="normální 3 2 2 16" xfId="303"/>
    <cellStyle name="normální 3 2 2 17" xfId="304"/>
    <cellStyle name="normální 3 2 2 18" xfId="305"/>
    <cellStyle name="normální 3 2 2 19" xfId="306"/>
    <cellStyle name="normální 3 2 2 2" xfId="307"/>
    <cellStyle name="normální 3 2 2 2 2" xfId="308"/>
    <cellStyle name="normální 3 2 2 20" xfId="309"/>
    <cellStyle name="normální 3 2 2 21" xfId="310"/>
    <cellStyle name="normální 3 2 2 22" xfId="311"/>
    <cellStyle name="normální 3 2 2 3" xfId="312"/>
    <cellStyle name="normální 3 2 2 3 2" xfId="313"/>
    <cellStyle name="normální 3 2 2 4" xfId="314"/>
    <cellStyle name="normální 3 2 2 4 2" xfId="315"/>
    <cellStyle name="normální 3 2 2 5" xfId="316"/>
    <cellStyle name="normální 3 2 2 5 2" xfId="317"/>
    <cellStyle name="normální 3 2 2 6" xfId="318"/>
    <cellStyle name="normální 3 2 2 6 2" xfId="319"/>
    <cellStyle name="normální 3 2 2 7" xfId="320"/>
    <cellStyle name="normální 3 2 2 7 2" xfId="321"/>
    <cellStyle name="normální 3 2 2 8" xfId="322"/>
    <cellStyle name="normální 3 2 2 8 2" xfId="323"/>
    <cellStyle name="normální 3 2 2 9" xfId="324"/>
    <cellStyle name="normální 3 2 2 9 2" xfId="325"/>
    <cellStyle name="normální 3 2 20" xfId="326"/>
    <cellStyle name="normální 3 2 21" xfId="327"/>
    <cellStyle name="normální 3 2 22" xfId="328"/>
    <cellStyle name="normální 3 2 23" xfId="329"/>
    <cellStyle name="normální 3 2 24" xfId="330"/>
    <cellStyle name="normální 3 2 25" xfId="331"/>
    <cellStyle name="normální 3 2 26" xfId="332"/>
    <cellStyle name="normální 3 2 27" xfId="333"/>
    <cellStyle name="normální 3 2 3" xfId="334"/>
    <cellStyle name="normální 3 2 3 10" xfId="335"/>
    <cellStyle name="normální 3 2 3 10 2" xfId="336"/>
    <cellStyle name="normální 3 2 3 11" xfId="337"/>
    <cellStyle name="normální 3 2 3 11 2" xfId="338"/>
    <cellStyle name="normální 3 2 3 12" xfId="339"/>
    <cellStyle name="normální 3 2 3 12 2" xfId="340"/>
    <cellStyle name="normální 3 2 3 13" xfId="341"/>
    <cellStyle name="normální 3 2 3 13 2" xfId="342"/>
    <cellStyle name="normální 3 2 3 14" xfId="343"/>
    <cellStyle name="normální 3 2 3 14 2" xfId="344"/>
    <cellStyle name="normální 3 2 3 15" xfId="345"/>
    <cellStyle name="normální 3 2 3 15 2" xfId="346"/>
    <cellStyle name="normální 3 2 3 16" xfId="347"/>
    <cellStyle name="normální 3 2 3 17" xfId="348"/>
    <cellStyle name="normální 3 2 3 18" xfId="349"/>
    <cellStyle name="normální 3 2 3 19" xfId="350"/>
    <cellStyle name="normální 3 2 3 2" xfId="351"/>
    <cellStyle name="normální 3 2 3 2 2" xfId="352"/>
    <cellStyle name="normální 3 2 3 20" xfId="353"/>
    <cellStyle name="normální 3 2 3 21" xfId="354"/>
    <cellStyle name="normální 3 2 3 22" xfId="355"/>
    <cellStyle name="normální 3 2 3 3" xfId="356"/>
    <cellStyle name="normální 3 2 3 3 2" xfId="357"/>
    <cellStyle name="normální 3 2 3 4" xfId="358"/>
    <cellStyle name="normální 3 2 3 4 2" xfId="359"/>
    <cellStyle name="normální 3 2 3 5" xfId="360"/>
    <cellStyle name="normální 3 2 3 5 2" xfId="361"/>
    <cellStyle name="normální 3 2 3 6" xfId="362"/>
    <cellStyle name="normální 3 2 3 6 2" xfId="363"/>
    <cellStyle name="normální 3 2 3 7" xfId="364"/>
    <cellStyle name="normální 3 2 3 7 2" xfId="365"/>
    <cellStyle name="normální 3 2 3 8" xfId="366"/>
    <cellStyle name="normální 3 2 3 8 2" xfId="367"/>
    <cellStyle name="normální 3 2 3 9" xfId="368"/>
    <cellStyle name="normální 3 2 3 9 2" xfId="369"/>
    <cellStyle name="normální 3 2 4" xfId="370"/>
    <cellStyle name="normální 3 2 4 10" xfId="371"/>
    <cellStyle name="normální 3 2 4 10 2" xfId="372"/>
    <cellStyle name="normální 3 2 4 11" xfId="373"/>
    <cellStyle name="normální 3 2 4 11 2" xfId="374"/>
    <cellStyle name="normální 3 2 4 12" xfId="375"/>
    <cellStyle name="normální 3 2 4 12 2" xfId="376"/>
    <cellStyle name="normální 3 2 4 13" xfId="377"/>
    <cellStyle name="normální 3 2 4 13 2" xfId="378"/>
    <cellStyle name="normální 3 2 4 14" xfId="379"/>
    <cellStyle name="normální 3 2 4 14 2" xfId="380"/>
    <cellStyle name="normální 3 2 4 15" xfId="381"/>
    <cellStyle name="normální 3 2 4 15 2" xfId="382"/>
    <cellStyle name="normální 3 2 4 16" xfId="383"/>
    <cellStyle name="normální 3 2 4 17" xfId="384"/>
    <cellStyle name="normální 3 2 4 18" xfId="385"/>
    <cellStyle name="normální 3 2 4 19" xfId="386"/>
    <cellStyle name="normální 3 2 4 2" xfId="387"/>
    <cellStyle name="normální 3 2 4 2 2" xfId="388"/>
    <cellStyle name="normální 3 2 4 20" xfId="389"/>
    <cellStyle name="normální 3 2 4 21" xfId="390"/>
    <cellStyle name="normální 3 2 4 22" xfId="391"/>
    <cellStyle name="normální 3 2 4 3" xfId="392"/>
    <cellStyle name="normální 3 2 4 3 2" xfId="393"/>
    <cellStyle name="normální 3 2 4 4" xfId="394"/>
    <cellStyle name="normální 3 2 4 4 2" xfId="395"/>
    <cellStyle name="normální 3 2 4 5" xfId="396"/>
    <cellStyle name="normální 3 2 4 5 2" xfId="397"/>
    <cellStyle name="normální 3 2 4 6" xfId="398"/>
    <cellStyle name="normální 3 2 4 6 2" xfId="399"/>
    <cellStyle name="normální 3 2 4 7" xfId="400"/>
    <cellStyle name="normální 3 2 4 7 2" xfId="401"/>
    <cellStyle name="normální 3 2 4 8" xfId="402"/>
    <cellStyle name="normální 3 2 4 8 2" xfId="403"/>
    <cellStyle name="normální 3 2 4 9" xfId="404"/>
    <cellStyle name="normální 3 2 4 9 2" xfId="405"/>
    <cellStyle name="normální 3 2 5" xfId="406"/>
    <cellStyle name="normální 3 2 5 2" xfId="407"/>
    <cellStyle name="normální 3 2 5 3" xfId="408"/>
    <cellStyle name="normální 3 2 5 4" xfId="409"/>
    <cellStyle name="normální 3 2 5 5" xfId="410"/>
    <cellStyle name="normální 3 2 5 6" xfId="411"/>
    <cellStyle name="normální 3 2 5 7" xfId="412"/>
    <cellStyle name="normální 3 2 5 8" xfId="413"/>
    <cellStyle name="normální 3 2 6" xfId="414"/>
    <cellStyle name="normální 3 2 6 2" xfId="415"/>
    <cellStyle name="normální 3 2 6 3" xfId="416"/>
    <cellStyle name="normální 3 2 6 4" xfId="417"/>
    <cellStyle name="normální 3 2 6 5" xfId="418"/>
    <cellStyle name="normální 3 2 6 6" xfId="419"/>
    <cellStyle name="normální 3 2 6 7" xfId="420"/>
    <cellStyle name="normální 3 2 6 8" xfId="421"/>
    <cellStyle name="normální 3 2 7" xfId="422"/>
    <cellStyle name="normální 3 2 7 2" xfId="423"/>
    <cellStyle name="normální 3 2 7 3" xfId="424"/>
    <cellStyle name="normální 3 2 7 4" xfId="425"/>
    <cellStyle name="normální 3 2 7 5" xfId="426"/>
    <cellStyle name="normální 3 2 7 6" xfId="427"/>
    <cellStyle name="normální 3 2 7 7" xfId="428"/>
    <cellStyle name="normální 3 2 7 8" xfId="429"/>
    <cellStyle name="normální 3 2 8" xfId="430"/>
    <cellStyle name="normální 3 2 8 2" xfId="431"/>
    <cellStyle name="normální 3 2 9" xfId="432"/>
    <cellStyle name="normální 3 2 9 2" xfId="433"/>
    <cellStyle name="normální 3 20" xfId="434"/>
    <cellStyle name="normální 3 20 2" xfId="435"/>
    <cellStyle name="normální 3 21" xfId="436"/>
    <cellStyle name="normální 3 21 2" xfId="437"/>
    <cellStyle name="normální 3 22" xfId="438"/>
    <cellStyle name="normální 3 23" xfId="439"/>
    <cellStyle name="normální 3 24" xfId="440"/>
    <cellStyle name="normální 3 25" xfId="441"/>
    <cellStyle name="normální 3 26" xfId="442"/>
    <cellStyle name="normální 3 27" xfId="443"/>
    <cellStyle name="normální 3 28" xfId="444"/>
    <cellStyle name="normální 3 29" xfId="445"/>
    <cellStyle name="normální 3 3" xfId="446"/>
    <cellStyle name="normální 3 3 10" xfId="447"/>
    <cellStyle name="normální 3 3 10 2" xfId="448"/>
    <cellStyle name="normální 3 3 10 3" xfId="449"/>
    <cellStyle name="normální 3 3 10 4" xfId="450"/>
    <cellStyle name="normální 3 3 10 5" xfId="451"/>
    <cellStyle name="normální 3 3 10 6" xfId="452"/>
    <cellStyle name="normální 3 3 10 7" xfId="453"/>
    <cellStyle name="normální 3 3 10 8" xfId="454"/>
    <cellStyle name="normální 3 3 11" xfId="455"/>
    <cellStyle name="normální 3 3 11 2" xfId="456"/>
    <cellStyle name="normální 3 3 12" xfId="457"/>
    <cellStyle name="normální 3 3 12 2" xfId="458"/>
    <cellStyle name="normální 3 3 13" xfId="459"/>
    <cellStyle name="normální 3 3 13 2" xfId="460"/>
    <cellStyle name="normální 3 3 14" xfId="461"/>
    <cellStyle name="normální 3 3 14 2" xfId="462"/>
    <cellStyle name="normální 3 3 15" xfId="463"/>
    <cellStyle name="normální 3 3 15 2" xfId="464"/>
    <cellStyle name="normální 3 3 16" xfId="465"/>
    <cellStyle name="normální 3 3 16 2" xfId="466"/>
    <cellStyle name="normální 3 3 17" xfId="467"/>
    <cellStyle name="normální 3 3 17 2" xfId="468"/>
    <cellStyle name="normální 3 3 18" xfId="469"/>
    <cellStyle name="normální 3 3 18 2" xfId="470"/>
    <cellStyle name="normální 3 3 19" xfId="471"/>
    <cellStyle name="normální 3 3 19 2" xfId="472"/>
    <cellStyle name="normální 3 3 2" xfId="473"/>
    <cellStyle name="normální 3 3 20" xfId="474"/>
    <cellStyle name="normální 3 3 20 2" xfId="475"/>
    <cellStyle name="normální 3 3 21" xfId="476"/>
    <cellStyle name="normální 3 3 22" xfId="477"/>
    <cellStyle name="normální 3 3 23" xfId="478"/>
    <cellStyle name="normální 3 3 24" xfId="479"/>
    <cellStyle name="normální 3 3 25" xfId="480"/>
    <cellStyle name="normální 3 3 26" xfId="481"/>
    <cellStyle name="normální 3 3 27" xfId="482"/>
    <cellStyle name="normální 3 3 28" xfId="483"/>
    <cellStyle name="normální 3 3 29" xfId="484"/>
    <cellStyle name="normální 3 3 3" xfId="485"/>
    <cellStyle name="normální 3 3 3 2" xfId="486"/>
    <cellStyle name="normální 3 3 3 3" xfId="487"/>
    <cellStyle name="normální 3 3 3 3 2" xfId="488"/>
    <cellStyle name="normální 3 3 3 3 3" xfId="489"/>
    <cellStyle name="normální 3 3 3 3 4" xfId="490"/>
    <cellStyle name="normální 3 3 3 3 5" xfId="491"/>
    <cellStyle name="normální 3 3 3 3 6" xfId="492"/>
    <cellStyle name="normální 3 3 3 3 7" xfId="493"/>
    <cellStyle name="normální 3 3 3 3 8" xfId="494"/>
    <cellStyle name="normální 3 3 4" xfId="495"/>
    <cellStyle name="normální 3 3 5" xfId="496"/>
    <cellStyle name="normální 3 3 6" xfId="497"/>
    <cellStyle name="normální 3 3 6 10" xfId="498"/>
    <cellStyle name="normální 3 3 6 10 2" xfId="499"/>
    <cellStyle name="normální 3 3 6 11" xfId="500"/>
    <cellStyle name="normální 3 3 6 11 2" xfId="501"/>
    <cellStyle name="normální 3 3 6 12" xfId="502"/>
    <cellStyle name="normální 3 3 6 12 2" xfId="503"/>
    <cellStyle name="normální 3 3 6 13" xfId="504"/>
    <cellStyle name="normální 3 3 6 13 2" xfId="505"/>
    <cellStyle name="normální 3 3 6 14" xfId="506"/>
    <cellStyle name="normální 3 3 6 15" xfId="507"/>
    <cellStyle name="normální 3 3 6 16" xfId="508"/>
    <cellStyle name="normální 3 3 6 17" xfId="509"/>
    <cellStyle name="normální 3 3 6 18" xfId="510"/>
    <cellStyle name="normální 3 3 6 19" xfId="511"/>
    <cellStyle name="normální 3 3 6 2" xfId="512"/>
    <cellStyle name="normální 3 3 6 2 2" xfId="513"/>
    <cellStyle name="normální 3 3 6 2 3" xfId="514"/>
    <cellStyle name="normální 3 3 6 2 4" xfId="515"/>
    <cellStyle name="normální 3 3 6 2 5" xfId="516"/>
    <cellStyle name="normální 3 3 6 2 6" xfId="517"/>
    <cellStyle name="normální 3 3 6 2 7" xfId="518"/>
    <cellStyle name="normální 3 3 6 2 8" xfId="519"/>
    <cellStyle name="normální 3 3 6 20" xfId="520"/>
    <cellStyle name="normální 3 3 6 21" xfId="521"/>
    <cellStyle name="normální 3 3 6 22" xfId="522"/>
    <cellStyle name="normální 3 3 6 23" xfId="523"/>
    <cellStyle name="normální 3 3 6 24" xfId="524"/>
    <cellStyle name="normální 3 3 6 25" xfId="525"/>
    <cellStyle name="normální 3 3 6 26" xfId="526"/>
    <cellStyle name="normální 3 3 6 27" xfId="527"/>
    <cellStyle name="normální 3 3 6 28" xfId="528"/>
    <cellStyle name="normální 3 3 6 29" xfId="529"/>
    <cellStyle name="normální 3 3 6 29 2" xfId="530"/>
    <cellStyle name="normální 3 3 6 3" xfId="531"/>
    <cellStyle name="normální 3 3 6 3 2" xfId="532"/>
    <cellStyle name="normální 3 3 6 30" xfId="533"/>
    <cellStyle name="normální 3 3 6 31" xfId="534"/>
    <cellStyle name="normální 3 3 6 32" xfId="535"/>
    <cellStyle name="normální 3 3 6 33" xfId="536"/>
    <cellStyle name="normální 3 3 6 34" xfId="537"/>
    <cellStyle name="normální 3 3 6 35" xfId="538"/>
    <cellStyle name="normální 3 3 6 36" xfId="539"/>
    <cellStyle name="normální 3 3 6 37" xfId="540"/>
    <cellStyle name="normální 3 3 6 38" xfId="541"/>
    <cellStyle name="normální 3 3 6 4" xfId="542"/>
    <cellStyle name="normální 3 3 6 4 2" xfId="543"/>
    <cellStyle name="normální 3 3 6 5" xfId="544"/>
    <cellStyle name="normální 3 3 6 5 2" xfId="545"/>
    <cellStyle name="normální 3 3 6 6" xfId="546"/>
    <cellStyle name="normální 3 3 6 6 2" xfId="547"/>
    <cellStyle name="normální 3 3 6 7" xfId="548"/>
    <cellStyle name="normální 3 3 6 7 2" xfId="549"/>
    <cellStyle name="normální 3 3 6 8" xfId="550"/>
    <cellStyle name="normální 3 3 6 8 2" xfId="551"/>
    <cellStyle name="normální 3 3 6 9" xfId="552"/>
    <cellStyle name="normální 3 3 6 9 2" xfId="553"/>
    <cellStyle name="normální 3 3 7" xfId="554"/>
    <cellStyle name="normální 3 3 7 10" xfId="555"/>
    <cellStyle name="normální 3 3 7 11" xfId="556"/>
    <cellStyle name="normální 3 3 7 12" xfId="557"/>
    <cellStyle name="normální 3 3 7 13" xfId="558"/>
    <cellStyle name="normální 3 3 7 14" xfId="559"/>
    <cellStyle name="normální 3 3 7 15" xfId="560"/>
    <cellStyle name="normální 3 3 7 16" xfId="561"/>
    <cellStyle name="normální 3 3 7 17" xfId="562"/>
    <cellStyle name="normální 3 3 7 17 2" xfId="563"/>
    <cellStyle name="normální 3 3 7 18" xfId="564"/>
    <cellStyle name="normální 3 3 7 19" xfId="565"/>
    <cellStyle name="normální 3 3 7 2" xfId="566"/>
    <cellStyle name="normální 3 3 7 2 10" xfId="567"/>
    <cellStyle name="normální 3 3 7 2 11" xfId="568"/>
    <cellStyle name="normální 3 3 7 2 12" xfId="569"/>
    <cellStyle name="normální 3 3 7 2 13" xfId="570"/>
    <cellStyle name="normální 3 3 7 2 14" xfId="571"/>
    <cellStyle name="normální 3 3 7 2 2" xfId="572"/>
    <cellStyle name="normální 3 3 7 2 2 2" xfId="573"/>
    <cellStyle name="normální 3 3 7 2 3" xfId="574"/>
    <cellStyle name="normální 3 3 7 2 3 2" xfId="575"/>
    <cellStyle name="normální 3 3 7 2 4" xfId="576"/>
    <cellStyle name="normální 3 3 7 2 5" xfId="577"/>
    <cellStyle name="normální 3 3 7 2 6" xfId="578"/>
    <cellStyle name="normální 3 3 7 2 7" xfId="579"/>
    <cellStyle name="normální 3 3 7 2 8" xfId="580"/>
    <cellStyle name="normální 3 3 7 2 9" xfId="581"/>
    <cellStyle name="normální 3 3 7 20" xfId="582"/>
    <cellStyle name="normální 3 3 7 21" xfId="583"/>
    <cellStyle name="normální 3 3 7 22" xfId="584"/>
    <cellStyle name="normální 3 3 7 23" xfId="585"/>
    <cellStyle name="normální 3 3 7 24" xfId="586"/>
    <cellStyle name="normální 3 3 7 25" xfId="587"/>
    <cellStyle name="normální 3 3 7 26" xfId="588"/>
    <cellStyle name="normální 3 3 7 3" xfId="589"/>
    <cellStyle name="normální 3 3 7 4" xfId="590"/>
    <cellStyle name="normální 3 3 7 5" xfId="591"/>
    <cellStyle name="normální 3 3 7 6" xfId="592"/>
    <cellStyle name="normální 3 3 7 7" xfId="593"/>
    <cellStyle name="normální 3 3 7 8" xfId="594"/>
    <cellStyle name="normální 3 3 7 9" xfId="595"/>
    <cellStyle name="normální 3 3 8" xfId="596"/>
    <cellStyle name="normální 3 3 8 10" xfId="597"/>
    <cellStyle name="normální 3 3 8 11" xfId="598"/>
    <cellStyle name="normální 3 3 8 12" xfId="599"/>
    <cellStyle name="normální 3 3 8 13" xfId="600"/>
    <cellStyle name="normální 3 3 8 14" xfId="601"/>
    <cellStyle name="normální 3 3 8 15" xfId="602"/>
    <cellStyle name="normální 3 3 8 16" xfId="603"/>
    <cellStyle name="normální 3 3 8 17" xfId="604"/>
    <cellStyle name="normální 3 3 8 17 2" xfId="605"/>
    <cellStyle name="normální 3 3 8 18" xfId="606"/>
    <cellStyle name="normální 3 3 8 19" xfId="607"/>
    <cellStyle name="normální 3 3 8 2" xfId="608"/>
    <cellStyle name="normální 3 3 8 20" xfId="609"/>
    <cellStyle name="normální 3 3 8 21" xfId="610"/>
    <cellStyle name="normální 3 3 8 22" xfId="611"/>
    <cellStyle name="normální 3 3 8 23" xfId="612"/>
    <cellStyle name="normální 3 3 8 24" xfId="613"/>
    <cellStyle name="normální 3 3 8 25" xfId="614"/>
    <cellStyle name="normální 3 3 8 26" xfId="615"/>
    <cellStyle name="normální 3 3 8 27" xfId="616"/>
    <cellStyle name="normální 3 3 8 3" xfId="617"/>
    <cellStyle name="normální 3 3 8 4" xfId="618"/>
    <cellStyle name="normální 3 3 8 5" xfId="619"/>
    <cellStyle name="normální 3 3 8 6" xfId="620"/>
    <cellStyle name="normální 3 3 8 7" xfId="621"/>
    <cellStyle name="normální 3 3 8 8" xfId="622"/>
    <cellStyle name="normální 3 3 8 9" xfId="623"/>
    <cellStyle name="normální 3 3 9" xfId="624"/>
    <cellStyle name="normální 3 3 9 2" xfId="625"/>
    <cellStyle name="normální 3 3 9 3" xfId="626"/>
    <cellStyle name="normální 3 3 9 4" xfId="627"/>
    <cellStyle name="normální 3 3 9 5" xfId="628"/>
    <cellStyle name="normální 3 3 9 6" xfId="629"/>
    <cellStyle name="normální 3 3 9 7" xfId="630"/>
    <cellStyle name="normální 3 3 9 8" xfId="631"/>
    <cellStyle name="normální 3 30" xfId="632"/>
    <cellStyle name="normální 3 31" xfId="633"/>
    <cellStyle name="normální 3 32" xfId="634"/>
    <cellStyle name="normální 3 33" xfId="635"/>
    <cellStyle name="normální 3 34" xfId="636"/>
    <cellStyle name="normální 3 35" xfId="637"/>
    <cellStyle name="normální 3 36" xfId="638"/>
    <cellStyle name="normální 3 37" xfId="639"/>
    <cellStyle name="normální 3 38" xfId="640"/>
    <cellStyle name="normální 3 39" xfId="641"/>
    <cellStyle name="normální 3 4" xfId="642"/>
    <cellStyle name="normální 3 4 10" xfId="643"/>
    <cellStyle name="normální 3 4 10 2" xfId="644"/>
    <cellStyle name="normální 3 4 11" xfId="645"/>
    <cellStyle name="normální 3 4 11 2" xfId="646"/>
    <cellStyle name="normální 3 4 12" xfId="647"/>
    <cellStyle name="normální 3 4 12 2" xfId="648"/>
    <cellStyle name="normální 3 4 13" xfId="649"/>
    <cellStyle name="normální 3 4 13 2" xfId="650"/>
    <cellStyle name="normální 3 4 14" xfId="651"/>
    <cellStyle name="normální 3 4 14 2" xfId="652"/>
    <cellStyle name="normální 3 4 15" xfId="653"/>
    <cellStyle name="normální 3 4 15 2" xfId="654"/>
    <cellStyle name="normální 3 4 16" xfId="655"/>
    <cellStyle name="normální 3 4 16 2" xfId="656"/>
    <cellStyle name="normální 3 4 17" xfId="657"/>
    <cellStyle name="normální 3 4 18" xfId="658"/>
    <cellStyle name="normální 3 4 19" xfId="659"/>
    <cellStyle name="normální 3 4 2" xfId="660"/>
    <cellStyle name="normální 3 4 2 10" xfId="661"/>
    <cellStyle name="normální 3 4 2 10 2" xfId="662"/>
    <cellStyle name="normální 3 4 2 11" xfId="663"/>
    <cellStyle name="normální 3 4 2 11 2" xfId="664"/>
    <cellStyle name="normální 3 4 2 12" xfId="665"/>
    <cellStyle name="normální 3 4 2 12 2" xfId="666"/>
    <cellStyle name="normální 3 4 2 13" xfId="667"/>
    <cellStyle name="normální 3 4 2 13 2" xfId="668"/>
    <cellStyle name="normální 3 4 2 14" xfId="669"/>
    <cellStyle name="normální 3 4 2 14 2" xfId="670"/>
    <cellStyle name="normální 3 4 2 15" xfId="671"/>
    <cellStyle name="normální 3 4 2 15 2" xfId="672"/>
    <cellStyle name="normální 3 4 2 16" xfId="673"/>
    <cellStyle name="normální 3 4 2 17" xfId="674"/>
    <cellStyle name="normální 3 4 2 18" xfId="675"/>
    <cellStyle name="normální 3 4 2 19" xfId="676"/>
    <cellStyle name="normální 3 4 2 2" xfId="677"/>
    <cellStyle name="normální 3 4 2 2 2" xfId="678"/>
    <cellStyle name="normální 3 4 2 20" xfId="679"/>
    <cellStyle name="normální 3 4 2 21" xfId="680"/>
    <cellStyle name="normální 3 4 2 22" xfId="681"/>
    <cellStyle name="normální 3 4 2 3" xfId="682"/>
    <cellStyle name="normální 3 4 2 3 2" xfId="683"/>
    <cellStyle name="normální 3 4 2 4" xfId="684"/>
    <cellStyle name="normální 3 4 2 4 2" xfId="685"/>
    <cellStyle name="normální 3 4 2 5" xfId="686"/>
    <cellStyle name="normální 3 4 2 5 2" xfId="687"/>
    <cellStyle name="normální 3 4 2 6" xfId="688"/>
    <cellStyle name="normální 3 4 2 6 2" xfId="689"/>
    <cellStyle name="normální 3 4 2 7" xfId="690"/>
    <cellStyle name="normální 3 4 2 7 2" xfId="691"/>
    <cellStyle name="normální 3 4 2 8" xfId="692"/>
    <cellStyle name="normální 3 4 2 8 2" xfId="693"/>
    <cellStyle name="normální 3 4 2 9" xfId="694"/>
    <cellStyle name="normální 3 4 2 9 2" xfId="695"/>
    <cellStyle name="normální 3 4 20" xfId="696"/>
    <cellStyle name="normální 3 4 21" xfId="697"/>
    <cellStyle name="normální 3 4 22" xfId="698"/>
    <cellStyle name="normální 3 4 23" xfId="699"/>
    <cellStyle name="normální 3 4 24" xfId="700"/>
    <cellStyle name="normální 3 4 25" xfId="701"/>
    <cellStyle name="normální 3 4 3" xfId="702"/>
    <cellStyle name="normální 3 4 3 2" xfId="703"/>
    <cellStyle name="normální 3 4 3 3" xfId="704"/>
    <cellStyle name="normální 3 4 3 4" xfId="705"/>
    <cellStyle name="normální 3 4 3 5" xfId="706"/>
    <cellStyle name="normální 3 4 3 6" xfId="707"/>
    <cellStyle name="normální 3 4 3 7" xfId="708"/>
    <cellStyle name="normální 3 4 3 8" xfId="709"/>
    <cellStyle name="normální 3 4 4" xfId="710"/>
    <cellStyle name="normální 3 4 4 2" xfId="711"/>
    <cellStyle name="normální 3 4 5" xfId="712"/>
    <cellStyle name="normální 3 4 5 2" xfId="713"/>
    <cellStyle name="normální 3 4 6" xfId="714"/>
    <cellStyle name="normální 3 4 6 2" xfId="715"/>
    <cellStyle name="normální 3 4 7" xfId="716"/>
    <cellStyle name="normální 3 4 7 2" xfId="717"/>
    <cellStyle name="normální 3 4 8" xfId="718"/>
    <cellStyle name="normální 3 4 8 2" xfId="719"/>
    <cellStyle name="normální 3 4 9" xfId="720"/>
    <cellStyle name="normální 3 4 9 2" xfId="721"/>
    <cellStyle name="normální 3 5" xfId="722"/>
    <cellStyle name="normální 3 5 10" xfId="723"/>
    <cellStyle name="normální 3 5 10 2" xfId="724"/>
    <cellStyle name="normální 3 5 11" xfId="725"/>
    <cellStyle name="normální 3 5 11 2" xfId="726"/>
    <cellStyle name="normální 3 5 12" xfId="727"/>
    <cellStyle name="normální 3 5 12 2" xfId="728"/>
    <cellStyle name="normální 3 5 13" xfId="729"/>
    <cellStyle name="normální 3 5 13 2" xfId="730"/>
    <cellStyle name="normální 3 5 14" xfId="731"/>
    <cellStyle name="normální 3 5 14 2" xfId="732"/>
    <cellStyle name="normální 3 5 15" xfId="733"/>
    <cellStyle name="normální 3 5 15 2" xfId="734"/>
    <cellStyle name="normální 3 5 16" xfId="735"/>
    <cellStyle name="normální 3 5 17" xfId="736"/>
    <cellStyle name="normální 3 5 18" xfId="737"/>
    <cellStyle name="normální 3 5 19" xfId="738"/>
    <cellStyle name="normální 3 5 2" xfId="739"/>
    <cellStyle name="normální 3 5 2 2" xfId="740"/>
    <cellStyle name="normální 3 5 20" xfId="741"/>
    <cellStyle name="normální 3 5 21" xfId="742"/>
    <cellStyle name="normální 3 5 22" xfId="743"/>
    <cellStyle name="normální 3 5 3" xfId="744"/>
    <cellStyle name="normální 3 5 3 2" xfId="745"/>
    <cellStyle name="normální 3 5 4" xfId="746"/>
    <cellStyle name="normální 3 5 4 2" xfId="747"/>
    <cellStyle name="normální 3 5 5" xfId="748"/>
    <cellStyle name="normální 3 5 5 2" xfId="749"/>
    <cellStyle name="normální 3 5 6" xfId="750"/>
    <cellStyle name="normální 3 5 6 2" xfId="751"/>
    <cellStyle name="normální 3 5 7" xfId="752"/>
    <cellStyle name="normální 3 5 7 2" xfId="753"/>
    <cellStyle name="normální 3 5 8" xfId="754"/>
    <cellStyle name="normální 3 5 8 2" xfId="755"/>
    <cellStyle name="normální 3 5 9" xfId="756"/>
    <cellStyle name="normální 3 5 9 2" xfId="757"/>
    <cellStyle name="normální 3 6" xfId="758"/>
    <cellStyle name="normální 3 6 10" xfId="759"/>
    <cellStyle name="normální 3 6 10 2" xfId="760"/>
    <cellStyle name="normální 3 6 11" xfId="761"/>
    <cellStyle name="normální 3 6 11 2" xfId="762"/>
    <cellStyle name="normální 3 6 12" xfId="763"/>
    <cellStyle name="normální 3 6 12 2" xfId="764"/>
    <cellStyle name="normální 3 6 13" xfId="765"/>
    <cellStyle name="normální 3 6 13 2" xfId="766"/>
    <cellStyle name="normální 3 6 14" xfId="767"/>
    <cellStyle name="normální 3 6 14 2" xfId="768"/>
    <cellStyle name="normální 3 6 15" xfId="769"/>
    <cellStyle name="normální 3 6 15 2" xfId="770"/>
    <cellStyle name="normální 3 6 16" xfId="771"/>
    <cellStyle name="normální 3 6 17" xfId="772"/>
    <cellStyle name="normální 3 6 18" xfId="773"/>
    <cellStyle name="normální 3 6 19" xfId="774"/>
    <cellStyle name="normální 3 6 2" xfId="775"/>
    <cellStyle name="normální 3 6 2 2" xfId="776"/>
    <cellStyle name="normální 3 6 20" xfId="777"/>
    <cellStyle name="normální 3 6 21" xfId="778"/>
    <cellStyle name="normální 3 6 22" xfId="779"/>
    <cellStyle name="normální 3 6 3" xfId="780"/>
    <cellStyle name="normální 3 6 3 2" xfId="781"/>
    <cellStyle name="normální 3 6 4" xfId="782"/>
    <cellStyle name="normální 3 6 4 2" xfId="783"/>
    <cellStyle name="normální 3 6 5" xfId="784"/>
    <cellStyle name="normální 3 6 5 2" xfId="785"/>
    <cellStyle name="normální 3 6 6" xfId="786"/>
    <cellStyle name="normální 3 6 6 2" xfId="787"/>
    <cellStyle name="normální 3 6 7" xfId="788"/>
    <cellStyle name="normální 3 6 7 2" xfId="789"/>
    <cellStyle name="normální 3 6 8" xfId="790"/>
    <cellStyle name="normální 3 6 8 2" xfId="791"/>
    <cellStyle name="normální 3 6 9" xfId="792"/>
    <cellStyle name="normální 3 6 9 2" xfId="793"/>
    <cellStyle name="normální 3 7" xfId="794"/>
    <cellStyle name="normální 3 7 10" xfId="795"/>
    <cellStyle name="normální 3 7 10 2" xfId="796"/>
    <cellStyle name="normální 3 7 11" xfId="797"/>
    <cellStyle name="normální 3 7 11 2" xfId="798"/>
    <cellStyle name="normální 3 7 12" xfId="799"/>
    <cellStyle name="normální 3 7 12 2" xfId="800"/>
    <cellStyle name="normální 3 7 13" xfId="801"/>
    <cellStyle name="normální 3 7 13 2" xfId="802"/>
    <cellStyle name="normální 3 7 14" xfId="803"/>
    <cellStyle name="normální 3 7 14 2" xfId="804"/>
    <cellStyle name="normální 3 7 15" xfId="805"/>
    <cellStyle name="normální 3 7 15 2" xfId="806"/>
    <cellStyle name="normální 3 7 16" xfId="807"/>
    <cellStyle name="normální 3 7 17" xfId="808"/>
    <cellStyle name="normální 3 7 18" xfId="809"/>
    <cellStyle name="normální 3 7 19" xfId="810"/>
    <cellStyle name="normální 3 7 2" xfId="811"/>
    <cellStyle name="normální 3 7 2 2" xfId="812"/>
    <cellStyle name="normální 3 7 20" xfId="813"/>
    <cellStyle name="normální 3 7 21" xfId="814"/>
    <cellStyle name="normální 3 7 22" xfId="815"/>
    <cellStyle name="normální 3 7 3" xfId="816"/>
    <cellStyle name="normální 3 7 3 2" xfId="817"/>
    <cellStyle name="normální 3 7 4" xfId="818"/>
    <cellStyle name="normální 3 7 4 2" xfId="819"/>
    <cellStyle name="normální 3 7 5" xfId="820"/>
    <cellStyle name="normální 3 7 5 2" xfId="821"/>
    <cellStyle name="normální 3 7 6" xfId="822"/>
    <cellStyle name="normální 3 7 6 2" xfId="823"/>
    <cellStyle name="normální 3 7 7" xfId="824"/>
    <cellStyle name="normální 3 7 7 2" xfId="825"/>
    <cellStyle name="normální 3 7 8" xfId="826"/>
    <cellStyle name="normální 3 7 8 2" xfId="827"/>
    <cellStyle name="normální 3 7 9" xfId="828"/>
    <cellStyle name="normální 3 7 9 2" xfId="829"/>
    <cellStyle name="normální 3 8" xfId="830"/>
    <cellStyle name="normální 3 8 2" xfId="831"/>
    <cellStyle name="normální 3 8 3" xfId="832"/>
    <cellStyle name="normální 3 8 4" xfId="833"/>
    <cellStyle name="normální 3 8 5" xfId="834"/>
    <cellStyle name="normální 3 8 6" xfId="835"/>
    <cellStyle name="normální 3 8 7" xfId="836"/>
    <cellStyle name="normální 3 8 8" xfId="837"/>
    <cellStyle name="normální 3 9" xfId="838"/>
    <cellStyle name="normální 3 9 2" xfId="839"/>
    <cellStyle name="normální 3 9 3" xfId="840"/>
    <cellStyle name="normální 3 9 4" xfId="841"/>
    <cellStyle name="normální 3 9 5" xfId="842"/>
    <cellStyle name="normální 3 9 6" xfId="843"/>
    <cellStyle name="normální 3 9 7" xfId="844"/>
    <cellStyle name="normální 3 9 8" xfId="845"/>
    <cellStyle name="Normální 30" xfId="846"/>
    <cellStyle name="Normální 31" xfId="847"/>
    <cellStyle name="Normální 32" xfId="848"/>
    <cellStyle name="Normální 33" xfId="849"/>
    <cellStyle name="Normální 34" xfId="850"/>
    <cellStyle name="Normální 35" xfId="851"/>
    <cellStyle name="Normální 36" xfId="852"/>
    <cellStyle name="Normální 37" xfId="853"/>
    <cellStyle name="Normální 38" xfId="854"/>
    <cellStyle name="Normální 39" xfId="855"/>
    <cellStyle name="normální 4" xfId="856"/>
    <cellStyle name="normální 4 10" xfId="857"/>
    <cellStyle name="normální 4 10 2" xfId="858"/>
    <cellStyle name="normální 4 11" xfId="859"/>
    <cellStyle name="normální 4 11 2" xfId="860"/>
    <cellStyle name="normální 4 12" xfId="861"/>
    <cellStyle name="normální 4 12 2" xfId="862"/>
    <cellStyle name="normální 4 13" xfId="863"/>
    <cellStyle name="normální 4 13 2" xfId="864"/>
    <cellStyle name="normální 4 14" xfId="865"/>
    <cellStyle name="normální 4 14 2" xfId="866"/>
    <cellStyle name="normální 4 15" xfId="867"/>
    <cellStyle name="normální 4 15 2" xfId="868"/>
    <cellStyle name="normální 4 16" xfId="869"/>
    <cellStyle name="normální 4 16 2" xfId="870"/>
    <cellStyle name="normální 4 17" xfId="871"/>
    <cellStyle name="normální 4 17 2" xfId="872"/>
    <cellStyle name="normální 4 18" xfId="873"/>
    <cellStyle name="normální 4 18 2" xfId="874"/>
    <cellStyle name="normální 4 19" xfId="875"/>
    <cellStyle name="normální 4 19 2" xfId="876"/>
    <cellStyle name="normální 4 2" xfId="877"/>
    <cellStyle name="normální 4 20" xfId="878"/>
    <cellStyle name="normální 4 20 2" xfId="879"/>
    <cellStyle name="normální 4 21" xfId="880"/>
    <cellStyle name="normální 4 22" xfId="881"/>
    <cellStyle name="normální 4 23" xfId="882"/>
    <cellStyle name="normální 4 24" xfId="883"/>
    <cellStyle name="normální 4 25" xfId="884"/>
    <cellStyle name="normální 4 26" xfId="885"/>
    <cellStyle name="normální 4 27" xfId="886"/>
    <cellStyle name="normální 4 3" xfId="887"/>
    <cellStyle name="normální 4 3 10" xfId="888"/>
    <cellStyle name="normální 4 3 10 2" xfId="889"/>
    <cellStyle name="normální 4 3 11" xfId="890"/>
    <cellStyle name="normální 4 3 11 2" xfId="891"/>
    <cellStyle name="normální 4 3 12" xfId="892"/>
    <cellStyle name="normální 4 3 12 2" xfId="893"/>
    <cellStyle name="normální 4 3 13" xfId="894"/>
    <cellStyle name="normální 4 3 13 2" xfId="895"/>
    <cellStyle name="normální 4 3 14" xfId="896"/>
    <cellStyle name="normální 4 3 14 2" xfId="897"/>
    <cellStyle name="normální 4 3 15" xfId="898"/>
    <cellStyle name="normální 4 3 15 2" xfId="899"/>
    <cellStyle name="normální 4 3 16" xfId="900"/>
    <cellStyle name="normální 4 3 16 2" xfId="901"/>
    <cellStyle name="normální 4 3 17" xfId="902"/>
    <cellStyle name="normální 4 3 18" xfId="903"/>
    <cellStyle name="normální 4 3 19" xfId="904"/>
    <cellStyle name="normální 4 3 2" xfId="905"/>
    <cellStyle name="normální 4 3 2 10" xfId="906"/>
    <cellStyle name="normální 4 3 2 10 2" xfId="907"/>
    <cellStyle name="normální 4 3 2 11" xfId="908"/>
    <cellStyle name="normální 4 3 2 11 2" xfId="909"/>
    <cellStyle name="normální 4 3 2 12" xfId="910"/>
    <cellStyle name="normální 4 3 2 12 2" xfId="911"/>
    <cellStyle name="normální 4 3 2 13" xfId="912"/>
    <cellStyle name="normální 4 3 2 13 2" xfId="913"/>
    <cellStyle name="normální 4 3 2 14" xfId="914"/>
    <cellStyle name="normální 4 3 2 14 2" xfId="915"/>
    <cellStyle name="normální 4 3 2 15" xfId="916"/>
    <cellStyle name="normální 4 3 2 15 2" xfId="917"/>
    <cellStyle name="normální 4 3 2 16" xfId="918"/>
    <cellStyle name="normální 4 3 2 17" xfId="919"/>
    <cellStyle name="normální 4 3 2 18" xfId="920"/>
    <cellStyle name="normální 4 3 2 19" xfId="921"/>
    <cellStyle name="normální 4 3 2 2" xfId="922"/>
    <cellStyle name="normální 4 3 2 2 2" xfId="923"/>
    <cellStyle name="normální 4 3 2 20" xfId="924"/>
    <cellStyle name="normální 4 3 2 21" xfId="925"/>
    <cellStyle name="normální 4 3 2 22" xfId="926"/>
    <cellStyle name="normální 4 3 2 3" xfId="927"/>
    <cellStyle name="normální 4 3 2 3 2" xfId="928"/>
    <cellStyle name="normální 4 3 2 4" xfId="929"/>
    <cellStyle name="normální 4 3 2 4 2" xfId="930"/>
    <cellStyle name="normální 4 3 2 5" xfId="931"/>
    <cellStyle name="normální 4 3 2 5 2" xfId="932"/>
    <cellStyle name="normální 4 3 2 6" xfId="933"/>
    <cellStyle name="normální 4 3 2 6 2" xfId="934"/>
    <cellStyle name="normální 4 3 2 7" xfId="935"/>
    <cellStyle name="normální 4 3 2 7 2" xfId="936"/>
    <cellStyle name="normální 4 3 2 8" xfId="937"/>
    <cellStyle name="normální 4 3 2 8 2" xfId="938"/>
    <cellStyle name="normální 4 3 2 9" xfId="939"/>
    <cellStyle name="normální 4 3 2 9 2" xfId="940"/>
    <cellStyle name="normální 4 3 20" xfId="941"/>
    <cellStyle name="normální 4 3 21" xfId="942"/>
    <cellStyle name="normální 4 3 22" xfId="943"/>
    <cellStyle name="normální 4 3 23" xfId="944"/>
    <cellStyle name="normální 4 3 24" xfId="945"/>
    <cellStyle name="normální 4 3 25" xfId="946"/>
    <cellStyle name="normální 4 3 3" xfId="947"/>
    <cellStyle name="normální 4 3 3 2" xfId="948"/>
    <cellStyle name="normální 4 3 3 3" xfId="949"/>
    <cellStyle name="normální 4 3 3 4" xfId="950"/>
    <cellStyle name="normální 4 3 3 5" xfId="951"/>
    <cellStyle name="normální 4 3 3 6" xfId="952"/>
    <cellStyle name="normální 4 3 3 7" xfId="953"/>
    <cellStyle name="normální 4 3 3 8" xfId="954"/>
    <cellStyle name="normální 4 3 4" xfId="955"/>
    <cellStyle name="normální 4 3 4 2" xfId="956"/>
    <cellStyle name="normální 4 3 5" xfId="957"/>
    <cellStyle name="normální 4 3 5 2" xfId="958"/>
    <cellStyle name="normální 4 3 6" xfId="959"/>
    <cellStyle name="normální 4 3 6 2" xfId="960"/>
    <cellStyle name="normální 4 3 7" xfId="961"/>
    <cellStyle name="normální 4 3 7 2" xfId="962"/>
    <cellStyle name="normální 4 3 8" xfId="963"/>
    <cellStyle name="normální 4 3 8 2" xfId="964"/>
    <cellStyle name="normální 4 3 9" xfId="965"/>
    <cellStyle name="normální 4 3 9 2" xfId="966"/>
    <cellStyle name="normální 4 4" xfId="967"/>
    <cellStyle name="normální 4 5" xfId="968"/>
    <cellStyle name="normální 4 6" xfId="969"/>
    <cellStyle name="normální 4 7" xfId="970"/>
    <cellStyle name="normální 4 7 10" xfId="971"/>
    <cellStyle name="normální 4 7 11" xfId="972"/>
    <cellStyle name="normální 4 7 12" xfId="973"/>
    <cellStyle name="normální 4 7 13" xfId="974"/>
    <cellStyle name="normální 4 7 14" xfId="975"/>
    <cellStyle name="normální 4 7 15" xfId="976"/>
    <cellStyle name="normální 4 7 16" xfId="977"/>
    <cellStyle name="normální 4 7 17" xfId="978"/>
    <cellStyle name="normální 4 7 17 2" xfId="979"/>
    <cellStyle name="normální 4 7 18" xfId="980"/>
    <cellStyle name="normální 4 7 19" xfId="981"/>
    <cellStyle name="normální 4 7 2" xfId="982"/>
    <cellStyle name="normální 4 7 20" xfId="983"/>
    <cellStyle name="normální 4 7 21" xfId="984"/>
    <cellStyle name="normální 4 7 22" xfId="985"/>
    <cellStyle name="normální 4 7 23" xfId="986"/>
    <cellStyle name="normální 4 7 24" xfId="987"/>
    <cellStyle name="normální 4 7 25" xfId="988"/>
    <cellStyle name="normální 4 7 26" xfId="989"/>
    <cellStyle name="normální 4 7 27" xfId="990"/>
    <cellStyle name="normální 4 7 3" xfId="991"/>
    <cellStyle name="normální 4 7 4" xfId="992"/>
    <cellStyle name="normální 4 7 5" xfId="993"/>
    <cellStyle name="normální 4 7 6" xfId="994"/>
    <cellStyle name="normální 4 7 7" xfId="995"/>
    <cellStyle name="normální 4 7 8" xfId="996"/>
    <cellStyle name="normální 4 7 9" xfId="997"/>
    <cellStyle name="normální 4 8" xfId="998"/>
    <cellStyle name="normální 4 8 10" xfId="999"/>
    <cellStyle name="normální 4 8 11" xfId="1000"/>
    <cellStyle name="normální 4 8 12" xfId="1001"/>
    <cellStyle name="normální 4 8 13" xfId="1002"/>
    <cellStyle name="normální 4 8 14" xfId="1003"/>
    <cellStyle name="normální 4 8 15" xfId="1004"/>
    <cellStyle name="normální 4 8 16" xfId="1005"/>
    <cellStyle name="normální 4 8 17" xfId="1006"/>
    <cellStyle name="normální 4 8 17 2" xfId="1007"/>
    <cellStyle name="normální 4 8 18" xfId="1008"/>
    <cellStyle name="normální 4 8 19" xfId="1009"/>
    <cellStyle name="normální 4 8 2" xfId="1010"/>
    <cellStyle name="normální 4 8 20" xfId="1011"/>
    <cellStyle name="normální 4 8 21" xfId="1012"/>
    <cellStyle name="normální 4 8 22" xfId="1013"/>
    <cellStyle name="normální 4 8 23" xfId="1014"/>
    <cellStyle name="normální 4 8 24" xfId="1015"/>
    <cellStyle name="normální 4 8 25" xfId="1016"/>
    <cellStyle name="normální 4 8 26" xfId="1017"/>
    <cellStyle name="normální 4 8 27" xfId="1018"/>
    <cellStyle name="normální 4 8 3" xfId="1019"/>
    <cellStyle name="normální 4 8 4" xfId="1020"/>
    <cellStyle name="normální 4 8 5" xfId="1021"/>
    <cellStyle name="normální 4 8 6" xfId="1022"/>
    <cellStyle name="normální 4 8 7" xfId="1023"/>
    <cellStyle name="normální 4 8 8" xfId="1024"/>
    <cellStyle name="normální 4 8 9" xfId="1025"/>
    <cellStyle name="normální 4 9" xfId="1026"/>
    <cellStyle name="normální 4 9 10" xfId="1027"/>
    <cellStyle name="normální 4 9 11" xfId="1028"/>
    <cellStyle name="normální 4 9 12" xfId="1029"/>
    <cellStyle name="normální 4 9 13" xfId="1030"/>
    <cellStyle name="normální 4 9 14" xfId="1031"/>
    <cellStyle name="normální 4 9 15" xfId="1032"/>
    <cellStyle name="normální 4 9 16" xfId="1033"/>
    <cellStyle name="normální 4 9 17" xfId="1034"/>
    <cellStyle name="normální 4 9 17 2" xfId="1035"/>
    <cellStyle name="normální 4 9 18" xfId="1036"/>
    <cellStyle name="normální 4 9 19" xfId="1037"/>
    <cellStyle name="normální 4 9 2" xfId="1038"/>
    <cellStyle name="normální 4 9 20" xfId="1039"/>
    <cellStyle name="normální 4 9 21" xfId="1040"/>
    <cellStyle name="normální 4 9 22" xfId="1041"/>
    <cellStyle name="normální 4 9 23" xfId="1042"/>
    <cellStyle name="normální 4 9 24" xfId="1043"/>
    <cellStyle name="normální 4 9 25" xfId="1044"/>
    <cellStyle name="normální 4 9 26" xfId="1045"/>
    <cellStyle name="normální 4 9 27" xfId="1046"/>
    <cellStyle name="normální 4 9 3" xfId="1047"/>
    <cellStyle name="normální 4 9 4" xfId="1048"/>
    <cellStyle name="normální 4 9 5" xfId="1049"/>
    <cellStyle name="normální 4 9 6" xfId="1050"/>
    <cellStyle name="normální 4 9 7" xfId="1051"/>
    <cellStyle name="normální 4 9 8" xfId="1052"/>
    <cellStyle name="normální 4 9 9" xfId="1053"/>
    <cellStyle name="Normální 40" xfId="1054"/>
    <cellStyle name="Normální 41" xfId="1055"/>
    <cellStyle name="Normální 42" xfId="1056"/>
    <cellStyle name="Normální 43" xfId="1057"/>
    <cellStyle name="Normální 44" xfId="1058"/>
    <cellStyle name="Normální 45" xfId="1059"/>
    <cellStyle name="Normální 46" xfId="1060"/>
    <cellStyle name="Normální 47" xfId="1061"/>
    <cellStyle name="normální 5" xfId="1062"/>
    <cellStyle name="normální 5 10" xfId="1063"/>
    <cellStyle name="normální 5 10 2" xfId="1064"/>
    <cellStyle name="normální 5 11" xfId="1065"/>
    <cellStyle name="normální 5 11 2" xfId="1066"/>
    <cellStyle name="normální 5 12" xfId="1067"/>
    <cellStyle name="normální 5 12 2" xfId="1068"/>
    <cellStyle name="normální 5 13" xfId="1069"/>
    <cellStyle name="normální 5 13 2" xfId="1070"/>
    <cellStyle name="normální 5 14" xfId="1071"/>
    <cellStyle name="normální 5 14 2" xfId="1072"/>
    <cellStyle name="normální 5 15" xfId="1073"/>
    <cellStyle name="normální 5 15 2" xfId="1074"/>
    <cellStyle name="normální 5 16" xfId="1075"/>
    <cellStyle name="normální 5 16 2" xfId="1076"/>
    <cellStyle name="normální 5 17" xfId="1077"/>
    <cellStyle name="normální 5 18" xfId="1078"/>
    <cellStyle name="normální 5 19" xfId="1079"/>
    <cellStyle name="normální 5 2" xfId="1080"/>
    <cellStyle name="normální 5 2 10" xfId="1081"/>
    <cellStyle name="normální 5 2 10 2" xfId="1082"/>
    <cellStyle name="normální 5 2 11" xfId="1083"/>
    <cellStyle name="normální 5 2 11 2" xfId="1084"/>
    <cellStyle name="normální 5 2 12" xfId="1085"/>
    <cellStyle name="normální 5 2 12 2" xfId="1086"/>
    <cellStyle name="normální 5 2 13" xfId="1087"/>
    <cellStyle name="normální 5 2 13 2" xfId="1088"/>
    <cellStyle name="normální 5 2 14" xfId="1089"/>
    <cellStyle name="normální 5 2 14 2" xfId="1090"/>
    <cellStyle name="normální 5 2 15" xfId="1091"/>
    <cellStyle name="normální 5 2 15 2" xfId="1092"/>
    <cellStyle name="normální 5 2 16" xfId="1093"/>
    <cellStyle name="normální 5 2 16 2" xfId="1094"/>
    <cellStyle name="normální 5 2 17" xfId="1095"/>
    <cellStyle name="normální 5 2 18" xfId="1096"/>
    <cellStyle name="normální 5 2 19" xfId="1097"/>
    <cellStyle name="normální 5 2 2" xfId="1098"/>
    <cellStyle name="normální 5 2 2 10" xfId="1099"/>
    <cellStyle name="normální 5 2 2 10 2" xfId="1100"/>
    <cellStyle name="normální 5 2 2 11" xfId="1101"/>
    <cellStyle name="normální 5 2 2 11 2" xfId="1102"/>
    <cellStyle name="normální 5 2 2 12" xfId="1103"/>
    <cellStyle name="normální 5 2 2 12 2" xfId="1104"/>
    <cellStyle name="normální 5 2 2 13" xfId="1105"/>
    <cellStyle name="normální 5 2 2 13 2" xfId="1106"/>
    <cellStyle name="normální 5 2 2 14" xfId="1107"/>
    <cellStyle name="normální 5 2 2 14 2" xfId="1108"/>
    <cellStyle name="normální 5 2 2 15" xfId="1109"/>
    <cellStyle name="normální 5 2 2 15 2" xfId="1110"/>
    <cellStyle name="normální 5 2 2 16" xfId="1111"/>
    <cellStyle name="normální 5 2 2 17" xfId="1112"/>
    <cellStyle name="normální 5 2 2 18" xfId="1113"/>
    <cellStyle name="normální 5 2 2 19" xfId="1114"/>
    <cellStyle name="normální 5 2 2 2" xfId="1115"/>
    <cellStyle name="normální 5 2 2 2 2" xfId="1116"/>
    <cellStyle name="normální 5 2 2 20" xfId="1117"/>
    <cellStyle name="normální 5 2 2 21" xfId="1118"/>
    <cellStyle name="normální 5 2 2 22" xfId="1119"/>
    <cellStyle name="normální 5 2 2 3" xfId="1120"/>
    <cellStyle name="normální 5 2 2 3 2" xfId="1121"/>
    <cellStyle name="normální 5 2 2 4" xfId="1122"/>
    <cellStyle name="normální 5 2 2 4 2" xfId="1123"/>
    <cellStyle name="normální 5 2 2 5" xfId="1124"/>
    <cellStyle name="normální 5 2 2 5 2" xfId="1125"/>
    <cellStyle name="normální 5 2 2 6" xfId="1126"/>
    <cellStyle name="normální 5 2 2 6 2" xfId="1127"/>
    <cellStyle name="normální 5 2 2 7" xfId="1128"/>
    <cellStyle name="normální 5 2 2 7 2" xfId="1129"/>
    <cellStyle name="normální 5 2 2 8" xfId="1130"/>
    <cellStyle name="normální 5 2 2 8 2" xfId="1131"/>
    <cellStyle name="normální 5 2 2 9" xfId="1132"/>
    <cellStyle name="normální 5 2 2 9 2" xfId="1133"/>
    <cellStyle name="normální 5 2 20" xfId="1134"/>
    <cellStyle name="normální 5 2 21" xfId="1135"/>
    <cellStyle name="normální 5 2 22" xfId="1136"/>
    <cellStyle name="normální 5 2 23" xfId="1137"/>
    <cellStyle name="normální 5 2 24" xfId="1138"/>
    <cellStyle name="normální 5 2 25" xfId="1139"/>
    <cellStyle name="normální 5 2 3" xfId="1140"/>
    <cellStyle name="normální 5 2 3 2" xfId="1141"/>
    <cellStyle name="normální 5 2 3 3" xfId="1142"/>
    <cellStyle name="normální 5 2 3 4" xfId="1143"/>
    <cellStyle name="normální 5 2 3 5" xfId="1144"/>
    <cellStyle name="normální 5 2 3 6" xfId="1145"/>
    <cellStyle name="normální 5 2 3 7" xfId="1146"/>
    <cellStyle name="normální 5 2 3 8" xfId="1147"/>
    <cellStyle name="normální 5 2 4" xfId="1148"/>
    <cellStyle name="normální 5 2 4 2" xfId="1149"/>
    <cellStyle name="normální 5 2 5" xfId="1150"/>
    <cellStyle name="normální 5 2 5 2" xfId="1151"/>
    <cellStyle name="normální 5 2 6" xfId="1152"/>
    <cellStyle name="normální 5 2 6 2" xfId="1153"/>
    <cellStyle name="normální 5 2 7" xfId="1154"/>
    <cellStyle name="normální 5 2 7 2" xfId="1155"/>
    <cellStyle name="normální 5 2 8" xfId="1156"/>
    <cellStyle name="normální 5 2 8 2" xfId="1157"/>
    <cellStyle name="normální 5 2 9" xfId="1158"/>
    <cellStyle name="normální 5 2 9 2" xfId="1159"/>
    <cellStyle name="normální 5 20" xfId="1160"/>
    <cellStyle name="normální 5 21" xfId="1161"/>
    <cellStyle name="normální 5 22" xfId="1162"/>
    <cellStyle name="normální 5 23" xfId="1163"/>
    <cellStyle name="normální 5 3" xfId="1164"/>
    <cellStyle name="normální 5 3 2" xfId="1165"/>
    <cellStyle name="normální 5 4" xfId="1166"/>
    <cellStyle name="normální 5 4 2" xfId="1167"/>
    <cellStyle name="normální 5 5" xfId="1168"/>
    <cellStyle name="normální 5 5 2" xfId="1169"/>
    <cellStyle name="normální 5 6" xfId="1170"/>
    <cellStyle name="normální 5 6 2" xfId="1171"/>
    <cellStyle name="normální 5 7" xfId="1172"/>
    <cellStyle name="normální 5 7 2" xfId="1173"/>
    <cellStyle name="normální 5 8" xfId="1174"/>
    <cellStyle name="normální 5 8 2" xfId="1175"/>
    <cellStyle name="normální 5 9" xfId="1176"/>
    <cellStyle name="normální 5 9 2" xfId="1177"/>
    <cellStyle name="normální 6" xfId="1178"/>
    <cellStyle name="normální 6 10" xfId="1179"/>
    <cellStyle name="normální 6 10 2" xfId="1180"/>
    <cellStyle name="normální 6 11" xfId="1181"/>
    <cellStyle name="normální 6 11 2" xfId="1182"/>
    <cellStyle name="normální 6 12" xfId="1183"/>
    <cellStyle name="normální 6 12 2" xfId="1184"/>
    <cellStyle name="normální 6 13" xfId="1185"/>
    <cellStyle name="normální 6 13 2" xfId="1186"/>
    <cellStyle name="normální 6 14" xfId="1187"/>
    <cellStyle name="normální 6 14 2" xfId="1188"/>
    <cellStyle name="normální 6 15" xfId="1189"/>
    <cellStyle name="normální 6 15 2" xfId="1190"/>
    <cellStyle name="normální 6 16" xfId="1191"/>
    <cellStyle name="normální 6 16 2" xfId="1192"/>
    <cellStyle name="normální 6 17" xfId="1193"/>
    <cellStyle name="normální 6 18" xfId="1194"/>
    <cellStyle name="normální 6 19" xfId="1195"/>
    <cellStyle name="normální 6 2" xfId="1196"/>
    <cellStyle name="normální 6 2 10" xfId="1197"/>
    <cellStyle name="normální 6 2 10 2" xfId="1198"/>
    <cellStyle name="normální 6 2 11" xfId="1199"/>
    <cellStyle name="normální 6 2 11 2" xfId="1200"/>
    <cellStyle name="normální 6 2 12" xfId="1201"/>
    <cellStyle name="normální 6 2 12 2" xfId="1202"/>
    <cellStyle name="normální 6 2 13" xfId="1203"/>
    <cellStyle name="normální 6 2 13 2" xfId="1204"/>
    <cellStyle name="normální 6 2 14" xfId="1205"/>
    <cellStyle name="normální 6 2 14 2" xfId="1206"/>
    <cellStyle name="normální 6 2 15" xfId="1207"/>
    <cellStyle name="normální 6 2 15 2" xfId="1208"/>
    <cellStyle name="normální 6 2 16" xfId="1209"/>
    <cellStyle name="normální 6 2 17" xfId="1210"/>
    <cellStyle name="normální 6 2 18" xfId="1211"/>
    <cellStyle name="normální 6 2 19" xfId="1212"/>
    <cellStyle name="normální 6 2 2" xfId="1213"/>
    <cellStyle name="normální 6 2 2 2" xfId="1214"/>
    <cellStyle name="normální 6 2 20" xfId="1215"/>
    <cellStyle name="normální 6 2 21" xfId="1216"/>
    <cellStyle name="normální 6 2 22" xfId="1217"/>
    <cellStyle name="normální 6 2 3" xfId="1218"/>
    <cellStyle name="normální 6 2 3 2" xfId="1219"/>
    <cellStyle name="normální 6 2 4" xfId="1220"/>
    <cellStyle name="normální 6 2 4 2" xfId="1221"/>
    <cellStyle name="normální 6 2 5" xfId="1222"/>
    <cellStyle name="normální 6 2 5 2" xfId="1223"/>
    <cellStyle name="normální 6 2 6" xfId="1224"/>
    <cellStyle name="normální 6 2 6 2" xfId="1225"/>
    <cellStyle name="normální 6 2 7" xfId="1226"/>
    <cellStyle name="normální 6 2 7 2" xfId="1227"/>
    <cellStyle name="normální 6 2 8" xfId="1228"/>
    <cellStyle name="normální 6 2 8 2" xfId="1229"/>
    <cellStyle name="normální 6 2 9" xfId="1230"/>
    <cellStyle name="normální 6 2 9 2" xfId="1231"/>
    <cellStyle name="normální 6 20" xfId="1232"/>
    <cellStyle name="normální 6 21" xfId="1233"/>
    <cellStyle name="normální 6 22" xfId="1234"/>
    <cellStyle name="normální 6 23" xfId="1235"/>
    <cellStyle name="normální 6 24" xfId="1236"/>
    <cellStyle name="normální 6 25" xfId="1237"/>
    <cellStyle name="normální 6 3" xfId="1238"/>
    <cellStyle name="normální 6 3 2" xfId="1239"/>
    <cellStyle name="normální 6 3 3" xfId="1240"/>
    <cellStyle name="normální 6 3 4" xfId="1241"/>
    <cellStyle name="normální 6 3 5" xfId="1242"/>
    <cellStyle name="normální 6 3 6" xfId="1243"/>
    <cellStyle name="normální 6 3 7" xfId="1244"/>
    <cellStyle name="normální 6 3 8" xfId="1245"/>
    <cellStyle name="normální 6 4" xfId="1246"/>
    <cellStyle name="normální 6 4 2" xfId="1247"/>
    <cellStyle name="normální 6 5" xfId="1248"/>
    <cellStyle name="normální 6 5 2" xfId="1249"/>
    <cellStyle name="normální 6 6" xfId="1250"/>
    <cellStyle name="normální 6 6 2" xfId="1251"/>
    <cellStyle name="normální 6 7" xfId="1252"/>
    <cellStyle name="normální 6 7 2" xfId="1253"/>
    <cellStyle name="normální 6 8" xfId="1254"/>
    <cellStyle name="normální 6 8 2" xfId="1255"/>
    <cellStyle name="normální 6 9" xfId="1256"/>
    <cellStyle name="normální 6 9 2" xfId="1257"/>
    <cellStyle name="normální 7" xfId="1258"/>
    <cellStyle name="normální 7 10" xfId="1259"/>
    <cellStyle name="normální 7 10 2" xfId="1260"/>
    <cellStyle name="normální 7 11" xfId="1261"/>
    <cellStyle name="normální 7 11 2" xfId="1262"/>
    <cellStyle name="normální 7 12" xfId="1263"/>
    <cellStyle name="normální 7 12 2" xfId="1264"/>
    <cellStyle name="normální 7 13" xfId="1265"/>
    <cellStyle name="normální 7 13 2" xfId="1266"/>
    <cellStyle name="normální 7 14" xfId="1267"/>
    <cellStyle name="normální 7 14 2" xfId="1268"/>
    <cellStyle name="normální 7 15" xfId="1269"/>
    <cellStyle name="normální 7 15 2" xfId="1270"/>
    <cellStyle name="normální 7 16" xfId="1271"/>
    <cellStyle name="normální 7 17" xfId="1272"/>
    <cellStyle name="normální 7 18" xfId="1273"/>
    <cellStyle name="normální 7 19" xfId="1274"/>
    <cellStyle name="normální 7 2" xfId="1275"/>
    <cellStyle name="normální 7 2 2" xfId="1276"/>
    <cellStyle name="normální 7 20" xfId="1277"/>
    <cellStyle name="normální 7 21" xfId="1278"/>
    <cellStyle name="normální 7 22" xfId="1279"/>
    <cellStyle name="normální 7 3" xfId="1280"/>
    <cellStyle name="normální 7 3 2" xfId="1281"/>
    <cellStyle name="normální 7 4" xfId="1282"/>
    <cellStyle name="normální 7 4 2" xfId="1283"/>
    <cellStyle name="normální 7 5" xfId="1284"/>
    <cellStyle name="normální 7 5 2" xfId="1285"/>
    <cellStyle name="normální 7 6" xfId="1286"/>
    <cellStyle name="normální 7 6 2" xfId="1287"/>
    <cellStyle name="normální 7 7" xfId="1288"/>
    <cellStyle name="normální 7 7 2" xfId="1289"/>
    <cellStyle name="normální 7 8" xfId="1290"/>
    <cellStyle name="normální 7 8 2" xfId="1291"/>
    <cellStyle name="normální 7 9" xfId="1292"/>
    <cellStyle name="normální 7 9 2" xfId="1293"/>
    <cellStyle name="normální 8" xfId="1294"/>
    <cellStyle name="normální 8 10" xfId="1295"/>
    <cellStyle name="normální 8 10 2" xfId="1296"/>
    <cellStyle name="normální 8 11" xfId="1297"/>
    <cellStyle name="normální 8 11 2" xfId="1298"/>
    <cellStyle name="normální 8 12" xfId="1299"/>
    <cellStyle name="normální 8 12 2" xfId="1300"/>
    <cellStyle name="normální 8 13" xfId="1301"/>
    <cellStyle name="normální 8 13 2" xfId="1302"/>
    <cellStyle name="normální 8 14" xfId="1303"/>
    <cellStyle name="normální 8 14 2" xfId="1304"/>
    <cellStyle name="normální 8 15" xfId="1305"/>
    <cellStyle name="normální 8 15 2" xfId="1306"/>
    <cellStyle name="normální 8 16" xfId="1307"/>
    <cellStyle name="normální 8 17" xfId="1308"/>
    <cellStyle name="normální 8 18" xfId="1309"/>
    <cellStyle name="normální 8 19" xfId="1310"/>
    <cellStyle name="normální 8 2" xfId="1311"/>
    <cellStyle name="normální 8 2 2" xfId="1312"/>
    <cellStyle name="normální 8 20" xfId="1313"/>
    <cellStyle name="normální 8 21" xfId="1314"/>
    <cellStyle name="normální 8 22" xfId="1315"/>
    <cellStyle name="normální 8 3" xfId="1316"/>
    <cellStyle name="normální 8 3 2" xfId="1317"/>
    <cellStyle name="normální 8 4" xfId="1318"/>
    <cellStyle name="normální 8 4 2" xfId="1319"/>
    <cellStyle name="normální 8 5" xfId="1320"/>
    <cellStyle name="normální 8 5 2" xfId="1321"/>
    <cellStyle name="normální 8 6" xfId="1322"/>
    <cellStyle name="normální 8 6 2" xfId="1323"/>
    <cellStyle name="normální 8 7" xfId="1324"/>
    <cellStyle name="normální 8 7 2" xfId="1325"/>
    <cellStyle name="normální 8 8" xfId="1326"/>
    <cellStyle name="normální 8 8 2" xfId="1327"/>
    <cellStyle name="normální 8 9" xfId="1328"/>
    <cellStyle name="normální 8 9 2" xfId="1329"/>
    <cellStyle name="normální 9" xfId="1330"/>
    <cellStyle name="normální 9 10" xfId="1331"/>
    <cellStyle name="normální 9 10 2" xfId="1332"/>
    <cellStyle name="normální 9 11" xfId="1333"/>
    <cellStyle name="normální 9 11 2" xfId="1334"/>
    <cellStyle name="normální 9 12" xfId="1335"/>
    <cellStyle name="normální 9 12 2" xfId="1336"/>
    <cellStyle name="normální 9 13" xfId="1337"/>
    <cellStyle name="normální 9 13 2" xfId="1338"/>
    <cellStyle name="normální 9 14" xfId="1339"/>
    <cellStyle name="normální 9 14 2" xfId="1340"/>
    <cellStyle name="normální 9 15" xfId="1341"/>
    <cellStyle name="normální 9 15 2" xfId="1342"/>
    <cellStyle name="normální 9 16" xfId="1343"/>
    <cellStyle name="normální 9 17" xfId="1344"/>
    <cellStyle name="normální 9 18" xfId="1345"/>
    <cellStyle name="normální 9 19" xfId="1346"/>
    <cellStyle name="normální 9 2" xfId="1347"/>
    <cellStyle name="normální 9 2 2" xfId="1348"/>
    <cellStyle name="normální 9 20" xfId="1349"/>
    <cellStyle name="normální 9 21" xfId="1350"/>
    <cellStyle name="normální 9 22" xfId="1351"/>
    <cellStyle name="normální 9 3" xfId="1352"/>
    <cellStyle name="normální 9 3 2" xfId="1353"/>
    <cellStyle name="normální 9 4" xfId="1354"/>
    <cellStyle name="normální 9 4 2" xfId="1355"/>
    <cellStyle name="normální 9 5" xfId="1356"/>
    <cellStyle name="normální 9 5 2" xfId="1357"/>
    <cellStyle name="normální 9 6" xfId="1358"/>
    <cellStyle name="normální 9 6 2" xfId="1359"/>
    <cellStyle name="normální 9 7" xfId="1360"/>
    <cellStyle name="normální 9 7 2" xfId="1361"/>
    <cellStyle name="normální 9 8" xfId="1362"/>
    <cellStyle name="normální 9 8 2" xfId="1363"/>
    <cellStyle name="normální 9 9" xfId="1364"/>
    <cellStyle name="normální 9 9 2" xfId="1365"/>
    <cellStyle name="normální_POL.XLS" xfId="1366"/>
    <cellStyle name="Poznámka" xfId="1367" builtinId="10" customBuiltin="1"/>
    <cellStyle name="Propojená buňka" xfId="1368" builtinId="24" customBuiltin="1"/>
    <cellStyle name="Správně" xfId="1369" builtinId="26" customBuiltin="1"/>
    <cellStyle name="Styl 1" xfId="1370"/>
    <cellStyle name="Style 1" xfId="1371"/>
    <cellStyle name="Text upozornění" xfId="1372" builtinId="11" customBuiltin="1"/>
    <cellStyle name="Vstup" xfId="1373" builtinId="20" customBuiltin="1"/>
    <cellStyle name="Výpočet" xfId="1374" builtinId="22" customBuiltin="1"/>
    <cellStyle name="Výstup" xfId="1375" builtinId="21" customBuiltin="1"/>
    <cellStyle name="Vysvětlující text" xfId="1376" builtinId="53" customBuiltin="1"/>
    <cellStyle name="Zvýraznění 1" xfId="1377" builtinId="29" customBuiltin="1"/>
    <cellStyle name="Zvýraznění 2" xfId="1378" builtinId="33" customBuiltin="1"/>
    <cellStyle name="Zvýraznění 3" xfId="1379" builtinId="37" customBuiltin="1"/>
    <cellStyle name="Zvýraznění 4" xfId="1380" builtinId="41" customBuiltin="1"/>
    <cellStyle name="Zvýraznění 5" xfId="1381" builtinId="45" customBuiltin="1"/>
    <cellStyle name="Zvýraznění 6" xfId="1382" builtinId="49" customBuiltin="1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outlinePr summaryBelow="0"/>
    <pageSetUpPr fitToPage="1"/>
  </sheetPr>
  <dimension ref="A1:CM215"/>
  <sheetViews>
    <sheetView showGridLines="0" showZeros="0" tabSelected="1" view="pageBreakPreview" zoomScaleNormal="100" zoomScaleSheetLayoutView="100" workbookViewId="0">
      <selection activeCell="F8" sqref="F8"/>
    </sheetView>
  </sheetViews>
  <sheetFormatPr defaultRowHeight="12.75" outlineLevelRow="1" x14ac:dyDescent="0.2"/>
  <cols>
    <col min="1" max="1" width="3.7109375" style="1" customWidth="1"/>
    <col min="2" max="2" width="10.42578125" style="1" customWidth="1"/>
    <col min="3" max="3" width="49.140625" style="1" customWidth="1"/>
    <col min="4" max="4" width="4.42578125" style="11" customWidth="1"/>
    <col min="5" max="5" width="7.7109375" style="5" customWidth="1"/>
    <col min="6" max="6" width="11.140625" style="1" customWidth="1"/>
    <col min="7" max="7" width="15.7109375" style="1" customWidth="1"/>
    <col min="8" max="8" width="13" style="1" customWidth="1"/>
    <col min="9" max="9" width="10.85546875" style="1" customWidth="1"/>
    <col min="10" max="16384" width="9.140625" style="1"/>
  </cols>
  <sheetData>
    <row r="1" spans="1:67" s="2" customFormat="1" ht="15.75" x14ac:dyDescent="0.2">
      <c r="A1" s="86" t="s">
        <v>32</v>
      </c>
      <c r="B1" s="86"/>
      <c r="C1" s="86"/>
      <c r="D1" s="86"/>
      <c r="E1" s="86"/>
      <c r="F1" s="86"/>
      <c r="G1" s="86"/>
    </row>
    <row r="2" spans="1:67" s="2" customFormat="1" ht="14.25" customHeight="1" thickBot="1" x14ac:dyDescent="0.25">
      <c r="A2" s="19"/>
      <c r="B2" s="20"/>
      <c r="C2" s="21"/>
      <c r="D2" s="22"/>
      <c r="E2" s="23"/>
      <c r="F2" s="21"/>
      <c r="G2" s="21"/>
    </row>
    <row r="3" spans="1:67" s="2" customFormat="1" ht="13.5" thickTop="1" x14ac:dyDescent="0.2">
      <c r="A3" s="87" t="s">
        <v>0</v>
      </c>
      <c r="B3" s="88"/>
      <c r="C3" s="30" t="s">
        <v>150</v>
      </c>
      <c r="D3" s="93"/>
      <c r="E3" s="93"/>
      <c r="F3" s="24"/>
      <c r="G3" s="25"/>
    </row>
    <row r="4" spans="1:67" s="2" customFormat="1" ht="13.5" thickBot="1" x14ac:dyDescent="0.25">
      <c r="A4" s="89" t="s">
        <v>1</v>
      </c>
      <c r="B4" s="90"/>
      <c r="C4" s="31" t="s">
        <v>78</v>
      </c>
      <c r="D4" s="91"/>
      <c r="E4" s="91"/>
      <c r="F4" s="91"/>
      <c r="G4" s="92"/>
    </row>
    <row r="5" spans="1:67" s="2" customFormat="1" ht="13.5" thickTop="1" x14ac:dyDescent="0.2">
      <c r="A5" s="26"/>
      <c r="B5" s="19"/>
      <c r="C5" s="19"/>
      <c r="D5" s="27"/>
      <c r="E5" s="28"/>
      <c r="F5" s="19"/>
      <c r="G5" s="19"/>
    </row>
    <row r="6" spans="1:67" s="2" customFormat="1" ht="24" x14ac:dyDescent="0.2">
      <c r="A6" s="37" t="s">
        <v>2</v>
      </c>
      <c r="B6" s="29" t="s">
        <v>29</v>
      </c>
      <c r="C6" s="29" t="s">
        <v>3</v>
      </c>
      <c r="D6" s="29" t="s">
        <v>4</v>
      </c>
      <c r="E6" s="38" t="s">
        <v>5</v>
      </c>
      <c r="F6" s="85" t="s">
        <v>152</v>
      </c>
      <c r="G6" s="85" t="s">
        <v>153</v>
      </c>
    </row>
    <row r="7" spans="1:67" s="2" customFormat="1" x14ac:dyDescent="0.2">
      <c r="A7" s="49" t="s">
        <v>6</v>
      </c>
      <c r="B7" s="39" t="s">
        <v>8</v>
      </c>
      <c r="C7" s="32" t="s">
        <v>9</v>
      </c>
      <c r="D7" s="18"/>
      <c r="E7" s="33"/>
      <c r="F7" s="33"/>
      <c r="G7" s="34"/>
      <c r="J7" s="40"/>
      <c r="K7" s="40"/>
    </row>
    <row r="8" spans="1:67" s="2" customFormat="1" ht="22.5" outlineLevel="1" x14ac:dyDescent="0.2">
      <c r="A8" s="35">
        <v>1</v>
      </c>
      <c r="B8" s="68" t="str">
        <f>CONCATENATE($B$7,-(A8-$A$8+1))</f>
        <v>713-1</v>
      </c>
      <c r="C8" s="14" t="s">
        <v>94</v>
      </c>
      <c r="D8" s="15" t="s">
        <v>11</v>
      </c>
      <c r="E8" s="16">
        <v>172.06800000000001</v>
      </c>
      <c r="F8" s="75"/>
      <c r="G8" s="17">
        <f t="shared" ref="G8:G24" si="0">E8*F8</f>
        <v>0</v>
      </c>
      <c r="I8" s="54"/>
      <c r="J8" s="50"/>
      <c r="K8" s="50"/>
      <c r="BN8" s="45"/>
      <c r="BO8" s="45"/>
    </row>
    <row r="9" spans="1:67" s="2" customFormat="1" ht="22.5" outlineLevel="1" x14ac:dyDescent="0.2">
      <c r="A9" s="35">
        <f>IF(ISNUMBER(A8),A8+1,IF(ISNUMBER(A7),A7+1,IF(ISNUMBER(A6),A6+1,IF(ISNUMBER(A5),A5+1,IF(ISNUMBER(A4),A4+1,IF(ISNUMBER(A3),A3+1,IF(ISNUMBER(A2),A2+1,IF(ISNUMBER(A1),A1+1,IF(ISNUMBER(#REF!),#REF!+1,IF(ISNUMBER(#REF!),#REF!+1,0))))))))))</f>
        <v>2</v>
      </c>
      <c r="B9" s="68" t="str">
        <f>CONCATENATE($B$7,-(A9-$A$8+1))</f>
        <v>713-2</v>
      </c>
      <c r="C9" s="14" t="s">
        <v>50</v>
      </c>
      <c r="D9" s="15" t="s">
        <v>11</v>
      </c>
      <c r="E9" s="16">
        <v>30.108000000000004</v>
      </c>
      <c r="F9" s="75"/>
      <c r="G9" s="17">
        <f t="shared" si="0"/>
        <v>0</v>
      </c>
      <c r="I9" s="54"/>
      <c r="J9" s="50"/>
      <c r="K9" s="50"/>
      <c r="BN9" s="45"/>
      <c r="BO9" s="45"/>
    </row>
    <row r="10" spans="1:67" s="2" customFormat="1" ht="22.5" outlineLevel="1" x14ac:dyDescent="0.2">
      <c r="A10" s="35">
        <f>IF(ISNUMBER(A9),A9+1,IF(ISNUMBER(A8),A8+1,IF(ISNUMBER(A7),A7+1,IF(ISNUMBER(A6),A6+1,IF(ISNUMBER(A5),A5+1,IF(ISNUMBER(A4),A4+1,IF(ISNUMBER(A3),A3+1,IF(ISNUMBER(A2),A2+1,IF(ISNUMBER(A1),A1+1,IF(ISNUMBER(#REF!),#REF!+1,0))))))))))</f>
        <v>3</v>
      </c>
      <c r="B10" s="68" t="str">
        <f t="shared" ref="B10:B24" si="1">CONCATENATE($B$7,-(A10-$A$8+1))</f>
        <v>713-3</v>
      </c>
      <c r="C10" s="14" t="s">
        <v>45</v>
      </c>
      <c r="D10" s="15" t="s">
        <v>11</v>
      </c>
      <c r="E10" s="16">
        <v>94.692000000000007</v>
      </c>
      <c r="F10" s="75"/>
      <c r="G10" s="17">
        <f t="shared" si="0"/>
        <v>0</v>
      </c>
      <c r="I10" s="54"/>
      <c r="J10" s="50"/>
      <c r="K10" s="50"/>
      <c r="BN10" s="45"/>
      <c r="BO10" s="45"/>
    </row>
    <row r="11" spans="1:67" s="2" customFormat="1" ht="22.5" outlineLevel="1" x14ac:dyDescent="0.2">
      <c r="A11" s="35">
        <f>IF(ISNUMBER(A10),A10+1,IF(ISNUMBER(A9),A9+1,IF(ISNUMBER(A8),A8+1,IF(ISNUMBER(A7),A7+1,IF(ISNUMBER(A6),A6+1,IF(ISNUMBER(A5),A5+1,IF(ISNUMBER(A4),A4+1,IF(ISNUMBER(A3),A3+1,IF(ISNUMBER(A2),A2+1,IF(ISNUMBER(A1),A1+1,0))))))))))</f>
        <v>4</v>
      </c>
      <c r="B11" s="68" t="str">
        <f t="shared" si="1"/>
        <v>713-4</v>
      </c>
      <c r="C11" s="14" t="s">
        <v>92</v>
      </c>
      <c r="D11" s="15" t="s">
        <v>11</v>
      </c>
      <c r="E11" s="16">
        <v>40.56</v>
      </c>
      <c r="F11" s="75"/>
      <c r="G11" s="17">
        <f t="shared" si="0"/>
        <v>0</v>
      </c>
      <c r="I11" s="54"/>
      <c r="J11" s="50"/>
      <c r="K11" s="50"/>
      <c r="BN11" s="45"/>
      <c r="BO11" s="45"/>
    </row>
    <row r="12" spans="1:67" s="2" customFormat="1" ht="22.5" outlineLevel="1" x14ac:dyDescent="0.2">
      <c r="A12" s="35">
        <f t="shared" ref="A12:A18" si="2">IF(ISNUMBER(A11),A11+1,IF(ISNUMBER(A10),A10+1,IF(ISNUMBER(A9),A9+1,IF(ISNUMBER(A8),A8+1,IF(ISNUMBER(A7),A7+1,IF(ISNUMBER(A6),A6+1,IF(ISNUMBER(A5),A5+1,IF(ISNUMBER(A4),A4+1,IF(ISNUMBER(A3),A3+1,IF(ISNUMBER(A2),A2+1,0))))))))))</f>
        <v>5</v>
      </c>
      <c r="B12" s="68" t="str">
        <f t="shared" si="1"/>
        <v>713-5</v>
      </c>
      <c r="C12" s="14" t="s">
        <v>93</v>
      </c>
      <c r="D12" s="15" t="s">
        <v>11</v>
      </c>
      <c r="E12" s="16">
        <v>248.50800000000004</v>
      </c>
      <c r="F12" s="75"/>
      <c r="G12" s="17">
        <f t="shared" si="0"/>
        <v>0</v>
      </c>
      <c r="I12" s="54"/>
      <c r="J12" s="50"/>
      <c r="K12" s="50"/>
      <c r="BN12" s="45"/>
      <c r="BO12" s="45"/>
    </row>
    <row r="13" spans="1:67" s="2" customFormat="1" ht="22.5" outlineLevel="1" x14ac:dyDescent="0.2">
      <c r="A13" s="35">
        <f t="shared" si="2"/>
        <v>6</v>
      </c>
      <c r="B13" s="68" t="str">
        <f t="shared" si="1"/>
        <v>713-6</v>
      </c>
      <c r="C13" s="14" t="s">
        <v>72</v>
      </c>
      <c r="D13" s="15" t="s">
        <v>61</v>
      </c>
      <c r="E13" s="16">
        <v>99.84</v>
      </c>
      <c r="F13" s="75"/>
      <c r="G13" s="17">
        <f t="shared" si="0"/>
        <v>0</v>
      </c>
      <c r="I13" s="55"/>
      <c r="J13" s="50"/>
      <c r="K13" s="40"/>
      <c r="BN13" s="45"/>
      <c r="BO13" s="45"/>
    </row>
    <row r="14" spans="1:67" s="2" customFormat="1" ht="22.5" outlineLevel="1" x14ac:dyDescent="0.2">
      <c r="A14" s="35">
        <f t="shared" si="2"/>
        <v>7</v>
      </c>
      <c r="B14" s="68" t="str">
        <f t="shared" si="1"/>
        <v>713-7</v>
      </c>
      <c r="C14" s="14" t="s">
        <v>73</v>
      </c>
      <c r="D14" s="15" t="s">
        <v>61</v>
      </c>
      <c r="E14" s="16">
        <v>43.68</v>
      </c>
      <c r="F14" s="75"/>
      <c r="G14" s="17">
        <f t="shared" si="0"/>
        <v>0</v>
      </c>
      <c r="I14" s="55"/>
      <c r="J14" s="50"/>
      <c r="K14" s="40"/>
      <c r="BN14" s="45"/>
      <c r="BO14" s="45"/>
    </row>
    <row r="15" spans="1:67" s="2" customFormat="1" ht="22.5" outlineLevel="1" x14ac:dyDescent="0.2">
      <c r="A15" s="35">
        <f t="shared" si="2"/>
        <v>8</v>
      </c>
      <c r="B15" s="68" t="str">
        <f t="shared" si="1"/>
        <v>713-8</v>
      </c>
      <c r="C15" s="14" t="s">
        <v>74</v>
      </c>
      <c r="D15" s="15" t="s">
        <v>61</v>
      </c>
      <c r="E15" s="16">
        <v>51.792000000000002</v>
      </c>
      <c r="F15" s="75"/>
      <c r="G15" s="17">
        <f t="shared" si="0"/>
        <v>0</v>
      </c>
      <c r="I15" s="55"/>
      <c r="J15" s="50"/>
      <c r="K15" s="40"/>
      <c r="BN15" s="45"/>
      <c r="BO15" s="45"/>
    </row>
    <row r="16" spans="1:67" s="2" customFormat="1" ht="22.5" outlineLevel="1" x14ac:dyDescent="0.2">
      <c r="A16" s="35">
        <f t="shared" si="2"/>
        <v>9</v>
      </c>
      <c r="B16" s="68" t="str">
        <f t="shared" si="1"/>
        <v>713-9</v>
      </c>
      <c r="C16" s="14" t="s">
        <v>90</v>
      </c>
      <c r="D16" s="15" t="s">
        <v>61</v>
      </c>
      <c r="E16" s="16">
        <v>31.2</v>
      </c>
      <c r="F16" s="75"/>
      <c r="G16" s="17">
        <f t="shared" si="0"/>
        <v>0</v>
      </c>
      <c r="I16" s="55"/>
      <c r="J16" s="50"/>
      <c r="K16" s="40"/>
      <c r="BN16" s="45"/>
      <c r="BO16" s="45"/>
    </row>
    <row r="17" spans="1:91" s="2" customFormat="1" ht="22.5" outlineLevel="1" x14ac:dyDescent="0.2">
      <c r="A17" s="35">
        <f t="shared" si="2"/>
        <v>10</v>
      </c>
      <c r="B17" s="68" t="str">
        <f t="shared" si="1"/>
        <v>713-10</v>
      </c>
      <c r="C17" s="14" t="s">
        <v>91</v>
      </c>
      <c r="D17" s="15" t="s">
        <v>61</v>
      </c>
      <c r="E17" s="16">
        <v>46.8</v>
      </c>
      <c r="F17" s="75"/>
      <c r="G17" s="17">
        <f t="shared" si="0"/>
        <v>0</v>
      </c>
      <c r="I17" s="55"/>
      <c r="J17" s="50"/>
      <c r="K17" s="40"/>
      <c r="BN17" s="45"/>
      <c r="BO17" s="45"/>
    </row>
    <row r="18" spans="1:91" s="2" customFormat="1" ht="22.5" outlineLevel="1" x14ac:dyDescent="0.2">
      <c r="A18" s="35">
        <f t="shared" si="2"/>
        <v>11</v>
      </c>
      <c r="B18" s="68" t="str">
        <f t="shared" si="1"/>
        <v>713-11</v>
      </c>
      <c r="C18" s="14" t="s">
        <v>57</v>
      </c>
      <c r="D18" s="15" t="s">
        <v>10</v>
      </c>
      <c r="E18" s="16">
        <v>5</v>
      </c>
      <c r="F18" s="75"/>
      <c r="G18" s="17">
        <f t="shared" si="0"/>
        <v>0</v>
      </c>
      <c r="I18" s="54"/>
      <c r="K18" s="40"/>
      <c r="BN18" s="45"/>
      <c r="BO18" s="45"/>
    </row>
    <row r="19" spans="1:91" s="2" customFormat="1" ht="33.75" outlineLevel="1" x14ac:dyDescent="0.2">
      <c r="A19" s="35">
        <f>IF(ISNUMBER(#REF!),#REF!+1,IF(ISNUMBER(A18),A18+1,IF(ISNUMBER(A17),A17+1,IF(ISNUMBER(A16),A16+1,IF(ISNUMBER(A15),A15+1,IF(ISNUMBER(A14),A14+1,IF(ISNUMBER(A13),A13+1,IF(ISNUMBER(A12),A12+1,IF(ISNUMBER(A11),A11+1,IF(ISNUMBER(A10),A10+1,0))))))))))</f>
        <v>12</v>
      </c>
      <c r="B19" s="68" t="str">
        <f t="shared" si="1"/>
        <v>713-12</v>
      </c>
      <c r="C19" s="14" t="s">
        <v>139</v>
      </c>
      <c r="D19" s="15" t="s">
        <v>51</v>
      </c>
      <c r="E19" s="16">
        <v>10</v>
      </c>
      <c r="F19" s="75"/>
      <c r="G19" s="17">
        <f t="shared" si="0"/>
        <v>0</v>
      </c>
      <c r="I19" s="55"/>
      <c r="K19" s="40"/>
      <c r="BN19" s="45"/>
      <c r="BO19" s="45"/>
    </row>
    <row r="20" spans="1:91" s="2" customFormat="1" outlineLevel="1" x14ac:dyDescent="0.2">
      <c r="A20" s="35">
        <f>IF(ISNUMBER(#REF!),#REF!+1,IF(ISNUMBER(A19),A19+1,IF(ISNUMBER(A18),A18+1,IF(ISNUMBER(A17),A17+1,IF(ISNUMBER(A16),A16+1,IF(ISNUMBER(A15),A15+1,IF(ISNUMBER(A14),A14+1,IF(ISNUMBER(A13),A13+1,IF(ISNUMBER(A12),A12+1,IF(ISNUMBER(A11),A11+1,0))))))))))</f>
        <v>13</v>
      </c>
      <c r="B20" s="68" t="str">
        <f t="shared" si="1"/>
        <v>713-13</v>
      </c>
      <c r="C20" s="14" t="s">
        <v>146</v>
      </c>
      <c r="D20" s="15" t="s">
        <v>61</v>
      </c>
      <c r="E20" s="16">
        <v>7</v>
      </c>
      <c r="F20" s="75"/>
      <c r="G20" s="17">
        <f>E20*F20</f>
        <v>0</v>
      </c>
      <c r="I20" s="55"/>
      <c r="K20" s="40"/>
      <c r="BN20" s="45"/>
      <c r="BO20" s="45"/>
    </row>
    <row r="21" spans="1:91" s="2" customFormat="1" outlineLevel="1" x14ac:dyDescent="0.2">
      <c r="A21" s="35">
        <f>IF(ISNUMBER(#REF!),#REF!+1,IF(ISNUMBER(A20),A20+1,IF(ISNUMBER(A19),A19+1,IF(ISNUMBER(A18),A18+1,IF(ISNUMBER(A17),A17+1,IF(ISNUMBER(A16),A16+1,IF(ISNUMBER(A15),A15+1,IF(ISNUMBER(A14),A14+1,IF(ISNUMBER(A13),A13+1,IF(ISNUMBER(A12),A12+1,0))))))))))</f>
        <v>14</v>
      </c>
      <c r="B21" s="68" t="str">
        <f t="shared" si="1"/>
        <v>713-14</v>
      </c>
      <c r="C21" s="14" t="s">
        <v>58</v>
      </c>
      <c r="D21" s="15" t="s">
        <v>22</v>
      </c>
      <c r="E21" s="16">
        <v>4</v>
      </c>
      <c r="F21" s="79"/>
      <c r="G21" s="52">
        <f t="shared" si="0"/>
        <v>0</v>
      </c>
      <c r="I21" s="53"/>
      <c r="BN21" s="45"/>
      <c r="BO21" s="45"/>
    </row>
    <row r="22" spans="1:91" s="2" customFormat="1" outlineLevel="1" x14ac:dyDescent="0.2">
      <c r="A22" s="35">
        <f>IF(ISNUMBER(#REF!),#REF!+1,IF(ISNUMBER(A21),A21+1,IF(ISNUMBER(A20),A20+1,IF(ISNUMBER(A19),A19+1,IF(ISNUMBER(A18),A18+1,IF(ISNUMBER(A17),A17+1,IF(ISNUMBER(A16),A16+1,IF(ISNUMBER(A15),A15+1,IF(ISNUMBER(A14),A14+1,IF(ISNUMBER(A13),A13+1,0))))))))))</f>
        <v>15</v>
      </c>
      <c r="B22" s="68" t="str">
        <f t="shared" si="1"/>
        <v>713-15</v>
      </c>
      <c r="C22" s="14" t="s">
        <v>30</v>
      </c>
      <c r="D22" s="15" t="s">
        <v>7</v>
      </c>
      <c r="E22" s="16">
        <v>5</v>
      </c>
      <c r="F22" s="75"/>
      <c r="G22" s="17">
        <f t="shared" si="0"/>
        <v>0</v>
      </c>
      <c r="BN22" s="45"/>
      <c r="BO22" s="45"/>
    </row>
    <row r="23" spans="1:91" s="2" customFormat="1" outlineLevel="1" x14ac:dyDescent="0.2">
      <c r="A23" s="35">
        <f>IF(ISNUMBER(#REF!),#REF!+1,IF(ISNUMBER(A22),A22+1,IF(ISNUMBER(A21),A21+1,IF(ISNUMBER(A20),A20+1,IF(ISNUMBER(A19),A19+1,IF(ISNUMBER(A18),A18+1,IF(ISNUMBER(A17),A17+1,IF(ISNUMBER(A16),A16+1,IF(ISNUMBER(A15),A15+1,IF(ISNUMBER(A14),A14+1,0))))))))))</f>
        <v>16</v>
      </c>
      <c r="B23" s="68" t="str">
        <f t="shared" si="1"/>
        <v>713-16</v>
      </c>
      <c r="C23" s="14" t="s">
        <v>36</v>
      </c>
      <c r="D23" s="15" t="s">
        <v>12</v>
      </c>
      <c r="E23" s="16">
        <v>1</v>
      </c>
      <c r="F23" s="75"/>
      <c r="G23" s="17">
        <f t="shared" si="0"/>
        <v>0</v>
      </c>
      <c r="BN23" s="45"/>
      <c r="BO23" s="45"/>
    </row>
    <row r="24" spans="1:91" s="2" customFormat="1" outlineLevel="1" x14ac:dyDescent="0.2">
      <c r="A24" s="35">
        <f>IF(ISNUMBER(#REF!),#REF!+1,IF(ISNUMBER(A23),A23+1,IF(ISNUMBER(A22),A22+1,IF(ISNUMBER(A21),A21+1,IF(ISNUMBER(A20),A20+1,IF(ISNUMBER(A19),A19+1,IF(ISNUMBER(A18),A18+1,IF(ISNUMBER(A17),A17+1,IF(ISNUMBER(A16),A16+1,IF(ISNUMBER(A15),A15+1,0))))))))))</f>
        <v>17</v>
      </c>
      <c r="B24" s="68" t="str">
        <f t="shared" si="1"/>
        <v>713-17</v>
      </c>
      <c r="C24" s="14" t="s">
        <v>63</v>
      </c>
      <c r="D24" s="15" t="s">
        <v>62</v>
      </c>
      <c r="E24" s="16">
        <v>0.81480426843819298</v>
      </c>
      <c r="F24" s="75"/>
      <c r="G24" s="17">
        <f t="shared" si="0"/>
        <v>0</v>
      </c>
      <c r="AM24" s="2">
        <v>2</v>
      </c>
      <c r="AN24" s="2">
        <f>IF(AM24=1,G24,0)</f>
        <v>0</v>
      </c>
      <c r="AO24" s="2">
        <f>IF(AM24=2,G24,0)</f>
        <v>0</v>
      </c>
      <c r="AP24" s="2">
        <f>IF(AM24=3,G24,0)</f>
        <v>0</v>
      </c>
      <c r="AQ24" s="2">
        <f>IF(AM24=4,G24,0)</f>
        <v>0</v>
      </c>
      <c r="AR24" s="2">
        <f>IF(AM24=5,G24,0)</f>
        <v>0</v>
      </c>
      <c r="BN24" s="45">
        <v>7</v>
      </c>
      <c r="BO24" s="45">
        <v>1002</v>
      </c>
      <c r="CM24" s="2">
        <v>0</v>
      </c>
    </row>
    <row r="25" spans="1:91" s="2" customFormat="1" x14ac:dyDescent="0.2">
      <c r="A25" s="49" t="s">
        <v>6</v>
      </c>
      <c r="B25" s="39" t="s">
        <v>13</v>
      </c>
      <c r="C25" s="32" t="s">
        <v>28</v>
      </c>
      <c r="D25" s="18"/>
      <c r="E25" s="33"/>
      <c r="F25" s="16"/>
      <c r="G25" s="34"/>
      <c r="H25" s="43"/>
      <c r="I25" s="43"/>
      <c r="J25" s="43"/>
      <c r="K25" s="43"/>
      <c r="L25" s="43"/>
      <c r="M25" s="43"/>
      <c r="N25" s="43"/>
      <c r="O25" s="43"/>
    </row>
    <row r="26" spans="1:91" s="2" customFormat="1" ht="22.5" outlineLevel="1" x14ac:dyDescent="0.2">
      <c r="A26" s="35">
        <f>A24+1</f>
        <v>18</v>
      </c>
      <c r="B26" s="36" t="s">
        <v>144</v>
      </c>
      <c r="C26" s="14" t="s">
        <v>145</v>
      </c>
      <c r="D26" s="15" t="s">
        <v>7</v>
      </c>
      <c r="E26" s="16">
        <v>2</v>
      </c>
      <c r="F26" s="75"/>
      <c r="G26" s="17">
        <f t="shared" ref="G26" si="3">E26*F26</f>
        <v>0</v>
      </c>
      <c r="H26" s="43"/>
      <c r="I26" s="43"/>
      <c r="J26" s="43"/>
      <c r="K26" s="43"/>
      <c r="L26" s="43"/>
      <c r="M26" s="43"/>
      <c r="N26" s="43"/>
      <c r="O26" s="43"/>
    </row>
    <row r="27" spans="1:91" s="2" customFormat="1" x14ac:dyDescent="0.2">
      <c r="A27" s="49" t="s">
        <v>6</v>
      </c>
      <c r="B27" s="39" t="s">
        <v>15</v>
      </c>
      <c r="C27" s="32" t="s">
        <v>16</v>
      </c>
      <c r="D27" s="18"/>
      <c r="E27" s="33"/>
      <c r="F27" s="16"/>
      <c r="G27" s="34"/>
      <c r="H27" s="73"/>
      <c r="I27" s="43"/>
      <c r="J27" s="44"/>
      <c r="K27" s="44"/>
      <c r="L27" s="44"/>
      <c r="M27" s="44"/>
      <c r="N27" s="43"/>
      <c r="O27" s="43"/>
    </row>
    <row r="28" spans="1:91" s="2" customFormat="1" ht="22.5" outlineLevel="1" x14ac:dyDescent="0.2">
      <c r="A28" s="35">
        <f>IF(ISNUMBER(A27),A27+1,IF(ISNUMBER(#REF!),#REF!+1,IF(ISNUMBER(#REF!),#REF!+1,IF(ISNUMBER(A26),A26+1,IF(ISNUMBER(A25),A25+1,IF(ISNUMBER(#REF!),#REF!+1,IF(ISNUMBER(#REF!),#REF!+1,IF(ISNUMBER(#REF!),#REF!+1,IF(ISNUMBER(A24),A24+1,IF(ISNUMBER(A23),A23+1,0))))))))))</f>
        <v>19</v>
      </c>
      <c r="B28" s="68" t="str">
        <f>CONCATENATE($B$27,-(A28-$A$28+1))</f>
        <v>733-1</v>
      </c>
      <c r="C28" s="14" t="s">
        <v>79</v>
      </c>
      <c r="D28" s="15" t="s">
        <v>11</v>
      </c>
      <c r="E28" s="16">
        <v>169</v>
      </c>
      <c r="F28" s="16"/>
      <c r="G28" s="17">
        <f t="shared" ref="G28:G33" si="4">E28*F28</f>
        <v>0</v>
      </c>
      <c r="H28" s="73"/>
      <c r="I28" s="74"/>
      <c r="J28" s="44"/>
      <c r="K28" s="44"/>
      <c r="L28" s="44"/>
      <c r="M28" s="44"/>
      <c r="N28" s="43"/>
      <c r="O28" s="43"/>
    </row>
    <row r="29" spans="1:91" s="2" customFormat="1" ht="22.5" outlineLevel="1" x14ac:dyDescent="0.2">
      <c r="A29" s="35">
        <f>IF(ISNUMBER(A28),A28+1,IF(ISNUMBER(A27),A27+1,IF(ISNUMBER(#REF!),#REF!+1,IF(ISNUMBER(#REF!),#REF!+1,IF(ISNUMBER(A26),A26+1,IF(ISNUMBER(A25),A25+1,IF(ISNUMBER(#REF!),#REF!+1,IF(ISNUMBER(#REF!),#REF!+1,IF(ISNUMBER(#REF!),#REF!+1,IF(ISNUMBER(A24),A24+1,0))))))))))</f>
        <v>20</v>
      </c>
      <c r="B29" s="68" t="str">
        <f t="shared" ref="B29:B42" si="5">CONCATENATE($B$27,-(A29-$A$28+1))</f>
        <v>733-2</v>
      </c>
      <c r="C29" s="14" t="s">
        <v>80</v>
      </c>
      <c r="D29" s="15" t="s">
        <v>11</v>
      </c>
      <c r="E29" s="16">
        <v>163</v>
      </c>
      <c r="F29" s="16"/>
      <c r="G29" s="17">
        <f>E29*F29</f>
        <v>0</v>
      </c>
      <c r="H29" s="73"/>
      <c r="I29" s="74"/>
      <c r="J29" s="44"/>
      <c r="K29" s="44"/>
      <c r="L29" s="44"/>
      <c r="M29" s="44"/>
      <c r="N29" s="43"/>
      <c r="O29" s="43"/>
    </row>
    <row r="30" spans="1:91" s="2" customFormat="1" ht="22.5" outlineLevel="1" x14ac:dyDescent="0.2">
      <c r="A30" s="35">
        <f>IF(ISNUMBER(A29),A29+1,IF(ISNUMBER(A28),A28+1,IF(ISNUMBER(A27),A27+1,IF(ISNUMBER(#REF!),#REF!+1,IF(ISNUMBER(#REF!),#REF!+1,IF(ISNUMBER(A26),A26+1,IF(ISNUMBER(A25),A25+1,IF(ISNUMBER(#REF!),#REF!+1,IF(ISNUMBER(#REF!),#REF!+1,IF(ISNUMBER(#REF!),#REF!+1,0))))))))))</f>
        <v>21</v>
      </c>
      <c r="B30" s="68" t="str">
        <f t="shared" si="5"/>
        <v>733-3</v>
      </c>
      <c r="C30" s="14" t="s">
        <v>81</v>
      </c>
      <c r="D30" s="15" t="s">
        <v>11</v>
      </c>
      <c r="E30" s="16">
        <v>71</v>
      </c>
      <c r="F30" s="16"/>
      <c r="G30" s="17">
        <f>E30*F30</f>
        <v>0</v>
      </c>
      <c r="H30" s="73"/>
      <c r="I30" s="74"/>
      <c r="J30" s="44"/>
      <c r="K30" s="44"/>
      <c r="L30" s="44"/>
      <c r="M30" s="44"/>
      <c r="N30" s="43"/>
      <c r="O30" s="43"/>
    </row>
    <row r="31" spans="1:91" s="2" customFormat="1" ht="22.5" outlineLevel="1" x14ac:dyDescent="0.2">
      <c r="A31" s="35">
        <f>IF(ISNUMBER(A30),A30+1,IF(ISNUMBER(A29),A29+1,IF(ISNUMBER(A28),A28+1,IF(ISNUMBER(A27),A27+1,IF(ISNUMBER(#REF!),#REF!+1,IF(ISNUMBER(#REF!),#REF!+1,IF(ISNUMBER(A26),A26+1,IF(ISNUMBER(A25),A25+1,IF(ISNUMBER(#REF!),#REF!+1,IF(ISNUMBER(#REF!),#REF!+1,0))))))))))</f>
        <v>22</v>
      </c>
      <c r="B31" s="68" t="str">
        <f t="shared" si="5"/>
        <v>733-4</v>
      </c>
      <c r="C31" s="14" t="s">
        <v>82</v>
      </c>
      <c r="D31" s="15" t="s">
        <v>11</v>
      </c>
      <c r="E31" s="16">
        <v>251</v>
      </c>
      <c r="F31" s="16"/>
      <c r="G31" s="17">
        <f t="shared" si="4"/>
        <v>0</v>
      </c>
      <c r="H31" s="73"/>
      <c r="I31" s="74"/>
      <c r="J31" s="44"/>
      <c r="K31" s="44"/>
      <c r="L31" s="44"/>
      <c r="M31" s="44"/>
      <c r="N31" s="43"/>
      <c r="O31" s="43"/>
    </row>
    <row r="32" spans="1:91" s="2" customFormat="1" ht="22.5" outlineLevel="1" x14ac:dyDescent="0.2">
      <c r="A32" s="35">
        <f>IF(ISNUMBER(A31),A31+1,IF(ISNUMBER(A30),A30+1,IF(ISNUMBER(A29),A29+1,IF(ISNUMBER(A28),A28+1,IF(ISNUMBER(A27),A27+1,IF(ISNUMBER(#REF!),#REF!+1,IF(ISNUMBER(#REF!),#REF!+1,IF(ISNUMBER(A26),A26+1,IF(ISNUMBER(A25),A25+1,IF(ISNUMBER(#REF!),#REF!+1,0))))))))))</f>
        <v>23</v>
      </c>
      <c r="B32" s="68" t="str">
        <f t="shared" si="5"/>
        <v>733-5</v>
      </c>
      <c r="C32" s="14" t="s">
        <v>83</v>
      </c>
      <c r="D32" s="15" t="s">
        <v>11</v>
      </c>
      <c r="E32" s="16">
        <v>26</v>
      </c>
      <c r="F32" s="16"/>
      <c r="G32" s="17">
        <f t="shared" si="4"/>
        <v>0</v>
      </c>
      <c r="H32" s="73"/>
      <c r="I32" s="74"/>
      <c r="J32" s="44"/>
      <c r="K32" s="44"/>
      <c r="L32" s="44"/>
      <c r="M32" s="44"/>
      <c r="N32" s="43"/>
      <c r="O32" s="43"/>
    </row>
    <row r="33" spans="1:91" s="2" customFormat="1" ht="22.5" outlineLevel="1" x14ac:dyDescent="0.2">
      <c r="A33" s="35">
        <f>IF(ISNUMBER(A32),A32+1,IF(ISNUMBER(A31),A31+1,IF(ISNUMBER(A30),A30+1,IF(ISNUMBER(A29),A29+1,IF(ISNUMBER(A28),A28+1,IF(ISNUMBER(A27),A27+1,IF(ISNUMBER(#REF!),#REF!+1,IF(ISNUMBER(#REF!),#REF!+1,IF(ISNUMBER(A26),A26+1,IF(ISNUMBER(A25),A25+1,0))))))))))</f>
        <v>24</v>
      </c>
      <c r="B33" s="68" t="str">
        <f t="shared" si="5"/>
        <v>733-6</v>
      </c>
      <c r="C33" s="14" t="s">
        <v>84</v>
      </c>
      <c r="D33" s="15" t="s">
        <v>11</v>
      </c>
      <c r="E33" s="16">
        <v>39</v>
      </c>
      <c r="F33" s="16"/>
      <c r="G33" s="17">
        <f t="shared" si="4"/>
        <v>0</v>
      </c>
      <c r="H33" s="73"/>
      <c r="I33" s="74"/>
      <c r="J33" s="44"/>
      <c r="K33" s="44"/>
      <c r="L33" s="44"/>
      <c r="M33" s="44"/>
      <c r="N33" s="43"/>
      <c r="O33" s="43"/>
    </row>
    <row r="34" spans="1:91" s="2" customFormat="1" outlineLevel="1" x14ac:dyDescent="0.2">
      <c r="A34" s="35">
        <f>IF(ISNUMBER(A33),A33+1,IF(ISNUMBER(A32),A32+1,IF(ISNUMBER(A31),A31+1,IF(ISNUMBER(A30),A30+1,IF(ISNUMBER(A29),A29+1,IF(ISNUMBER(A28),A28+1,IF(ISNUMBER(A27),A27+1,IF(ISNUMBER(#REF!),#REF!+1,IF(ISNUMBER(#REF!),#REF!+1,IF(ISNUMBER(A26),A26+1,0))))))))))</f>
        <v>25</v>
      </c>
      <c r="B34" s="68" t="str">
        <f t="shared" si="5"/>
        <v>733-7</v>
      </c>
      <c r="C34" s="14" t="s">
        <v>85</v>
      </c>
      <c r="D34" s="15" t="s">
        <v>11</v>
      </c>
      <c r="E34" s="16">
        <v>489</v>
      </c>
      <c r="F34" s="16"/>
      <c r="G34" s="17">
        <f>E34*F34</f>
        <v>0</v>
      </c>
      <c r="H34" s="73"/>
      <c r="I34" s="74"/>
      <c r="J34" s="44"/>
      <c r="K34" s="44"/>
      <c r="L34" s="44"/>
      <c r="M34" s="44"/>
      <c r="N34" s="43"/>
      <c r="O34" s="43"/>
    </row>
    <row r="35" spans="1:91" s="2" customFormat="1" ht="22.5" outlineLevel="1" x14ac:dyDescent="0.2">
      <c r="A35" s="35">
        <f>IF(ISNUMBER(A34),A34+1,IF(ISNUMBER(A33),A33+1,IF(ISNUMBER(A32),A32+1,IF(ISNUMBER(A31),A31+1,IF(ISNUMBER(A30),A30+1,IF(ISNUMBER(A29),A29+1,IF(ISNUMBER(A28),A28+1,IF(ISNUMBER(A27),A27+1,IF(ISNUMBER(#REF!),#REF!+1,IF(ISNUMBER(#REF!),#REF!+1,0))))))))))</f>
        <v>26</v>
      </c>
      <c r="B35" s="68" t="str">
        <f t="shared" si="5"/>
        <v>733-8</v>
      </c>
      <c r="C35" s="14" t="s">
        <v>86</v>
      </c>
      <c r="D35" s="15" t="s">
        <v>11</v>
      </c>
      <c r="E35" s="16">
        <v>228</v>
      </c>
      <c r="F35" s="16"/>
      <c r="G35" s="17">
        <f>E35*F35</f>
        <v>0</v>
      </c>
      <c r="H35" s="73"/>
      <c r="I35" s="74"/>
      <c r="J35" s="44"/>
      <c r="K35" s="44"/>
      <c r="L35" s="44"/>
      <c r="M35" s="44"/>
      <c r="N35" s="43"/>
      <c r="O35" s="43"/>
    </row>
    <row r="36" spans="1:91" s="2" customFormat="1" outlineLevel="1" x14ac:dyDescent="0.2">
      <c r="A36" s="35">
        <f>IF(ISNUMBER(A35),A35+1,IF(ISNUMBER(A34),A34+1,IF(ISNUMBER(A33),A33+1,IF(ISNUMBER(A32),A32+1,IF(ISNUMBER(A31),A31+1,IF(ISNUMBER(A30),A30+1,IF(ISNUMBER(A29),A29+1,IF(ISNUMBER(A28),A28+1,IF(ISNUMBER(A27),A27+1,IF(ISNUMBER(#REF!),#REF!+1,0))))))))))</f>
        <v>27</v>
      </c>
      <c r="B36" s="68" t="str">
        <f t="shared" si="5"/>
        <v>733-9</v>
      </c>
      <c r="C36" s="14" t="s">
        <v>60</v>
      </c>
      <c r="D36" s="15" t="s">
        <v>11</v>
      </c>
      <c r="E36" s="16">
        <v>719</v>
      </c>
      <c r="F36" s="16"/>
      <c r="G36" s="17">
        <f t="shared" ref="G36:G42" si="6">E36*F36</f>
        <v>0</v>
      </c>
      <c r="H36" s="73"/>
      <c r="I36" s="74"/>
      <c r="J36" s="44"/>
      <c r="K36" s="44"/>
      <c r="L36" s="44"/>
      <c r="M36" s="44"/>
      <c r="N36" s="43"/>
      <c r="O36" s="43"/>
    </row>
    <row r="37" spans="1:91" s="2" customFormat="1" outlineLevel="1" x14ac:dyDescent="0.2">
      <c r="A37" s="35">
        <f t="shared" ref="A37:A42" si="7">IF(ISNUMBER(A36),A36+1,IF(ISNUMBER(A35),A35+1,IF(ISNUMBER(A34),A34+1,IF(ISNUMBER(A33),A33+1,IF(ISNUMBER(A32),A32+1,IF(ISNUMBER(A31),A31+1,IF(ISNUMBER(A30),A30+1,IF(ISNUMBER(A29),A29+1,IF(ISNUMBER(A28),A28+1,IF(ISNUMBER(A27),A27+1,0))))))))))</f>
        <v>28</v>
      </c>
      <c r="B37" s="68" t="str">
        <f t="shared" si="5"/>
        <v>733-10</v>
      </c>
      <c r="C37" s="14" t="s">
        <v>87</v>
      </c>
      <c r="D37" s="15" t="s">
        <v>10</v>
      </c>
      <c r="E37" s="16">
        <v>16</v>
      </c>
      <c r="F37" s="16"/>
      <c r="G37" s="17">
        <f t="shared" si="6"/>
        <v>0</v>
      </c>
      <c r="H37" s="43"/>
      <c r="I37" s="74"/>
      <c r="J37" s="44"/>
      <c r="K37" s="44"/>
      <c r="L37" s="44"/>
      <c r="M37" s="44"/>
      <c r="N37" s="43"/>
      <c r="O37" s="43"/>
    </row>
    <row r="38" spans="1:91" s="2" customFormat="1" outlineLevel="1" x14ac:dyDescent="0.2">
      <c r="A38" s="35">
        <f t="shared" si="7"/>
        <v>29</v>
      </c>
      <c r="B38" s="68" t="str">
        <f t="shared" si="5"/>
        <v>733-11</v>
      </c>
      <c r="C38" s="14" t="s">
        <v>88</v>
      </c>
      <c r="D38" s="15" t="s">
        <v>11</v>
      </c>
      <c r="E38" s="16">
        <v>10</v>
      </c>
      <c r="F38" s="16"/>
      <c r="G38" s="17">
        <f>E38*F38</f>
        <v>0</v>
      </c>
      <c r="H38" s="44"/>
      <c r="I38" s="74"/>
      <c r="J38" s="44"/>
      <c r="K38" s="44"/>
      <c r="L38" s="44"/>
      <c r="M38" s="44"/>
      <c r="N38" s="43"/>
      <c r="O38" s="43"/>
    </row>
    <row r="39" spans="1:91" s="2" customFormat="1" outlineLevel="1" x14ac:dyDescent="0.2">
      <c r="A39" s="35">
        <f t="shared" si="7"/>
        <v>30</v>
      </c>
      <c r="B39" s="68" t="str">
        <f t="shared" si="5"/>
        <v>733-12</v>
      </c>
      <c r="C39" s="14" t="s">
        <v>89</v>
      </c>
      <c r="D39" s="15" t="s">
        <v>11</v>
      </c>
      <c r="E39" s="16">
        <v>6</v>
      </c>
      <c r="F39" s="16"/>
      <c r="G39" s="17">
        <f>E39*F39</f>
        <v>0</v>
      </c>
      <c r="H39" s="44"/>
      <c r="I39" s="74"/>
      <c r="J39" s="44"/>
      <c r="K39" s="44"/>
      <c r="L39" s="44"/>
      <c r="M39" s="44"/>
      <c r="N39" s="43"/>
      <c r="O39" s="43"/>
    </row>
    <row r="40" spans="1:91" s="2" customFormat="1" outlineLevel="1" x14ac:dyDescent="0.2">
      <c r="A40" s="35">
        <f t="shared" si="7"/>
        <v>31</v>
      </c>
      <c r="B40" s="68" t="str">
        <f t="shared" si="5"/>
        <v>733-13</v>
      </c>
      <c r="C40" s="14" t="s">
        <v>37</v>
      </c>
      <c r="D40" s="15" t="s">
        <v>12</v>
      </c>
      <c r="E40" s="16">
        <v>1</v>
      </c>
      <c r="F40" s="16"/>
      <c r="G40" s="17">
        <f t="shared" si="6"/>
        <v>0</v>
      </c>
      <c r="H40" s="74"/>
      <c r="I40" s="43"/>
      <c r="J40" s="43"/>
      <c r="K40" s="43"/>
      <c r="L40" s="43"/>
      <c r="M40" s="43"/>
      <c r="N40" s="43"/>
      <c r="O40" s="43"/>
    </row>
    <row r="41" spans="1:91" s="2" customFormat="1" ht="33.75" outlineLevel="1" x14ac:dyDescent="0.2">
      <c r="A41" s="35">
        <f t="shared" si="7"/>
        <v>32</v>
      </c>
      <c r="B41" s="68" t="str">
        <f t="shared" si="5"/>
        <v>733-14</v>
      </c>
      <c r="C41" s="14" t="s">
        <v>59</v>
      </c>
      <c r="D41" s="15" t="s">
        <v>14</v>
      </c>
      <c r="E41" s="16">
        <v>30</v>
      </c>
      <c r="F41" s="16"/>
      <c r="G41" s="17">
        <f t="shared" si="6"/>
        <v>0</v>
      </c>
      <c r="H41" s="43"/>
      <c r="I41" s="43"/>
      <c r="J41" s="43"/>
      <c r="K41" s="43"/>
      <c r="L41" s="43"/>
      <c r="M41" s="43"/>
      <c r="N41" s="43"/>
      <c r="O41" s="43"/>
      <c r="AM41" s="2">
        <v>2</v>
      </c>
      <c r="AN41" s="2">
        <f>IF(AM41=1,G42,0)</f>
        <v>0</v>
      </c>
      <c r="AO41" s="2">
        <f>IF(AM41=2,G42,0)</f>
        <v>0</v>
      </c>
      <c r="AP41" s="2">
        <f>IF(AM41=3,G42,0)</f>
        <v>0</v>
      </c>
      <c r="AQ41" s="2">
        <f>IF(AM41=4,G42,0)</f>
        <v>0</v>
      </c>
      <c r="AR41" s="2">
        <f>IF(AM41=5,G42,0)</f>
        <v>0</v>
      </c>
      <c r="BN41" s="45">
        <v>7</v>
      </c>
      <c r="BO41" s="45">
        <v>1002</v>
      </c>
      <c r="CM41" s="2">
        <v>0</v>
      </c>
    </row>
    <row r="42" spans="1:91" s="2" customFormat="1" outlineLevel="1" x14ac:dyDescent="0.2">
      <c r="A42" s="35">
        <f t="shared" si="7"/>
        <v>33</v>
      </c>
      <c r="B42" s="68" t="str">
        <f t="shared" si="5"/>
        <v>733-15</v>
      </c>
      <c r="C42" s="14" t="s">
        <v>68</v>
      </c>
      <c r="D42" s="15" t="s">
        <v>62</v>
      </c>
      <c r="E42" s="16">
        <v>0.62277399999999994</v>
      </c>
      <c r="F42" s="16"/>
      <c r="G42" s="17">
        <f t="shared" si="6"/>
        <v>0</v>
      </c>
      <c r="AN42" s="46">
        <f>SUM(AN27:AN41)</f>
        <v>0</v>
      </c>
      <c r="AO42" s="46">
        <f>SUM(AO27:AO41)</f>
        <v>0</v>
      </c>
      <c r="AP42" s="46">
        <f>SUM(AP27:AP41)</f>
        <v>0</v>
      </c>
      <c r="AQ42" s="46">
        <f>SUM(AQ27:AQ41)</f>
        <v>0</v>
      </c>
      <c r="AR42" s="46">
        <f>SUM(AR27:AR41)</f>
        <v>0</v>
      </c>
    </row>
    <row r="43" spans="1:91" s="2" customFormat="1" x14ac:dyDescent="0.2">
      <c r="A43" s="49" t="s">
        <v>6</v>
      </c>
      <c r="B43" s="39" t="s">
        <v>17</v>
      </c>
      <c r="C43" s="32" t="s">
        <v>18</v>
      </c>
      <c r="D43" s="18"/>
      <c r="E43" s="33"/>
      <c r="F43" s="16"/>
      <c r="G43" s="34"/>
      <c r="AM43" s="2">
        <v>2</v>
      </c>
      <c r="AN43" s="2">
        <f>IF(AM43=1,#REF!,0)</f>
        <v>0</v>
      </c>
      <c r="AO43" s="2" t="e">
        <f>IF(AM43=2,#REF!,0)</f>
        <v>#REF!</v>
      </c>
      <c r="AP43" s="2">
        <f>IF(AM43=3,#REF!,0)</f>
        <v>0</v>
      </c>
      <c r="AQ43" s="2">
        <f>IF(AM43=4,#REF!,0)</f>
        <v>0</v>
      </c>
      <c r="AR43" s="2">
        <f>IF(AM43=5,#REF!,0)</f>
        <v>0</v>
      </c>
      <c r="BN43" s="45">
        <v>1</v>
      </c>
      <c r="BO43" s="45">
        <v>7</v>
      </c>
      <c r="CM43" s="2">
        <v>3.8999999999999999E-4</v>
      </c>
    </row>
    <row r="44" spans="1:91" outlineLevel="1" x14ac:dyDescent="0.2">
      <c r="A44" s="35">
        <f>IF(ISNUMBER(A43),A43+1,IF(ISNUMBER(#REF!),#REF!+1,IF(ISNUMBER(A42),A42+1,IF(ISNUMBER(A41),A41+1,IF(ISNUMBER(A40),A40+1,IF(ISNUMBER(A39),A39+1,IF(ISNUMBER(A38),A38+1,IF(ISNUMBER(A37),A37+1,IF(ISNUMBER(A36),A36+1,IF(ISNUMBER(A35),A35+1,0))))))))))</f>
        <v>34</v>
      </c>
      <c r="B44" s="68" t="str">
        <f>CONCATENATE($B$43,-(A44-$A$44+1))</f>
        <v>734-1</v>
      </c>
      <c r="C44" s="14" t="s">
        <v>109</v>
      </c>
      <c r="D44" s="15" t="s">
        <v>10</v>
      </c>
      <c r="E44" s="16">
        <v>4</v>
      </c>
      <c r="F44" s="16"/>
      <c r="G44" s="17">
        <f t="shared" ref="G44" si="8">E44*F44</f>
        <v>0</v>
      </c>
      <c r="BN44" s="63"/>
      <c r="BO44" s="63"/>
    </row>
    <row r="45" spans="1:91" outlineLevel="1" x14ac:dyDescent="0.2">
      <c r="A45" s="35">
        <f>IF(ISNUMBER(A44),A44+1,IF(ISNUMBER(A43),A43+1,IF(ISNUMBER(#REF!),#REF!+1,IF(ISNUMBER(A42),A42+1,IF(ISNUMBER(A41),A41+1,IF(ISNUMBER(A40),A40+1,IF(ISNUMBER(A39),A39+1,IF(ISNUMBER(A38),A38+1,IF(ISNUMBER(A37),A37+1,IF(ISNUMBER(A36),A36+1,0))))))))))</f>
        <v>35</v>
      </c>
      <c r="B45" s="68" t="str">
        <f t="shared" ref="B45:B107" si="9">CONCATENATE($B$43,-(A45-$A$44+1))</f>
        <v>734-2</v>
      </c>
      <c r="C45" s="14" t="s">
        <v>116</v>
      </c>
      <c r="D45" s="15" t="s">
        <v>10</v>
      </c>
      <c r="E45" s="16">
        <v>8</v>
      </c>
      <c r="F45" s="16"/>
      <c r="G45" s="17">
        <f t="shared" ref="G45:G46" si="10">E45*F45</f>
        <v>0</v>
      </c>
      <c r="BN45" s="63"/>
      <c r="BO45" s="63"/>
    </row>
    <row r="46" spans="1:91" outlineLevel="1" x14ac:dyDescent="0.2">
      <c r="A46" s="35">
        <f>IF(ISNUMBER(A45),A45+1,IF(ISNUMBER(A44),A44+1,IF(ISNUMBER(A43),A43+1,IF(ISNUMBER(#REF!),#REF!+1,IF(ISNUMBER(A42),A42+1,IF(ISNUMBER(A41),A41+1,IF(ISNUMBER(A40),A40+1,IF(ISNUMBER(A39),A39+1,IF(ISNUMBER(A38),A38+1,IF(ISNUMBER(A37),A37+1,0))))))))))</f>
        <v>36</v>
      </c>
      <c r="B46" s="68" t="str">
        <f t="shared" si="9"/>
        <v>734-3</v>
      </c>
      <c r="C46" s="14" t="s">
        <v>114</v>
      </c>
      <c r="D46" s="15" t="s">
        <v>10</v>
      </c>
      <c r="E46" s="16">
        <v>1</v>
      </c>
      <c r="F46" s="16"/>
      <c r="G46" s="17">
        <f t="shared" si="10"/>
        <v>0</v>
      </c>
      <c r="BN46" s="63"/>
      <c r="BO46" s="63"/>
    </row>
    <row r="47" spans="1:91" s="67" customFormat="1" outlineLevel="1" x14ac:dyDescent="0.2">
      <c r="A47" s="35">
        <f>IF(ISNUMBER(A46),A46+1,IF(ISNUMBER(A45),A45+1,IF(ISNUMBER(A44),A44+1,IF(ISNUMBER(A43),A43+1,IF(ISNUMBER(#REF!),#REF!+1,IF(ISNUMBER(A42),A42+1,IF(ISNUMBER(A41),A41+1,IF(ISNUMBER(A40),A40+1,IF(ISNUMBER(A39),A39+1,IF(ISNUMBER(A38),A38+1,0))))))))))</f>
        <v>37</v>
      </c>
      <c r="B47" s="68" t="str">
        <f t="shared" si="9"/>
        <v>734-4</v>
      </c>
      <c r="C47" s="14" t="s">
        <v>140</v>
      </c>
      <c r="D47" s="15" t="s">
        <v>10</v>
      </c>
      <c r="E47" s="16">
        <v>20</v>
      </c>
      <c r="F47" s="16"/>
      <c r="G47" s="17">
        <f t="shared" ref="G47:G54" si="11">E47*F47</f>
        <v>0</v>
      </c>
    </row>
    <row r="48" spans="1:91" s="67" customFormat="1" outlineLevel="1" x14ac:dyDescent="0.2">
      <c r="A48" s="35">
        <f>IF(ISNUMBER(A47),A47+1,IF(ISNUMBER(A46),A46+1,IF(ISNUMBER(A45),A45+1,IF(ISNUMBER(A44),A44+1,IF(ISNUMBER(A43),A43+1,IF(ISNUMBER(#REF!),#REF!+1,IF(ISNUMBER(A42),A42+1,IF(ISNUMBER(A41),A41+1,IF(ISNUMBER(A40),A40+1,IF(ISNUMBER(A39),A39+1,0))))))))))</f>
        <v>38</v>
      </c>
      <c r="B48" s="68" t="str">
        <f t="shared" si="9"/>
        <v>734-5</v>
      </c>
      <c r="C48" s="14" t="s">
        <v>141</v>
      </c>
      <c r="D48" s="15" t="s">
        <v>10</v>
      </c>
      <c r="E48" s="16">
        <v>20</v>
      </c>
      <c r="F48" s="16"/>
      <c r="G48" s="17">
        <f t="shared" si="11"/>
        <v>0</v>
      </c>
    </row>
    <row r="49" spans="1:67" s="67" customFormat="1" outlineLevel="1" x14ac:dyDescent="0.2">
      <c r="A49" s="35">
        <f>IF(ISNUMBER(A48),A48+1,IF(ISNUMBER(A47),A47+1,IF(ISNUMBER(A46),A46+1,IF(ISNUMBER(A45),A45+1,IF(ISNUMBER(A44),A44+1,IF(ISNUMBER(A43),A43+1,IF(ISNUMBER(#REF!),#REF!+1,IF(ISNUMBER(A42),A42+1,IF(ISNUMBER(A41),A41+1,IF(ISNUMBER(A40),A40+1,0))))))))))</f>
        <v>39</v>
      </c>
      <c r="B49" s="68" t="str">
        <f t="shared" si="9"/>
        <v>734-6</v>
      </c>
      <c r="C49" s="14" t="s">
        <v>35</v>
      </c>
      <c r="D49" s="15" t="s">
        <v>10</v>
      </c>
      <c r="E49" s="16">
        <v>20</v>
      </c>
      <c r="F49" s="16"/>
      <c r="G49" s="17">
        <f t="shared" si="11"/>
        <v>0</v>
      </c>
    </row>
    <row r="50" spans="1:67" s="67" customFormat="1" outlineLevel="1" x14ac:dyDescent="0.2">
      <c r="A50" s="35">
        <f>IF(ISNUMBER(A49),A49+1,IF(ISNUMBER(A48),A48+1,IF(ISNUMBER(A47),A47+1,IF(ISNUMBER(A46),A46+1,IF(ISNUMBER(A45),A45+1,IF(ISNUMBER(A44),A44+1,IF(ISNUMBER(A43),A43+1,IF(ISNUMBER(#REF!),#REF!+1,IF(ISNUMBER(A42),A42+1,IF(ISNUMBER(A41),A41+1,0))))))))))</f>
        <v>40</v>
      </c>
      <c r="B50" s="68" t="str">
        <f t="shared" si="9"/>
        <v>734-7</v>
      </c>
      <c r="C50" s="14" t="s">
        <v>19</v>
      </c>
      <c r="D50" s="15" t="s">
        <v>10</v>
      </c>
      <c r="E50" s="16">
        <v>20</v>
      </c>
      <c r="F50" s="16"/>
      <c r="G50" s="17">
        <f t="shared" si="11"/>
        <v>0</v>
      </c>
    </row>
    <row r="51" spans="1:67" s="2" customFormat="1" outlineLevel="1" x14ac:dyDescent="0.2">
      <c r="A51" s="35">
        <f>IF(ISNUMBER(A50),A50+1,IF(ISNUMBER(A49),A49+1,IF(ISNUMBER(A48),A48+1,IF(ISNUMBER(A47),A47+1,IF(ISNUMBER(A46),A46+1,IF(ISNUMBER(A45),A45+1,IF(ISNUMBER(A44),A44+1,IF(ISNUMBER(A43),A43+1,IF(ISNUMBER(#REF!),#REF!+1,IF(ISNUMBER(A42),A42+1,0))))))))))</f>
        <v>41</v>
      </c>
      <c r="B51" s="68" t="str">
        <f t="shared" si="9"/>
        <v>734-8</v>
      </c>
      <c r="C51" s="14" t="s">
        <v>54</v>
      </c>
      <c r="D51" s="15" t="s">
        <v>10</v>
      </c>
      <c r="E51" s="16">
        <v>16</v>
      </c>
      <c r="F51" s="16"/>
      <c r="G51" s="17">
        <f t="shared" si="11"/>
        <v>0</v>
      </c>
      <c r="BN51" s="45"/>
      <c r="BO51" s="45"/>
    </row>
    <row r="52" spans="1:67" s="62" customFormat="1" outlineLevel="1" x14ac:dyDescent="0.2">
      <c r="A52" s="35">
        <f>IF(ISNUMBER(A51),A51+1,IF(ISNUMBER(A50),A50+1,IF(ISNUMBER(A49),A49+1,IF(ISNUMBER(A48),A48+1,IF(ISNUMBER(A47),A47+1,IF(ISNUMBER(A46),A46+1,IF(ISNUMBER(A45),A45+1,IF(ISNUMBER(A44),A44+1,IF(ISNUMBER(A43),A43+1,IF(ISNUMBER(#REF!),#REF!+1,0))))))))))</f>
        <v>42</v>
      </c>
      <c r="B52" s="68" t="str">
        <f t="shared" si="9"/>
        <v>734-9</v>
      </c>
      <c r="C52" s="14" t="s">
        <v>44</v>
      </c>
      <c r="D52" s="15" t="s">
        <v>10</v>
      </c>
      <c r="E52" s="16">
        <v>16</v>
      </c>
      <c r="F52" s="16"/>
      <c r="G52" s="17">
        <f t="shared" si="11"/>
        <v>0</v>
      </c>
      <c r="H52" s="2"/>
      <c r="I52" s="2"/>
      <c r="J52" s="2"/>
      <c r="K52" s="2"/>
      <c r="L52" s="2"/>
    </row>
    <row r="53" spans="1:67" s="62" customFormat="1" outlineLevel="1" x14ac:dyDescent="0.2">
      <c r="A53" s="35">
        <f t="shared" ref="A53:A57" si="12">IF(ISNUMBER(A52),A52+1,IF(ISNUMBER(A51),A51+1,IF(ISNUMBER(A50),A50+1,IF(ISNUMBER(A49),A49+1,IF(ISNUMBER(A48),A48+1,IF(ISNUMBER(A47),A47+1,IF(ISNUMBER(A46),A46+1,IF(ISNUMBER(A45),A45+1,IF(ISNUMBER(A44),A44+1,IF(ISNUMBER(A43),A43+1,0))))))))))</f>
        <v>43</v>
      </c>
      <c r="B53" s="68" t="str">
        <f t="shared" si="9"/>
        <v>734-10</v>
      </c>
      <c r="C53" s="14" t="s">
        <v>23</v>
      </c>
      <c r="D53" s="15" t="s">
        <v>10</v>
      </c>
      <c r="E53" s="16">
        <v>56</v>
      </c>
      <c r="F53" s="16"/>
      <c r="G53" s="17">
        <f t="shared" si="11"/>
        <v>0</v>
      </c>
    </row>
    <row r="54" spans="1:67" ht="22.5" outlineLevel="1" x14ac:dyDescent="0.2">
      <c r="A54" s="35">
        <f t="shared" si="12"/>
        <v>44</v>
      </c>
      <c r="B54" s="68" t="str">
        <f t="shared" si="9"/>
        <v>734-11</v>
      </c>
      <c r="C54" s="14" t="s">
        <v>113</v>
      </c>
      <c r="D54" s="15" t="s">
        <v>10</v>
      </c>
      <c r="E54" s="16">
        <v>1</v>
      </c>
      <c r="F54" s="16"/>
      <c r="G54" s="17">
        <f t="shared" si="11"/>
        <v>0</v>
      </c>
      <c r="H54" s="64"/>
      <c r="AN54" s="59"/>
      <c r="AO54" s="59"/>
      <c r="AP54" s="59"/>
      <c r="AQ54" s="59"/>
      <c r="AR54" s="59"/>
    </row>
    <row r="55" spans="1:67" ht="22.5" outlineLevel="1" x14ac:dyDescent="0.2">
      <c r="A55" s="35">
        <f t="shared" si="12"/>
        <v>45</v>
      </c>
      <c r="B55" s="68" t="str">
        <f t="shared" si="9"/>
        <v>734-12</v>
      </c>
      <c r="C55" s="14" t="s">
        <v>131</v>
      </c>
      <c r="D55" s="15" t="s">
        <v>10</v>
      </c>
      <c r="E55" s="16">
        <v>1</v>
      </c>
      <c r="F55" s="16"/>
      <c r="G55" s="17">
        <f t="shared" ref="G55" si="13">E55*F55</f>
        <v>0</v>
      </c>
      <c r="H55" s="64"/>
      <c r="AN55" s="59"/>
      <c r="AO55" s="59"/>
      <c r="AP55" s="59"/>
      <c r="AQ55" s="59"/>
      <c r="AR55" s="59"/>
    </row>
    <row r="56" spans="1:67" s="2" customFormat="1" outlineLevel="1" x14ac:dyDescent="0.2">
      <c r="A56" s="35"/>
      <c r="B56" s="36"/>
      <c r="C56" s="60" t="s">
        <v>136</v>
      </c>
      <c r="D56" s="61"/>
      <c r="E56" s="61"/>
      <c r="F56" s="16"/>
      <c r="G56" s="17"/>
      <c r="H56" s="40"/>
      <c r="BN56" s="45"/>
      <c r="BO56" s="45"/>
    </row>
    <row r="57" spans="1:67" s="2" customFormat="1" outlineLevel="1" x14ac:dyDescent="0.2">
      <c r="A57" s="35">
        <f t="shared" si="12"/>
        <v>46</v>
      </c>
      <c r="B57" s="68" t="str">
        <f t="shared" si="9"/>
        <v>734-13</v>
      </c>
      <c r="C57" s="14" t="s">
        <v>123</v>
      </c>
      <c r="D57" s="15" t="s">
        <v>10</v>
      </c>
      <c r="E57" s="16">
        <v>2</v>
      </c>
      <c r="F57" s="16"/>
      <c r="G57" s="17">
        <f>E57*F57</f>
        <v>0</v>
      </c>
      <c r="H57" s="40"/>
      <c r="BN57" s="45"/>
      <c r="BO57" s="45"/>
    </row>
    <row r="58" spans="1:67" ht="45" outlineLevel="1" x14ac:dyDescent="0.2">
      <c r="A58" s="35">
        <f t="shared" ref="A58:A106" si="14">IF(ISNUMBER(A57),A57+1,IF(ISNUMBER(A56),A56+1,IF(ISNUMBER(A55),A55+1,IF(ISNUMBER(A54),A54+1,IF(ISNUMBER(A53),A53+1,IF(ISNUMBER(A52),A52+1,IF(ISNUMBER(A51),A51+1,IF(ISNUMBER(A50),A50+1,IF(ISNUMBER(A49),A49+1,IF(ISNUMBER(A48),A48+1,0))))))))))</f>
        <v>47</v>
      </c>
      <c r="B58" s="68" t="str">
        <f t="shared" si="9"/>
        <v>734-14</v>
      </c>
      <c r="C58" s="14" t="s">
        <v>112</v>
      </c>
      <c r="D58" s="15" t="s">
        <v>10</v>
      </c>
      <c r="E58" s="16">
        <v>1</v>
      </c>
      <c r="F58" s="16"/>
      <c r="G58" s="17">
        <f t="shared" ref="G58:G69" si="15">E58*F58</f>
        <v>0</v>
      </c>
      <c r="BN58" s="63"/>
      <c r="BO58" s="63"/>
    </row>
    <row r="59" spans="1:67" outlineLevel="1" x14ac:dyDescent="0.2">
      <c r="A59" s="35">
        <f t="shared" si="14"/>
        <v>48</v>
      </c>
      <c r="B59" s="68" t="str">
        <f t="shared" si="9"/>
        <v>734-15</v>
      </c>
      <c r="C59" s="14" t="s">
        <v>116</v>
      </c>
      <c r="D59" s="15" t="s">
        <v>10</v>
      </c>
      <c r="E59" s="16">
        <v>2</v>
      </c>
      <c r="F59" s="16"/>
      <c r="G59" s="17">
        <f t="shared" si="15"/>
        <v>0</v>
      </c>
      <c r="BN59" s="63"/>
      <c r="BO59" s="63"/>
    </row>
    <row r="60" spans="1:67" outlineLevel="1" x14ac:dyDescent="0.2">
      <c r="A60" s="35">
        <f t="shared" si="14"/>
        <v>49</v>
      </c>
      <c r="B60" s="68" t="str">
        <f t="shared" si="9"/>
        <v>734-16</v>
      </c>
      <c r="C60" s="14" t="s">
        <v>109</v>
      </c>
      <c r="D60" s="15" t="s">
        <v>10</v>
      </c>
      <c r="E60" s="16">
        <v>4</v>
      </c>
      <c r="F60" s="16"/>
      <c r="G60" s="17">
        <f t="shared" si="15"/>
        <v>0</v>
      </c>
      <c r="BN60" s="63"/>
      <c r="BO60" s="63"/>
    </row>
    <row r="61" spans="1:67" outlineLevel="1" x14ac:dyDescent="0.2">
      <c r="A61" s="35">
        <f t="shared" si="14"/>
        <v>50</v>
      </c>
      <c r="B61" s="68" t="str">
        <f t="shared" si="9"/>
        <v>734-17</v>
      </c>
      <c r="C61" s="14" t="s">
        <v>114</v>
      </c>
      <c r="D61" s="15" t="s">
        <v>10</v>
      </c>
      <c r="E61" s="16">
        <v>1</v>
      </c>
      <c r="F61" s="16"/>
      <c r="G61" s="17">
        <f t="shared" si="15"/>
        <v>0</v>
      </c>
      <c r="BN61" s="63"/>
      <c r="BO61" s="63"/>
    </row>
    <row r="62" spans="1:67" outlineLevel="1" x14ac:dyDescent="0.2">
      <c r="A62" s="35">
        <f t="shared" si="14"/>
        <v>51</v>
      </c>
      <c r="B62" s="68" t="str">
        <f t="shared" si="9"/>
        <v>734-18</v>
      </c>
      <c r="C62" s="14" t="s">
        <v>115</v>
      </c>
      <c r="D62" s="15" t="s">
        <v>10</v>
      </c>
      <c r="E62" s="16">
        <v>1</v>
      </c>
      <c r="F62" s="16"/>
      <c r="G62" s="17">
        <f t="shared" si="15"/>
        <v>0</v>
      </c>
      <c r="BN62" s="63"/>
      <c r="BO62" s="63"/>
    </row>
    <row r="63" spans="1:67" ht="22.5" outlineLevel="1" x14ac:dyDescent="0.2">
      <c r="A63" s="35">
        <f t="shared" si="14"/>
        <v>52</v>
      </c>
      <c r="B63" s="68" t="str">
        <f t="shared" si="9"/>
        <v>734-19</v>
      </c>
      <c r="C63" s="14" t="s">
        <v>113</v>
      </c>
      <c r="D63" s="15" t="s">
        <v>10</v>
      </c>
      <c r="E63" s="16">
        <v>1</v>
      </c>
      <c r="F63" s="16"/>
      <c r="G63" s="17">
        <f t="shared" si="15"/>
        <v>0</v>
      </c>
      <c r="H63" s="64"/>
      <c r="AN63" s="59"/>
      <c r="AO63" s="59"/>
      <c r="AP63" s="59"/>
      <c r="AQ63" s="59"/>
      <c r="AR63" s="59"/>
    </row>
    <row r="64" spans="1:67" ht="22.5" outlineLevel="1" x14ac:dyDescent="0.2">
      <c r="A64" s="35">
        <f t="shared" si="14"/>
        <v>53</v>
      </c>
      <c r="B64" s="68" t="str">
        <f t="shared" si="9"/>
        <v>734-20</v>
      </c>
      <c r="C64" s="14" t="s">
        <v>118</v>
      </c>
      <c r="D64" s="15" t="s">
        <v>10</v>
      </c>
      <c r="E64" s="16">
        <v>1</v>
      </c>
      <c r="F64" s="16"/>
      <c r="G64" s="17">
        <f t="shared" si="15"/>
        <v>0</v>
      </c>
      <c r="BN64" s="63"/>
      <c r="BO64" s="63"/>
    </row>
    <row r="65" spans="1:67" outlineLevel="1" x14ac:dyDescent="0.2">
      <c r="A65" s="35">
        <f t="shared" si="14"/>
        <v>54</v>
      </c>
      <c r="B65" s="68" t="str">
        <f t="shared" si="9"/>
        <v>734-21</v>
      </c>
      <c r="C65" s="14" t="s">
        <v>117</v>
      </c>
      <c r="D65" s="15" t="s">
        <v>10</v>
      </c>
      <c r="E65" s="16">
        <v>1</v>
      </c>
      <c r="F65" s="16"/>
      <c r="G65" s="17">
        <f t="shared" si="15"/>
        <v>0</v>
      </c>
      <c r="BN65" s="63"/>
      <c r="BO65" s="63"/>
    </row>
    <row r="66" spans="1:67" s="2" customFormat="1" outlineLevel="1" x14ac:dyDescent="0.2">
      <c r="A66" s="35">
        <f t="shared" si="14"/>
        <v>55</v>
      </c>
      <c r="B66" s="68" t="str">
        <f t="shared" si="9"/>
        <v>734-22</v>
      </c>
      <c r="C66" s="14" t="s">
        <v>55</v>
      </c>
      <c r="D66" s="15" t="s">
        <v>10</v>
      </c>
      <c r="E66" s="16">
        <v>6</v>
      </c>
      <c r="F66" s="16"/>
      <c r="G66" s="17">
        <f t="shared" si="15"/>
        <v>0</v>
      </c>
      <c r="H66" s="40"/>
      <c r="BN66" s="45"/>
      <c r="BO66" s="45"/>
    </row>
    <row r="67" spans="1:67" s="2" customFormat="1" outlineLevel="1" x14ac:dyDescent="0.2">
      <c r="A67" s="35">
        <f t="shared" si="14"/>
        <v>56</v>
      </c>
      <c r="B67" s="68" t="str">
        <f t="shared" si="9"/>
        <v>734-23</v>
      </c>
      <c r="C67" s="14" t="s">
        <v>141</v>
      </c>
      <c r="D67" s="15" t="s">
        <v>10</v>
      </c>
      <c r="E67" s="16">
        <v>4</v>
      </c>
      <c r="F67" s="16"/>
      <c r="G67" s="17">
        <f t="shared" si="15"/>
        <v>0</v>
      </c>
      <c r="H67" s="40"/>
      <c r="BN67" s="45"/>
      <c r="BO67" s="45"/>
    </row>
    <row r="68" spans="1:67" s="2" customFormat="1" outlineLevel="1" x14ac:dyDescent="0.2">
      <c r="A68" s="35">
        <f t="shared" si="14"/>
        <v>57</v>
      </c>
      <c r="B68" s="68" t="str">
        <f t="shared" si="9"/>
        <v>734-24</v>
      </c>
      <c r="C68" s="14" t="s">
        <v>140</v>
      </c>
      <c r="D68" s="15" t="s">
        <v>10</v>
      </c>
      <c r="E68" s="16">
        <v>2</v>
      </c>
      <c r="F68" s="16"/>
      <c r="G68" s="17">
        <f t="shared" si="15"/>
        <v>0</v>
      </c>
      <c r="H68" s="40"/>
      <c r="BN68" s="45"/>
      <c r="BO68" s="45"/>
    </row>
    <row r="69" spans="1:67" s="2" customFormat="1" outlineLevel="1" x14ac:dyDescent="0.2">
      <c r="A69" s="35">
        <f t="shared" si="14"/>
        <v>58</v>
      </c>
      <c r="B69" s="68" t="str">
        <f t="shared" si="9"/>
        <v>734-25</v>
      </c>
      <c r="C69" s="14" t="s">
        <v>119</v>
      </c>
      <c r="D69" s="15" t="s">
        <v>48</v>
      </c>
      <c r="E69" s="16">
        <v>2</v>
      </c>
      <c r="F69" s="16"/>
      <c r="G69" s="17">
        <f t="shared" si="15"/>
        <v>0</v>
      </c>
      <c r="H69" s="40"/>
      <c r="BN69" s="45"/>
      <c r="BO69" s="45"/>
    </row>
    <row r="70" spans="1:67" s="2" customFormat="1" outlineLevel="1" x14ac:dyDescent="0.2">
      <c r="A70" s="35"/>
      <c r="B70" s="36"/>
      <c r="C70" s="60" t="s">
        <v>122</v>
      </c>
      <c r="D70" s="61"/>
      <c r="E70" s="61"/>
      <c r="F70" s="16"/>
      <c r="G70" s="17"/>
      <c r="H70" s="40"/>
      <c r="BN70" s="45"/>
      <c r="BO70" s="45"/>
    </row>
    <row r="71" spans="1:67" s="2" customFormat="1" outlineLevel="1" x14ac:dyDescent="0.2">
      <c r="A71" s="35">
        <f t="shared" si="14"/>
        <v>59</v>
      </c>
      <c r="B71" s="68" t="str">
        <f t="shared" si="9"/>
        <v>734-26</v>
      </c>
      <c r="C71" s="14" t="s">
        <v>124</v>
      </c>
      <c r="D71" s="15" t="s">
        <v>10</v>
      </c>
      <c r="E71" s="16">
        <v>2</v>
      </c>
      <c r="F71" s="16"/>
      <c r="G71" s="17">
        <f>E71*F71</f>
        <v>0</v>
      </c>
      <c r="H71" s="40"/>
      <c r="BN71" s="45"/>
      <c r="BO71" s="45"/>
    </row>
    <row r="72" spans="1:67" s="2" customFormat="1" outlineLevel="1" x14ac:dyDescent="0.2">
      <c r="A72" s="35">
        <f t="shared" si="14"/>
        <v>60</v>
      </c>
      <c r="B72" s="68" t="str">
        <f t="shared" si="9"/>
        <v>734-27</v>
      </c>
      <c r="C72" s="14" t="s">
        <v>123</v>
      </c>
      <c r="D72" s="15" t="s">
        <v>10</v>
      </c>
      <c r="E72" s="16">
        <v>4</v>
      </c>
      <c r="F72" s="16"/>
      <c r="G72" s="17">
        <f>E72*F72</f>
        <v>0</v>
      </c>
      <c r="H72" s="40"/>
      <c r="BN72" s="45"/>
      <c r="BO72" s="45"/>
    </row>
    <row r="73" spans="1:67" outlineLevel="1" x14ac:dyDescent="0.2">
      <c r="A73" s="35">
        <f t="shared" si="14"/>
        <v>61</v>
      </c>
      <c r="B73" s="68" t="str">
        <f t="shared" si="9"/>
        <v>734-28</v>
      </c>
      <c r="C73" s="14" t="s">
        <v>116</v>
      </c>
      <c r="D73" s="15" t="s">
        <v>10</v>
      </c>
      <c r="E73" s="16">
        <v>2</v>
      </c>
      <c r="F73" s="16"/>
      <c r="G73" s="17">
        <f t="shared" ref="G73" si="16">E73*F73</f>
        <v>0</v>
      </c>
      <c r="BN73" s="63"/>
      <c r="BO73" s="63"/>
    </row>
    <row r="74" spans="1:67" outlineLevel="1" x14ac:dyDescent="0.2">
      <c r="A74" s="35">
        <f t="shared" si="14"/>
        <v>62</v>
      </c>
      <c r="B74" s="68" t="str">
        <f t="shared" si="9"/>
        <v>734-29</v>
      </c>
      <c r="C74" s="14" t="s">
        <v>109</v>
      </c>
      <c r="D74" s="15" t="s">
        <v>10</v>
      </c>
      <c r="E74" s="16">
        <v>2</v>
      </c>
      <c r="F74" s="16"/>
      <c r="G74" s="17">
        <f t="shared" ref="G74:G78" si="17">E74*F74</f>
        <v>0</v>
      </c>
      <c r="BN74" s="63"/>
      <c r="BO74" s="63"/>
    </row>
    <row r="75" spans="1:67" outlineLevel="1" x14ac:dyDescent="0.2">
      <c r="A75" s="35">
        <f t="shared" si="14"/>
        <v>63</v>
      </c>
      <c r="B75" s="68" t="str">
        <f t="shared" si="9"/>
        <v>734-30</v>
      </c>
      <c r="C75" s="14" t="s">
        <v>125</v>
      </c>
      <c r="D75" s="15" t="s">
        <v>10</v>
      </c>
      <c r="E75" s="16">
        <v>1</v>
      </c>
      <c r="F75" s="16"/>
      <c r="G75" s="17">
        <f t="shared" si="17"/>
        <v>0</v>
      </c>
      <c r="BN75" s="63"/>
      <c r="BO75" s="63"/>
    </row>
    <row r="76" spans="1:67" outlineLevel="1" x14ac:dyDescent="0.2">
      <c r="A76" s="35">
        <f t="shared" si="14"/>
        <v>64</v>
      </c>
      <c r="B76" s="68" t="str">
        <f t="shared" si="9"/>
        <v>734-31</v>
      </c>
      <c r="C76" s="14" t="s">
        <v>114</v>
      </c>
      <c r="D76" s="15" t="s">
        <v>10</v>
      </c>
      <c r="E76" s="16">
        <v>1</v>
      </c>
      <c r="F76" s="16"/>
      <c r="G76" s="17">
        <f t="shared" si="17"/>
        <v>0</v>
      </c>
      <c r="BN76" s="63"/>
      <c r="BO76" s="63"/>
    </row>
    <row r="77" spans="1:67" ht="45" outlineLevel="1" x14ac:dyDescent="0.2">
      <c r="A77" s="35">
        <f t="shared" si="14"/>
        <v>65</v>
      </c>
      <c r="B77" s="68" t="str">
        <f t="shared" si="9"/>
        <v>734-32</v>
      </c>
      <c r="C77" s="14" t="s">
        <v>126</v>
      </c>
      <c r="D77" s="15" t="s">
        <v>10</v>
      </c>
      <c r="E77" s="16">
        <v>1</v>
      </c>
      <c r="F77" s="16"/>
      <c r="G77" s="17">
        <f t="shared" si="17"/>
        <v>0</v>
      </c>
      <c r="BN77" s="63"/>
      <c r="BO77" s="63"/>
    </row>
    <row r="78" spans="1:67" ht="22.5" outlineLevel="1" x14ac:dyDescent="0.2">
      <c r="A78" s="35">
        <f t="shared" si="14"/>
        <v>66</v>
      </c>
      <c r="B78" s="68" t="str">
        <f t="shared" si="9"/>
        <v>734-33</v>
      </c>
      <c r="C78" s="14" t="s">
        <v>113</v>
      </c>
      <c r="D78" s="15" t="s">
        <v>10</v>
      </c>
      <c r="E78" s="16">
        <v>1</v>
      </c>
      <c r="F78" s="16"/>
      <c r="G78" s="17">
        <f t="shared" si="17"/>
        <v>0</v>
      </c>
      <c r="H78" s="64"/>
      <c r="AN78" s="59"/>
      <c r="AO78" s="59"/>
      <c r="AP78" s="59"/>
      <c r="AQ78" s="59"/>
      <c r="AR78" s="59"/>
    </row>
    <row r="79" spans="1:67" s="62" customFormat="1" ht="22.5" outlineLevel="1" x14ac:dyDescent="0.2">
      <c r="A79" s="35">
        <f t="shared" si="14"/>
        <v>67</v>
      </c>
      <c r="B79" s="68" t="str">
        <f t="shared" si="9"/>
        <v>734-34</v>
      </c>
      <c r="C79" s="14" t="s">
        <v>129</v>
      </c>
      <c r="D79" s="15" t="s">
        <v>10</v>
      </c>
      <c r="E79" s="16">
        <v>1</v>
      </c>
      <c r="F79" s="16"/>
      <c r="G79" s="17">
        <f>E79*F79</f>
        <v>0</v>
      </c>
      <c r="H79" s="40"/>
    </row>
    <row r="80" spans="1:67" s="62" customFormat="1" outlineLevel="1" x14ac:dyDescent="0.2">
      <c r="A80" s="35">
        <f t="shared" si="14"/>
        <v>68</v>
      </c>
      <c r="B80" s="68" t="str">
        <f t="shared" si="9"/>
        <v>734-35</v>
      </c>
      <c r="C80" s="14" t="s">
        <v>127</v>
      </c>
      <c r="D80" s="15" t="s">
        <v>10</v>
      </c>
      <c r="E80" s="16">
        <v>1</v>
      </c>
      <c r="F80" s="16"/>
      <c r="G80" s="17">
        <f>E80*F80</f>
        <v>0</v>
      </c>
      <c r="H80" s="40"/>
    </row>
    <row r="81" spans="1:91" s="62" customFormat="1" ht="22.5" outlineLevel="1" x14ac:dyDescent="0.2">
      <c r="A81" s="35">
        <f t="shared" si="14"/>
        <v>69</v>
      </c>
      <c r="B81" s="68" t="str">
        <f t="shared" si="9"/>
        <v>734-36</v>
      </c>
      <c r="C81" s="14" t="s">
        <v>128</v>
      </c>
      <c r="D81" s="15" t="s">
        <v>10</v>
      </c>
      <c r="E81" s="16">
        <v>1</v>
      </c>
      <c r="F81" s="16"/>
      <c r="G81" s="17">
        <f>E81*F81</f>
        <v>0</v>
      </c>
      <c r="H81" s="40"/>
    </row>
    <row r="82" spans="1:91" s="62" customFormat="1" ht="33.75" outlineLevel="1" x14ac:dyDescent="0.2">
      <c r="A82" s="35">
        <f t="shared" si="14"/>
        <v>70</v>
      </c>
      <c r="B82" s="68" t="str">
        <f t="shared" si="9"/>
        <v>734-37</v>
      </c>
      <c r="C82" s="14" t="s">
        <v>130</v>
      </c>
      <c r="D82" s="15" t="s">
        <v>48</v>
      </c>
      <c r="E82" s="16">
        <v>2</v>
      </c>
      <c r="F82" s="16"/>
      <c r="G82" s="17">
        <f t="shared" ref="G82:G88" si="18">E82*F82</f>
        <v>0</v>
      </c>
      <c r="H82" s="40"/>
    </row>
    <row r="83" spans="1:91" s="2" customFormat="1" outlineLevel="1" x14ac:dyDescent="0.2">
      <c r="A83" s="35">
        <f t="shared" si="14"/>
        <v>71</v>
      </c>
      <c r="B83" s="68" t="str">
        <f t="shared" si="9"/>
        <v>734-38</v>
      </c>
      <c r="C83" s="14" t="s">
        <v>55</v>
      </c>
      <c r="D83" s="15" t="s">
        <v>10</v>
      </c>
      <c r="E83" s="16">
        <v>6</v>
      </c>
      <c r="F83" s="16"/>
      <c r="G83" s="17">
        <f t="shared" si="18"/>
        <v>0</v>
      </c>
      <c r="H83" s="40"/>
      <c r="BN83" s="45"/>
      <c r="BO83" s="45"/>
    </row>
    <row r="84" spans="1:91" s="2" customFormat="1" outlineLevel="1" x14ac:dyDescent="0.2">
      <c r="A84" s="35">
        <f t="shared" si="14"/>
        <v>72</v>
      </c>
      <c r="B84" s="68" t="str">
        <f t="shared" si="9"/>
        <v>734-39</v>
      </c>
      <c r="C84" s="14" t="s">
        <v>54</v>
      </c>
      <c r="D84" s="15" t="s">
        <v>10</v>
      </c>
      <c r="E84" s="16">
        <v>2</v>
      </c>
      <c r="F84" s="16"/>
      <c r="G84" s="17">
        <f t="shared" si="18"/>
        <v>0</v>
      </c>
      <c r="H84" s="40"/>
      <c r="BN84" s="45"/>
      <c r="BO84" s="45"/>
    </row>
    <row r="85" spans="1:91" s="62" customFormat="1" outlineLevel="1" x14ac:dyDescent="0.2">
      <c r="A85" s="35">
        <f t="shared" si="14"/>
        <v>73</v>
      </c>
      <c r="B85" s="68" t="str">
        <f t="shared" si="9"/>
        <v>734-40</v>
      </c>
      <c r="C85" s="14" t="s">
        <v>44</v>
      </c>
      <c r="D85" s="15" t="s">
        <v>10</v>
      </c>
      <c r="E85" s="16">
        <v>2</v>
      </c>
      <c r="F85" s="16"/>
      <c r="G85" s="17">
        <f t="shared" si="18"/>
        <v>0</v>
      </c>
      <c r="H85" s="40"/>
      <c r="I85" s="2"/>
      <c r="J85" s="2"/>
      <c r="K85" s="2"/>
      <c r="L85" s="2"/>
    </row>
    <row r="86" spans="1:91" s="2" customFormat="1" outlineLevel="1" x14ac:dyDescent="0.2">
      <c r="A86" s="35">
        <f t="shared" si="14"/>
        <v>74</v>
      </c>
      <c r="B86" s="68" t="str">
        <f t="shared" si="9"/>
        <v>734-41</v>
      </c>
      <c r="C86" s="14" t="s">
        <v>141</v>
      </c>
      <c r="D86" s="15" t="s">
        <v>10</v>
      </c>
      <c r="E86" s="16">
        <v>2</v>
      </c>
      <c r="F86" s="16"/>
      <c r="G86" s="17">
        <f t="shared" si="18"/>
        <v>0</v>
      </c>
      <c r="H86" s="40"/>
      <c r="BN86" s="45"/>
      <c r="BO86" s="45"/>
    </row>
    <row r="87" spans="1:91" s="2" customFormat="1" outlineLevel="1" x14ac:dyDescent="0.2">
      <c r="A87" s="35">
        <f t="shared" si="14"/>
        <v>75</v>
      </c>
      <c r="B87" s="68" t="str">
        <f t="shared" si="9"/>
        <v>734-42</v>
      </c>
      <c r="C87" s="14" t="s">
        <v>140</v>
      </c>
      <c r="D87" s="15" t="s">
        <v>10</v>
      </c>
      <c r="E87" s="16">
        <v>2</v>
      </c>
      <c r="F87" s="16"/>
      <c r="G87" s="17">
        <f t="shared" si="18"/>
        <v>0</v>
      </c>
      <c r="H87" s="40"/>
      <c r="BN87" s="45"/>
      <c r="BO87" s="45"/>
    </row>
    <row r="88" spans="1:91" s="2" customFormat="1" outlineLevel="1" x14ac:dyDescent="0.2">
      <c r="A88" s="35">
        <f t="shared" si="14"/>
        <v>76</v>
      </c>
      <c r="B88" s="68" t="str">
        <f t="shared" si="9"/>
        <v>734-43</v>
      </c>
      <c r="C88" s="14" t="s">
        <v>56</v>
      </c>
      <c r="D88" s="15" t="s">
        <v>48</v>
      </c>
      <c r="E88" s="16">
        <v>1</v>
      </c>
      <c r="F88" s="16"/>
      <c r="G88" s="17">
        <f t="shared" si="18"/>
        <v>0</v>
      </c>
      <c r="H88" s="40"/>
      <c r="BN88" s="45"/>
      <c r="BO88" s="45"/>
    </row>
    <row r="89" spans="1:91" s="2" customFormat="1" outlineLevel="1" x14ac:dyDescent="0.2">
      <c r="A89" s="35"/>
      <c r="B89" s="36"/>
      <c r="C89" s="60" t="s">
        <v>137</v>
      </c>
      <c r="D89" s="61"/>
      <c r="E89" s="61" t="s">
        <v>134</v>
      </c>
      <c r="F89" s="16"/>
      <c r="G89" s="17"/>
      <c r="H89" s="40"/>
      <c r="BN89" s="45"/>
      <c r="BO89" s="45"/>
    </row>
    <row r="90" spans="1:91" s="2" customFormat="1" outlineLevel="1" x14ac:dyDescent="0.2">
      <c r="A90" s="35">
        <f t="shared" si="14"/>
        <v>77</v>
      </c>
      <c r="B90" s="68" t="str">
        <f t="shared" si="9"/>
        <v>734-44</v>
      </c>
      <c r="C90" s="14" t="s">
        <v>70</v>
      </c>
      <c r="D90" s="15" t="s">
        <v>10</v>
      </c>
      <c r="E90" s="16">
        <v>10</v>
      </c>
      <c r="F90" s="16"/>
      <c r="G90" s="17">
        <f>E90*F90</f>
        <v>0</v>
      </c>
      <c r="H90" s="40"/>
      <c r="BN90" s="45"/>
      <c r="BO90" s="45"/>
    </row>
    <row r="91" spans="1:91" outlineLevel="1" x14ac:dyDescent="0.2">
      <c r="A91" s="35">
        <f t="shared" si="14"/>
        <v>78</v>
      </c>
      <c r="B91" s="68" t="str">
        <f t="shared" si="9"/>
        <v>734-45</v>
      </c>
      <c r="C91" s="14" t="s">
        <v>116</v>
      </c>
      <c r="D91" s="15" t="s">
        <v>10</v>
      </c>
      <c r="E91" s="16">
        <v>2</v>
      </c>
      <c r="F91" s="16"/>
      <c r="G91" s="17">
        <f t="shared" ref="G91" si="19">E91*F91</f>
        <v>0</v>
      </c>
      <c r="BN91" s="63"/>
      <c r="BO91" s="63"/>
    </row>
    <row r="92" spans="1:91" s="2" customFormat="1" outlineLevel="1" x14ac:dyDescent="0.2">
      <c r="A92" s="35">
        <f t="shared" si="14"/>
        <v>79</v>
      </c>
      <c r="B92" s="68" t="str">
        <f t="shared" si="9"/>
        <v>734-46</v>
      </c>
      <c r="C92" s="14" t="s">
        <v>110</v>
      </c>
      <c r="D92" s="15" t="s">
        <v>10</v>
      </c>
      <c r="E92" s="16">
        <v>10</v>
      </c>
      <c r="F92" s="16"/>
      <c r="G92" s="17">
        <f>E92*F92</f>
        <v>0</v>
      </c>
      <c r="H92" s="40"/>
      <c r="AM92" s="2">
        <v>2</v>
      </c>
      <c r="AN92" s="2">
        <f>IF(AM92=1,#REF!,0)</f>
        <v>0</v>
      </c>
      <c r="AO92" s="2" t="e">
        <f>IF(AM92=2,#REF!,0)</f>
        <v>#REF!</v>
      </c>
      <c r="AP92" s="2">
        <f>IF(AM92=3,#REF!,0)</f>
        <v>0</v>
      </c>
      <c r="AQ92" s="2">
        <f>IF(AM92=4,#REF!,0)</f>
        <v>0</v>
      </c>
      <c r="AR92" s="2">
        <f>IF(AM92=5,#REF!,0)</f>
        <v>0</v>
      </c>
      <c r="BN92" s="45">
        <v>1</v>
      </c>
      <c r="BO92" s="45">
        <v>7</v>
      </c>
      <c r="CM92" s="2">
        <v>1.06E-3</v>
      </c>
    </row>
    <row r="93" spans="1:91" s="62" customFormat="1" ht="22.5" outlineLevel="1" x14ac:dyDescent="0.2">
      <c r="A93" s="35">
        <f t="shared" si="14"/>
        <v>80</v>
      </c>
      <c r="B93" s="68" t="str">
        <f t="shared" si="9"/>
        <v>734-47</v>
      </c>
      <c r="C93" s="14" t="s">
        <v>106</v>
      </c>
      <c r="D93" s="15" t="s">
        <v>10</v>
      </c>
      <c r="E93" s="16">
        <v>5</v>
      </c>
      <c r="F93" s="16"/>
      <c r="G93" s="17">
        <f>E93*F93</f>
        <v>0</v>
      </c>
      <c r="H93" s="40"/>
    </row>
    <row r="94" spans="1:91" s="62" customFormat="1" outlineLevel="1" x14ac:dyDescent="0.2">
      <c r="A94" s="35">
        <f t="shared" si="14"/>
        <v>81</v>
      </c>
      <c r="B94" s="68" t="str">
        <f t="shared" si="9"/>
        <v>734-48</v>
      </c>
      <c r="C94" s="14" t="s">
        <v>127</v>
      </c>
      <c r="D94" s="15" t="s">
        <v>10</v>
      </c>
      <c r="E94" s="16">
        <v>8</v>
      </c>
      <c r="F94" s="16"/>
      <c r="G94" s="17">
        <f>E94*F94</f>
        <v>0</v>
      </c>
      <c r="H94" s="40"/>
    </row>
    <row r="95" spans="1:91" s="62" customFormat="1" ht="33.75" outlineLevel="1" x14ac:dyDescent="0.2">
      <c r="A95" s="35">
        <f t="shared" si="14"/>
        <v>82</v>
      </c>
      <c r="B95" s="68" t="str">
        <f t="shared" si="9"/>
        <v>734-49</v>
      </c>
      <c r="C95" s="14" t="s">
        <v>71</v>
      </c>
      <c r="D95" s="15" t="s">
        <v>48</v>
      </c>
      <c r="E95" s="16">
        <v>10</v>
      </c>
      <c r="F95" s="16"/>
      <c r="G95" s="17">
        <f t="shared" ref="G95:G101" si="20">E95*F95</f>
        <v>0</v>
      </c>
      <c r="H95" s="40"/>
    </row>
    <row r="96" spans="1:91" s="2" customFormat="1" outlineLevel="1" x14ac:dyDescent="0.2">
      <c r="A96" s="35">
        <f t="shared" si="14"/>
        <v>83</v>
      </c>
      <c r="B96" s="68" t="str">
        <f t="shared" si="9"/>
        <v>734-50</v>
      </c>
      <c r="C96" s="14" t="s">
        <v>55</v>
      </c>
      <c r="D96" s="15" t="s">
        <v>10</v>
      </c>
      <c r="E96" s="16">
        <v>30</v>
      </c>
      <c r="F96" s="16"/>
      <c r="G96" s="17">
        <f t="shared" si="20"/>
        <v>0</v>
      </c>
      <c r="H96" s="40"/>
      <c r="BN96" s="45"/>
      <c r="BO96" s="45"/>
    </row>
    <row r="97" spans="1:91" s="2" customFormat="1" outlineLevel="1" x14ac:dyDescent="0.2">
      <c r="A97" s="35">
        <f t="shared" si="14"/>
        <v>84</v>
      </c>
      <c r="B97" s="68" t="str">
        <f t="shared" si="9"/>
        <v>734-51</v>
      </c>
      <c r="C97" s="14" t="s">
        <v>54</v>
      </c>
      <c r="D97" s="15" t="s">
        <v>10</v>
      </c>
      <c r="E97" s="16">
        <v>10</v>
      </c>
      <c r="F97" s="16"/>
      <c r="G97" s="17">
        <f t="shared" si="20"/>
        <v>0</v>
      </c>
      <c r="H97" s="40"/>
      <c r="BN97" s="45"/>
      <c r="BO97" s="45"/>
    </row>
    <row r="98" spans="1:91" s="62" customFormat="1" outlineLevel="1" x14ac:dyDescent="0.2">
      <c r="A98" s="35">
        <f t="shared" si="14"/>
        <v>85</v>
      </c>
      <c r="B98" s="68" t="str">
        <f t="shared" si="9"/>
        <v>734-52</v>
      </c>
      <c r="C98" s="14" t="s">
        <v>44</v>
      </c>
      <c r="D98" s="15" t="s">
        <v>10</v>
      </c>
      <c r="E98" s="16">
        <v>10</v>
      </c>
      <c r="F98" s="16"/>
      <c r="G98" s="17">
        <f t="shared" si="20"/>
        <v>0</v>
      </c>
      <c r="H98" s="40"/>
      <c r="I98" s="2"/>
      <c r="J98" s="2"/>
      <c r="K98" s="2"/>
      <c r="L98" s="2"/>
    </row>
    <row r="99" spans="1:91" s="2" customFormat="1" outlineLevel="1" x14ac:dyDescent="0.2">
      <c r="A99" s="35">
        <f t="shared" si="14"/>
        <v>86</v>
      </c>
      <c r="B99" s="68" t="str">
        <f t="shared" si="9"/>
        <v>734-53</v>
      </c>
      <c r="C99" s="14" t="s">
        <v>141</v>
      </c>
      <c r="D99" s="15" t="s">
        <v>10</v>
      </c>
      <c r="E99" s="16">
        <v>10</v>
      </c>
      <c r="F99" s="16"/>
      <c r="G99" s="17">
        <f t="shared" si="20"/>
        <v>0</v>
      </c>
      <c r="H99" s="40"/>
      <c r="BN99" s="45"/>
      <c r="BO99" s="45"/>
    </row>
    <row r="100" spans="1:91" s="2" customFormat="1" outlineLevel="1" x14ac:dyDescent="0.2">
      <c r="A100" s="35">
        <f t="shared" si="14"/>
        <v>87</v>
      </c>
      <c r="B100" s="68" t="str">
        <f t="shared" si="9"/>
        <v>734-54</v>
      </c>
      <c r="C100" s="14" t="s">
        <v>140</v>
      </c>
      <c r="D100" s="15" t="s">
        <v>10</v>
      </c>
      <c r="E100" s="16">
        <v>10</v>
      </c>
      <c r="F100" s="16"/>
      <c r="G100" s="17">
        <f t="shared" si="20"/>
        <v>0</v>
      </c>
      <c r="H100" s="40"/>
      <c r="BN100" s="45"/>
      <c r="BO100" s="45"/>
    </row>
    <row r="101" spans="1:91" s="2" customFormat="1" outlineLevel="1" x14ac:dyDescent="0.2">
      <c r="A101" s="35">
        <f t="shared" si="14"/>
        <v>88</v>
      </c>
      <c r="B101" s="68" t="str">
        <f t="shared" si="9"/>
        <v>734-55</v>
      </c>
      <c r="C101" s="14" t="s">
        <v>56</v>
      </c>
      <c r="D101" s="15" t="s">
        <v>48</v>
      </c>
      <c r="E101" s="16">
        <v>5</v>
      </c>
      <c r="F101" s="16"/>
      <c r="G101" s="17">
        <f t="shared" si="20"/>
        <v>0</v>
      </c>
      <c r="H101" s="40"/>
      <c r="BN101" s="45"/>
      <c r="BO101" s="45"/>
    </row>
    <row r="102" spans="1:91" s="2" customFormat="1" outlineLevel="1" x14ac:dyDescent="0.2">
      <c r="A102" s="35"/>
      <c r="B102" s="36"/>
      <c r="C102" s="60" t="s">
        <v>138</v>
      </c>
      <c r="D102" s="61"/>
      <c r="E102" s="61" t="s">
        <v>135</v>
      </c>
      <c r="F102" s="16"/>
      <c r="G102" s="17"/>
      <c r="H102" s="40"/>
      <c r="BN102" s="45"/>
      <c r="BO102" s="45"/>
    </row>
    <row r="103" spans="1:91" s="2" customFormat="1" outlineLevel="1" x14ac:dyDescent="0.2">
      <c r="A103" s="35">
        <f t="shared" si="14"/>
        <v>89</v>
      </c>
      <c r="B103" s="68" t="str">
        <f t="shared" si="9"/>
        <v>734-56</v>
      </c>
      <c r="C103" s="14" t="s">
        <v>107</v>
      </c>
      <c r="D103" s="15" t="s">
        <v>10</v>
      </c>
      <c r="E103" s="16">
        <v>16</v>
      </c>
      <c r="F103" s="16"/>
      <c r="G103" s="17">
        <f>E103*F103</f>
        <v>0</v>
      </c>
      <c r="H103" s="40"/>
      <c r="BN103" s="45"/>
      <c r="BO103" s="45"/>
    </row>
    <row r="104" spans="1:91" outlineLevel="1" x14ac:dyDescent="0.2">
      <c r="A104" s="35">
        <f t="shared" si="14"/>
        <v>90</v>
      </c>
      <c r="B104" s="68" t="str">
        <f t="shared" si="9"/>
        <v>734-57</v>
      </c>
      <c r="C104" s="14" t="s">
        <v>116</v>
      </c>
      <c r="D104" s="15" t="s">
        <v>10</v>
      </c>
      <c r="E104" s="16">
        <v>2</v>
      </c>
      <c r="F104" s="16"/>
      <c r="G104" s="17">
        <f t="shared" ref="G104" si="21">E104*F104</f>
        <v>0</v>
      </c>
      <c r="BN104" s="63"/>
      <c r="BO104" s="63"/>
    </row>
    <row r="105" spans="1:91" s="2" customFormat="1" outlineLevel="1" x14ac:dyDescent="0.2">
      <c r="A105" s="35">
        <f t="shared" si="14"/>
        <v>91</v>
      </c>
      <c r="B105" s="68" t="str">
        <f t="shared" si="9"/>
        <v>734-58</v>
      </c>
      <c r="C105" s="14" t="s">
        <v>111</v>
      </c>
      <c r="D105" s="15" t="s">
        <v>10</v>
      </c>
      <c r="E105" s="16">
        <v>16</v>
      </c>
      <c r="F105" s="16"/>
      <c r="G105" s="17">
        <f>E105*F105</f>
        <v>0</v>
      </c>
      <c r="H105" s="40"/>
      <c r="AM105" s="2">
        <v>2</v>
      </c>
      <c r="AN105" s="2">
        <f>IF(AM105=1,#REF!,0)</f>
        <v>0</v>
      </c>
      <c r="AO105" s="2" t="e">
        <f>IF(AM105=2,#REF!,0)</f>
        <v>#REF!</v>
      </c>
      <c r="AP105" s="2">
        <f>IF(AM105=3,#REF!,0)</f>
        <v>0</v>
      </c>
      <c r="AQ105" s="2">
        <f>IF(AM105=4,#REF!,0)</f>
        <v>0</v>
      </c>
      <c r="AR105" s="2">
        <f>IF(AM105=5,#REF!,0)</f>
        <v>0</v>
      </c>
      <c r="BN105" s="45">
        <v>1</v>
      </c>
      <c r="BO105" s="45">
        <v>7</v>
      </c>
      <c r="CM105" s="2">
        <v>1.06E-3</v>
      </c>
    </row>
    <row r="106" spans="1:91" s="62" customFormat="1" ht="22.5" outlineLevel="1" x14ac:dyDescent="0.2">
      <c r="A106" s="35">
        <f t="shared" si="14"/>
        <v>92</v>
      </c>
      <c r="B106" s="68" t="str">
        <f t="shared" si="9"/>
        <v>734-59</v>
      </c>
      <c r="C106" s="14" t="s">
        <v>108</v>
      </c>
      <c r="D106" s="15" t="s">
        <v>10</v>
      </c>
      <c r="E106" s="16">
        <v>8</v>
      </c>
      <c r="F106" s="16"/>
      <c r="G106" s="17">
        <f>E106*F106</f>
        <v>0</v>
      </c>
      <c r="H106" s="40"/>
    </row>
    <row r="107" spans="1:91" s="62" customFormat="1" outlineLevel="1" x14ac:dyDescent="0.2">
      <c r="A107" s="35">
        <f t="shared" ref="A107:A114" si="22">IF(ISNUMBER(A106),A106+1,IF(ISNUMBER(A105),A105+1,IF(ISNUMBER(A104),A104+1,IF(ISNUMBER(A103),A103+1,IF(ISNUMBER(A102),A102+1,IF(ISNUMBER(A101),A101+1,IF(ISNUMBER(A100),A100+1,IF(ISNUMBER(A99),A99+1,IF(ISNUMBER(A98),A98+1,IF(ISNUMBER(A97),A97+1,0))))))))))</f>
        <v>93</v>
      </c>
      <c r="B107" s="68" t="str">
        <f t="shared" si="9"/>
        <v>734-60</v>
      </c>
      <c r="C107" s="14" t="s">
        <v>127</v>
      </c>
      <c r="D107" s="15" t="s">
        <v>10</v>
      </c>
      <c r="E107" s="16">
        <v>8</v>
      </c>
      <c r="F107" s="16"/>
      <c r="G107" s="17">
        <f>E107*F107</f>
        <v>0</v>
      </c>
      <c r="H107" s="40"/>
    </row>
    <row r="108" spans="1:91" s="62" customFormat="1" ht="33.75" outlineLevel="1" x14ac:dyDescent="0.2">
      <c r="A108" s="35">
        <f t="shared" si="22"/>
        <v>94</v>
      </c>
      <c r="B108" s="68" t="str">
        <f t="shared" ref="B108:B116" si="23">CONCATENATE($B$43,-(A108-$A$44+1))</f>
        <v>734-61</v>
      </c>
      <c r="C108" s="14" t="s">
        <v>71</v>
      </c>
      <c r="D108" s="15" t="s">
        <v>48</v>
      </c>
      <c r="E108" s="16">
        <v>16</v>
      </c>
      <c r="F108" s="16"/>
      <c r="G108" s="17">
        <f t="shared" ref="G108:G114" si="24">E108*F108</f>
        <v>0</v>
      </c>
      <c r="H108" s="40"/>
    </row>
    <row r="109" spans="1:91" s="2" customFormat="1" outlineLevel="1" x14ac:dyDescent="0.2">
      <c r="A109" s="35">
        <f t="shared" si="22"/>
        <v>95</v>
      </c>
      <c r="B109" s="68" t="str">
        <f t="shared" si="23"/>
        <v>734-62</v>
      </c>
      <c r="C109" s="14" t="s">
        <v>55</v>
      </c>
      <c r="D109" s="15" t="s">
        <v>10</v>
      </c>
      <c r="E109" s="16">
        <v>48</v>
      </c>
      <c r="F109" s="16"/>
      <c r="G109" s="17">
        <f t="shared" si="24"/>
        <v>0</v>
      </c>
      <c r="H109" s="40"/>
      <c r="BN109" s="45"/>
      <c r="BO109" s="45"/>
    </row>
    <row r="110" spans="1:91" s="2" customFormat="1" outlineLevel="1" x14ac:dyDescent="0.2">
      <c r="A110" s="35">
        <f t="shared" si="22"/>
        <v>96</v>
      </c>
      <c r="B110" s="68" t="str">
        <f t="shared" si="23"/>
        <v>734-63</v>
      </c>
      <c r="C110" s="14" t="s">
        <v>54</v>
      </c>
      <c r="D110" s="15" t="s">
        <v>10</v>
      </c>
      <c r="E110" s="16">
        <v>16</v>
      </c>
      <c r="F110" s="16"/>
      <c r="G110" s="17">
        <f t="shared" si="24"/>
        <v>0</v>
      </c>
      <c r="H110" s="40"/>
      <c r="BN110" s="45"/>
      <c r="BO110" s="45"/>
    </row>
    <row r="111" spans="1:91" s="62" customFormat="1" outlineLevel="1" x14ac:dyDescent="0.2">
      <c r="A111" s="35">
        <f t="shared" si="22"/>
        <v>97</v>
      </c>
      <c r="B111" s="68" t="str">
        <f t="shared" si="23"/>
        <v>734-64</v>
      </c>
      <c r="C111" s="14" t="s">
        <v>44</v>
      </c>
      <c r="D111" s="15" t="s">
        <v>10</v>
      </c>
      <c r="E111" s="16">
        <v>16</v>
      </c>
      <c r="F111" s="16"/>
      <c r="G111" s="17">
        <f t="shared" si="24"/>
        <v>0</v>
      </c>
      <c r="H111" s="40"/>
      <c r="I111" s="2"/>
      <c r="J111" s="2"/>
      <c r="K111" s="2"/>
      <c r="L111" s="2"/>
    </row>
    <row r="112" spans="1:91" s="2" customFormat="1" outlineLevel="1" x14ac:dyDescent="0.2">
      <c r="A112" s="35">
        <f t="shared" si="22"/>
        <v>98</v>
      </c>
      <c r="B112" s="68" t="str">
        <f t="shared" si="23"/>
        <v>734-65</v>
      </c>
      <c r="C112" s="14" t="s">
        <v>141</v>
      </c>
      <c r="D112" s="15" t="s">
        <v>10</v>
      </c>
      <c r="E112" s="16">
        <v>16</v>
      </c>
      <c r="F112" s="16"/>
      <c r="G112" s="17">
        <f t="shared" si="24"/>
        <v>0</v>
      </c>
      <c r="H112" s="40"/>
      <c r="BN112" s="45"/>
      <c r="BO112" s="45"/>
    </row>
    <row r="113" spans="1:91" s="2" customFormat="1" outlineLevel="1" x14ac:dyDescent="0.2">
      <c r="A113" s="35">
        <f t="shared" si="22"/>
        <v>99</v>
      </c>
      <c r="B113" s="68" t="str">
        <f t="shared" si="23"/>
        <v>734-66</v>
      </c>
      <c r="C113" s="14" t="s">
        <v>140</v>
      </c>
      <c r="D113" s="15" t="s">
        <v>10</v>
      </c>
      <c r="E113" s="16">
        <v>16</v>
      </c>
      <c r="F113" s="16"/>
      <c r="G113" s="17">
        <f t="shared" si="24"/>
        <v>0</v>
      </c>
      <c r="H113" s="40"/>
      <c r="BN113" s="45"/>
      <c r="BO113" s="45"/>
    </row>
    <row r="114" spans="1:91" s="2" customFormat="1" outlineLevel="1" x14ac:dyDescent="0.2">
      <c r="A114" s="35">
        <f t="shared" si="22"/>
        <v>100</v>
      </c>
      <c r="B114" s="68" t="str">
        <f t="shared" si="23"/>
        <v>734-67</v>
      </c>
      <c r="C114" s="14" t="s">
        <v>56</v>
      </c>
      <c r="D114" s="15" t="s">
        <v>48</v>
      </c>
      <c r="E114" s="16">
        <v>8</v>
      </c>
      <c r="F114" s="16"/>
      <c r="G114" s="17">
        <f t="shared" si="24"/>
        <v>0</v>
      </c>
      <c r="H114" s="40"/>
      <c r="BN114" s="45"/>
      <c r="BO114" s="45"/>
    </row>
    <row r="115" spans="1:91" s="57" customFormat="1" outlineLevel="1" x14ac:dyDescent="0.2">
      <c r="A115" s="35">
        <f>IF(ISNUMBER(#REF!),#REF!+1,IF(ISNUMBER(A114),A114+1,IF(ISNUMBER(A113),A113+1,IF(ISNUMBER(A112),A112+1,IF(ISNUMBER(A111),A111+1,IF(ISNUMBER(A110),A110+1,IF(ISNUMBER(A109),A109+1,IF(ISNUMBER(A108),A108+1,IF(ISNUMBER(A107),A107+1,IF(ISNUMBER(A106),A106+1,0))))))))))</f>
        <v>101</v>
      </c>
      <c r="B115" s="68" t="str">
        <f t="shared" si="23"/>
        <v>734-68</v>
      </c>
      <c r="C115" s="14" t="s">
        <v>38</v>
      </c>
      <c r="D115" s="15" t="s">
        <v>12</v>
      </c>
      <c r="E115" s="16">
        <v>1</v>
      </c>
      <c r="F115" s="16"/>
      <c r="G115" s="17">
        <f>E115*F115</f>
        <v>0</v>
      </c>
      <c r="H115" s="2"/>
      <c r="I115" s="2"/>
      <c r="J115" s="2"/>
      <c r="K115" s="2"/>
      <c r="L115" s="2"/>
      <c r="AM115" s="57">
        <v>2</v>
      </c>
      <c r="AN115" s="57">
        <f>IF(AM115=1,G116,0)</f>
        <v>0</v>
      </c>
      <c r="AO115" s="57">
        <f>IF(AM115=2,G116,0)</f>
        <v>0</v>
      </c>
      <c r="AP115" s="57">
        <f>IF(AM115=3,G116,0)</f>
        <v>0</v>
      </c>
      <c r="AQ115" s="57">
        <f>IF(AM115=4,G116,0)</f>
        <v>0</v>
      </c>
      <c r="AR115" s="57">
        <f>IF(AM115=5,G116,0)</f>
        <v>0</v>
      </c>
      <c r="BN115" s="57">
        <v>7</v>
      </c>
      <c r="BO115" s="57">
        <v>1002</v>
      </c>
      <c r="CM115" s="57">
        <v>0</v>
      </c>
    </row>
    <row r="116" spans="1:91" s="2" customFormat="1" outlineLevel="1" x14ac:dyDescent="0.2">
      <c r="A116" s="35">
        <f>IF(ISNUMBER(A115),A115+1,IF(ISNUMBER(#REF!),#REF!+1,IF(ISNUMBER(A114),A114+1,IF(ISNUMBER(A113),A113+1,IF(ISNUMBER(A112),A112+1,IF(ISNUMBER(A111),A111+1,IF(ISNUMBER(A110),A110+1,IF(ISNUMBER(A109),A109+1,IF(ISNUMBER(A108),A108+1,IF(ISNUMBER(A107),A107+1,0))))))))))</f>
        <v>102</v>
      </c>
      <c r="B116" s="68" t="str">
        <f t="shared" si="23"/>
        <v>734-69</v>
      </c>
      <c r="C116" s="14" t="s">
        <v>64</v>
      </c>
      <c r="D116" s="15" t="s">
        <v>62</v>
      </c>
      <c r="E116" s="16">
        <v>0.2</v>
      </c>
      <c r="F116" s="16"/>
      <c r="G116" s="17">
        <f>E116*F116</f>
        <v>0</v>
      </c>
      <c r="H116" s="57"/>
      <c r="I116" s="57"/>
      <c r="J116" s="57"/>
      <c r="K116" s="57"/>
      <c r="L116" s="57"/>
      <c r="AN116" s="46">
        <f>SUM(AN43:AN115)</f>
        <v>0</v>
      </c>
      <c r="AO116" s="46" t="e">
        <f>SUM(AO43:AO115)</f>
        <v>#REF!</v>
      </c>
      <c r="AP116" s="46">
        <f>SUM(AP43:AP115)</f>
        <v>0</v>
      </c>
      <c r="AQ116" s="46">
        <f>SUM(AQ43:AQ115)</f>
        <v>0</v>
      </c>
      <c r="AR116" s="46">
        <f>SUM(AR43:AR115)</f>
        <v>0</v>
      </c>
    </row>
    <row r="117" spans="1:91" s="2" customFormat="1" x14ac:dyDescent="0.2">
      <c r="A117" s="49" t="s">
        <v>6</v>
      </c>
      <c r="B117" s="39" t="s">
        <v>42</v>
      </c>
      <c r="C117" s="32" t="s">
        <v>95</v>
      </c>
      <c r="D117" s="18"/>
      <c r="E117" s="33"/>
      <c r="F117" s="16"/>
      <c r="G117" s="34"/>
      <c r="H117" s="56"/>
      <c r="AN117" s="46"/>
      <c r="AO117" s="46"/>
      <c r="AP117" s="46"/>
      <c r="AQ117" s="46"/>
      <c r="AR117" s="46"/>
    </row>
    <row r="118" spans="1:91" s="2" customFormat="1" ht="56.25" outlineLevel="1" x14ac:dyDescent="0.2">
      <c r="A118" s="35">
        <f>IF(ISNUMBER(A117),A117+1,IF(ISNUMBER(#REF!),#REF!+1,IF(ISNUMBER(A116),A116+1,IF(ISNUMBER(A115),A115+1,IF(ISNUMBER(#REF!),#REF!+1,IF(ISNUMBER(A114),A114+1,IF(ISNUMBER(A113),A113+1,IF(ISNUMBER(A112),A112+1,IF(ISNUMBER(A111),A111+1,IF(ISNUMBER(A110),A110+1,0))))))))))</f>
        <v>103</v>
      </c>
      <c r="B118" s="68" t="str">
        <f>CONCATENATE($B$117,-(A118-$A$118+1))</f>
        <v>735-1</v>
      </c>
      <c r="C118" s="14" t="s">
        <v>157</v>
      </c>
      <c r="D118" s="15" t="s">
        <v>10</v>
      </c>
      <c r="E118" s="16">
        <v>7</v>
      </c>
      <c r="F118" s="75"/>
      <c r="G118" s="17">
        <f t="shared" ref="G118:G127" si="25">E118*F118</f>
        <v>0</v>
      </c>
      <c r="H118" s="56"/>
      <c r="AN118" s="46"/>
      <c r="AO118" s="46"/>
      <c r="AP118" s="46"/>
      <c r="AQ118" s="46"/>
      <c r="AR118" s="46"/>
    </row>
    <row r="119" spans="1:91" s="2" customFormat="1" ht="56.25" outlineLevel="1" x14ac:dyDescent="0.2">
      <c r="A119" s="35">
        <f>IF(ISNUMBER(A118),A118+1,IF(ISNUMBER(A117),A117+1,IF(ISNUMBER(#REF!),#REF!+1,IF(ISNUMBER(A116),A116+1,IF(ISNUMBER(A115),A115+1,IF(ISNUMBER(#REF!),#REF!+1,IF(ISNUMBER(A114),A114+1,IF(ISNUMBER(A113),A113+1,IF(ISNUMBER(A112),A112+1,IF(ISNUMBER(A111),A111+1,0))))))))))</f>
        <v>104</v>
      </c>
      <c r="B119" s="68" t="str">
        <f t="shared" ref="B119:B127" si="26">CONCATENATE($B$117,-(A119-$A$118+1))</f>
        <v>735-2</v>
      </c>
      <c r="C119" s="14" t="s">
        <v>158</v>
      </c>
      <c r="D119" s="15" t="s">
        <v>10</v>
      </c>
      <c r="E119" s="16">
        <v>2</v>
      </c>
      <c r="F119" s="75"/>
      <c r="G119" s="17">
        <f>E119*F119</f>
        <v>0</v>
      </c>
      <c r="H119" s="56"/>
      <c r="AN119" s="46"/>
      <c r="AO119" s="46"/>
      <c r="AP119" s="46"/>
      <c r="AQ119" s="46"/>
      <c r="AR119" s="46"/>
    </row>
    <row r="120" spans="1:91" s="2" customFormat="1" ht="56.25" outlineLevel="1" x14ac:dyDescent="0.2">
      <c r="A120" s="35">
        <f>IF(ISNUMBER(A119),A119+1,IF(ISNUMBER(A118),A118+1,IF(ISNUMBER(A117),A117+1,IF(ISNUMBER(#REF!),#REF!+1,IF(ISNUMBER(A116),A116+1,IF(ISNUMBER(A115),A115+1,IF(ISNUMBER(#REF!),#REF!+1,IF(ISNUMBER(A114),A114+1,IF(ISNUMBER(A113),A113+1,IF(ISNUMBER(A112),A112+1,0))))))))))</f>
        <v>105</v>
      </c>
      <c r="B120" s="68" t="str">
        <f t="shared" si="26"/>
        <v>735-3</v>
      </c>
      <c r="C120" s="14" t="s">
        <v>159</v>
      </c>
      <c r="D120" s="15" t="s">
        <v>10</v>
      </c>
      <c r="E120" s="16">
        <v>2</v>
      </c>
      <c r="F120" s="75"/>
      <c r="G120" s="17">
        <f>E120*F120</f>
        <v>0</v>
      </c>
      <c r="H120" s="56"/>
      <c r="AN120" s="46"/>
      <c r="AO120" s="46"/>
      <c r="AP120" s="46"/>
      <c r="AQ120" s="46"/>
      <c r="AR120" s="46"/>
    </row>
    <row r="121" spans="1:91" s="2" customFormat="1" ht="56.25" outlineLevel="1" x14ac:dyDescent="0.2">
      <c r="A121" s="35">
        <f>IF(ISNUMBER(A120),A120+1,IF(ISNUMBER(A119),A119+1,IF(ISNUMBER(A118),A118+1,IF(ISNUMBER(A117),A117+1,IF(ISNUMBER(#REF!),#REF!+1,IF(ISNUMBER(A116),A116+1,IF(ISNUMBER(A115),A115+1,IF(ISNUMBER(#REF!),#REF!+1,IF(ISNUMBER(A114),A114+1,IF(ISNUMBER(A113),A113+1,0))))))))))</f>
        <v>106</v>
      </c>
      <c r="B121" s="68" t="str">
        <f t="shared" si="26"/>
        <v>735-4</v>
      </c>
      <c r="C121" s="14" t="s">
        <v>156</v>
      </c>
      <c r="D121" s="15" t="s">
        <v>10</v>
      </c>
      <c r="E121" s="16">
        <v>1</v>
      </c>
      <c r="F121" s="75"/>
      <c r="G121" s="17">
        <f>E121*F121</f>
        <v>0</v>
      </c>
      <c r="H121" s="56"/>
      <c r="AN121" s="46"/>
      <c r="AO121" s="46"/>
      <c r="AP121" s="46"/>
      <c r="AQ121" s="46"/>
      <c r="AR121" s="46"/>
    </row>
    <row r="122" spans="1:91" s="2" customFormat="1" ht="33.75" outlineLevel="1" x14ac:dyDescent="0.2">
      <c r="A122" s="35">
        <f>IF(ISNUMBER(A121),A121+1,IF(ISNUMBER(A120),A120+1,IF(ISNUMBER(A119),A119+1,IF(ISNUMBER(A118),A118+1,IF(ISNUMBER(A117),A117+1,IF(ISNUMBER(#REF!),#REF!+1,IF(ISNUMBER(A116),A116+1,IF(ISNUMBER(A115),A115+1,IF(ISNUMBER(#REF!),#REF!+1,IF(ISNUMBER(A114),A114+1,0))))))))))</f>
        <v>107</v>
      </c>
      <c r="B122" s="68" t="str">
        <f t="shared" si="26"/>
        <v>735-5</v>
      </c>
      <c r="C122" s="14" t="s">
        <v>160</v>
      </c>
      <c r="D122" s="15" t="s">
        <v>10</v>
      </c>
      <c r="E122" s="16">
        <v>12</v>
      </c>
      <c r="F122" s="75"/>
      <c r="G122" s="17">
        <f t="shared" si="25"/>
        <v>0</v>
      </c>
      <c r="H122" s="56"/>
      <c r="AN122" s="46"/>
      <c r="AO122" s="46"/>
      <c r="AP122" s="46"/>
      <c r="AQ122" s="46"/>
      <c r="AR122" s="46"/>
    </row>
    <row r="123" spans="1:91" s="2" customFormat="1" outlineLevel="1" x14ac:dyDescent="0.2">
      <c r="A123" s="35">
        <f>IF(ISNUMBER(A122),A122+1,IF(ISNUMBER(A121),A121+1,IF(ISNUMBER(A120),A120+1,IF(ISNUMBER(A119),A119+1,IF(ISNUMBER(A118),A118+1,IF(ISNUMBER(A117),A117+1,IF(ISNUMBER(#REF!),#REF!+1,IF(ISNUMBER(A116),A116+1,IF(ISNUMBER(A115),A115+1,IF(ISNUMBER(#REF!),#REF!+1,0))))))))))</f>
        <v>108</v>
      </c>
      <c r="B123" s="68" t="str">
        <f t="shared" si="26"/>
        <v>735-6</v>
      </c>
      <c r="C123" s="14" t="s">
        <v>49</v>
      </c>
      <c r="D123" s="15" t="s">
        <v>10</v>
      </c>
      <c r="E123" s="16">
        <v>24</v>
      </c>
      <c r="F123" s="75"/>
      <c r="G123" s="17">
        <f t="shared" si="25"/>
        <v>0</v>
      </c>
      <c r="H123" s="56"/>
      <c r="AN123" s="46"/>
      <c r="AO123" s="46"/>
      <c r="AP123" s="46"/>
      <c r="AQ123" s="46"/>
      <c r="AR123" s="46"/>
    </row>
    <row r="124" spans="1:91" s="2" customFormat="1" ht="33.75" outlineLevel="1" x14ac:dyDescent="0.2">
      <c r="A124" s="35">
        <f t="shared" ref="A124" si="27">IF(ISNUMBER(A123),A123+1,IF(ISNUMBER(A122),A122+1,IF(ISNUMBER(A121),A121+1,IF(ISNUMBER(A120),A120+1,IF(ISNUMBER(A119),A119+1,IF(ISNUMBER(A118),A118+1,IF(ISNUMBER(A117),A117+1,IF(ISNUMBER(A116),A116+1,IF(ISNUMBER(A115),A115+1,IF(ISNUMBER(A114),A114+1,0))))))))))</f>
        <v>109</v>
      </c>
      <c r="B124" s="68" t="s">
        <v>154</v>
      </c>
      <c r="C124" s="14" t="s">
        <v>161</v>
      </c>
      <c r="D124" s="15" t="s">
        <v>10</v>
      </c>
      <c r="E124" s="16">
        <v>1</v>
      </c>
      <c r="F124" s="75"/>
      <c r="G124" s="17">
        <f>E124*F124</f>
        <v>0</v>
      </c>
      <c r="H124" s="56"/>
      <c r="AN124" s="46"/>
      <c r="AO124" s="46"/>
      <c r="AP124" s="46"/>
      <c r="AQ124" s="46"/>
      <c r="AR124" s="46"/>
    </row>
    <row r="125" spans="1:91" s="2" customFormat="1" ht="33.75" outlineLevel="1" x14ac:dyDescent="0.2">
      <c r="A125" s="35">
        <v>110</v>
      </c>
      <c r="B125" s="68" t="s">
        <v>155</v>
      </c>
      <c r="C125" s="14" t="s">
        <v>69</v>
      </c>
      <c r="D125" s="15" t="s">
        <v>10</v>
      </c>
      <c r="E125" s="16">
        <v>11</v>
      </c>
      <c r="F125" s="75"/>
      <c r="G125" s="17">
        <f>E125*F125</f>
        <v>0</v>
      </c>
      <c r="H125" s="56"/>
      <c r="AN125" s="46"/>
      <c r="AO125" s="46"/>
      <c r="AP125" s="46"/>
      <c r="AQ125" s="46"/>
      <c r="AR125" s="46"/>
    </row>
    <row r="126" spans="1:91" s="2" customFormat="1" outlineLevel="1" x14ac:dyDescent="0.2">
      <c r="A126" s="35">
        <f>IF(ISNUMBER(A125),A125+1,IF(ISNUMBER(#REF!),#REF!+1,IF(ISNUMBER(A123),A123+1,IF(ISNUMBER(A122),A122+1,IF(ISNUMBER(A121),A121+1,IF(ISNUMBER(A120),A120+1,IF(ISNUMBER(A119),A119+1,IF(ISNUMBER(A118),A118+1,IF(ISNUMBER(A117),A117+1,IF(ISNUMBER(#REF!),#REF!+1,0))))))))))</f>
        <v>111</v>
      </c>
      <c r="B126" s="68" t="str">
        <f t="shared" si="26"/>
        <v>735-9</v>
      </c>
      <c r="C126" s="14" t="s">
        <v>43</v>
      </c>
      <c r="D126" s="15" t="s">
        <v>12</v>
      </c>
      <c r="E126" s="16">
        <v>1</v>
      </c>
      <c r="F126" s="75"/>
      <c r="G126" s="17">
        <f t="shared" si="25"/>
        <v>0</v>
      </c>
      <c r="H126" s="56"/>
      <c r="AN126" s="46"/>
      <c r="AO126" s="46"/>
      <c r="AP126" s="46"/>
      <c r="AQ126" s="46"/>
      <c r="AR126" s="46"/>
    </row>
    <row r="127" spans="1:91" s="2" customFormat="1" outlineLevel="1" x14ac:dyDescent="0.2">
      <c r="A127" s="35">
        <f>IF(ISNUMBER(A126),A126+1,IF(ISNUMBER(A125),A125+1,IF(ISNUMBER(#REF!),#REF!+1,IF(ISNUMBER(A123),A123+1,IF(ISNUMBER(A122),A122+1,IF(ISNUMBER(A121),A121+1,IF(ISNUMBER(A120),A120+1,IF(ISNUMBER(A119),A119+1,IF(ISNUMBER(A118),A118+1,IF(ISNUMBER(A117),A117+1,0))))))))))</f>
        <v>112</v>
      </c>
      <c r="B127" s="68" t="str">
        <f t="shared" si="26"/>
        <v>735-10</v>
      </c>
      <c r="C127" s="14" t="s">
        <v>65</v>
      </c>
      <c r="D127" s="15" t="s">
        <v>62</v>
      </c>
      <c r="E127" s="16">
        <v>0.3</v>
      </c>
      <c r="F127" s="75"/>
      <c r="G127" s="17">
        <f t="shared" si="25"/>
        <v>0</v>
      </c>
      <c r="H127" s="56"/>
    </row>
    <row r="128" spans="1:91" x14ac:dyDescent="0.2">
      <c r="A128" s="49" t="s">
        <v>6</v>
      </c>
      <c r="B128" s="39" t="s">
        <v>103</v>
      </c>
      <c r="C128" s="32" t="s">
        <v>102</v>
      </c>
      <c r="D128" s="18"/>
      <c r="E128" s="47"/>
      <c r="F128" s="77"/>
      <c r="G128" s="48"/>
      <c r="AN128" s="59"/>
      <c r="AO128" s="59"/>
      <c r="AP128" s="59"/>
      <c r="AQ128" s="59"/>
      <c r="AR128" s="59"/>
    </row>
    <row r="129" spans="1:91" ht="45" outlineLevel="1" x14ac:dyDescent="0.2">
      <c r="A129" s="35">
        <f>IF(ISNUMBER(A128),A128+1,IF(ISNUMBER(#REF!),#REF!+1,IF(ISNUMBER(A127),A127+1,IF(ISNUMBER(A126),A126+1,IF(ISNUMBER(A125),A125+1,IF(ISNUMBER(#REF!),#REF!+1,IF(ISNUMBER(A123),A123+1,IF(ISNUMBER(A122),A122+1,IF(ISNUMBER(A121),A121+1,IF(ISNUMBER(A120),A120+1,0))))))))))</f>
        <v>113</v>
      </c>
      <c r="B129" s="68" t="str">
        <f t="shared" ref="B129:B140" si="28">CONCATENATE($B$128,-(A129-$A$129+1))</f>
        <v>CHL-1</v>
      </c>
      <c r="C129" s="69" t="s">
        <v>142</v>
      </c>
      <c r="D129" s="70" t="s">
        <v>7</v>
      </c>
      <c r="E129" s="71">
        <v>9</v>
      </c>
      <c r="F129" s="58"/>
      <c r="G129" s="16">
        <f>E129*F129</f>
        <v>0</v>
      </c>
      <c r="AN129" s="59"/>
      <c r="AO129" s="59"/>
      <c r="AP129" s="59"/>
      <c r="AQ129" s="59"/>
      <c r="AR129" s="59"/>
    </row>
    <row r="130" spans="1:91" ht="22.5" outlineLevel="1" x14ac:dyDescent="0.2">
      <c r="A130" s="35">
        <f>IF(ISNUMBER(A129),A129+1,IF(ISNUMBER(A128),A128+1,IF(ISNUMBER(#REF!),#REF!+1,IF(ISNUMBER(A127),A127+1,IF(ISNUMBER(A126),A126+1,IF(ISNUMBER(A125),A125+1,IF(ISNUMBER(#REF!),#REF!+1,IF(ISNUMBER(A123),A123+1,IF(ISNUMBER(A122),A122+1,IF(ISNUMBER(A121),A121+1,0))))))))))</f>
        <v>114</v>
      </c>
      <c r="B130" s="68" t="str">
        <f t="shared" si="28"/>
        <v>CHL-2</v>
      </c>
      <c r="C130" s="69" t="s">
        <v>96</v>
      </c>
      <c r="D130" s="15" t="s">
        <v>7</v>
      </c>
      <c r="E130" s="16">
        <v>9</v>
      </c>
      <c r="F130" s="75"/>
      <c r="G130" s="17">
        <f t="shared" ref="G130:G139" si="29">E130*F130</f>
        <v>0</v>
      </c>
      <c r="AN130" s="59"/>
      <c r="AO130" s="59"/>
      <c r="AP130" s="59"/>
      <c r="AQ130" s="59"/>
      <c r="AR130" s="59"/>
    </row>
    <row r="131" spans="1:91" ht="33.75" outlineLevel="1" x14ac:dyDescent="0.2">
      <c r="A131" s="35">
        <f>IF(ISNUMBER(A130),A130+1,IF(ISNUMBER(A129),A129+1,IF(ISNUMBER(A128),A128+1,IF(ISNUMBER(#REF!),#REF!+1,IF(ISNUMBER(A127),A127+1,IF(ISNUMBER(A126),A126+1,IF(ISNUMBER(A125),A125+1,IF(ISNUMBER(#REF!),#REF!+1,IF(ISNUMBER(A123),A123+1,IF(ISNUMBER(A122),A122+1,0))))))))))</f>
        <v>115</v>
      </c>
      <c r="B131" s="68" t="str">
        <f t="shared" si="28"/>
        <v>CHL-3</v>
      </c>
      <c r="C131" s="69" t="s">
        <v>104</v>
      </c>
      <c r="D131" s="70" t="s">
        <v>7</v>
      </c>
      <c r="E131" s="71">
        <v>4</v>
      </c>
      <c r="F131" s="58"/>
      <c r="G131" s="16">
        <f>E131*F131</f>
        <v>0</v>
      </c>
      <c r="AN131" s="59"/>
      <c r="AO131" s="59"/>
      <c r="AP131" s="59"/>
      <c r="AQ131" s="59"/>
      <c r="AR131" s="59"/>
    </row>
    <row r="132" spans="1:91" ht="22.5" outlineLevel="1" x14ac:dyDescent="0.2">
      <c r="A132" s="35">
        <f>IF(ISNUMBER(A131),A131+1,IF(ISNUMBER(A130),A130+1,IF(ISNUMBER(A129),A129+1,IF(ISNUMBER(A128),A128+1,IF(ISNUMBER(#REF!),#REF!+1,IF(ISNUMBER(A127),A127+1,IF(ISNUMBER(A126),A126+1,IF(ISNUMBER(A125),A125+1,IF(ISNUMBER(#REF!),#REF!+1,IF(ISNUMBER(A123),A123+1,0))))))))))</f>
        <v>116</v>
      </c>
      <c r="B132" s="68" t="str">
        <f t="shared" si="28"/>
        <v>CHL-4</v>
      </c>
      <c r="C132" s="69" t="s">
        <v>96</v>
      </c>
      <c r="D132" s="15" t="s">
        <v>7</v>
      </c>
      <c r="E132" s="16">
        <v>4</v>
      </c>
      <c r="F132" s="75"/>
      <c r="G132" s="17">
        <f>E132*F132</f>
        <v>0</v>
      </c>
      <c r="AN132" s="59"/>
      <c r="AO132" s="59"/>
      <c r="AP132" s="59"/>
      <c r="AQ132" s="59"/>
      <c r="AR132" s="59"/>
    </row>
    <row r="133" spans="1:91" outlineLevel="1" x14ac:dyDescent="0.2">
      <c r="A133" s="35">
        <f>IF(ISNUMBER(A132),A132+1,IF(ISNUMBER(A131),A131+1,IF(ISNUMBER(A130),A130+1,IF(ISNUMBER(A129),A129+1,IF(ISNUMBER(A128),A128+1,IF(ISNUMBER(#REF!),#REF!+1,IF(ISNUMBER(A127),A127+1,IF(ISNUMBER(A126),A126+1,IF(ISNUMBER(#REF!),#REF!+1,IF(ISNUMBER(A125),A125+1,0))))))))))</f>
        <v>117</v>
      </c>
      <c r="B133" s="68" t="str">
        <f t="shared" si="28"/>
        <v>CHL-5</v>
      </c>
      <c r="C133" s="69" t="s">
        <v>149</v>
      </c>
      <c r="D133" s="15" t="s">
        <v>7</v>
      </c>
      <c r="E133" s="16">
        <v>9</v>
      </c>
      <c r="F133" s="75"/>
      <c r="G133" s="17">
        <f>E133*F133</f>
        <v>0</v>
      </c>
      <c r="AN133" s="59"/>
      <c r="AO133" s="59"/>
      <c r="AP133" s="59"/>
      <c r="AQ133" s="59"/>
      <c r="AR133" s="59"/>
    </row>
    <row r="134" spans="1:91" ht="22.5" outlineLevel="1" x14ac:dyDescent="0.2">
      <c r="A134" s="35">
        <f>IF(ISNUMBER(A133),A133+1,IF(ISNUMBER(A132),A132+1,IF(ISNUMBER(A131),A131+1,IF(ISNUMBER(A130),A130+1,IF(ISNUMBER(A129),A129+1,IF(ISNUMBER(A128),A128+1,IF(ISNUMBER(#REF!),#REF!+1,IF(ISNUMBER(A127),A127+1,IF(ISNUMBER(#REF!),#REF!+1,IF(ISNUMBER(A126),A126+1,0))))))))))</f>
        <v>118</v>
      </c>
      <c r="B134" s="68" t="str">
        <f t="shared" si="28"/>
        <v>CHL-6</v>
      </c>
      <c r="C134" s="69" t="s">
        <v>97</v>
      </c>
      <c r="D134" s="70" t="s">
        <v>7</v>
      </c>
      <c r="E134" s="71">
        <v>13</v>
      </c>
      <c r="F134" s="78"/>
      <c r="G134" s="16">
        <f>E134*F134</f>
        <v>0</v>
      </c>
      <c r="AN134" s="59"/>
      <c r="AO134" s="59"/>
      <c r="AP134" s="59"/>
      <c r="AQ134" s="59"/>
      <c r="AR134" s="59"/>
    </row>
    <row r="135" spans="1:91" outlineLevel="1" x14ac:dyDescent="0.2">
      <c r="A135" s="35">
        <f>IF(ISNUMBER(A134),A134+1,IF(ISNUMBER(A132),A132+1,IF(ISNUMBER(A131),A131+1,IF(ISNUMBER(A130),A130+1,IF(ISNUMBER(A129),A129+1,IF(ISNUMBER(A128),A128+1,IF(ISNUMBER(#REF!),#REF!+1,IF(ISNUMBER(A127),A127+1,IF(ISNUMBER(A126),A126+1,IF(ISNUMBER(A125),A125+1,0))))))))))</f>
        <v>119</v>
      </c>
      <c r="B135" s="68" t="str">
        <f t="shared" si="28"/>
        <v>CHL-7</v>
      </c>
      <c r="C135" s="69" t="s">
        <v>98</v>
      </c>
      <c r="D135" s="70" t="s">
        <v>7</v>
      </c>
      <c r="E135" s="71">
        <v>13</v>
      </c>
      <c r="F135" s="78"/>
      <c r="G135" s="16">
        <f>E135*F135</f>
        <v>0</v>
      </c>
      <c r="AN135" s="59"/>
      <c r="AO135" s="59"/>
      <c r="AP135" s="59"/>
      <c r="AQ135" s="59"/>
      <c r="AR135" s="59"/>
    </row>
    <row r="136" spans="1:91" outlineLevel="1" x14ac:dyDescent="0.2">
      <c r="A136" s="35">
        <f>IF(ISNUMBER(#REF!),#REF!+1,IF(ISNUMBER(A135),A135+1,IF(ISNUMBER(A134),A134+1,IF(ISNUMBER(A132),A132+1,IF(ISNUMBER(A131),A131+1,IF(ISNUMBER(A130),A130+1,IF(ISNUMBER(A129),A129+1,IF(ISNUMBER(A128),A128+1,IF(ISNUMBER(#REF!),#REF!+1,IF(ISNUMBER(A127),A127+1,0))))))))))</f>
        <v>120</v>
      </c>
      <c r="B136" s="68" t="str">
        <f t="shared" si="28"/>
        <v>CHL-8</v>
      </c>
      <c r="C136" s="69" t="s">
        <v>99</v>
      </c>
      <c r="D136" s="70" t="s">
        <v>11</v>
      </c>
      <c r="E136" s="71">
        <v>65</v>
      </c>
      <c r="F136" s="78"/>
      <c r="G136" s="16">
        <f t="shared" si="29"/>
        <v>0</v>
      </c>
      <c r="AN136" s="59"/>
      <c r="AO136" s="59"/>
      <c r="AP136" s="59"/>
      <c r="AQ136" s="59"/>
      <c r="AR136" s="59"/>
    </row>
    <row r="137" spans="1:91" outlineLevel="1" x14ac:dyDescent="0.2">
      <c r="A137" s="35">
        <f>IF(ISNUMBER(A136),A136+1,IF(ISNUMBER(#REF!),#REF!+1,IF(ISNUMBER(A135),A135+1,IF(ISNUMBER(A134),A134+1,IF(ISNUMBER(A132),A132+1,IF(ISNUMBER(A131),A131+1,IF(ISNUMBER(A130),A130+1,IF(ISNUMBER(A129),A129+1,IF(ISNUMBER(A128),A128+1,IF(ISNUMBER(#REF!),#REF!+1,0))))))))))</f>
        <v>121</v>
      </c>
      <c r="B137" s="68" t="str">
        <f t="shared" si="28"/>
        <v>CHL-9</v>
      </c>
      <c r="C137" s="69" t="s">
        <v>100</v>
      </c>
      <c r="D137" s="70" t="s">
        <v>7</v>
      </c>
      <c r="E137" s="71">
        <v>13</v>
      </c>
      <c r="F137" s="78"/>
      <c r="G137" s="16">
        <f>E137*F137</f>
        <v>0</v>
      </c>
      <c r="AN137" s="59"/>
      <c r="AO137" s="59"/>
      <c r="AP137" s="59"/>
      <c r="AQ137" s="59"/>
      <c r="AR137" s="59"/>
    </row>
    <row r="138" spans="1:91" outlineLevel="1" x14ac:dyDescent="0.2">
      <c r="A138" s="35">
        <f>IF(ISNUMBER(A137),A137+1,IF(ISNUMBER(A136),A136+1,IF(ISNUMBER(#REF!),#REF!+1,IF(ISNUMBER(A135),A135+1,IF(ISNUMBER(A134),A134+1,IF(ISNUMBER(A132),A132+1,IF(ISNUMBER(A131),A131+1,IF(ISNUMBER(A130),A130+1,IF(ISNUMBER(A129),A129+1,IF(ISNUMBER(A128),A128+1,0))))))))))</f>
        <v>122</v>
      </c>
      <c r="B138" s="68" t="str">
        <f t="shared" si="28"/>
        <v>CHL-10</v>
      </c>
      <c r="C138" s="72" t="s">
        <v>105</v>
      </c>
      <c r="D138" s="15" t="s">
        <v>12</v>
      </c>
      <c r="E138" s="51">
        <v>1</v>
      </c>
      <c r="F138" s="75"/>
      <c r="G138" s="16">
        <f t="shared" si="29"/>
        <v>0</v>
      </c>
      <c r="AN138" s="59"/>
      <c r="AO138" s="59"/>
      <c r="AP138" s="59"/>
      <c r="AQ138" s="59"/>
      <c r="AR138" s="59"/>
    </row>
    <row r="139" spans="1:91" ht="45" outlineLevel="1" x14ac:dyDescent="0.2">
      <c r="A139" s="35">
        <f>IF(ISNUMBER(A138),A138+1,IF(ISNUMBER(A137),A137+1,IF(ISNUMBER(A136),A136+1,IF(ISNUMBER(#REF!),#REF!+1,IF(ISNUMBER(A135),A135+1,IF(ISNUMBER(A134),A134+1,IF(ISNUMBER(A132),A132+1,IF(ISNUMBER(A131),A131+1,IF(ISNUMBER(A130),A130+1,IF(ISNUMBER(A129),A129+1,0))))))))))</f>
        <v>123</v>
      </c>
      <c r="B139" s="68" t="str">
        <f t="shared" si="28"/>
        <v>CHL-11</v>
      </c>
      <c r="C139" s="14" t="s">
        <v>133</v>
      </c>
      <c r="D139" s="15" t="s">
        <v>14</v>
      </c>
      <c r="E139" s="16">
        <v>8</v>
      </c>
      <c r="F139" s="75"/>
      <c r="G139" s="17">
        <f t="shared" si="29"/>
        <v>0</v>
      </c>
      <c r="AN139" s="59"/>
      <c r="AO139" s="59"/>
      <c r="AP139" s="59"/>
      <c r="AQ139" s="59"/>
      <c r="AR139" s="59"/>
    </row>
    <row r="140" spans="1:91" outlineLevel="1" x14ac:dyDescent="0.2">
      <c r="A140" s="35">
        <f>IF(ISNUMBER(A139),A139+1,IF(ISNUMBER(A138),A138+1,IF(ISNUMBER(A137),A137+1,IF(ISNUMBER(A136),A136+1,IF(ISNUMBER(#REF!),#REF!+1,IF(ISNUMBER(A135),A135+1,IF(ISNUMBER(A134),A134+1,IF(ISNUMBER(A132),A132+1,IF(ISNUMBER(A131),A131+1,IF(ISNUMBER(A130),A130+1,0))))))))))</f>
        <v>124</v>
      </c>
      <c r="B140" s="68" t="str">
        <f t="shared" si="28"/>
        <v>CHL-12</v>
      </c>
      <c r="C140" s="14" t="s">
        <v>101</v>
      </c>
      <c r="D140" s="15" t="s">
        <v>7</v>
      </c>
      <c r="E140" s="16">
        <v>1</v>
      </c>
      <c r="F140" s="75"/>
      <c r="G140" s="17">
        <f>E140*F140</f>
        <v>0</v>
      </c>
      <c r="AN140" s="59"/>
      <c r="AO140" s="59"/>
      <c r="AP140" s="59"/>
      <c r="AQ140" s="59"/>
      <c r="AR140" s="59"/>
    </row>
    <row r="141" spans="1:91" s="57" customFormat="1" x14ac:dyDescent="0.2">
      <c r="A141" s="49" t="s">
        <v>6</v>
      </c>
      <c r="B141" s="39" t="s">
        <v>20</v>
      </c>
      <c r="C141" s="32" t="s">
        <v>21</v>
      </c>
      <c r="D141" s="18"/>
      <c r="E141" s="33"/>
      <c r="F141" s="76"/>
      <c r="G141" s="34"/>
      <c r="AM141" s="57">
        <v>2</v>
      </c>
      <c r="AN141" s="57">
        <f>IF(AM141=1,G143,0)</f>
        <v>0</v>
      </c>
      <c r="AO141" s="57">
        <f>IF(AM141=2,G143,0)</f>
        <v>0</v>
      </c>
      <c r="AP141" s="57">
        <f>IF(AM141=3,G143,0)</f>
        <v>0</v>
      </c>
      <c r="AQ141" s="57">
        <f>IF(AM141=4,G143,0)</f>
        <v>0</v>
      </c>
      <c r="AR141" s="57">
        <f>IF(AM141=5,G143,0)</f>
        <v>0</v>
      </c>
      <c r="BN141" s="57">
        <v>1</v>
      </c>
      <c r="BO141" s="57">
        <v>7</v>
      </c>
      <c r="CM141" s="57">
        <v>6.9999999999999994E-5</v>
      </c>
    </row>
    <row r="142" spans="1:91" s="57" customFormat="1" ht="33.75" outlineLevel="1" x14ac:dyDescent="0.2">
      <c r="A142" s="35">
        <f>IF(ISNUMBER(A141),A141+1,IF(ISNUMBER(#REF!),#REF!+1,IF(ISNUMBER(A140),A140+1,IF(ISNUMBER(A139),A139+1,IF(ISNUMBER(A138),A138+1,IF(ISNUMBER(A137),A137+1,IF(ISNUMBER(A136),A136+1,IF(ISNUMBER(#REF!),#REF!+1,IF(ISNUMBER(A135),A135+1,IF(ISNUMBER(A134),A134+1,0))))))))))</f>
        <v>125</v>
      </c>
      <c r="B142" s="68" t="str">
        <f>CONCATENATE($B$141,-(A142-$A$142+1))</f>
        <v>767-1</v>
      </c>
      <c r="C142" s="14" t="s">
        <v>120</v>
      </c>
      <c r="D142" s="15" t="s">
        <v>22</v>
      </c>
      <c r="E142" s="16">
        <v>107.85</v>
      </c>
      <c r="F142" s="75"/>
      <c r="G142" s="17">
        <f>E142*F142</f>
        <v>0</v>
      </c>
    </row>
    <row r="143" spans="1:91" s="57" customFormat="1" ht="33.75" outlineLevel="1" x14ac:dyDescent="0.2">
      <c r="A143" s="35">
        <f>IF(ISNUMBER(A142),A142+1,IF(ISNUMBER(A141),A141+1,IF(ISNUMBER(#REF!),#REF!+1,IF(ISNUMBER(A140),A140+1,IF(ISNUMBER(A139),A139+1,IF(ISNUMBER(A138),A138+1,IF(ISNUMBER(A137),A137+1,IF(ISNUMBER(A136),A136+1,IF(ISNUMBER(#REF!),#REF!+1,IF(ISNUMBER(A135),A135+1,0))))))))))</f>
        <v>126</v>
      </c>
      <c r="B143" s="68" t="str">
        <f t="shared" ref="B143:B145" si="30">CONCATENATE($B$141,-(A143-$A$142+1))</f>
        <v>767-2</v>
      </c>
      <c r="C143" s="14" t="s">
        <v>121</v>
      </c>
      <c r="D143" s="15" t="s">
        <v>22</v>
      </c>
      <c r="E143" s="16">
        <v>129.41999999999999</v>
      </c>
      <c r="F143" s="75"/>
      <c r="G143" s="17">
        <f>E143*F143</f>
        <v>0</v>
      </c>
      <c r="AN143" s="65"/>
      <c r="AO143" s="65"/>
      <c r="AP143" s="65"/>
      <c r="AQ143" s="65"/>
      <c r="AR143" s="65"/>
    </row>
    <row r="144" spans="1:91" s="57" customFormat="1" outlineLevel="1" x14ac:dyDescent="0.2">
      <c r="A144" s="35">
        <f>IF(ISNUMBER(A143),A143+1,IF(ISNUMBER(A142),A142+1,IF(ISNUMBER(A141),A141+1,IF(ISNUMBER(#REF!),#REF!+1,IF(ISNUMBER(A140),A140+1,IF(ISNUMBER(A139),A139+1,IF(ISNUMBER(A138),A138+1,IF(ISNUMBER(A137),A137+1,IF(ISNUMBER(A136),A136+1,IF(ISNUMBER(#REF!),#REF!+1,0))))))))))</f>
        <v>127</v>
      </c>
      <c r="B144" s="68" t="str">
        <f t="shared" si="30"/>
        <v>767-3</v>
      </c>
      <c r="C144" s="14" t="s">
        <v>52</v>
      </c>
      <c r="D144" s="15" t="s">
        <v>12</v>
      </c>
      <c r="E144" s="16">
        <v>1</v>
      </c>
      <c r="F144" s="75"/>
      <c r="G144" s="17">
        <f>E144*F144</f>
        <v>0</v>
      </c>
      <c r="H144" s="66"/>
      <c r="AN144" s="65">
        <f>SUM(AN127:AN142)</f>
        <v>0</v>
      </c>
      <c r="AO144" s="65">
        <f>SUM(AO127:AO142)</f>
        <v>0</v>
      </c>
      <c r="AP144" s="65">
        <f>SUM(AP127:AP142)</f>
        <v>0</v>
      </c>
      <c r="AQ144" s="65">
        <f>SUM(AQ127:AQ142)</f>
        <v>0</v>
      </c>
      <c r="AR144" s="65">
        <f>SUM(AR127:AR142)</f>
        <v>0</v>
      </c>
    </row>
    <row r="145" spans="1:44" s="2" customFormat="1" ht="22.5" outlineLevel="1" x14ac:dyDescent="0.2">
      <c r="A145" s="35">
        <f>IF(ISNUMBER(A144),A144+1,IF(ISNUMBER(A143),A143+1,IF(ISNUMBER(A142),A142+1,IF(ISNUMBER(A141),A141+1,IF(ISNUMBER(#REF!),#REF!+1,IF(ISNUMBER(A140),A140+1,IF(ISNUMBER(A139),A139+1,IF(ISNUMBER(A138),A138+1,IF(ISNUMBER(A137),A137+1,IF(ISNUMBER(A136),A136+1,0))))))))))</f>
        <v>128</v>
      </c>
      <c r="B145" s="68" t="str">
        <f t="shared" si="30"/>
        <v>767-4</v>
      </c>
      <c r="C145" s="14" t="s">
        <v>41</v>
      </c>
      <c r="D145" s="15" t="s">
        <v>62</v>
      </c>
      <c r="E145" s="16">
        <v>0.23726999999999998</v>
      </c>
      <c r="F145" s="75"/>
      <c r="G145" s="17">
        <f>E145*F145</f>
        <v>0</v>
      </c>
      <c r="H145" s="57"/>
      <c r="I145" s="57"/>
      <c r="J145" s="57"/>
      <c r="K145" s="57"/>
      <c r="L145" s="57"/>
      <c r="AN145" s="46"/>
      <c r="AO145" s="46"/>
      <c r="AP145" s="46"/>
      <c r="AQ145" s="46"/>
      <c r="AR145" s="46"/>
    </row>
    <row r="146" spans="1:44" s="2" customFormat="1" x14ac:dyDescent="0.2">
      <c r="A146" s="49" t="s">
        <v>6</v>
      </c>
      <c r="B146" s="39" t="s">
        <v>46</v>
      </c>
      <c r="C146" s="32" t="s">
        <v>47</v>
      </c>
      <c r="D146" s="18"/>
      <c r="E146" s="33"/>
      <c r="F146" s="76"/>
      <c r="G146" s="34"/>
    </row>
    <row r="147" spans="1:44" s="2" customFormat="1" outlineLevel="1" x14ac:dyDescent="0.2">
      <c r="A147" s="35">
        <f>IF(ISNUMBER(A146),A146+1,IF(ISNUMBER(#REF!),#REF!+1,IF(ISNUMBER(A145),A145+1,IF(ISNUMBER(A144),A144+1,IF(ISNUMBER(A143),A143+1,IF(ISNUMBER(A142),A142+1,IF(ISNUMBER(A141),A141+1,IF(ISNUMBER(#REF!),#REF!+1,IF(ISNUMBER(A140),A140+1,IF(ISNUMBER(A139),A139+1,0))))))))))</f>
        <v>129</v>
      </c>
      <c r="B147" s="68" t="str">
        <f>CONCATENATE($B$146,-(A147-$A$147+1))</f>
        <v>783-1</v>
      </c>
      <c r="C147" s="14" t="s">
        <v>66</v>
      </c>
      <c r="D147" s="15" t="s">
        <v>51</v>
      </c>
      <c r="E147" s="16">
        <v>15</v>
      </c>
      <c r="F147" s="75"/>
      <c r="G147" s="17">
        <f>E147*F147</f>
        <v>0</v>
      </c>
      <c r="Y147" s="46">
        <f>SUM(Y146:Y146)</f>
        <v>0</v>
      </c>
      <c r="Z147" s="46">
        <f>SUM(Z146:Z146)</f>
        <v>0</v>
      </c>
      <c r="AA147" s="46">
        <f>SUM(AA146:AA146)</f>
        <v>0</v>
      </c>
      <c r="AB147" s="46">
        <f>SUM(AB146:AB146)</f>
        <v>0</v>
      </c>
      <c r="AC147" s="46">
        <f>SUM(AC146:AC146)</f>
        <v>0</v>
      </c>
    </row>
    <row r="148" spans="1:44" s="2" customFormat="1" x14ac:dyDescent="0.2">
      <c r="A148" s="49" t="s">
        <v>6</v>
      </c>
      <c r="B148" s="39" t="s">
        <v>24</v>
      </c>
      <c r="C148" s="32" t="s">
        <v>25</v>
      </c>
      <c r="D148" s="18"/>
      <c r="E148" s="33"/>
      <c r="F148" s="76"/>
      <c r="G148" s="34"/>
    </row>
    <row r="149" spans="1:44" s="2" customFormat="1" outlineLevel="1" x14ac:dyDescent="0.2">
      <c r="A149" s="35">
        <f>IF(ISNUMBER(A148),A148+1,IF(ISNUMBER(#REF!),#REF!+1,IF(ISNUMBER(A147),A147+1,IF(ISNUMBER(A146),A146+1,IF(ISNUMBER(#REF!),#REF!+1,IF(ISNUMBER(A145),A145+1,IF(ISNUMBER(A144),A144+1,IF(ISNUMBER(A143),A143+1,IF(ISNUMBER(A142),A142+1,IF(ISNUMBER(A141),A141+1,0))))))))))</f>
        <v>130</v>
      </c>
      <c r="B149" s="68" t="str">
        <f t="shared" ref="B149:B163" si="31">CONCATENATE($B$148,-(A149-$A$149+1))</f>
        <v>900-1</v>
      </c>
      <c r="C149" s="14" t="s">
        <v>34</v>
      </c>
      <c r="D149" s="15" t="s">
        <v>67</v>
      </c>
      <c r="E149" s="16">
        <v>15</v>
      </c>
      <c r="F149" s="75"/>
      <c r="G149" s="17">
        <f>E149*F149</f>
        <v>0</v>
      </c>
    </row>
    <row r="150" spans="1:44" s="2" customFormat="1" ht="22.5" outlineLevel="1" x14ac:dyDescent="0.2">
      <c r="A150" s="35">
        <f>IF(ISNUMBER(A149),A149+1,IF(ISNUMBER(A148),A148+1,IF(ISNUMBER(#REF!),#REF!+1,IF(ISNUMBER(A147),A147+1,IF(ISNUMBER(A146),A146+1,IF(ISNUMBER(#REF!),#REF!+1,IF(ISNUMBER(A145),A145+1,IF(ISNUMBER(A144),A144+1,IF(ISNUMBER(A143),A143+1,IF(ISNUMBER(A142),A142+1,0))))))))))</f>
        <v>131</v>
      </c>
      <c r="B150" s="68" t="str">
        <f t="shared" si="31"/>
        <v>900-2</v>
      </c>
      <c r="C150" s="14" t="s">
        <v>75</v>
      </c>
      <c r="D150" s="15" t="s">
        <v>12</v>
      </c>
      <c r="E150" s="16">
        <v>1</v>
      </c>
      <c r="F150" s="75"/>
      <c r="G150" s="17">
        <f>E150*F150</f>
        <v>0</v>
      </c>
    </row>
    <row r="151" spans="1:44" s="2" customFormat="1" outlineLevel="1" x14ac:dyDescent="0.2">
      <c r="A151" s="35">
        <f>IF(ISNUMBER(A150),A150+1,IF(ISNUMBER(A149),A149+1,IF(ISNUMBER(A148),A148+1,IF(ISNUMBER(#REF!),#REF!+1,IF(ISNUMBER(A147),A147+1,IF(ISNUMBER(A146),A146+1,IF(ISNUMBER(#REF!),#REF!+1,IF(ISNUMBER(A145),A145+1,IF(ISNUMBER(A144),A144+1,IF(ISNUMBER(A143),A143+1,0))))))))))</f>
        <v>132</v>
      </c>
      <c r="B151" s="68" t="str">
        <f t="shared" si="31"/>
        <v>900-3</v>
      </c>
      <c r="C151" s="14" t="s">
        <v>26</v>
      </c>
      <c r="D151" s="15" t="s">
        <v>12</v>
      </c>
      <c r="E151" s="16">
        <v>1</v>
      </c>
      <c r="F151" s="75"/>
      <c r="G151" s="17">
        <f>E151*F151</f>
        <v>0</v>
      </c>
    </row>
    <row r="152" spans="1:44" s="2" customFormat="1" outlineLevel="1" x14ac:dyDescent="0.2">
      <c r="A152" s="35">
        <f>IF(ISNUMBER(A151),A151+1,IF(ISNUMBER(A150),A150+1,IF(ISNUMBER(A149),A149+1,IF(ISNUMBER(A148),A148+1,IF(ISNUMBER(#REF!),#REF!+1,IF(ISNUMBER(A147),A147+1,IF(ISNUMBER(A146),A146+1,IF(ISNUMBER(#REF!),#REF!+1,IF(ISNUMBER(A145),A145+1,IF(ISNUMBER(A144),A144+1,0))))))))))</f>
        <v>133</v>
      </c>
      <c r="B152" s="68" t="str">
        <f t="shared" si="31"/>
        <v>900-4</v>
      </c>
      <c r="C152" s="14" t="s">
        <v>33</v>
      </c>
      <c r="D152" s="15" t="s">
        <v>14</v>
      </c>
      <c r="E152" s="16">
        <v>10</v>
      </c>
      <c r="F152" s="75"/>
      <c r="G152" s="17">
        <f>E152*F152</f>
        <v>0</v>
      </c>
    </row>
    <row r="153" spans="1:44" s="2" customFormat="1" ht="22.5" outlineLevel="1" x14ac:dyDescent="0.2">
      <c r="A153" s="35">
        <f>IF(ISNUMBER(A152),A152+1,IF(ISNUMBER(A151),A151+1,IF(ISNUMBER(A150),A150+1,IF(ISNUMBER(A149),A149+1,IF(ISNUMBER(A148),A148+1,IF(ISNUMBER(#REF!),#REF!+1,IF(ISNUMBER(A147),A147+1,IF(ISNUMBER(A146),A146+1,IF(ISNUMBER(#REF!),#REF!+1,IF(ISNUMBER(A145),A145+1,0))))))))))</f>
        <v>134</v>
      </c>
      <c r="B153" s="68" t="str">
        <f t="shared" si="31"/>
        <v>900-5</v>
      </c>
      <c r="C153" s="14" t="s">
        <v>40</v>
      </c>
      <c r="D153" s="15" t="s">
        <v>14</v>
      </c>
      <c r="E153" s="16">
        <v>26</v>
      </c>
      <c r="F153" s="75"/>
      <c r="G153" s="52">
        <f t="shared" ref="G153:G162" si="32">E153*F153</f>
        <v>0</v>
      </c>
    </row>
    <row r="154" spans="1:44" s="2" customFormat="1" ht="22.5" outlineLevel="1" x14ac:dyDescent="0.2">
      <c r="A154" s="35">
        <f>IF(ISNUMBER(A153),A153+1,IF(ISNUMBER(A152),A152+1,IF(ISNUMBER(A151),A151+1,IF(ISNUMBER(A150),A150+1,IF(ISNUMBER(A149),A149+1,IF(ISNUMBER(A148),A148+1,IF(ISNUMBER(#REF!),#REF!+1,IF(ISNUMBER(A147),A147+1,IF(ISNUMBER(A146),A146+1,IF(ISNUMBER(#REF!),#REF!+1,0))))))))))</f>
        <v>135</v>
      </c>
      <c r="B154" s="68" t="str">
        <f t="shared" si="31"/>
        <v>900-6</v>
      </c>
      <c r="C154" s="14" t="s">
        <v>31</v>
      </c>
      <c r="D154" s="15" t="s">
        <v>14</v>
      </c>
      <c r="E154" s="16">
        <v>72</v>
      </c>
      <c r="F154" s="75"/>
      <c r="G154" s="17">
        <f t="shared" si="32"/>
        <v>0</v>
      </c>
    </row>
    <row r="155" spans="1:44" s="2" customFormat="1" ht="33.75" outlineLevel="1" x14ac:dyDescent="0.2">
      <c r="A155" s="35">
        <f>IF(ISNUMBER(A154),A154+1,IF(ISNUMBER(A153),A153+1,IF(ISNUMBER(A152),A152+1,IF(ISNUMBER(A151),A151+1,IF(ISNUMBER(A150),A150+1,IF(ISNUMBER(A149),A149+1,IF(ISNUMBER(A148),A148+1,IF(ISNUMBER(#REF!),#REF!+1,IF(ISNUMBER(A147),A147+1,IF(ISNUMBER(A146),A146+1,0))))))))))</f>
        <v>136</v>
      </c>
      <c r="B155" s="68" t="str">
        <f t="shared" si="31"/>
        <v>900-7</v>
      </c>
      <c r="C155" s="14" t="s">
        <v>27</v>
      </c>
      <c r="D155" s="15" t="s">
        <v>14</v>
      </c>
      <c r="E155" s="16">
        <v>26</v>
      </c>
      <c r="F155" s="75"/>
      <c r="G155" s="17">
        <f t="shared" si="32"/>
        <v>0</v>
      </c>
    </row>
    <row r="156" spans="1:44" s="2" customFormat="1" ht="33.75" outlineLevel="1" x14ac:dyDescent="0.2">
      <c r="A156" s="35">
        <f>IF(ISNUMBER(A155),A155+1,IF(ISNUMBER(A154),A154+1,IF(ISNUMBER(A153),A153+1,IF(ISNUMBER(A152),A152+1,IF(ISNUMBER(A151),A151+1,IF(ISNUMBER(A150),A150+1,IF(ISNUMBER(A149),A149+1,IF(ISNUMBER(A148),A148+1,IF(ISNUMBER(#REF!),#REF!+1,IF(ISNUMBER(A147),A147+1,0))))))))))</f>
        <v>137</v>
      </c>
      <c r="B156" s="68" t="str">
        <f t="shared" si="31"/>
        <v>900-8</v>
      </c>
      <c r="C156" s="14" t="s">
        <v>76</v>
      </c>
      <c r="D156" s="15" t="s">
        <v>14</v>
      </c>
      <c r="E156" s="16">
        <v>40</v>
      </c>
      <c r="F156" s="75"/>
      <c r="G156" s="17">
        <f t="shared" si="32"/>
        <v>0</v>
      </c>
    </row>
    <row r="157" spans="1:44" s="2" customFormat="1" outlineLevel="1" x14ac:dyDescent="0.2">
      <c r="A157" s="35">
        <f>IF(ISNUMBER(A156),A156+1,IF(ISNUMBER(A155),A155+1,IF(ISNUMBER(A154),A154+1,IF(ISNUMBER(A153),A153+1,IF(ISNUMBER(A152),A152+1,IF(ISNUMBER(A151),A151+1,IF(ISNUMBER(A150),A150+1,IF(ISNUMBER(A149),A149+1,IF(ISNUMBER(A148),A148+1,IF(ISNUMBER(#REF!),#REF!+1,0))))))))))</f>
        <v>138</v>
      </c>
      <c r="B157" s="68" t="str">
        <f t="shared" si="31"/>
        <v>900-9</v>
      </c>
      <c r="C157" s="14" t="s">
        <v>148</v>
      </c>
      <c r="D157" s="15" t="s">
        <v>14</v>
      </c>
      <c r="E157" s="16">
        <v>15</v>
      </c>
      <c r="F157" s="75"/>
      <c r="G157" s="17">
        <f>E157*F157</f>
        <v>0</v>
      </c>
    </row>
    <row r="158" spans="1:44" s="2" customFormat="1" outlineLevel="1" x14ac:dyDescent="0.2">
      <c r="A158" s="35">
        <f t="shared" ref="A158:A163" si="33">IF(ISNUMBER(A157),A157+1,IF(ISNUMBER(A156),A156+1,IF(ISNUMBER(A155),A155+1,IF(ISNUMBER(A154),A154+1,IF(ISNUMBER(A153),A153+1,IF(ISNUMBER(A152),A152+1,IF(ISNUMBER(A151),A151+1,IF(ISNUMBER(A150),A150+1,IF(ISNUMBER(A149),A149+1,IF(ISNUMBER(A148),A148+1,0))))))))))</f>
        <v>139</v>
      </c>
      <c r="B158" s="68" t="str">
        <f t="shared" si="31"/>
        <v>900-10</v>
      </c>
      <c r="C158" s="14" t="s">
        <v>77</v>
      </c>
      <c r="D158" s="15" t="s">
        <v>14</v>
      </c>
      <c r="E158" s="16">
        <v>20</v>
      </c>
      <c r="F158" s="75"/>
      <c r="G158" s="17">
        <f>E158*F158</f>
        <v>0</v>
      </c>
    </row>
    <row r="159" spans="1:44" s="2" customFormat="1" outlineLevel="1" x14ac:dyDescent="0.2">
      <c r="A159" s="35">
        <f t="shared" si="33"/>
        <v>140</v>
      </c>
      <c r="B159" s="68" t="str">
        <f t="shared" si="31"/>
        <v>900-11</v>
      </c>
      <c r="C159" s="14" t="s">
        <v>147</v>
      </c>
      <c r="D159" s="15" t="s">
        <v>14</v>
      </c>
      <c r="E159" s="16">
        <v>26</v>
      </c>
      <c r="F159" s="75"/>
      <c r="G159" s="17">
        <f>E159*F159</f>
        <v>0</v>
      </c>
    </row>
    <row r="160" spans="1:44" s="2" customFormat="1" outlineLevel="1" x14ac:dyDescent="0.2">
      <c r="A160" s="35">
        <f t="shared" si="33"/>
        <v>141</v>
      </c>
      <c r="B160" s="68" t="str">
        <f t="shared" si="31"/>
        <v>900-12</v>
      </c>
      <c r="C160" s="14" t="s">
        <v>143</v>
      </c>
      <c r="D160" s="15" t="s">
        <v>12</v>
      </c>
      <c r="E160" s="16">
        <v>1</v>
      </c>
      <c r="F160" s="75"/>
      <c r="G160" s="17">
        <f>E160*F160</f>
        <v>0</v>
      </c>
    </row>
    <row r="161" spans="1:12" s="2" customFormat="1" outlineLevel="1" x14ac:dyDescent="0.2">
      <c r="A161" s="35">
        <f t="shared" si="33"/>
        <v>142</v>
      </c>
      <c r="B161" s="68" t="str">
        <f t="shared" si="31"/>
        <v>900-13</v>
      </c>
      <c r="C161" s="14" t="s">
        <v>53</v>
      </c>
      <c r="D161" s="15" t="s">
        <v>12</v>
      </c>
      <c r="E161" s="16">
        <v>1</v>
      </c>
      <c r="F161" s="75"/>
      <c r="G161" s="17">
        <f t="shared" si="32"/>
        <v>0</v>
      </c>
    </row>
    <row r="162" spans="1:12" s="57" customFormat="1" ht="22.5" outlineLevel="1" x14ac:dyDescent="0.2">
      <c r="A162" s="35">
        <f t="shared" si="33"/>
        <v>143</v>
      </c>
      <c r="B162" s="68" t="str">
        <f t="shared" si="31"/>
        <v>900-14</v>
      </c>
      <c r="C162" s="14" t="s">
        <v>39</v>
      </c>
      <c r="D162" s="15" t="s">
        <v>12</v>
      </c>
      <c r="E162" s="16">
        <v>1</v>
      </c>
      <c r="F162" s="75"/>
      <c r="G162" s="17">
        <f t="shared" si="32"/>
        <v>0</v>
      </c>
      <c r="H162" s="2"/>
      <c r="I162" s="2"/>
      <c r="J162" s="2"/>
      <c r="K162" s="2"/>
      <c r="L162" s="2"/>
    </row>
    <row r="163" spans="1:12" s="2" customFormat="1" ht="56.25" outlineLevel="1" x14ac:dyDescent="0.2">
      <c r="A163" s="35">
        <f t="shared" si="33"/>
        <v>144</v>
      </c>
      <c r="B163" s="68" t="str">
        <f t="shared" si="31"/>
        <v>900-15</v>
      </c>
      <c r="C163" s="14" t="s">
        <v>132</v>
      </c>
      <c r="D163" s="15" t="s">
        <v>12</v>
      </c>
      <c r="E163" s="16">
        <v>1</v>
      </c>
      <c r="F163" s="75"/>
      <c r="G163" s="17">
        <f>E163*F163</f>
        <v>0</v>
      </c>
      <c r="H163" s="57"/>
      <c r="I163" s="57"/>
      <c r="J163" s="57"/>
      <c r="K163" s="57"/>
      <c r="L163" s="57"/>
    </row>
    <row r="164" spans="1:12" s="2" customFormat="1" ht="21.75" customHeight="1" outlineLevel="1" x14ac:dyDescent="0.2">
      <c r="A164" s="18"/>
      <c r="B164" s="80" t="s">
        <v>151</v>
      </c>
      <c r="C164" s="81"/>
      <c r="D164" s="82"/>
      <c r="E164" s="83"/>
      <c r="F164" s="84"/>
      <c r="G164" s="48">
        <f>SUM(G7:G163)</f>
        <v>0</v>
      </c>
    </row>
    <row r="165" spans="1:12" s="2" customFormat="1" x14ac:dyDescent="0.2">
      <c r="C165" s="41"/>
      <c r="D165" s="40"/>
      <c r="G165" s="42"/>
    </row>
    <row r="166" spans="1:12" s="2" customFormat="1" x14ac:dyDescent="0.2">
      <c r="A166" s="43"/>
      <c r="B166" s="43"/>
      <c r="D166" s="44"/>
      <c r="E166" s="43"/>
      <c r="F166" s="43"/>
      <c r="G166" s="43"/>
    </row>
    <row r="167" spans="1:12" s="2" customFormat="1" x14ac:dyDescent="0.2">
      <c r="A167" s="43"/>
      <c r="B167" s="43"/>
      <c r="D167" s="44"/>
      <c r="E167" s="43"/>
      <c r="F167" s="43"/>
      <c r="G167" s="43"/>
    </row>
    <row r="168" spans="1:12" x14ac:dyDescent="0.2">
      <c r="A168" s="43"/>
      <c r="B168" s="43"/>
      <c r="C168" s="43"/>
      <c r="D168" s="44"/>
      <c r="E168" s="43"/>
      <c r="F168" s="43"/>
      <c r="G168" s="43"/>
    </row>
    <row r="169" spans="1:12" x14ac:dyDescent="0.2">
      <c r="A169" s="3"/>
      <c r="B169" s="3"/>
      <c r="C169" s="3"/>
      <c r="D169" s="12"/>
      <c r="E169" s="3"/>
      <c r="F169" s="3"/>
      <c r="G169" s="3"/>
    </row>
    <row r="170" spans="1:12" x14ac:dyDescent="0.2">
      <c r="E170" s="1"/>
    </row>
    <row r="171" spans="1:12" x14ac:dyDescent="0.2">
      <c r="E171" s="1"/>
    </row>
    <row r="172" spans="1:12" x14ac:dyDescent="0.2">
      <c r="E172" s="1"/>
    </row>
    <row r="173" spans="1:12" x14ac:dyDescent="0.2">
      <c r="E173" s="1"/>
    </row>
    <row r="174" spans="1:12" x14ac:dyDescent="0.2">
      <c r="E174" s="1"/>
    </row>
    <row r="175" spans="1:12" x14ac:dyDescent="0.2">
      <c r="E175" s="1"/>
    </row>
    <row r="176" spans="1:12" x14ac:dyDescent="0.2">
      <c r="E176" s="1"/>
    </row>
    <row r="177" spans="5:5" x14ac:dyDescent="0.2">
      <c r="E177" s="1"/>
    </row>
    <row r="178" spans="5:5" x14ac:dyDescent="0.2">
      <c r="E178" s="1"/>
    </row>
    <row r="179" spans="5:5" x14ac:dyDescent="0.2">
      <c r="E179" s="1"/>
    </row>
    <row r="180" spans="5:5" x14ac:dyDescent="0.2">
      <c r="E180" s="1"/>
    </row>
    <row r="181" spans="5:5" x14ac:dyDescent="0.2">
      <c r="E181" s="1"/>
    </row>
    <row r="182" spans="5:5" x14ac:dyDescent="0.2">
      <c r="E182" s="1"/>
    </row>
    <row r="183" spans="5:5" x14ac:dyDescent="0.2">
      <c r="E183" s="1"/>
    </row>
    <row r="184" spans="5:5" x14ac:dyDescent="0.2">
      <c r="E184" s="1"/>
    </row>
    <row r="185" spans="5:5" x14ac:dyDescent="0.2">
      <c r="E185" s="1"/>
    </row>
    <row r="186" spans="5:5" x14ac:dyDescent="0.2">
      <c r="E186" s="1"/>
    </row>
    <row r="187" spans="5:5" x14ac:dyDescent="0.2">
      <c r="E187" s="1"/>
    </row>
    <row r="188" spans="5:5" x14ac:dyDescent="0.2">
      <c r="E188" s="1"/>
    </row>
    <row r="189" spans="5:5" x14ac:dyDescent="0.2">
      <c r="E189" s="1"/>
    </row>
    <row r="190" spans="5:5" x14ac:dyDescent="0.2">
      <c r="E190" s="1"/>
    </row>
    <row r="191" spans="5:5" x14ac:dyDescent="0.2">
      <c r="E191" s="1"/>
    </row>
    <row r="192" spans="5:5" x14ac:dyDescent="0.2">
      <c r="E192" s="1"/>
    </row>
    <row r="193" spans="1:7" x14ac:dyDescent="0.2">
      <c r="E193" s="1"/>
    </row>
    <row r="194" spans="1:7" x14ac:dyDescent="0.2">
      <c r="E194" s="1"/>
    </row>
    <row r="195" spans="1:7" x14ac:dyDescent="0.2">
      <c r="E195" s="1"/>
    </row>
    <row r="196" spans="1:7" x14ac:dyDescent="0.2">
      <c r="E196" s="1"/>
    </row>
    <row r="197" spans="1:7" x14ac:dyDescent="0.2">
      <c r="E197" s="1"/>
    </row>
    <row r="198" spans="1:7" x14ac:dyDescent="0.2">
      <c r="E198" s="1"/>
    </row>
    <row r="199" spans="1:7" x14ac:dyDescent="0.2">
      <c r="E199" s="1"/>
    </row>
    <row r="200" spans="1:7" x14ac:dyDescent="0.2">
      <c r="E200" s="1"/>
    </row>
    <row r="201" spans="1:7" x14ac:dyDescent="0.2">
      <c r="A201" s="4"/>
      <c r="B201" s="4"/>
    </row>
    <row r="202" spans="1:7" x14ac:dyDescent="0.2">
      <c r="A202" s="3"/>
      <c r="B202" s="3"/>
      <c r="C202" s="6"/>
      <c r="D202" s="13"/>
      <c r="E202" s="7"/>
      <c r="F202" s="6"/>
      <c r="G202" s="8"/>
    </row>
    <row r="203" spans="1:7" x14ac:dyDescent="0.2">
      <c r="A203" s="9"/>
      <c r="B203" s="9"/>
      <c r="C203" s="3"/>
      <c r="D203" s="12"/>
      <c r="E203" s="10"/>
      <c r="F203" s="3"/>
      <c r="G203" s="3"/>
    </row>
    <row r="204" spans="1:7" x14ac:dyDescent="0.2">
      <c r="A204" s="3"/>
      <c r="B204" s="3"/>
      <c r="C204" s="3"/>
      <c r="D204" s="12"/>
      <c r="E204" s="10"/>
      <c r="F204" s="3"/>
      <c r="G204" s="3"/>
    </row>
    <row r="205" spans="1:7" x14ac:dyDescent="0.2">
      <c r="A205" s="3"/>
      <c r="B205" s="3"/>
      <c r="C205" s="3"/>
      <c r="D205" s="12"/>
      <c r="E205" s="10"/>
      <c r="F205" s="3"/>
      <c r="G205" s="3"/>
    </row>
    <row r="206" spans="1:7" x14ac:dyDescent="0.2">
      <c r="A206" s="3"/>
      <c r="B206" s="3"/>
      <c r="C206" s="3"/>
      <c r="D206" s="12"/>
      <c r="E206" s="10"/>
      <c r="F206" s="3"/>
      <c r="G206" s="3"/>
    </row>
    <row r="207" spans="1:7" x14ac:dyDescent="0.2">
      <c r="A207" s="3"/>
      <c r="B207" s="3"/>
      <c r="C207" s="3"/>
      <c r="D207" s="12"/>
      <c r="E207" s="10"/>
      <c r="F207" s="3"/>
      <c r="G207" s="3"/>
    </row>
    <row r="208" spans="1:7" x14ac:dyDescent="0.2">
      <c r="A208" s="3"/>
      <c r="B208" s="3"/>
      <c r="C208" s="3"/>
      <c r="D208" s="12"/>
      <c r="E208" s="10"/>
      <c r="F208" s="3"/>
      <c r="G208" s="3"/>
    </row>
    <row r="209" spans="1:7" x14ac:dyDescent="0.2">
      <c r="A209" s="3"/>
      <c r="B209" s="3"/>
      <c r="C209" s="3"/>
      <c r="D209" s="12"/>
      <c r="E209" s="10"/>
      <c r="F209" s="3"/>
      <c r="G209" s="3"/>
    </row>
    <row r="210" spans="1:7" x14ac:dyDescent="0.2">
      <c r="A210" s="3"/>
      <c r="B210" s="3"/>
      <c r="C210" s="3"/>
      <c r="D210" s="12"/>
      <c r="E210" s="10"/>
      <c r="F210" s="3"/>
      <c r="G210" s="3"/>
    </row>
    <row r="211" spans="1:7" x14ac:dyDescent="0.2">
      <c r="A211" s="3"/>
      <c r="B211" s="3"/>
      <c r="C211" s="3"/>
      <c r="D211" s="12"/>
      <c r="E211" s="10"/>
      <c r="F211" s="3"/>
      <c r="G211" s="3"/>
    </row>
    <row r="212" spans="1:7" x14ac:dyDescent="0.2">
      <c r="A212" s="3"/>
      <c r="B212" s="3"/>
      <c r="C212" s="3"/>
      <c r="D212" s="12"/>
      <c r="E212" s="10"/>
      <c r="F212" s="3"/>
      <c r="G212" s="3"/>
    </row>
    <row r="213" spans="1:7" x14ac:dyDescent="0.2">
      <c r="A213" s="3"/>
      <c r="B213" s="3"/>
      <c r="C213" s="3"/>
      <c r="D213" s="12"/>
      <c r="E213" s="10"/>
      <c r="F213" s="3"/>
      <c r="G213" s="3"/>
    </row>
    <row r="214" spans="1:7" x14ac:dyDescent="0.2">
      <c r="A214" s="3"/>
      <c r="B214" s="3"/>
      <c r="C214" s="3"/>
      <c r="D214" s="12"/>
      <c r="E214" s="10"/>
      <c r="F214" s="3"/>
      <c r="G214" s="3"/>
    </row>
    <row r="215" spans="1:7" x14ac:dyDescent="0.2">
      <c r="A215" s="3"/>
      <c r="B215" s="3"/>
      <c r="C215" s="3"/>
      <c r="D215" s="12"/>
      <c r="E215" s="10"/>
      <c r="F215" s="3"/>
      <c r="G215" s="3"/>
    </row>
  </sheetData>
  <mergeCells count="5">
    <mergeCell ref="A1:G1"/>
    <mergeCell ref="A3:B3"/>
    <mergeCell ref="A4:B4"/>
    <mergeCell ref="D4:G4"/>
    <mergeCell ref="D3:E3"/>
  </mergeCells>
  <phoneticPr fontId="0" type="noConversion"/>
  <conditionalFormatting sqref="C96 C101">
    <cfRule type="cellIs" dxfId="29" priority="97" stopIfTrue="1" operator="equal">
      <formula>"soubor"</formula>
    </cfRule>
  </conditionalFormatting>
  <conditionalFormatting sqref="C122">
    <cfRule type="cellIs" dxfId="28" priority="96" stopIfTrue="1" operator="equal">
      <formula>"soubor"</formula>
    </cfRule>
  </conditionalFormatting>
  <conditionalFormatting sqref="C123">
    <cfRule type="cellIs" dxfId="27" priority="95" stopIfTrue="1" operator="equal">
      <formula>"soubor"</formula>
    </cfRule>
  </conditionalFormatting>
  <conditionalFormatting sqref="C125">
    <cfRule type="cellIs" dxfId="26" priority="92" stopIfTrue="1" operator="equal">
      <formula>"soubor"</formula>
    </cfRule>
  </conditionalFormatting>
  <conditionalFormatting sqref="C89:C90">
    <cfRule type="cellIs" dxfId="25" priority="90" stopIfTrue="1" operator="equal">
      <formula>"soubor"</formula>
    </cfRule>
  </conditionalFormatting>
  <conditionalFormatting sqref="C19:C20">
    <cfRule type="cellIs" dxfId="24" priority="77" stopIfTrue="1" operator="equal">
      <formula>"soubor"</formula>
    </cfRule>
  </conditionalFormatting>
  <conditionalFormatting sqref="C109 C114">
    <cfRule type="cellIs" dxfId="23" priority="24" stopIfTrue="1" operator="equal">
      <formula>"soubor"</formula>
    </cfRule>
  </conditionalFormatting>
  <conditionalFormatting sqref="C102:C103">
    <cfRule type="cellIs" dxfId="22" priority="23" stopIfTrue="1" operator="equal">
      <formula>"soubor"</formula>
    </cfRule>
  </conditionalFormatting>
  <conditionalFormatting sqref="C56">
    <cfRule type="cellIs" dxfId="21" priority="22" stopIfTrue="1" operator="equal">
      <formula>"soubor"</formula>
    </cfRule>
  </conditionalFormatting>
  <conditionalFormatting sqref="C63">
    <cfRule type="cellIs" dxfId="20" priority="21" stopIfTrue="1" operator="equal">
      <formula>"soubor"</formula>
    </cfRule>
  </conditionalFormatting>
  <conditionalFormatting sqref="C69">
    <cfRule type="cellIs" dxfId="19" priority="20" stopIfTrue="1" operator="equal">
      <formula>"soubor"</formula>
    </cfRule>
  </conditionalFormatting>
  <conditionalFormatting sqref="C66">
    <cfRule type="cellIs" dxfId="18" priority="19" stopIfTrue="1" operator="equal">
      <formula>"soubor"</formula>
    </cfRule>
  </conditionalFormatting>
  <conditionalFormatting sqref="C83 C88">
    <cfRule type="cellIs" dxfId="17" priority="18" stopIfTrue="1" operator="equal">
      <formula>"soubor"</formula>
    </cfRule>
  </conditionalFormatting>
  <conditionalFormatting sqref="C70 C72">
    <cfRule type="cellIs" dxfId="16" priority="17" stopIfTrue="1" operator="equal">
      <formula>"soubor"</formula>
    </cfRule>
  </conditionalFormatting>
  <conditionalFormatting sqref="C71">
    <cfRule type="cellIs" dxfId="15" priority="16" stopIfTrue="1" operator="equal">
      <formula>"soubor"</formula>
    </cfRule>
  </conditionalFormatting>
  <conditionalFormatting sqref="C57">
    <cfRule type="cellIs" dxfId="14" priority="15" stopIfTrue="1" operator="equal">
      <formula>"soubor"</formula>
    </cfRule>
  </conditionalFormatting>
  <conditionalFormatting sqref="C78">
    <cfRule type="cellIs" dxfId="13" priority="14" stopIfTrue="1" operator="equal">
      <formula>"soubor"</formula>
    </cfRule>
  </conditionalFormatting>
  <conditionalFormatting sqref="C54">
    <cfRule type="cellIs" dxfId="12" priority="13" stopIfTrue="1" operator="equal">
      <formula>"soubor"</formula>
    </cfRule>
  </conditionalFormatting>
  <conditionalFormatting sqref="C55">
    <cfRule type="cellIs" dxfId="11" priority="12" stopIfTrue="1" operator="equal">
      <formula>"soubor"</formula>
    </cfRule>
  </conditionalFormatting>
  <conditionalFormatting sqref="C113">
    <cfRule type="cellIs" dxfId="10" priority="2" stopIfTrue="1" operator="equal">
      <formula>"soubor"</formula>
    </cfRule>
  </conditionalFormatting>
  <conditionalFormatting sqref="C48">
    <cfRule type="cellIs" dxfId="9" priority="11" stopIfTrue="1" operator="equal">
      <formula>"soubor"</formula>
    </cfRule>
  </conditionalFormatting>
  <conditionalFormatting sqref="C47">
    <cfRule type="cellIs" dxfId="8" priority="10" stopIfTrue="1" operator="equal">
      <formula>"soubor"</formula>
    </cfRule>
  </conditionalFormatting>
  <conditionalFormatting sqref="C68">
    <cfRule type="cellIs" dxfId="7" priority="9" stopIfTrue="1" operator="equal">
      <formula>"soubor"</formula>
    </cfRule>
  </conditionalFormatting>
  <conditionalFormatting sqref="C67">
    <cfRule type="cellIs" dxfId="6" priority="8" stopIfTrue="1" operator="equal">
      <formula>"soubor"</formula>
    </cfRule>
  </conditionalFormatting>
  <conditionalFormatting sqref="C86">
    <cfRule type="cellIs" dxfId="5" priority="7" stopIfTrue="1" operator="equal">
      <formula>"soubor"</formula>
    </cfRule>
  </conditionalFormatting>
  <conditionalFormatting sqref="C99">
    <cfRule type="cellIs" dxfId="4" priority="6" stopIfTrue="1" operator="equal">
      <formula>"soubor"</formula>
    </cfRule>
  </conditionalFormatting>
  <conditionalFormatting sqref="C87">
    <cfRule type="cellIs" dxfId="3" priority="5" stopIfTrue="1" operator="equal">
      <formula>"soubor"</formula>
    </cfRule>
  </conditionalFormatting>
  <conditionalFormatting sqref="C100">
    <cfRule type="cellIs" dxfId="2" priority="4" stopIfTrue="1" operator="equal">
      <formula>"soubor"</formula>
    </cfRule>
  </conditionalFormatting>
  <conditionalFormatting sqref="C112">
    <cfRule type="cellIs" dxfId="1" priority="3" stopIfTrue="1" operator="equal">
      <formula>"soubor"</formula>
    </cfRule>
  </conditionalFormatting>
  <conditionalFormatting sqref="C124">
    <cfRule type="cellIs" dxfId="0" priority="1" stopIfTrue="1" operator="equal">
      <formula>"soubor"</formula>
    </cfRule>
  </conditionalFormatting>
  <printOptions horizontalCentered="1" gridLinesSet="0"/>
  <pageMargins left="7.874015748031496E-2" right="7.874015748031496E-2" top="0.19685039370078741" bottom="0.27559055118110237" header="0.19685039370078741" footer="3.937007874015748E-2"/>
  <pageSetup paperSize="9" fitToHeight="0" orientation="portrait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Spojprojekt CZ,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hfarka</dc:creator>
  <cp:lastModifiedBy>Radomír Drozd</cp:lastModifiedBy>
  <cp:lastPrinted>2021-09-16T12:06:07Z</cp:lastPrinted>
  <dcterms:created xsi:type="dcterms:W3CDTF">2011-12-29T12:13:28Z</dcterms:created>
  <dcterms:modified xsi:type="dcterms:W3CDTF">2022-01-11T14:13:26Z</dcterms:modified>
</cp:coreProperties>
</file>