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8680" yWindow="-120" windowWidth="25440" windowHeight="15840" activeTab="6"/>
  </bookViews>
  <sheets>
    <sheet name="Pokyny pro vyplnění" sheetId="11" r:id="rId1"/>
    <sheet name="Stavba" sheetId="1" r:id="rId2"/>
    <sheet name="VzorPolozky" sheetId="10" state="hidden" r:id="rId3"/>
    <sheet name="1 1 Pol" sheetId="12" r:id="rId4"/>
    <sheet name="2 2 Pol" sheetId="13" r:id="rId5"/>
    <sheet name="3 3 Pol" sheetId="14" r:id="rId6"/>
    <sheet name="4 4 Pol" sheetId="15" r:id="rId7"/>
  </sheets>
  <externalReferences>
    <externalReference r:id="rId8"/>
  </externalReferences>
  <definedNames>
    <definedName name="CelkemDPHVypocet" localSheetId="1">Stavba!$H$48</definedName>
    <definedName name="CenaCelkem">Stavba!$G$29</definedName>
    <definedName name="CenaCelkemBezDPH">Stavba!$G$28</definedName>
    <definedName name="CenaCelkemVypocet" localSheetId="1">Stavba!$I$48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_xlnm.Print_Area" localSheetId="3">'1 1 Pol'!$A$1:$X$65</definedName>
    <definedName name="_xlnm.Print_Area" localSheetId="4">'2 2 Pol'!$A$1:$X$24</definedName>
    <definedName name="_xlnm.Print_Area" localSheetId="5">'3 3 Pol'!$A$1:$X$50</definedName>
    <definedName name="_xlnm.Print_Area" localSheetId="6">'4 4 Pol'!$A$1:$X$46</definedName>
    <definedName name="_xlnm.Print_Area" localSheetId="1">Stavba!$A$1:$J$79</definedName>
    <definedName name="_xlnm.Print_Titles" localSheetId="3">'1 1 Pol'!$1:$7</definedName>
    <definedName name="_xlnm.Print_Titles" localSheetId="4">'2 2 Pol'!$1:$7</definedName>
    <definedName name="_xlnm.Print_Titles" localSheetId="5">'3 3 Pol'!$1:$7</definedName>
    <definedName name="_xlnm.Print_Titles" localSheetId="6">'4 4 Pol'!$1:$7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Stavba!$F$48</definedName>
    <definedName name="ZakladDPHZakl">Stavba!$G$25</definedName>
    <definedName name="ZakladDPHZaklVypocet" localSheetId="1">Stavba!$G$48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14210" fullCalcOnLoad="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4" i="1"/>
  <c r="F45"/>
  <c r="F44"/>
  <c r="F41"/>
  <c r="F40"/>
  <c r="G9" i="15"/>
  <c r="I9"/>
  <c r="K9"/>
  <c r="O9"/>
  <c r="Q9"/>
  <c r="V9"/>
  <c r="G10"/>
  <c r="M10"/>
  <c r="I10"/>
  <c r="K10"/>
  <c r="O10"/>
  <c r="Q10"/>
  <c r="V10"/>
  <c r="G11"/>
  <c r="M11"/>
  <c r="I11"/>
  <c r="K11"/>
  <c r="O11"/>
  <c r="Q11"/>
  <c r="V11"/>
  <c r="G12"/>
  <c r="M12"/>
  <c r="I12"/>
  <c r="K12"/>
  <c r="O12"/>
  <c r="Q12"/>
  <c r="V12"/>
  <c r="G13"/>
  <c r="I13"/>
  <c r="K13"/>
  <c r="M13"/>
  <c r="O13"/>
  <c r="Q13"/>
  <c r="V13"/>
  <c r="G14"/>
  <c r="M14"/>
  <c r="I14"/>
  <c r="K14"/>
  <c r="O14"/>
  <c r="Q14"/>
  <c r="V14"/>
  <c r="G15"/>
  <c r="M15"/>
  <c r="I15"/>
  <c r="K15"/>
  <c r="O15"/>
  <c r="Q15"/>
  <c r="V15"/>
  <c r="G16"/>
  <c r="M16"/>
  <c r="I16"/>
  <c r="K16"/>
  <c r="O16"/>
  <c r="Q16"/>
  <c r="V16"/>
  <c r="G17"/>
  <c r="M17"/>
  <c r="I17"/>
  <c r="K17"/>
  <c r="O17"/>
  <c r="Q17"/>
  <c r="V17"/>
  <c r="G18"/>
  <c r="M18"/>
  <c r="I18"/>
  <c r="K18"/>
  <c r="O18"/>
  <c r="Q18"/>
  <c r="V18"/>
  <c r="G19"/>
  <c r="I19"/>
  <c r="K19"/>
  <c r="M19"/>
  <c r="O19"/>
  <c r="Q19"/>
  <c r="V19"/>
  <c r="G20"/>
  <c r="M20"/>
  <c r="I20"/>
  <c r="K20"/>
  <c r="O20"/>
  <c r="Q20"/>
  <c r="V20"/>
  <c r="G21"/>
  <c r="M21"/>
  <c r="I21"/>
  <c r="K21"/>
  <c r="O21"/>
  <c r="Q21"/>
  <c r="V21"/>
  <c r="G23"/>
  <c r="M23"/>
  <c r="I23"/>
  <c r="K23"/>
  <c r="O23"/>
  <c r="Q23"/>
  <c r="V23"/>
  <c r="G24"/>
  <c r="M24"/>
  <c r="I24"/>
  <c r="K24"/>
  <c r="O24"/>
  <c r="Q24"/>
  <c r="V24"/>
  <c r="G25"/>
  <c r="M25"/>
  <c r="I25"/>
  <c r="K25"/>
  <c r="O25"/>
  <c r="Q25"/>
  <c r="V25"/>
  <c r="G26"/>
  <c r="I26"/>
  <c r="K26"/>
  <c r="M26"/>
  <c r="O26"/>
  <c r="Q26"/>
  <c r="V26"/>
  <c r="G27"/>
  <c r="M27"/>
  <c r="I27"/>
  <c r="K27"/>
  <c r="O27"/>
  <c r="Q27"/>
  <c r="V27"/>
  <c r="G28"/>
  <c r="M28"/>
  <c r="I28"/>
  <c r="K28"/>
  <c r="O28"/>
  <c r="Q28"/>
  <c r="V28"/>
  <c r="G29"/>
  <c r="M29"/>
  <c r="I29"/>
  <c r="K29"/>
  <c r="O29"/>
  <c r="Q29"/>
  <c r="V29"/>
  <c r="G31"/>
  <c r="M31"/>
  <c r="I31"/>
  <c r="K31"/>
  <c r="O31"/>
  <c r="Q31"/>
  <c r="V31"/>
  <c r="G32"/>
  <c r="M32"/>
  <c r="I32"/>
  <c r="K32"/>
  <c r="O32"/>
  <c r="Q32"/>
  <c r="V32"/>
  <c r="G34"/>
  <c r="I34"/>
  <c r="K34"/>
  <c r="M34"/>
  <c r="O34"/>
  <c r="Q34"/>
  <c r="V34"/>
  <c r="AE36"/>
  <c r="F47" i="1"/>
  <c r="I8" i="14"/>
  <c r="G9"/>
  <c r="I9"/>
  <c r="K9"/>
  <c r="K8"/>
  <c r="O9"/>
  <c r="Q9"/>
  <c r="Q8"/>
  <c r="V9"/>
  <c r="G10"/>
  <c r="I10"/>
  <c r="K10"/>
  <c r="M10"/>
  <c r="O10"/>
  <c r="O8"/>
  <c r="Q10"/>
  <c r="V10"/>
  <c r="V8"/>
  <c r="G12"/>
  <c r="I12"/>
  <c r="K12"/>
  <c r="O12"/>
  <c r="Q12"/>
  <c r="V12"/>
  <c r="G13"/>
  <c r="M13"/>
  <c r="I13"/>
  <c r="K13"/>
  <c r="O13"/>
  <c r="Q13"/>
  <c r="V13"/>
  <c r="G14"/>
  <c r="M14"/>
  <c r="I14"/>
  <c r="K14"/>
  <c r="O14"/>
  <c r="Q14"/>
  <c r="V14"/>
  <c r="G15"/>
  <c r="M15"/>
  <c r="I15"/>
  <c r="K15"/>
  <c r="K11"/>
  <c r="O15"/>
  <c r="Q15"/>
  <c r="V15"/>
  <c r="G17"/>
  <c r="I17"/>
  <c r="I16"/>
  <c r="K17"/>
  <c r="M17"/>
  <c r="O17"/>
  <c r="Q17"/>
  <c r="V17"/>
  <c r="G18"/>
  <c r="G16"/>
  <c r="I66" i="1"/>
  <c r="I18" i="14"/>
  <c r="K18"/>
  <c r="O18"/>
  <c r="Q18"/>
  <c r="Q16"/>
  <c r="V18"/>
  <c r="G19"/>
  <c r="M19"/>
  <c r="I19"/>
  <c r="K19"/>
  <c r="O19"/>
  <c r="O16"/>
  <c r="Q19"/>
  <c r="V19"/>
  <c r="G20"/>
  <c r="M20"/>
  <c r="I20"/>
  <c r="K20"/>
  <c r="O20"/>
  <c r="Q20"/>
  <c r="V20"/>
  <c r="G22"/>
  <c r="M22"/>
  <c r="M21"/>
  <c r="I22"/>
  <c r="K22"/>
  <c r="O22"/>
  <c r="Q22"/>
  <c r="Q21"/>
  <c r="V22"/>
  <c r="G23"/>
  <c r="M23"/>
  <c r="I23"/>
  <c r="K23"/>
  <c r="K21"/>
  <c r="O23"/>
  <c r="Q23"/>
  <c r="V23"/>
  <c r="G24"/>
  <c r="I24"/>
  <c r="K24"/>
  <c r="M24"/>
  <c r="O24"/>
  <c r="Q24"/>
  <c r="V24"/>
  <c r="G25"/>
  <c r="M25"/>
  <c r="I25"/>
  <c r="K25"/>
  <c r="O25"/>
  <c r="O21"/>
  <c r="Q25"/>
  <c r="V25"/>
  <c r="G26"/>
  <c r="M26"/>
  <c r="I26"/>
  <c r="K26"/>
  <c r="O26"/>
  <c r="Q26"/>
  <c r="V26"/>
  <c r="G27"/>
  <c r="M27"/>
  <c r="I27"/>
  <c r="K27"/>
  <c r="O27"/>
  <c r="Q27"/>
  <c r="V27"/>
  <c r="G28"/>
  <c r="M28"/>
  <c r="I28"/>
  <c r="I21"/>
  <c r="K28"/>
  <c r="O28"/>
  <c r="Q28"/>
  <c r="V28"/>
  <c r="G29"/>
  <c r="I29"/>
  <c r="K29"/>
  <c r="M29"/>
  <c r="O29"/>
  <c r="Q29"/>
  <c r="V29"/>
  <c r="G30"/>
  <c r="M30"/>
  <c r="I30"/>
  <c r="K30"/>
  <c r="O30"/>
  <c r="Q30"/>
  <c r="V30"/>
  <c r="G31"/>
  <c r="I31"/>
  <c r="K31"/>
  <c r="M31"/>
  <c r="O31"/>
  <c r="Q31"/>
  <c r="V31"/>
  <c r="G32"/>
  <c r="M32"/>
  <c r="I32"/>
  <c r="K32"/>
  <c r="O32"/>
  <c r="Q32"/>
  <c r="V32"/>
  <c r="G34"/>
  <c r="M34"/>
  <c r="I34"/>
  <c r="K34"/>
  <c r="O34"/>
  <c r="Q34"/>
  <c r="V34"/>
  <c r="G35"/>
  <c r="I35"/>
  <c r="K35"/>
  <c r="M35"/>
  <c r="O35"/>
  <c r="Q35"/>
  <c r="V35"/>
  <c r="G36"/>
  <c r="I36"/>
  <c r="K36"/>
  <c r="O36"/>
  <c r="Q36"/>
  <c r="V36"/>
  <c r="V33"/>
  <c r="G37"/>
  <c r="I37"/>
  <c r="K37"/>
  <c r="M37"/>
  <c r="O37"/>
  <c r="Q37"/>
  <c r="V37"/>
  <c r="G38"/>
  <c r="M38"/>
  <c r="I38"/>
  <c r="K38"/>
  <c r="O38"/>
  <c r="Q38"/>
  <c r="V38"/>
  <c r="AE40"/>
  <c r="G9" i="13"/>
  <c r="M9"/>
  <c r="I9"/>
  <c r="K9"/>
  <c r="O9"/>
  <c r="Q9"/>
  <c r="V9"/>
  <c r="G10"/>
  <c r="AF14"/>
  <c r="I10"/>
  <c r="K10"/>
  <c r="O10"/>
  <c r="Q10"/>
  <c r="V10"/>
  <c r="G11"/>
  <c r="M11"/>
  <c r="I11"/>
  <c r="K11"/>
  <c r="K8"/>
  <c r="O11"/>
  <c r="Q11"/>
  <c r="V11"/>
  <c r="G12"/>
  <c r="I12"/>
  <c r="I8"/>
  <c r="K12"/>
  <c r="M12"/>
  <c r="O12"/>
  <c r="Q12"/>
  <c r="V12"/>
  <c r="AE14"/>
  <c r="F39" i="1"/>
  <c r="BA53" i="12"/>
  <c r="BA51"/>
  <c r="BA45"/>
  <c r="G9"/>
  <c r="G8"/>
  <c r="I9"/>
  <c r="I8"/>
  <c r="K9"/>
  <c r="K8"/>
  <c r="M9"/>
  <c r="M8"/>
  <c r="O9"/>
  <c r="O8"/>
  <c r="Q9"/>
  <c r="Q8"/>
  <c r="V9"/>
  <c r="V8"/>
  <c r="G11"/>
  <c r="M11"/>
  <c r="I11"/>
  <c r="K11"/>
  <c r="K10"/>
  <c r="O11"/>
  <c r="Q11"/>
  <c r="V11"/>
  <c r="G12"/>
  <c r="M12"/>
  <c r="I12"/>
  <c r="K12"/>
  <c r="O12"/>
  <c r="O10"/>
  <c r="Q12"/>
  <c r="V12"/>
  <c r="G14"/>
  <c r="I14"/>
  <c r="K14"/>
  <c r="M14"/>
  <c r="O14"/>
  <c r="Q14"/>
  <c r="Q10"/>
  <c r="V14"/>
  <c r="G16"/>
  <c r="I16"/>
  <c r="K16"/>
  <c r="M16"/>
  <c r="O16"/>
  <c r="Q16"/>
  <c r="V16"/>
  <c r="G18"/>
  <c r="I71" i="1"/>
  <c r="G19" i="12"/>
  <c r="M19"/>
  <c r="M18"/>
  <c r="I19"/>
  <c r="I18"/>
  <c r="K19"/>
  <c r="K18"/>
  <c r="O19"/>
  <c r="O18"/>
  <c r="Q19"/>
  <c r="Q18"/>
  <c r="V19"/>
  <c r="V18"/>
  <c r="G20"/>
  <c r="I72" i="1"/>
  <c r="G21" i="12"/>
  <c r="M21"/>
  <c r="I21"/>
  <c r="K21"/>
  <c r="O21"/>
  <c r="Q21"/>
  <c r="V21"/>
  <c r="G24"/>
  <c r="M24"/>
  <c r="M20"/>
  <c r="I24"/>
  <c r="K24"/>
  <c r="O24"/>
  <c r="Q24"/>
  <c r="V24"/>
  <c r="G25"/>
  <c r="M25"/>
  <c r="I25"/>
  <c r="K25"/>
  <c r="K20"/>
  <c r="O25"/>
  <c r="Q25"/>
  <c r="V25"/>
  <c r="G27"/>
  <c r="I27"/>
  <c r="K27"/>
  <c r="M27"/>
  <c r="O27"/>
  <c r="Q27"/>
  <c r="V27"/>
  <c r="G31"/>
  <c r="M31"/>
  <c r="I31"/>
  <c r="K31"/>
  <c r="O31"/>
  <c r="Q31"/>
  <c r="V31"/>
  <c r="O32"/>
  <c r="G33"/>
  <c r="G32"/>
  <c r="I73" i="1"/>
  <c r="M33" i="12"/>
  <c r="M32"/>
  <c r="I33"/>
  <c r="I32"/>
  <c r="K33"/>
  <c r="K32"/>
  <c r="O33"/>
  <c r="Q33"/>
  <c r="Q32"/>
  <c r="V33"/>
  <c r="V32"/>
  <c r="G35"/>
  <c r="G34"/>
  <c r="I75" i="1"/>
  <c r="I35" i="12"/>
  <c r="K35"/>
  <c r="M35"/>
  <c r="M34"/>
  <c r="O35"/>
  <c r="Q35"/>
  <c r="Q34"/>
  <c r="V35"/>
  <c r="G36"/>
  <c r="I36"/>
  <c r="I34"/>
  <c r="K36"/>
  <c r="K34"/>
  <c r="M36"/>
  <c r="O36"/>
  <c r="Q36"/>
  <c r="V36"/>
  <c r="V34"/>
  <c r="G39"/>
  <c r="M39"/>
  <c r="I39"/>
  <c r="I38"/>
  <c r="K39"/>
  <c r="O39"/>
  <c r="Q39"/>
  <c r="V39"/>
  <c r="G41"/>
  <c r="M41"/>
  <c r="I41"/>
  <c r="K41"/>
  <c r="O41"/>
  <c r="Q41"/>
  <c r="V41"/>
  <c r="V38"/>
  <c r="G42"/>
  <c r="I42"/>
  <c r="K42"/>
  <c r="M42"/>
  <c r="O42"/>
  <c r="Q42"/>
  <c r="V42"/>
  <c r="G43"/>
  <c r="M43"/>
  <c r="I43"/>
  <c r="K43"/>
  <c r="O43"/>
  <c r="Q43"/>
  <c r="V43"/>
  <c r="G44"/>
  <c r="I44"/>
  <c r="K44"/>
  <c r="M44"/>
  <c r="O44"/>
  <c r="Q44"/>
  <c r="V44"/>
  <c r="G46"/>
  <c r="M46"/>
  <c r="I46"/>
  <c r="K46"/>
  <c r="K38"/>
  <c r="O46"/>
  <c r="Q46"/>
  <c r="V46"/>
  <c r="I47"/>
  <c r="G48"/>
  <c r="M48"/>
  <c r="I48"/>
  <c r="K48"/>
  <c r="O48"/>
  <c r="Q48"/>
  <c r="Q47"/>
  <c r="V48"/>
  <c r="G50"/>
  <c r="M50"/>
  <c r="I50"/>
  <c r="K50"/>
  <c r="K47"/>
  <c r="O50"/>
  <c r="O47"/>
  <c r="Q50"/>
  <c r="V50"/>
  <c r="G52"/>
  <c r="M52"/>
  <c r="I52"/>
  <c r="K52"/>
  <c r="O52"/>
  <c r="Q52"/>
  <c r="V52"/>
  <c r="AE55"/>
  <c r="I20" i="1"/>
  <c r="I18"/>
  <c r="G8" i="15"/>
  <c r="G8" i="14"/>
  <c r="M9"/>
  <c r="M8"/>
  <c r="M10" i="12"/>
  <c r="G10"/>
  <c r="I70" i="1"/>
  <c r="J28"/>
  <c r="J26"/>
  <c r="G38"/>
  <c r="F38"/>
  <c r="J23"/>
  <c r="J24"/>
  <c r="J25"/>
  <c r="J27"/>
  <c r="E24"/>
  <c r="E26"/>
  <c r="G43"/>
  <c r="G42"/>
  <c r="I65"/>
  <c r="I67"/>
  <c r="I68"/>
  <c r="I69"/>
  <c r="I77"/>
  <c r="I16"/>
  <c r="O8" i="13"/>
  <c r="Q33" i="14"/>
  <c r="G38" i="12"/>
  <c r="Q38"/>
  <c r="V20"/>
  <c r="O33" i="14"/>
  <c r="V11"/>
  <c r="V8" i="15"/>
  <c r="I8"/>
  <c r="AF55" i="12"/>
  <c r="O38"/>
  <c r="Q20"/>
  <c r="I20"/>
  <c r="I10"/>
  <c r="F48" i="1"/>
  <c r="V8" i="13"/>
  <c r="K33" i="14"/>
  <c r="G21"/>
  <c r="Q11"/>
  <c r="Q8" i="15"/>
  <c r="M9"/>
  <c r="M8"/>
  <c r="AF36"/>
  <c r="F42" i="1"/>
  <c r="G36" i="15"/>
  <c r="V47" i="12"/>
  <c r="M8" i="13"/>
  <c r="K16" i="14"/>
  <c r="G11"/>
  <c r="M12"/>
  <c r="M11"/>
  <c r="AF40"/>
  <c r="K8" i="15"/>
  <c r="V10" i="12"/>
  <c r="G8" i="13"/>
  <c r="M10"/>
  <c r="V21" i="14"/>
  <c r="M47" i="12"/>
  <c r="M38"/>
  <c r="G47"/>
  <c r="I78" i="1"/>
  <c r="I19"/>
  <c r="O34" i="12"/>
  <c r="O20"/>
  <c r="Q8" i="13"/>
  <c r="G33" i="14"/>
  <c r="I76" i="1"/>
  <c r="M36" i="14"/>
  <c r="M33"/>
  <c r="I33"/>
  <c r="M18"/>
  <c r="M16"/>
  <c r="V16"/>
  <c r="O11"/>
  <c r="I11"/>
  <c r="O8" i="15"/>
  <c r="F43" i="1"/>
  <c r="F46"/>
  <c r="G40" i="14"/>
  <c r="G55" i="12"/>
  <c r="G39" i="1"/>
  <c r="G41"/>
  <c r="G40"/>
  <c r="G46"/>
  <c r="H46"/>
  <c r="I46"/>
  <c r="H42"/>
  <c r="I42"/>
  <c r="H43"/>
  <c r="I43"/>
  <c r="I74"/>
  <c r="G14" i="13"/>
  <c r="G45" i="1"/>
  <c r="G44"/>
  <c r="G47"/>
  <c r="G23"/>
  <c r="H44"/>
  <c r="I44"/>
  <c r="A23"/>
  <c r="G48"/>
  <c r="H39"/>
  <c r="H48"/>
  <c r="I39"/>
  <c r="I48"/>
  <c r="H45"/>
  <c r="I45"/>
  <c r="H40"/>
  <c r="I40"/>
  <c r="H47"/>
  <c r="I47"/>
  <c r="I17"/>
  <c r="I21"/>
  <c r="I79"/>
  <c r="H41"/>
  <c r="I41"/>
  <c r="J69"/>
  <c r="J71"/>
  <c r="J65"/>
  <c r="J74"/>
  <c r="J75"/>
  <c r="J76"/>
  <c r="J66"/>
  <c r="J72"/>
  <c r="J68"/>
  <c r="J77"/>
  <c r="J70"/>
  <c r="J64"/>
  <c r="J67"/>
  <c r="J73"/>
  <c r="J78"/>
  <c r="J79"/>
  <c r="J44"/>
  <c r="J41"/>
  <c r="J42"/>
  <c r="J47"/>
  <c r="J43"/>
  <c r="J40"/>
  <c r="J39"/>
  <c r="J48"/>
  <c r="J45"/>
  <c r="J46"/>
  <c r="A24"/>
  <c r="G24"/>
  <c r="G25"/>
  <c r="A25"/>
  <c r="G28"/>
  <c r="A26"/>
  <c r="G26"/>
  <c r="A27"/>
  <c r="G29"/>
  <c r="G27"/>
  <c r="A29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OEM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OEM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OEM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OEM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<sst xmlns="http://schemas.openxmlformats.org/spreadsheetml/2006/main" count="955" uniqueCount="338">
  <si>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</si>
  <si>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</si>
  <si>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</si>
  <si>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</si>
  <si>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</si>
  <si>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</si>
  <si>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</si>
  <si>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</si>
  <si>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</si>
  <si>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</si>
  <si>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</si>
  <si>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</si>
  <si>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</si>
  <si>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</si>
  <si>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</si>
  <si>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</si>
  <si>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</si>
  <si>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</si>
  <si>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</si>
  <si>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</si>
  <si>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</si>
  <si>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</si>
  <si>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</si>
  <si>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</si>
  <si>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</si>
  <si>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</si>
  <si>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</si>
  <si>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</si>
  <si>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</si>
  <si>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</si>
  <si>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</si>
  <si>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</si>
  <si>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</si>
  <si>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</si>
  <si>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</si>
  <si>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</si>
  <si>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</si>
  <si>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</si>
  <si>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</si>
  <si>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</si>
  <si>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</si>
  <si>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</si>
  <si>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</si>
  <si>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MM-Kl</t>
  </si>
  <si>
    <t>Středisko Teiresias – klimatizace m.č. N01072(114), 1067(115), 1071(116), 1070(117), 1069(118)</t>
  </si>
  <si>
    <t>Stavba</t>
  </si>
  <si>
    <t>1</t>
  </si>
  <si>
    <t xml:space="preserve">Středisko Teiresias – klimatizace </t>
  </si>
  <si>
    <t>Středisko Teiresias – klimatizace - stavební část</t>
  </si>
  <si>
    <t>2</t>
  </si>
  <si>
    <t>ZTI</t>
  </si>
  <si>
    <t>MU TEIRESIAS m.č. 114 - 118 ZTI</t>
  </si>
  <si>
    <t>3</t>
  </si>
  <si>
    <t>Elektroinstalace</t>
  </si>
  <si>
    <t>4</t>
  </si>
  <si>
    <t>VZT</t>
  </si>
  <si>
    <t>Celkem za stavbu</t>
  </si>
  <si>
    <t>CZK</t>
  </si>
  <si>
    <t>#POPS</t>
  </si>
  <si>
    <t>Popis stavby: MM-Kl - Středisko Teiresias – klimatizace m.č. N01072(114), 1067(115), 1071(116), 1070(117), 1069(118)</t>
  </si>
  <si>
    <t>#POPO</t>
  </si>
  <si>
    <t xml:space="preserve">Popis objektu: 1 - Středisko Teiresias – klimatizace </t>
  </si>
  <si>
    <t>#POPR</t>
  </si>
  <si>
    <t>Popis rozpočtu: 1 - Středisko Teiresias – klimatizace - stavební část</t>
  </si>
  <si>
    <t>Popis objektu: 2 - ZTI</t>
  </si>
  <si>
    <t>Popis rozpočtu: 2 - MU TEIRESIAS m.č. 114 - 118 ZTI</t>
  </si>
  <si>
    <t>Popis objektu: 3 - Elektroinstalace</t>
  </si>
  <si>
    <t>Popis rozpočtu: 3 - Elektroinstalace</t>
  </si>
  <si>
    <t>Popis objektu: 4 - VZT</t>
  </si>
  <si>
    <t>Popis rozpočtu: 4 - VZT</t>
  </si>
  <si>
    <t>Rekapitulace dílů</t>
  </si>
  <si>
    <t>Typ dílu</t>
  </si>
  <si>
    <t>_1</t>
  </si>
  <si>
    <t>Materiál kusový</t>
  </si>
  <si>
    <t>_2</t>
  </si>
  <si>
    <t>Materiál délkový</t>
  </si>
  <si>
    <t>_3</t>
  </si>
  <si>
    <t>Zednické a malířské práce</t>
  </si>
  <si>
    <t>0</t>
  </si>
  <si>
    <t>Chlazení poslucháren</t>
  </si>
  <si>
    <t>Zemní práce</t>
  </si>
  <si>
    <t>Vodorovné konstrukce</t>
  </si>
  <si>
    <t>61</t>
  </si>
  <si>
    <t>Úpravy povrchů vnitřní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</si>
  <si>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</si>
  <si>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</si>
  <si>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</si>
  <si>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</si>
  <si>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</si>
  <si>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</si>
  <si>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721</t>
  </si>
  <si>
    <t>Vnitřní kanalizace</t>
  </si>
  <si>
    <t>784</t>
  </si>
  <si>
    <t>Malby</t>
  </si>
  <si>
    <t>799</t>
  </si>
  <si>
    <t>Ostatní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</si>
  <si>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</si>
  <si>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</si>
  <si>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</si>
  <si>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</si>
  <si>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</si>
  <si>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</si>
  <si>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</si>
  <si>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</si>
  <si>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</si>
  <si>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</si>
  <si>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</si>
  <si>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</si>
  <si>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</si>
  <si>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</si>
  <si>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</si>
  <si>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</si>
  <si>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</si>
  <si>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</si>
  <si>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</si>
  <si>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</si>
  <si>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</si>
  <si>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</si>
  <si>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</si>
  <si>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</si>
  <si>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</si>
  <si>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</si>
  <si>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</si>
  <si>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</si>
  <si>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</si>
  <si>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</si>
  <si>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</si>
  <si>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</si>
  <si>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411387531R00</t>
  </si>
  <si>
    <t>Zabetonování otvorů 0,25 m2 ve stropech a klenbách</t>
  </si>
  <si>
    <t>kus</t>
  </si>
  <si>
    <t>RTS 22/ I</t>
  </si>
  <si>
    <t>Práce</t>
  </si>
  <si>
    <t>POL1_</t>
  </si>
  <si>
    <t>611401211R00</t>
  </si>
  <si>
    <t>Oprava omítky na stropech o ploše do 0,25 m2</t>
  </si>
  <si>
    <t>612403399R00</t>
  </si>
  <si>
    <t>Hrubá výplň rýh ve stěnách maltou</t>
  </si>
  <si>
    <t>m2</t>
  </si>
  <si>
    <t>0,15*22,35</t>
  </si>
  <si>
    <t>VV</t>
  </si>
  <si>
    <t>612423531R00</t>
  </si>
  <si>
    <t>Omítka rýh stěn vápenná šířky do 15 cm, štuková</t>
  </si>
  <si>
    <t>0,3*22,35</t>
  </si>
  <si>
    <t>909      R00</t>
  </si>
  <si>
    <t>Hzs-nezmeritelne stavebni prace</t>
  </si>
  <si>
    <t>h</t>
  </si>
  <si>
    <t>Prav.M</t>
  </si>
  <si>
    <t>HZS</t>
  </si>
  <si>
    <t>POL10_</t>
  </si>
  <si>
    <t>demontáž a zpětná montáž akust. obkladů, apod. : 20</t>
  </si>
  <si>
    <t>952901114R00</t>
  </si>
  <si>
    <t>Vyčištění budov o výšce podlaží nad 4 m</t>
  </si>
  <si>
    <t>970031160R00</t>
  </si>
  <si>
    <t>Vrtání jádrové do zdiva cihelného do D 160 mm</t>
  </si>
  <si>
    <t>m</t>
  </si>
  <si>
    <t>1.PP : 1,1*3</t>
  </si>
  <si>
    <t>1.NP : 0,32</t>
  </si>
  <si>
    <t>970031250R00</t>
  </si>
  <si>
    <t>Vrtání jádrové do zdiva cihelného do D 250 mm</t>
  </si>
  <si>
    <t>971033231R00</t>
  </si>
  <si>
    <t>Vybourání otv. zeď cihel. 0,0225 m2, tl. 15cm, MVC</t>
  </si>
  <si>
    <t>1.PP : 3</t>
  </si>
  <si>
    <t>974031164R00</t>
  </si>
  <si>
    <t>Vysekání rýh ve zdi cihelné 15 x 15 cm</t>
  </si>
  <si>
    <t>Včetně pomocného lešení o výšce podlahy do 1900 mm a pro zatížení do 1,5 kPa  (150 kg/m2).</t>
  </si>
  <si>
    <t>POP</t>
  </si>
  <si>
    <t>svislé : 3,1*3</t>
  </si>
  <si>
    <t>vodorovné : 1+3+1,6+0,6+4,55+1,3+1</t>
  </si>
  <si>
    <t>972033371R01</t>
  </si>
  <si>
    <t>Vybourání otvorů cih.klenba pl. 0,05 m2, tl. 60 cm</t>
  </si>
  <si>
    <t>Vlastní</t>
  </si>
  <si>
    <t>999281151R00</t>
  </si>
  <si>
    <t>Přesun hmot pro opravy a údržbu do v. 25 m,nošením</t>
  </si>
  <si>
    <t>t</t>
  </si>
  <si>
    <t>Přesun hmot</t>
  </si>
  <si>
    <t>POL7_</t>
  </si>
  <si>
    <t>784011222RT2</t>
  </si>
  <si>
    <t>Zakrytí podlah, včetně odstranění včetně papírové lepenky</t>
  </si>
  <si>
    <t>784950030RA0</t>
  </si>
  <si>
    <t>Oprava maleb z malířských směsí</t>
  </si>
  <si>
    <t>Součtová</t>
  </si>
  <si>
    <t>Agregovaná položka</t>
  </si>
  <si>
    <t>POL2_</t>
  </si>
  <si>
    <t>jen zahozené rýhy : 0,5*22,35</t>
  </si>
  <si>
    <t>979081111R00</t>
  </si>
  <si>
    <t>Odvoz suti a vybour. hmot na skládku do 1 km</t>
  </si>
  <si>
    <t>Přesun suti</t>
  </si>
  <si>
    <t>POL8_</t>
  </si>
  <si>
    <t>Včetně naložení na dopravní prostředek a složení na skládku, bez poplatku za skládku.</t>
  </si>
  <si>
    <t>979081121R00</t>
  </si>
  <si>
    <t>Příplatek k odvozu za každý další 1 km</t>
  </si>
  <si>
    <t>979082111R00</t>
  </si>
  <si>
    <t>Vnitrostaveništní doprava suti do 10 m</t>
  </si>
  <si>
    <t>979990107R00</t>
  </si>
  <si>
    <t>Poplatek za uložení suti - směs betonu, cihel, dřeva, skupina odpadu 170904</t>
  </si>
  <si>
    <t>979087311R00</t>
  </si>
  <si>
    <t>Vodorovné přemístění suti nošením do 10 m</t>
  </si>
  <si>
    <t>S naložením suti nebo vybouraných hmot do dopravního prostředku a na jejich vyložením, popřípadě přeložením na normální dopravní prostředek.</t>
  </si>
  <si>
    <t>979087391R00</t>
  </si>
  <si>
    <t>Příplatek za nošení suti každých dalších 10 m</t>
  </si>
  <si>
    <t>005121 R</t>
  </si>
  <si>
    <t>Zařízení staveniště</t>
  </si>
  <si>
    <t>Soubor</t>
  </si>
  <si>
    <t>Indiv</t>
  </si>
  <si>
    <t>VRN</t>
  </si>
  <si>
    <t>POL99_8</t>
  </si>
  <si>
    <t>Veškeré náklady spojené s vybudováním, provozem a odstraněním zařízení staveniště.</t>
  </si>
  <si>
    <t>005122 R</t>
  </si>
  <si>
    <t>Provozní vlivy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</si>
  <si>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t>
  </si>
  <si>
    <t>005123 R</t>
  </si>
  <si>
    <t>Územní vlivy</t>
  </si>
  <si>
    <t>Náklady na ztížené podmínky provádění tam, kde se vyskytují omezující vlivy konkrétního prostředí, které mají prokazatelný vliv na provádění stavebních prací, Jedná se zejména o náklady související s extrémními podmínkami místa provádění.</t>
  </si>
  <si>
    <t>SUM</t>
  </si>
  <si>
    <t>Poznámky uchazeče k zadání</t>
  </si>
  <si>
    <t>POPUZIV</t>
  </si>
  <si>
    <t>END</t>
  </si>
  <si>
    <t>721173204RM1</t>
  </si>
  <si>
    <t>Potrubí z PVC připojovací D 40 x 1,8 materiál HT</t>
  </si>
  <si>
    <t>POL1_7</t>
  </si>
  <si>
    <t>721170909R00</t>
  </si>
  <si>
    <t>Oprava potrubí PVC odpadní, vsazení odbočky DN 110</t>
  </si>
  <si>
    <t>721194104R00</t>
  </si>
  <si>
    <t>Vyvedení odpadních výpustek D 40 x 1,8</t>
  </si>
  <si>
    <t>PC</t>
  </si>
  <si>
    <t>Kondenzátní sifon podomítkový- ZU+kulička,mon</t>
  </si>
  <si>
    <t>Specifikace</t>
  </si>
  <si>
    <t>POL3_0</t>
  </si>
  <si>
    <t>Pol__0001</t>
  </si>
  <si>
    <t>Svorka WAGO do 2x2,5</t>
  </si>
  <si>
    <t>ks</t>
  </si>
  <si>
    <t>POL1_1</t>
  </si>
  <si>
    <t>Pol__0002</t>
  </si>
  <si>
    <t>Krabice   R - odbočná</t>
  </si>
  <si>
    <t>Pol__0003</t>
  </si>
  <si>
    <t>Kabel CYKY-J 3x2,5</t>
  </si>
  <si>
    <t>Pol__0004</t>
  </si>
  <si>
    <t>Kabel CYKY-J 5x6</t>
  </si>
  <si>
    <t>Pol__0005</t>
  </si>
  <si>
    <t>Vodič CY16(54)</t>
  </si>
  <si>
    <t>Pol__0006</t>
  </si>
  <si>
    <t>Ucpávka protipožár, vč.mat. certifik</t>
  </si>
  <si>
    <t>Pol__0007</t>
  </si>
  <si>
    <t>Drážka  30/30</t>
  </si>
  <si>
    <t>Pol__0008</t>
  </si>
  <si>
    <t>Kapsa do d100</t>
  </si>
  <si>
    <t>Pol__0009</t>
  </si>
  <si>
    <t>Zapravení drážky</t>
  </si>
  <si>
    <t>Pol__0010</t>
  </si>
  <si>
    <t>Odvoz a likvidace suti</t>
  </si>
  <si>
    <t>sada</t>
  </si>
  <si>
    <t>Pol__0011</t>
  </si>
  <si>
    <t>Vytyceni trasy</t>
  </si>
  <si>
    <t>km</t>
  </si>
  <si>
    <t>Pol__0012</t>
  </si>
  <si>
    <t>Vykop ryhy 35/80</t>
  </si>
  <si>
    <t>Pol__0013</t>
  </si>
  <si>
    <t>Zahoz ryhy35/80</t>
  </si>
  <si>
    <t>Pol__0014</t>
  </si>
  <si>
    <t>Provizorní úprava zeminou</t>
  </si>
  <si>
    <t>Pol__0015</t>
  </si>
  <si>
    <t>Chránička Kopoflex D90</t>
  </si>
  <si>
    <t>Pol__0016</t>
  </si>
  <si>
    <t>Výstražná fólie PVC šířky 33cm</t>
  </si>
  <si>
    <t>Pol__0017</t>
  </si>
  <si>
    <t>Naložení a odvoz zeminy do 1km</t>
  </si>
  <si>
    <t>m3</t>
  </si>
  <si>
    <t>Pol__0018</t>
  </si>
  <si>
    <t>Odvoz zeminy každý další 1km</t>
  </si>
  <si>
    <t>Pol__0019</t>
  </si>
  <si>
    <t>Průraz zdivem do 60cm</t>
  </si>
  <si>
    <t>Pol__0020</t>
  </si>
  <si>
    <t>Průraz zdivem do 100cm</t>
  </si>
  <si>
    <t>460520201RT1</t>
  </si>
  <si>
    <t>Zajištění otvoru proti vodě proti vniknutí vody do budovy</t>
  </si>
  <si>
    <t>Pol__0022</t>
  </si>
  <si>
    <t>kpl</t>
  </si>
  <si>
    <t>Pol__0023</t>
  </si>
  <si>
    <t>Materiál podružný</t>
  </si>
  <si>
    <t>Pol__0024</t>
  </si>
  <si>
    <t>předběžná obhlídka</t>
  </si>
  <si>
    <t>Pol__0025</t>
  </si>
  <si>
    <t>nezměřitelné montážní práce</t>
  </si>
  <si>
    <t>Pol__0026</t>
  </si>
  <si>
    <t>úpravy stávajících rozvaděčů</t>
  </si>
  <si>
    <t>2CH.02</t>
  </si>
  <si>
    <t>Vnitřní jednotka nástěnná Qch 2,8 kW 835x280x223mm, 9,5 kg, příkon 0,03 kW, 7 otáček. Akustický tlak 31 dB(A) v 1m pro nejvyšší otáčky</t>
  </si>
  <si>
    <t>3CH.03</t>
  </si>
  <si>
    <t>Vnitřní jednotka nástěnná Qch 3,6 kW 990x315x223mm, 11,5 kg, příkon 0,03 kW, 7 otáček ventilátoru, Akustický tlak 33 dB(A) v 1m pro nejvyšší otáčky</t>
  </si>
  <si>
    <t>Pol__18</t>
  </si>
  <si>
    <t>Požární ucpávky</t>
  </si>
  <si>
    <t>Pol__19</t>
  </si>
  <si>
    <t>Doprava a přesuny</t>
  </si>
  <si>
    <t>hod</t>
  </si>
  <si>
    <t>Pol__2</t>
  </si>
  <si>
    <t>Montáž kondenzátorové jednotky</t>
  </si>
  <si>
    <t>Pol__20</t>
  </si>
  <si>
    <t>Lešení, práce ve výškách</t>
  </si>
  <si>
    <t>Pol__21</t>
  </si>
  <si>
    <t>Zdvihací technika, práce</t>
  </si>
  <si>
    <t>Pol__22</t>
  </si>
  <si>
    <t>Inženýrská a koordinační činnost</t>
  </si>
  <si>
    <t>Pol__23</t>
  </si>
  <si>
    <t>Předávací řízení - oživení, zaregulování, uvedení do provozu, zkušební provoz, zaškolení obsluhy</t>
  </si>
  <si>
    <t>Pol__4</t>
  </si>
  <si>
    <t>Montáž vnitřní nástěnné jednotky</t>
  </si>
  <si>
    <t>Pol__6</t>
  </si>
  <si>
    <t>Pol__7</t>
  </si>
  <si>
    <t>Autorizovaná šéfmontáž a zprovoznění chladícího systému</t>
  </si>
  <si>
    <t>1CH.01</t>
  </si>
  <si>
    <t>Venkovní kondenzátorová jednotka jednookruhová Qch 20,0 kW</t>
  </si>
  <si>
    <t xml:space="preserve">DC inventerový kompresor, chladivo 410 A, ventilátor s DC motorem, rozměry 1120x528x1558 mm, 143 kg, expanzní ventil, technologie inventor, umístění na UT ve dvoře , Akustický tlak 58 dB(A) v 1m   </t>
  </si>
  <si>
    <t>Pol__10</t>
  </si>
  <si>
    <t>Roznášecí dlaždice beton 300x300 mm</t>
  </si>
  <si>
    <t>Pol__11</t>
  </si>
  <si>
    <t>Rozbočovač - odbočka z páteře k vnitřní jednotce (refnet) kapalná složka</t>
  </si>
  <si>
    <t>Pol__12</t>
  </si>
  <si>
    <t>Rozbočovač - odbočka z páteře k vnitřní jednotce (refnet) plynná složka</t>
  </si>
  <si>
    <t>Pol__13</t>
  </si>
  <si>
    <t>Cu potrubí chladiva do profilu 9,5 mm s izolací a kabelem</t>
  </si>
  <si>
    <t>bm</t>
  </si>
  <si>
    <t>Pol__14</t>
  </si>
  <si>
    <t>Cu potrubí chladiva do profilu 15,9 mm s izolací a kabelem</t>
  </si>
  <si>
    <t>Pol__15</t>
  </si>
  <si>
    <t>Cu potrubí chladiva do profilu 22,2 mm s izolací a kabelem</t>
  </si>
  <si>
    <t>Pol__16</t>
  </si>
  <si>
    <t>Příslušenství, ventilové vybavení, náplň chladiva do 10 kg</t>
  </si>
  <si>
    <t>sb</t>
  </si>
  <si>
    <t>Doplňkový materiál</t>
  </si>
  <si>
    <t>Pol__17</t>
  </si>
  <si>
    <t>Montážní, těsnící a spojovací materiál (nosná táhla s kontramatkami, kotvení do stropu přes hmoždinky, šroubování k potrubí přes objímky</t>
  </si>
  <si>
    <t>kg</t>
  </si>
  <si>
    <t>Pol__8</t>
  </si>
  <si>
    <t>Pol__9</t>
  </si>
  <si>
    <t>Mars žlab kryty pro venkovní vedení Cu potrubí chladiva</t>
  </si>
  <si>
    <t xml:space="preserve">Programovatelný infraovladač s integrovaným teplotním čidlem a dotykovým displayem s funkcí adresace. </t>
  </si>
  <si>
    <t>Zadavatel požaduje dodání zařízení, které je plně kompatibilní se stávajícím zařízením zadavatele (Sinclair SDV5-28HA a SDV5-36HA.). Je-li v ZD uveden konkrétní název výrobku, připouští zadavatel nahradit jej rovnocenným řešením, které splňuje veškeré požadavky zadavatele</t>
  </si>
</sst>
</file>

<file path=xl/styles.xml><?xml version="1.0" encoding="utf-8"?>
<styleSheet xmlns="http://schemas.openxmlformats.org/spreadsheetml/2006/main">
  <numFmts count="1">
    <numFmt numFmtId="164" formatCode="#,##0.00000"/>
  </numFmts>
  <fonts count="20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0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7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8" fillId="0" borderId="8" xfId="0" applyFont="1" applyBorder="1" applyAlignment="1">
      <alignment vertical="center"/>
    </xf>
    <xf numFmtId="0" fontId="0" fillId="0" borderId="9" xfId="0" applyBorder="1"/>
    <xf numFmtId="0" fontId="0" fillId="0" borderId="7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9" xfId="0" applyNumberFormat="1" applyBorder="1" applyAlignment="1">
      <alignment horizontal="left" vertical="center"/>
    </xf>
    <xf numFmtId="0" fontId="0" fillId="0" borderId="10" xfId="0" applyBorder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49" fontId="0" fillId="0" borderId="11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0" xfId="0" applyBorder="1" applyAlignment="1">
      <alignment horizontal="left" indent="1"/>
    </xf>
    <xf numFmtId="0" fontId="0" fillId="0" borderId="12" xfId="0" applyBorder="1" applyAlignment="1">
      <alignment horizontal="left" vertical="top" indent="1"/>
    </xf>
    <xf numFmtId="0" fontId="8" fillId="0" borderId="13" xfId="0" applyFont="1" applyBorder="1" applyAlignment="1">
      <alignment vertical="center"/>
    </xf>
    <xf numFmtId="0" fontId="0" fillId="0" borderId="13" xfId="0" applyBorder="1" applyAlignment="1">
      <alignment horizontal="right" vertical="center"/>
    </xf>
    <xf numFmtId="0" fontId="0" fillId="0" borderId="14" xfId="0" applyBorder="1"/>
    <xf numFmtId="0" fontId="0" fillId="0" borderId="15" xfId="0" applyBorder="1"/>
    <xf numFmtId="0" fontId="8" fillId="0" borderId="10" xfId="0" applyFont="1" applyBorder="1" applyAlignment="1">
      <alignment horizontal="left" vertical="center" indent="1"/>
    </xf>
    <xf numFmtId="49" fontId="0" fillId="0" borderId="8" xfId="0" applyNumberFormat="1" applyBorder="1" applyAlignment="1">
      <alignment vertical="center"/>
    </xf>
    <xf numFmtId="0" fontId="0" fillId="0" borderId="16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3" xfId="0" applyBorder="1" applyAlignment="1">
      <alignment vertical="top" wrapText="1"/>
    </xf>
    <xf numFmtId="0" fontId="8" fillId="0" borderId="13" xfId="0" applyFont="1" applyBorder="1" applyAlignment="1">
      <alignment horizontal="left" vertical="top" wrapText="1"/>
    </xf>
    <xf numFmtId="0" fontId="8" fillId="0" borderId="13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8" xfId="0" applyBorder="1" applyAlignment="1">
      <alignment horizontal="left" vertical="center" wrapText="1"/>
    </xf>
    <xf numFmtId="0" fontId="0" fillId="0" borderId="8" xfId="0" applyBorder="1" applyAlignment="1">
      <alignment wrapText="1"/>
    </xf>
    <xf numFmtId="0" fontId="8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wrapText="1"/>
    </xf>
    <xf numFmtId="1" fontId="8" fillId="0" borderId="8" xfId="0" applyNumberFormat="1" applyFont="1" applyBorder="1" applyAlignment="1">
      <alignment horizontal="right" vertical="center" wrapText="1"/>
    </xf>
    <xf numFmtId="1" fontId="8" fillId="0" borderId="17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8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indent="1"/>
    </xf>
    <xf numFmtId="0" fontId="8" fillId="2" borderId="0" xfId="0" applyFont="1" applyFill="1" applyAlignment="1">
      <alignment horizontal="left" vertical="center" wrapText="1"/>
    </xf>
    <xf numFmtId="0" fontId="0" fillId="2" borderId="7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0" fontId="8" fillId="2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19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17" xfId="0" applyNumberFormat="1" applyFont="1" applyFill="1" applyBorder="1" applyAlignment="1">
      <alignment vertical="center"/>
    </xf>
    <xf numFmtId="4" fontId="7" fillId="4" borderId="8" xfId="0" applyNumberFormat="1" applyFont="1" applyFill="1" applyBorder="1" applyAlignment="1">
      <alignment vertical="center" wrapText="1"/>
    </xf>
    <xf numFmtId="4" fontId="10" fillId="4" borderId="16" xfId="0" applyNumberFormat="1" applyFont="1" applyFill="1" applyBorder="1" applyAlignment="1">
      <alignment horizontal="center" vertical="center" wrapText="1" shrinkToFit="1"/>
    </xf>
    <xf numFmtId="4" fontId="7" fillId="4" borderId="16" xfId="0" applyNumberFormat="1" applyFont="1" applyFill="1" applyBorder="1" applyAlignment="1">
      <alignment horizontal="center" vertical="center" wrapText="1" shrinkToFit="1"/>
    </xf>
    <xf numFmtId="3" fontId="7" fillId="4" borderId="16" xfId="0" applyNumberFormat="1" applyFont="1" applyFill="1" applyBorder="1" applyAlignment="1">
      <alignment horizontal="center" vertical="center" wrapText="1"/>
    </xf>
    <xf numFmtId="4" fontId="0" fillId="0" borderId="17" xfId="0" applyNumberFormat="1" applyBorder="1" applyAlignment="1">
      <alignment vertical="center"/>
    </xf>
    <xf numFmtId="4" fontId="3" fillId="0" borderId="16" xfId="0" applyNumberFormat="1" applyFont="1" applyBorder="1" applyAlignment="1">
      <alignment horizontal="right" vertical="center" wrapText="1" shrinkToFit="1"/>
    </xf>
    <xf numFmtId="4" fontId="3" fillId="0" borderId="16" xfId="0" applyNumberFormat="1" applyFont="1" applyBorder="1" applyAlignment="1">
      <alignment horizontal="right" vertical="center" shrinkToFit="1"/>
    </xf>
    <xf numFmtId="4" fontId="0" fillId="0" borderId="16" xfId="0" applyNumberFormat="1" applyBorder="1" applyAlignment="1">
      <alignment vertical="center" shrinkToFit="1"/>
    </xf>
    <xf numFmtId="3" fontId="0" fillId="0" borderId="16" xfId="0" applyNumberFormat="1" applyBorder="1" applyAlignment="1">
      <alignment vertical="center"/>
    </xf>
    <xf numFmtId="4" fontId="5" fillId="0" borderId="17" xfId="0" applyNumberFormat="1" applyFont="1" applyBorder="1" applyAlignment="1">
      <alignment vertical="center"/>
    </xf>
    <xf numFmtId="4" fontId="5" fillId="0" borderId="16" xfId="0" applyNumberFormat="1" applyFont="1" applyBorder="1" applyAlignment="1">
      <alignment vertical="center" wrapText="1" shrinkToFit="1"/>
    </xf>
    <xf numFmtId="4" fontId="5" fillId="0" borderId="16" xfId="0" applyNumberFormat="1" applyFont="1" applyBorder="1" applyAlignment="1">
      <alignment vertical="center" shrinkToFit="1"/>
    </xf>
    <xf numFmtId="3" fontId="5" fillId="0" borderId="16" xfId="0" applyNumberFormat="1" applyFont="1" applyBorder="1" applyAlignment="1">
      <alignment vertical="center"/>
    </xf>
    <xf numFmtId="4" fontId="0" fillId="0" borderId="17" xfId="0" applyNumberFormat="1" applyBorder="1" applyAlignment="1">
      <alignment horizontal="left" vertical="center"/>
    </xf>
    <xf numFmtId="4" fontId="0" fillId="0" borderId="16" xfId="0" applyNumberFormat="1" applyBorder="1" applyAlignment="1">
      <alignment vertical="center" wrapText="1" shrinkToFit="1"/>
    </xf>
    <xf numFmtId="4" fontId="0" fillId="2" borderId="16" xfId="0" applyNumberFormat="1" applyFill="1" applyBorder="1" applyAlignment="1">
      <alignment vertical="center" wrapText="1" shrinkToFit="1"/>
    </xf>
    <xf numFmtId="4" fontId="0" fillId="2" borderId="16" xfId="0" applyNumberFormat="1" applyFill="1" applyBorder="1" applyAlignment="1">
      <alignment vertical="center" shrinkToFit="1"/>
    </xf>
    <xf numFmtId="3" fontId="0" fillId="2" borderId="16" xfId="0" applyNumberFormat="1" applyFill="1" applyBorder="1" applyAlignment="1">
      <alignment vertical="center"/>
    </xf>
    <xf numFmtId="0" fontId="4" fillId="2" borderId="20" xfId="0" applyFont="1" applyFill="1" applyBorder="1" applyAlignment="1">
      <alignment horizontal="left" vertical="center" indent="1"/>
    </xf>
    <xf numFmtId="0" fontId="5" fillId="2" borderId="21" xfId="0" applyFont="1" applyFill="1" applyBorder="1" applyAlignment="1">
      <alignment horizontal="left" vertical="center" wrapText="1"/>
    </xf>
    <xf numFmtId="0" fontId="0" fillId="2" borderId="21" xfId="0" applyFill="1" applyBorder="1" applyAlignment="1">
      <alignment horizontal="left" vertical="center" wrapText="1"/>
    </xf>
    <xf numFmtId="4" fontId="4" fillId="2" borderId="21" xfId="0" applyNumberFormat="1" applyFont="1" applyFill="1" applyBorder="1" applyAlignment="1">
      <alignment horizontal="left" vertical="center"/>
    </xf>
    <xf numFmtId="49" fontId="0" fillId="2" borderId="22" xfId="0" applyNumberFormat="1" applyFill="1" applyBorder="1" applyAlignment="1">
      <alignment horizontal="left" vertical="center"/>
    </xf>
    <xf numFmtId="0" fontId="0" fillId="2" borderId="21" xfId="0" applyFill="1" applyBorder="1" applyAlignment="1">
      <alignment wrapText="1"/>
    </xf>
    <xf numFmtId="0" fontId="0" fillId="2" borderId="21" xfId="0" applyFill="1" applyBorder="1"/>
    <xf numFmtId="49" fontId="8" fillId="2" borderId="22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19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/>
    </xf>
    <xf numFmtId="0" fontId="3" fillId="0" borderId="19" xfId="0" applyFont="1" applyBorder="1"/>
    <xf numFmtId="0" fontId="15" fillId="4" borderId="17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15" fillId="4" borderId="16" xfId="0" applyFont="1" applyFill="1" applyBorder="1" applyAlignment="1">
      <alignment horizontal="center" vertical="center" wrapText="1"/>
    </xf>
    <xf numFmtId="49" fontId="3" fillId="0" borderId="17" xfId="0" applyNumberFormat="1" applyFont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3" fontId="3" fillId="0" borderId="16" xfId="0" applyNumberFormat="1" applyFont="1" applyBorder="1" applyAlignment="1">
      <alignment vertical="center"/>
    </xf>
    <xf numFmtId="3" fontId="3" fillId="2" borderId="16" xfId="0" applyNumberFormat="1" applyFont="1" applyFill="1" applyBorder="1" applyAlignment="1">
      <alignment vertical="center"/>
    </xf>
    <xf numFmtId="4" fontId="3" fillId="0" borderId="16" xfId="0" applyNumberFormat="1" applyFont="1" applyBorder="1" applyAlignment="1">
      <alignment horizontal="center" vertical="center"/>
    </xf>
    <xf numFmtId="4" fontId="3" fillId="0" borderId="16" xfId="0" applyNumberFormat="1" applyFont="1" applyBorder="1" applyAlignment="1">
      <alignment vertical="center"/>
    </xf>
    <xf numFmtId="4" fontId="3" fillId="2" borderId="16" xfId="0" applyNumberFormat="1" applyFont="1" applyFill="1" applyBorder="1" applyAlignment="1">
      <alignment horizontal="center" vertical="center"/>
    </xf>
    <xf numFmtId="4" fontId="3" fillId="2" borderId="1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16" xfId="0" applyFont="1" applyBorder="1" applyAlignment="1">
      <alignment vertical="center"/>
    </xf>
    <xf numFmtId="0" fontId="1" fillId="2" borderId="16" xfId="0" applyFont="1" applyFill="1" applyBorder="1" applyAlignment="1">
      <alignment vertical="center"/>
    </xf>
    <xf numFmtId="49" fontId="0" fillId="2" borderId="8" xfId="0" applyNumberFormat="1" applyFill="1" applyBorder="1" applyAlignment="1">
      <alignment vertical="center"/>
    </xf>
    <xf numFmtId="0" fontId="0" fillId="4" borderId="17" xfId="0" applyFill="1" applyBorder="1"/>
    <xf numFmtId="0" fontId="0" fillId="4" borderId="16" xfId="0" applyFill="1" applyBorder="1"/>
    <xf numFmtId="0" fontId="0" fillId="4" borderId="16" xfId="0" applyFill="1" applyBorder="1" applyAlignment="1">
      <alignment horizontal="center"/>
    </xf>
    <xf numFmtId="49" fontId="0" fillId="4" borderId="16" xfId="0" applyNumberFormat="1" applyFill="1" applyBorder="1"/>
    <xf numFmtId="0" fontId="0" fillId="4" borderId="16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2" borderId="17" xfId="0" applyFont="1" applyFill="1" applyBorder="1" applyAlignment="1">
      <alignment vertical="top"/>
    </xf>
    <xf numFmtId="49" fontId="5" fillId="2" borderId="8" xfId="0" applyNumberFormat="1" applyFont="1" applyFill="1" applyBorder="1" applyAlignment="1">
      <alignment vertical="top"/>
    </xf>
    <xf numFmtId="0" fontId="5" fillId="2" borderId="8" xfId="0" applyFont="1" applyFill="1" applyBorder="1" applyAlignment="1">
      <alignment horizontal="center" vertical="top"/>
    </xf>
    <xf numFmtId="0" fontId="5" fillId="2" borderId="8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4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5" fillId="2" borderId="0" xfId="0" applyNumberFormat="1" applyFont="1" applyFill="1" applyBorder="1" applyAlignment="1">
      <alignment vertical="top" shrinkToFit="1"/>
    </xf>
    <xf numFmtId="0" fontId="5" fillId="2" borderId="23" xfId="0" applyFont="1" applyFill="1" applyBorder="1" applyAlignment="1">
      <alignment vertical="top"/>
    </xf>
    <xf numFmtId="49" fontId="5" fillId="2" borderId="13" xfId="0" applyNumberFormat="1" applyFont="1" applyFill="1" applyBorder="1" applyAlignment="1">
      <alignment vertical="top"/>
    </xf>
    <xf numFmtId="0" fontId="5" fillId="2" borderId="13" xfId="0" applyFont="1" applyFill="1" applyBorder="1" applyAlignment="1">
      <alignment horizontal="center" vertical="top" shrinkToFit="1"/>
    </xf>
    <xf numFmtId="164" fontId="5" fillId="2" borderId="13" xfId="0" applyNumberFormat="1" applyFont="1" applyFill="1" applyBorder="1" applyAlignment="1">
      <alignment vertical="top" shrinkToFit="1"/>
    </xf>
    <xf numFmtId="4" fontId="5" fillId="2" borderId="13" xfId="0" applyNumberFormat="1" applyFont="1" applyFill="1" applyBorder="1" applyAlignment="1">
      <alignment vertical="top" shrinkToFit="1"/>
    </xf>
    <xf numFmtId="4" fontId="5" fillId="2" borderId="24" xfId="0" applyNumberFormat="1" applyFont="1" applyFill="1" applyBorder="1" applyAlignment="1">
      <alignment vertical="top" shrinkToFit="1"/>
    </xf>
    <xf numFmtId="0" fontId="16" fillId="0" borderId="25" xfId="0" applyFont="1" applyBorder="1" applyAlignment="1">
      <alignment vertical="top"/>
    </xf>
    <xf numFmtId="49" fontId="16" fillId="0" borderId="26" xfId="0" applyNumberFormat="1" applyFont="1" applyBorder="1" applyAlignment="1">
      <alignment vertical="top"/>
    </xf>
    <xf numFmtId="0" fontId="16" fillId="0" borderId="26" xfId="0" applyFont="1" applyBorder="1" applyAlignment="1">
      <alignment horizontal="center" vertical="top" shrinkToFit="1"/>
    </xf>
    <xf numFmtId="164" fontId="16" fillId="0" borderId="26" xfId="0" applyNumberFormat="1" applyFont="1" applyBorder="1" applyAlignment="1">
      <alignment vertical="top" shrinkToFit="1"/>
    </xf>
    <xf numFmtId="4" fontId="16" fillId="3" borderId="26" xfId="0" applyNumberFormat="1" applyFont="1" applyFill="1" applyBorder="1" applyAlignment="1" applyProtection="1">
      <alignment vertical="top" shrinkToFit="1"/>
      <protection locked="0"/>
    </xf>
    <xf numFmtId="4" fontId="16" fillId="0" borderId="26" xfId="0" applyNumberFormat="1" applyFont="1" applyBorder="1" applyAlignment="1">
      <alignment vertical="top" shrinkToFit="1"/>
    </xf>
    <xf numFmtId="4" fontId="16" fillId="0" borderId="27" xfId="0" applyNumberFormat="1" applyFont="1" applyBorder="1" applyAlignment="1">
      <alignment vertical="top" shrinkToFit="1"/>
    </xf>
    <xf numFmtId="0" fontId="16" fillId="0" borderId="28" xfId="0" applyFont="1" applyBorder="1" applyAlignment="1">
      <alignment vertical="top"/>
    </xf>
    <xf numFmtId="49" fontId="16" fillId="0" borderId="29" xfId="0" applyNumberFormat="1" applyFont="1" applyBorder="1" applyAlignment="1">
      <alignment vertical="top"/>
    </xf>
    <xf numFmtId="0" fontId="16" fillId="0" borderId="29" xfId="0" applyFont="1" applyBorder="1" applyAlignment="1">
      <alignment horizontal="center" vertical="top" shrinkToFit="1"/>
    </xf>
    <xf numFmtId="164" fontId="16" fillId="0" borderId="29" xfId="0" applyNumberFormat="1" applyFont="1" applyBorder="1" applyAlignment="1">
      <alignment vertical="top" shrinkToFit="1"/>
    </xf>
    <xf numFmtId="4" fontId="16" fillId="3" borderId="29" xfId="0" applyNumberFormat="1" applyFont="1" applyFill="1" applyBorder="1" applyAlignment="1" applyProtection="1">
      <alignment vertical="top" shrinkToFit="1"/>
      <protection locked="0"/>
    </xf>
    <xf numFmtId="4" fontId="16" fillId="0" borderId="29" xfId="0" applyNumberFormat="1" applyFont="1" applyBorder="1" applyAlignment="1">
      <alignment vertical="top" shrinkToFit="1"/>
    </xf>
    <xf numFmtId="4" fontId="16" fillId="0" borderId="30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4" fontId="5" fillId="2" borderId="31" xfId="0" applyNumberFormat="1" applyFont="1" applyFill="1" applyBorder="1" applyAlignment="1">
      <alignment vertical="top"/>
    </xf>
    <xf numFmtId="49" fontId="5" fillId="2" borderId="13" xfId="0" applyNumberFormat="1" applyFont="1" applyFill="1" applyBorder="1" applyAlignment="1">
      <alignment horizontal="left" vertical="top" wrapText="1"/>
    </xf>
    <xf numFmtId="49" fontId="16" fillId="0" borderId="29" xfId="0" applyNumberFormat="1" applyFont="1" applyBorder="1" applyAlignment="1">
      <alignment horizontal="left" vertical="top" wrapText="1"/>
    </xf>
    <xf numFmtId="49" fontId="16" fillId="0" borderId="26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2" borderId="8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16" fillId="0" borderId="29" xfId="0" applyNumberFormat="1" applyFont="1" applyBorder="1" applyAlignment="1" applyProtection="1">
      <alignment horizontal="left" vertical="top" wrapText="1"/>
      <protection locked="0"/>
    </xf>
    <xf numFmtId="0" fontId="3" fillId="2" borderId="0" xfId="0" applyFont="1" applyFill="1" applyAlignment="1">
      <alignment horizontal="left" wrapText="1"/>
    </xf>
    <xf numFmtId="49" fontId="3" fillId="0" borderId="17" xfId="0" applyNumberFormat="1" applyFont="1" applyBorder="1" applyAlignment="1">
      <alignment vertical="center" wrapText="1"/>
    </xf>
    <xf numFmtId="49" fontId="3" fillId="0" borderId="8" xfId="0" applyNumberFormat="1" applyFont="1" applyBorder="1" applyAlignment="1">
      <alignment vertical="center" wrapText="1"/>
    </xf>
    <xf numFmtId="4" fontId="0" fillId="0" borderId="8" xfId="0" applyNumberFormat="1" applyBorder="1" applyAlignment="1">
      <alignment vertical="center" wrapText="1"/>
    </xf>
    <xf numFmtId="4" fontId="0" fillId="2" borderId="17" xfId="0" applyNumberFormat="1" applyFill="1" applyBorder="1" applyAlignment="1">
      <alignment vertical="center"/>
    </xf>
    <xf numFmtId="4" fontId="0" fillId="2" borderId="8" xfId="0" applyNumberFormat="1" applyFill="1" applyBorder="1" applyAlignment="1">
      <alignment vertical="center"/>
    </xf>
    <xf numFmtId="4" fontId="0" fillId="2" borderId="31" xfId="0" applyNumberFormat="1" applyFill="1" applyBorder="1" applyAlignment="1">
      <alignment vertical="center"/>
    </xf>
    <xf numFmtId="4" fontId="5" fillId="0" borderId="8" xfId="0" applyNumberFormat="1" applyFont="1" applyBorder="1" applyAlignment="1">
      <alignment vertical="center" wrapText="1"/>
    </xf>
    <xf numFmtId="4" fontId="11" fillId="0" borderId="17" xfId="0" applyNumberFormat="1" applyFont="1" applyBorder="1" applyAlignment="1">
      <alignment vertical="center"/>
    </xf>
    <xf numFmtId="4" fontId="11" fillId="0" borderId="8" xfId="0" applyNumberFormat="1" applyFont="1" applyBorder="1" applyAlignment="1">
      <alignment vertical="center"/>
    </xf>
    <xf numFmtId="4" fontId="12" fillId="2" borderId="21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wrapText="1"/>
    </xf>
    <xf numFmtId="4" fontId="11" fillId="0" borderId="17" xfId="0" applyNumberFormat="1" applyFont="1" applyBorder="1" applyAlignment="1">
      <alignment horizontal="right" vertical="center"/>
    </xf>
    <xf numFmtId="4" fontId="11" fillId="0" borderId="8" xfId="0" applyNumberFormat="1" applyFont="1" applyBorder="1" applyAlignment="1">
      <alignment horizontal="right" vertical="center"/>
    </xf>
    <xf numFmtId="4" fontId="11" fillId="0" borderId="17" xfId="0" applyNumberFormat="1" applyFont="1" applyBorder="1" applyAlignment="1">
      <alignment horizontal="right" vertical="center" indent="1"/>
    </xf>
    <xf numFmtId="4" fontId="11" fillId="0" borderId="11" xfId="0" applyNumberFormat="1" applyFont="1" applyBorder="1" applyAlignment="1">
      <alignment horizontal="right" vertical="center" indent="1"/>
    </xf>
    <xf numFmtId="0" fontId="8" fillId="2" borderId="6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4" fontId="13" fillId="0" borderId="17" xfId="0" applyNumberFormat="1" applyFont="1" applyBorder="1" applyAlignment="1">
      <alignment horizontal="right" vertical="center" indent="1"/>
    </xf>
    <xf numFmtId="4" fontId="13" fillId="0" borderId="31" xfId="0" applyNumberFormat="1" applyFont="1" applyBorder="1" applyAlignment="1">
      <alignment horizontal="right" vertical="center" indent="1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3" borderId="13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2" fontId="12" fillId="2" borderId="21" xfId="0" applyNumberFormat="1" applyFont="1" applyFill="1" applyBorder="1" applyAlignment="1">
      <alignment horizontal="right" vertical="center"/>
    </xf>
    <xf numFmtId="4" fontId="11" fillId="0" borderId="31" xfId="0" applyNumberFormat="1" applyFont="1" applyBorder="1" applyAlignment="1">
      <alignment horizontal="right" vertical="center" indent="1"/>
    </xf>
    <xf numFmtId="4" fontId="11" fillId="0" borderId="18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3" xfId="0" applyNumberFormat="1" applyFont="1" applyBorder="1" applyAlignment="1">
      <alignment horizontal="right" vertical="center"/>
    </xf>
    <xf numFmtId="4" fontId="13" fillId="0" borderId="11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9" xfId="0" applyBorder="1" applyAlignment="1">
      <alignment horizontal="right" indent="1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49" fontId="6" fillId="2" borderId="13" xfId="0" applyNumberFormat="1" applyFont="1" applyFill="1" applyBorder="1" applyAlignment="1">
      <alignment horizontal="left" vertical="center" wrapText="1"/>
    </xf>
    <xf numFmtId="0" fontId="0" fillId="2" borderId="13" xfId="0" applyFill="1" applyBorder="1" applyAlignment="1">
      <alignment wrapText="1"/>
    </xf>
    <xf numFmtId="0" fontId="0" fillId="2" borderId="14" xfId="0" applyFill="1" applyBorder="1" applyAlignment="1">
      <alignment wrapText="1"/>
    </xf>
    <xf numFmtId="0" fontId="8" fillId="0" borderId="13" xfId="0" applyFont="1" applyBorder="1" applyAlignment="1">
      <alignment horizontal="left" vertical="center" wrapText="1"/>
    </xf>
    <xf numFmtId="0" fontId="0" fillId="0" borderId="13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8" fillId="2" borderId="0" xfId="0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8" xfId="0" applyNumberFormat="1" applyBorder="1" applyAlignment="1">
      <alignment vertical="center" shrinkToFit="1"/>
    </xf>
    <xf numFmtId="49" fontId="0" fillId="0" borderId="31" xfId="0" applyNumberFormat="1" applyBorder="1" applyAlignment="1">
      <alignment vertical="center" shrinkToFi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3" borderId="23" xfId="0" applyFill="1" applyBorder="1" applyAlignment="1" applyProtection="1">
      <alignment vertical="top" wrapText="1"/>
      <protection locked="0"/>
    </xf>
    <xf numFmtId="0" fontId="0" fillId="3" borderId="13" xfId="0" applyFill="1" applyBorder="1" applyAlignment="1" applyProtection="1">
      <alignment vertical="top" wrapText="1"/>
      <protection locked="0"/>
    </xf>
    <xf numFmtId="0" fontId="0" fillId="3" borderId="13" xfId="0" applyFill="1" applyBorder="1" applyAlignment="1" applyProtection="1">
      <alignment horizontal="left" vertical="top" wrapText="1"/>
      <protection locked="0"/>
    </xf>
    <xf numFmtId="0" fontId="0" fillId="3" borderId="24" xfId="0" applyFill="1" applyBorder="1" applyAlignment="1" applyProtection="1">
      <alignment vertical="top" wrapText="1"/>
      <protection locked="0"/>
    </xf>
    <xf numFmtId="0" fontId="0" fillId="3" borderId="19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35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36" xfId="0" applyFill="1" applyBorder="1" applyAlignment="1" applyProtection="1">
      <alignment vertical="top" wrapText="1"/>
      <protection locked="0"/>
    </xf>
    <xf numFmtId="0" fontId="18" fillId="0" borderId="13" xfId="0" applyNumberFormat="1" applyFont="1" applyBorder="1" applyAlignment="1">
      <alignment horizontal="left" vertical="top" wrapText="1"/>
    </xf>
    <xf numFmtId="0" fontId="18" fillId="0" borderId="13" xfId="0" applyNumberFormat="1" applyFont="1" applyBorder="1" applyAlignment="1">
      <alignment vertical="top" wrapText="1"/>
    </xf>
    <xf numFmtId="0" fontId="4" fillId="0" borderId="0" xfId="0" applyFont="1" applyAlignment="1">
      <alignment horizontal="center"/>
    </xf>
    <xf numFmtId="49" fontId="0" fillId="0" borderId="8" xfId="0" applyNumberForma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31" xfId="0" applyBorder="1" applyAlignment="1">
      <alignment vertical="center"/>
    </xf>
    <xf numFmtId="49" fontId="0" fillId="2" borderId="8" xfId="0" applyNumberFormat="1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31" xfId="0" applyFill="1" applyBorder="1" applyAlignment="1">
      <alignment vertical="center"/>
    </xf>
  </cellXfs>
  <cellStyles count="2">
    <cellStyle name="Normal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INAD\Rozpracovane\BUILDpowerS\Templates\Rozpocty\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G2"/>
  <sheetViews>
    <sheetView workbookViewId="0">
      <selection activeCell="G22" sqref="G22"/>
    </sheetView>
  </sheetViews>
  <sheetFormatPr defaultRowHeight="12.75"/>
  <sheetData>
    <row r="1" spans="1:7">
      <c r="A1" s="21" t="s">
        <v>40</v>
      </c>
    </row>
    <row r="2" spans="1:7" ht="57.75" customHeight="1">
      <c r="A2" s="191" t="s">
        <v>41</v>
      </c>
      <c r="B2" s="191"/>
      <c r="C2" s="191"/>
      <c r="D2" s="191"/>
      <c r="E2" s="191"/>
      <c r="F2" s="191"/>
      <c r="G2" s="191"/>
    </row>
  </sheetData>
  <sheetProtection password="E93A" sheet="1"/>
  <mergeCells count="1">
    <mergeCell ref="A2:G2"/>
  </mergeCells>
  <phoneticPr fontId="0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82"/>
  <sheetViews>
    <sheetView showGridLines="0" topLeftCell="B60" zoomScaleSheetLayoutView="75" workbookViewId="0">
      <selection activeCell="A28" sqref="A28"/>
    </sheetView>
  </sheetViews>
  <sheetFormatPr defaultColWidth="9" defaultRowHeight="12.75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>
      <c r="A1" s="47" t="s">
        <v>38</v>
      </c>
      <c r="B1" s="228" t="s">
        <v>4</v>
      </c>
      <c r="C1" s="229"/>
      <c r="D1" s="229"/>
      <c r="E1" s="229"/>
      <c r="F1" s="229"/>
      <c r="G1" s="229"/>
      <c r="H1" s="229"/>
      <c r="I1" s="229"/>
      <c r="J1" s="230"/>
    </row>
    <row r="2" spans="1:15" ht="36" customHeight="1">
      <c r="A2" s="2"/>
      <c r="B2" s="76" t="s">
        <v>24</v>
      </c>
      <c r="C2" s="77"/>
      <c r="D2" s="78" t="s">
        <v>43</v>
      </c>
      <c r="E2" s="231" t="s">
        <v>44</v>
      </c>
      <c r="F2" s="232"/>
      <c r="G2" s="232"/>
      <c r="H2" s="232"/>
      <c r="I2" s="232"/>
      <c r="J2" s="233"/>
      <c r="O2" s="1"/>
    </row>
    <row r="3" spans="1:15" ht="27" hidden="1" customHeight="1">
      <c r="A3" s="2"/>
      <c r="B3" s="79"/>
      <c r="C3" s="77"/>
      <c r="D3" s="80"/>
      <c r="E3" s="240"/>
      <c r="F3" s="241"/>
      <c r="G3" s="241"/>
      <c r="H3" s="241"/>
      <c r="I3" s="241"/>
      <c r="J3" s="242"/>
    </row>
    <row r="4" spans="1:15" ht="23.25" customHeight="1">
      <c r="A4" s="2"/>
      <c r="B4" s="81"/>
      <c r="C4" s="82"/>
      <c r="D4" s="83"/>
      <c r="E4" s="211"/>
      <c r="F4" s="211"/>
      <c r="G4" s="211"/>
      <c r="H4" s="211"/>
      <c r="I4" s="211"/>
      <c r="J4" s="212"/>
    </row>
    <row r="5" spans="1:15" ht="24" customHeight="1">
      <c r="A5" s="2"/>
      <c r="B5" s="31" t="s">
        <v>23</v>
      </c>
      <c r="D5" s="234"/>
      <c r="E5" s="235"/>
      <c r="F5" s="235"/>
      <c r="G5" s="235"/>
      <c r="H5" s="18" t="s">
        <v>42</v>
      </c>
      <c r="I5" s="22"/>
      <c r="J5" s="8"/>
    </row>
    <row r="6" spans="1:15" ht="15.75" customHeight="1">
      <c r="A6" s="2"/>
      <c r="B6" s="28"/>
      <c r="C6" s="55"/>
      <c r="D6" s="236"/>
      <c r="E6" s="237"/>
      <c r="F6" s="237"/>
      <c r="G6" s="237"/>
      <c r="H6" s="18" t="s">
        <v>36</v>
      </c>
      <c r="I6" s="22"/>
      <c r="J6" s="8"/>
    </row>
    <row r="7" spans="1:15" ht="15.75" customHeight="1">
      <c r="A7" s="2"/>
      <c r="B7" s="29"/>
      <c r="C7" s="56"/>
      <c r="D7" s="53"/>
      <c r="E7" s="238"/>
      <c r="F7" s="239"/>
      <c r="G7" s="239"/>
      <c r="H7" s="24"/>
      <c r="I7" s="23"/>
      <c r="J7" s="34"/>
    </row>
    <row r="8" spans="1:15" ht="24" hidden="1" customHeight="1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>
      <c r="A9" s="2"/>
      <c r="B9" s="2"/>
      <c r="D9" s="51"/>
      <c r="H9" s="18" t="s">
        <v>36</v>
      </c>
      <c r="I9" s="22"/>
      <c r="J9" s="8"/>
    </row>
    <row r="10" spans="1:15" ht="15.75" hidden="1" customHeight="1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>
      <c r="A11" s="2"/>
      <c r="B11" s="31" t="s">
        <v>20</v>
      </c>
      <c r="D11" s="218"/>
      <c r="E11" s="218"/>
      <c r="F11" s="218"/>
      <c r="G11" s="218"/>
      <c r="H11" s="18" t="s">
        <v>42</v>
      </c>
      <c r="I11" s="85"/>
      <c r="J11" s="8"/>
    </row>
    <row r="12" spans="1:15" ht="15.75" customHeight="1">
      <c r="A12" s="2"/>
      <c r="B12" s="28"/>
      <c r="C12" s="55"/>
      <c r="D12" s="217"/>
      <c r="E12" s="217"/>
      <c r="F12" s="217"/>
      <c r="G12" s="217"/>
      <c r="H12" s="18" t="s">
        <v>36</v>
      </c>
      <c r="I12" s="85"/>
      <c r="J12" s="8"/>
    </row>
    <row r="13" spans="1:15" ht="15.75" customHeight="1">
      <c r="A13" s="2"/>
      <c r="B13" s="29"/>
      <c r="C13" s="56"/>
      <c r="D13" s="84"/>
      <c r="E13" s="215"/>
      <c r="F13" s="216"/>
      <c r="G13" s="216"/>
      <c r="H13" s="19"/>
      <c r="I13" s="23"/>
      <c r="J13" s="34"/>
    </row>
    <row r="14" spans="1:15" ht="24" customHeight="1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>
      <c r="A15" s="2"/>
      <c r="B15" s="35" t="s">
        <v>34</v>
      </c>
      <c r="C15" s="61"/>
      <c r="D15" s="54"/>
      <c r="E15" s="226"/>
      <c r="F15" s="226"/>
      <c r="G15" s="219"/>
      <c r="H15" s="219"/>
      <c r="I15" s="219" t="s">
        <v>31</v>
      </c>
      <c r="J15" s="227"/>
    </row>
    <row r="16" spans="1:15" ht="23.25" customHeight="1">
      <c r="A16" s="138" t="s">
        <v>26</v>
      </c>
      <c r="B16" s="38" t="s">
        <v>26</v>
      </c>
      <c r="C16" s="62"/>
      <c r="D16" s="63"/>
      <c r="E16" s="213"/>
      <c r="F16" s="214"/>
      <c r="G16" s="213"/>
      <c r="H16" s="214"/>
      <c r="I16" s="213">
        <f>SUMIF(F64:F78,A16,I64:I78)+SUMIF(F64:F78,"PSU",I64:I78)</f>
        <v>0</v>
      </c>
      <c r="J16" s="225"/>
    </row>
    <row r="17" spans="1:10" ht="23.25" customHeight="1">
      <c r="A17" s="138" t="s">
        <v>27</v>
      </c>
      <c r="B17" s="38" t="s">
        <v>27</v>
      </c>
      <c r="C17" s="62"/>
      <c r="D17" s="63"/>
      <c r="E17" s="213"/>
      <c r="F17" s="214"/>
      <c r="G17" s="213"/>
      <c r="H17" s="214"/>
      <c r="I17" s="213">
        <f>SUMIF(F64:F78,A17,I64:I78)</f>
        <v>0</v>
      </c>
      <c r="J17" s="225"/>
    </row>
    <row r="18" spans="1:10" ht="23.25" customHeight="1">
      <c r="A18" s="138" t="s">
        <v>28</v>
      </c>
      <c r="B18" s="38" t="s">
        <v>28</v>
      </c>
      <c r="C18" s="62"/>
      <c r="D18" s="63"/>
      <c r="E18" s="213"/>
      <c r="F18" s="214"/>
      <c r="G18" s="213"/>
      <c r="H18" s="214"/>
      <c r="I18" s="213">
        <f>SUMIF(F64:F78,A18,I64:I78)</f>
        <v>0</v>
      </c>
      <c r="J18" s="225"/>
    </row>
    <row r="19" spans="1:10" ht="23.25" customHeight="1">
      <c r="A19" s="138" t="s">
        <v>99</v>
      </c>
      <c r="B19" s="38" t="s">
        <v>29</v>
      </c>
      <c r="C19" s="62"/>
      <c r="D19" s="63"/>
      <c r="E19" s="213"/>
      <c r="F19" s="214"/>
      <c r="G19" s="213"/>
      <c r="H19" s="214"/>
      <c r="I19" s="213">
        <f>SUMIF(F64:F78,A19,I64:I78)</f>
        <v>0</v>
      </c>
      <c r="J19" s="225"/>
    </row>
    <row r="20" spans="1:10" ht="23.25" customHeight="1">
      <c r="A20" s="138" t="s">
        <v>100</v>
      </c>
      <c r="B20" s="38" t="s">
        <v>30</v>
      </c>
      <c r="C20" s="62"/>
      <c r="D20" s="63"/>
      <c r="E20" s="213"/>
      <c r="F20" s="214"/>
      <c r="G20" s="213"/>
      <c r="H20" s="214"/>
      <c r="I20" s="213">
        <f>SUMIF(F64:F78,A20,I64:I78)</f>
        <v>0</v>
      </c>
      <c r="J20" s="225"/>
    </row>
    <row r="21" spans="1:10" ht="23.25" customHeight="1">
      <c r="A21" s="2"/>
      <c r="B21" s="48" t="s">
        <v>31</v>
      </c>
      <c r="C21" s="64"/>
      <c r="D21" s="65"/>
      <c r="E21" s="209"/>
      <c r="F21" s="221"/>
      <c r="G21" s="209"/>
      <c r="H21" s="221"/>
      <c r="I21" s="209">
        <f>SUM(I16:J20)</f>
        <v>0</v>
      </c>
      <c r="J21" s="210"/>
    </row>
    <row r="22" spans="1:10" ht="33" customHeight="1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>
      <c r="A23" s="2">
        <f ca="1"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199">
        <f ca="1">ZakladDPHSniVypocet</f>
        <v>0</v>
      </c>
      <c r="H23" s="200"/>
      <c r="I23" s="200"/>
      <c r="J23" s="40" t="str">
        <f t="shared" ref="J23:J28" ca="1" si="0">Mena</f>
        <v>CZK</v>
      </c>
    </row>
    <row r="24" spans="1:10" ht="23.25" customHeight="1">
      <c r="A24" s="2">
        <f>(A23-INT(A23))*100</f>
        <v>0</v>
      </c>
      <c r="B24" s="38" t="s">
        <v>14</v>
      </c>
      <c r="C24" s="62"/>
      <c r="D24" s="63"/>
      <c r="E24" s="67">
        <f ca="1">SazbaDPH1</f>
        <v>15</v>
      </c>
      <c r="F24" s="39" t="s">
        <v>0</v>
      </c>
      <c r="G24" s="207">
        <f>A23</f>
        <v>0</v>
      </c>
      <c r="H24" s="208"/>
      <c r="I24" s="208"/>
      <c r="J24" s="40" t="str">
        <f t="shared" ca="1" si="0"/>
        <v>CZK</v>
      </c>
    </row>
    <row r="25" spans="1:10" ht="23.25" customHeight="1">
      <c r="A25" s="2">
        <f ca="1"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199">
        <f ca="1">ZakladDPHZaklVypocet</f>
        <v>0</v>
      </c>
      <c r="H25" s="200"/>
      <c r="I25" s="200"/>
      <c r="J25" s="40" t="str">
        <f t="shared" ca="1" si="0"/>
        <v>CZK</v>
      </c>
    </row>
    <row r="26" spans="1:10" ht="23.25" customHeight="1">
      <c r="A26" s="2">
        <f ca="1">(A25-INT(A25))*100</f>
        <v>0</v>
      </c>
      <c r="B26" s="32" t="s">
        <v>16</v>
      </c>
      <c r="C26" s="68"/>
      <c r="D26" s="54"/>
      <c r="E26" s="69">
        <f ca="1">SazbaDPH2</f>
        <v>21</v>
      </c>
      <c r="F26" s="30" t="s">
        <v>0</v>
      </c>
      <c r="G26" s="222">
        <f ca="1">A25</f>
        <v>0</v>
      </c>
      <c r="H26" s="223"/>
      <c r="I26" s="223"/>
      <c r="J26" s="37" t="str">
        <f t="shared" ca="1" si="0"/>
        <v>CZK</v>
      </c>
    </row>
    <row r="27" spans="1:10" ht="23.25" customHeight="1" thickBot="1">
      <c r="A27" s="2">
        <f ca="1">ZakladDPHSni+DPHSni+ZakladDPHZakl+DPHZakl</f>
        <v>0</v>
      </c>
      <c r="B27" s="31" t="s">
        <v>5</v>
      </c>
      <c r="C27" s="70"/>
      <c r="D27" s="71"/>
      <c r="E27" s="70"/>
      <c r="F27" s="16"/>
      <c r="G27" s="224">
        <f ca="1">CenaCelkem-(ZakladDPHSni+DPHSni+ZakladDPHZakl+DPHZakl)</f>
        <v>0</v>
      </c>
      <c r="H27" s="224"/>
      <c r="I27" s="224"/>
      <c r="J27" s="41" t="str">
        <f t="shared" ca="1" si="0"/>
        <v>CZK</v>
      </c>
    </row>
    <row r="28" spans="1:10" ht="27.75" hidden="1" customHeight="1" thickBot="1">
      <c r="A28" s="2"/>
      <c r="B28" s="112" t="s">
        <v>25</v>
      </c>
      <c r="C28" s="113"/>
      <c r="D28" s="113"/>
      <c r="E28" s="114"/>
      <c r="F28" s="115"/>
      <c r="G28" s="220">
        <f ca="1">ZakladDPHSniVypocet+ZakladDPHZaklVypocet</f>
        <v>0</v>
      </c>
      <c r="H28" s="220"/>
      <c r="I28" s="220"/>
      <c r="J28" s="116" t="str">
        <f t="shared" ca="1" si="0"/>
        <v>CZK</v>
      </c>
    </row>
    <row r="29" spans="1:10" ht="27.75" customHeight="1" thickBot="1">
      <c r="A29" s="2">
        <f>(A27-INT(A27))*100</f>
        <v>0</v>
      </c>
      <c r="B29" s="112" t="s">
        <v>37</v>
      </c>
      <c r="C29" s="117"/>
      <c r="D29" s="117"/>
      <c r="E29" s="117"/>
      <c r="F29" s="118"/>
      <c r="G29" s="201">
        <f>A27</f>
        <v>0</v>
      </c>
      <c r="H29" s="201"/>
      <c r="I29" s="201"/>
      <c r="J29" s="119" t="s">
        <v>57</v>
      </c>
    </row>
    <row r="30" spans="1:10" ht="12.75" customHeight="1">
      <c r="A30" s="2"/>
      <c r="B30" s="2"/>
      <c r="J30" s="9"/>
    </row>
    <row r="31" spans="1:10" ht="30" customHeight="1">
      <c r="A31" s="2"/>
      <c r="B31" s="2"/>
      <c r="J31" s="9"/>
    </row>
    <row r="32" spans="1:10" ht="18.75" customHeight="1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>
      <c r="A33" s="2"/>
      <c r="B33" s="2"/>
      <c r="J33" s="9"/>
    </row>
    <row r="34" spans="1:10" s="21" customFormat="1" ht="18.75" customHeight="1">
      <c r="A34" s="20"/>
      <c r="B34" s="20"/>
      <c r="C34" s="74"/>
      <c r="D34" s="202"/>
      <c r="E34" s="203"/>
      <c r="G34" s="204"/>
      <c r="H34" s="205"/>
      <c r="I34" s="205"/>
      <c r="J34" s="25"/>
    </row>
    <row r="35" spans="1:10" ht="12.75" customHeight="1">
      <c r="A35" s="2"/>
      <c r="B35" s="2"/>
      <c r="D35" s="206" t="s">
        <v>2</v>
      </c>
      <c r="E35" s="206"/>
      <c r="H35" s="10" t="s">
        <v>3</v>
      </c>
      <c r="J35" s="9"/>
    </row>
    <row r="36" spans="1:10" ht="13.5" customHeight="1" thickBot="1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>
      <c r="B37" s="89" t="s">
        <v>17</v>
      </c>
      <c r="C37" s="90"/>
      <c r="D37" s="90"/>
      <c r="E37" s="90"/>
      <c r="F37" s="91"/>
      <c r="G37" s="91"/>
      <c r="H37" s="91"/>
      <c r="I37" s="91"/>
      <c r="J37" s="92"/>
    </row>
    <row r="38" spans="1:10" ht="25.5" customHeight="1">
      <c r="A38" s="88" t="s">
        <v>39</v>
      </c>
      <c r="B38" s="93" t="s">
        <v>18</v>
      </c>
      <c r="C38" s="94" t="s">
        <v>6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19</v>
      </c>
      <c r="I38" s="96" t="s">
        <v>1</v>
      </c>
      <c r="J38" s="97" t="s">
        <v>0</v>
      </c>
    </row>
    <row r="39" spans="1:10" ht="25.5" hidden="1" customHeight="1">
      <c r="A39" s="88">
        <v>1</v>
      </c>
      <c r="B39" s="98" t="s">
        <v>45</v>
      </c>
      <c r="C39" s="194"/>
      <c r="D39" s="194"/>
      <c r="E39" s="194"/>
      <c r="F39" s="99">
        <f ca="1">'1 1 Pol'!AE55+'2 2 Pol'!AE14+'3 3 Pol'!AE40+'4 4 Pol'!AE36</f>
        <v>0</v>
      </c>
      <c r="G39" s="100">
        <f ca="1">'1 1 Pol'!AF55+'2 2 Pol'!AF14+'3 3 Pol'!AF40+'4 4 Pol'!AF36</f>
        <v>0</v>
      </c>
      <c r="H39" s="101">
        <f t="shared" ref="H39:H47" ca="1" si="1">(F39*SazbaDPH1/100)+(G39*SazbaDPH2/100)</f>
        <v>0</v>
      </c>
      <c r="I39" s="101">
        <f t="shared" ref="I39:I47" si="2">F39+G39+H39</f>
        <v>0</v>
      </c>
      <c r="J39" s="102" t="str">
        <f t="shared" ref="J39:J47" ca="1" si="3">IF(CenaCelkemVypocet=0,"",I39/CenaCelkemVypocet*100)</f>
        <v/>
      </c>
    </row>
    <row r="40" spans="1:10" ht="25.5" customHeight="1">
      <c r="A40" s="88">
        <v>2</v>
      </c>
      <c r="B40" s="103" t="s">
        <v>46</v>
      </c>
      <c r="C40" s="198" t="s">
        <v>47</v>
      </c>
      <c r="D40" s="198"/>
      <c r="E40" s="198"/>
      <c r="F40" s="104">
        <f ca="1">'1 1 Pol'!AE55</f>
        <v>0</v>
      </c>
      <c r="G40" s="105">
        <f ca="1">'1 1 Pol'!AF55</f>
        <v>0</v>
      </c>
      <c r="H40" s="105">
        <f t="shared" ca="1" si="1"/>
        <v>0</v>
      </c>
      <c r="I40" s="105">
        <f t="shared" si="2"/>
        <v>0</v>
      </c>
      <c r="J40" s="106" t="str">
        <f t="shared" ca="1" si="3"/>
        <v/>
      </c>
    </row>
    <row r="41" spans="1:10" ht="25.5" customHeight="1">
      <c r="A41" s="88">
        <v>3</v>
      </c>
      <c r="B41" s="107" t="s">
        <v>46</v>
      </c>
      <c r="C41" s="194" t="s">
        <v>48</v>
      </c>
      <c r="D41" s="194"/>
      <c r="E41" s="194"/>
      <c r="F41" s="108">
        <f ca="1">'1 1 Pol'!AE55</f>
        <v>0</v>
      </c>
      <c r="G41" s="101">
        <f ca="1">'1 1 Pol'!AF55</f>
        <v>0</v>
      </c>
      <c r="H41" s="101">
        <f t="shared" ca="1" si="1"/>
        <v>0</v>
      </c>
      <c r="I41" s="101">
        <f t="shared" si="2"/>
        <v>0</v>
      </c>
      <c r="J41" s="102" t="str">
        <f t="shared" ca="1" si="3"/>
        <v/>
      </c>
    </row>
    <row r="42" spans="1:10" ht="25.5" customHeight="1">
      <c r="A42" s="88">
        <v>2</v>
      </c>
      <c r="B42" s="103" t="s">
        <v>49</v>
      </c>
      <c r="C42" s="198" t="s">
        <v>50</v>
      </c>
      <c r="D42" s="198"/>
      <c r="E42" s="198"/>
      <c r="F42" s="104">
        <f ca="1">'2 2 Pol'!AE14</f>
        <v>0</v>
      </c>
      <c r="G42" s="105">
        <f ca="1">'2 2 Pol'!AF14</f>
        <v>0</v>
      </c>
      <c r="H42" s="105">
        <f t="shared" ca="1" si="1"/>
        <v>0</v>
      </c>
      <c r="I42" s="105">
        <f t="shared" si="2"/>
        <v>0</v>
      </c>
      <c r="J42" s="106" t="str">
        <f t="shared" ca="1" si="3"/>
        <v/>
      </c>
    </row>
    <row r="43" spans="1:10" ht="25.5" customHeight="1">
      <c r="A43" s="88">
        <v>3</v>
      </c>
      <c r="B43" s="107" t="s">
        <v>49</v>
      </c>
      <c r="C43" s="194" t="s">
        <v>51</v>
      </c>
      <c r="D43" s="194"/>
      <c r="E43" s="194"/>
      <c r="F43" s="108">
        <f ca="1">'2 2 Pol'!AE14</f>
        <v>0</v>
      </c>
      <c r="G43" s="101">
        <f ca="1">'2 2 Pol'!AF14</f>
        <v>0</v>
      </c>
      <c r="H43" s="101">
        <f t="shared" ca="1" si="1"/>
        <v>0</v>
      </c>
      <c r="I43" s="101">
        <f t="shared" si="2"/>
        <v>0</v>
      </c>
      <c r="J43" s="102" t="str">
        <f t="shared" ca="1" si="3"/>
        <v/>
      </c>
    </row>
    <row r="44" spans="1:10" ht="25.5" customHeight="1">
      <c r="A44" s="88">
        <v>2</v>
      </c>
      <c r="B44" s="103" t="s">
        <v>52</v>
      </c>
      <c r="C44" s="198" t="s">
        <v>53</v>
      </c>
      <c r="D44" s="198"/>
      <c r="E44" s="198"/>
      <c r="F44" s="104">
        <f ca="1">'3 3 Pol'!AE40</f>
        <v>0</v>
      </c>
      <c r="G44" s="105">
        <f ca="1">'3 3 Pol'!AF40</f>
        <v>0</v>
      </c>
      <c r="H44" s="105">
        <f t="shared" ca="1" si="1"/>
        <v>0</v>
      </c>
      <c r="I44" s="105">
        <f t="shared" si="2"/>
        <v>0</v>
      </c>
      <c r="J44" s="106" t="str">
        <f t="shared" ca="1" si="3"/>
        <v/>
      </c>
    </row>
    <row r="45" spans="1:10" ht="25.5" customHeight="1">
      <c r="A45" s="88">
        <v>3</v>
      </c>
      <c r="B45" s="107" t="s">
        <v>52</v>
      </c>
      <c r="C45" s="194" t="s">
        <v>53</v>
      </c>
      <c r="D45" s="194"/>
      <c r="E45" s="194"/>
      <c r="F45" s="108">
        <f ca="1">'3 3 Pol'!AE40</f>
        <v>0</v>
      </c>
      <c r="G45" s="101">
        <f ca="1">'3 3 Pol'!AF40</f>
        <v>0</v>
      </c>
      <c r="H45" s="101">
        <f t="shared" ca="1" si="1"/>
        <v>0</v>
      </c>
      <c r="I45" s="101">
        <f t="shared" si="2"/>
        <v>0</v>
      </c>
      <c r="J45" s="102" t="str">
        <f t="shared" ca="1" si="3"/>
        <v/>
      </c>
    </row>
    <row r="46" spans="1:10" ht="25.5" customHeight="1">
      <c r="A46" s="88">
        <v>2</v>
      </c>
      <c r="B46" s="103" t="s">
        <v>54</v>
      </c>
      <c r="C46" s="198" t="s">
        <v>55</v>
      </c>
      <c r="D46" s="198"/>
      <c r="E46" s="198"/>
      <c r="F46" s="104">
        <f ca="1">'4 4 Pol'!AE36</f>
        <v>0</v>
      </c>
      <c r="G46" s="105">
        <f ca="1">'4 4 Pol'!AF36</f>
        <v>0</v>
      </c>
      <c r="H46" s="105">
        <f t="shared" ca="1" si="1"/>
        <v>0</v>
      </c>
      <c r="I46" s="105">
        <f t="shared" si="2"/>
        <v>0</v>
      </c>
      <c r="J46" s="106" t="str">
        <f t="shared" ca="1" si="3"/>
        <v/>
      </c>
    </row>
    <row r="47" spans="1:10" ht="25.5" customHeight="1">
      <c r="A47" s="88">
        <v>3</v>
      </c>
      <c r="B47" s="107" t="s">
        <v>54</v>
      </c>
      <c r="C47" s="194" t="s">
        <v>55</v>
      </c>
      <c r="D47" s="194"/>
      <c r="E47" s="194"/>
      <c r="F47" s="108">
        <f ca="1">'4 4 Pol'!AE36</f>
        <v>0</v>
      </c>
      <c r="G47" s="101">
        <f ca="1">'4 4 Pol'!AF36</f>
        <v>0</v>
      </c>
      <c r="H47" s="101">
        <f t="shared" ca="1" si="1"/>
        <v>0</v>
      </c>
      <c r="I47" s="101">
        <f t="shared" si="2"/>
        <v>0</v>
      </c>
      <c r="J47" s="102" t="str">
        <f t="shared" ca="1" si="3"/>
        <v/>
      </c>
    </row>
    <row r="48" spans="1:10" ht="25.5" customHeight="1">
      <c r="A48" s="88"/>
      <c r="B48" s="195" t="s">
        <v>56</v>
      </c>
      <c r="C48" s="196"/>
      <c r="D48" s="196"/>
      <c r="E48" s="197"/>
      <c r="F48" s="109">
        <f>SUMIF(A39:A47,"=1",F39:F47)</f>
        <v>0</v>
      </c>
      <c r="G48" s="110">
        <f>SUMIF(A39:A47,"=1",G39:G47)</f>
        <v>0</v>
      </c>
      <c r="H48" s="110">
        <f>SUMIF(A39:A47,"=1",H39:H47)</f>
        <v>0</v>
      </c>
      <c r="I48" s="110">
        <f>SUMIF(A39:A47,"=1",I39:I47)</f>
        <v>0</v>
      </c>
      <c r="J48" s="111">
        <f>SUMIF(A39:A47,"=1",J39:J47)</f>
        <v>0</v>
      </c>
    </row>
    <row r="50" spans="1:10">
      <c r="A50" t="s">
        <v>58</v>
      </c>
      <c r="B50" t="s">
        <v>59</v>
      </c>
    </row>
    <row r="51" spans="1:10">
      <c r="A51" t="s">
        <v>60</v>
      </c>
      <c r="B51" t="s">
        <v>61</v>
      </c>
    </row>
    <row r="52" spans="1:10">
      <c r="A52" t="s">
        <v>62</v>
      </c>
      <c r="B52" t="s">
        <v>63</v>
      </c>
    </row>
    <row r="53" spans="1:10">
      <c r="A53" t="s">
        <v>60</v>
      </c>
      <c r="B53" t="s">
        <v>64</v>
      </c>
    </row>
    <row r="54" spans="1:10">
      <c r="A54" t="s">
        <v>62</v>
      </c>
      <c r="B54" t="s">
        <v>65</v>
      </c>
    </row>
    <row r="55" spans="1:10">
      <c r="A55" t="s">
        <v>60</v>
      </c>
      <c r="B55" t="s">
        <v>66</v>
      </c>
    </row>
    <row r="56" spans="1:10">
      <c r="A56" t="s">
        <v>62</v>
      </c>
      <c r="B56" t="s">
        <v>67</v>
      </c>
    </row>
    <row r="57" spans="1:10">
      <c r="A57" t="s">
        <v>60</v>
      </c>
      <c r="B57" t="s">
        <v>68</v>
      </c>
    </row>
    <row r="58" spans="1:10">
      <c r="A58" t="s">
        <v>62</v>
      </c>
      <c r="B58" t="s">
        <v>69</v>
      </c>
    </row>
    <row r="61" spans="1:10" ht="15.75">
      <c r="B61" s="120" t="s">
        <v>70</v>
      </c>
    </row>
    <row r="63" spans="1:10" ht="25.5" customHeight="1">
      <c r="A63" s="122"/>
      <c r="B63" s="125" t="s">
        <v>18</v>
      </c>
      <c r="C63" s="125" t="s">
        <v>6</v>
      </c>
      <c r="D63" s="126"/>
      <c r="E63" s="126"/>
      <c r="F63" s="127" t="s">
        <v>71</v>
      </c>
      <c r="G63" s="127"/>
      <c r="H63" s="127"/>
      <c r="I63" s="127" t="s">
        <v>31</v>
      </c>
      <c r="J63" s="127" t="s">
        <v>0</v>
      </c>
    </row>
    <row r="64" spans="1:10" ht="36.75" customHeight="1">
      <c r="A64" s="123"/>
      <c r="B64" s="128" t="s">
        <v>72</v>
      </c>
      <c r="C64" s="192" t="s">
        <v>73</v>
      </c>
      <c r="D64" s="193"/>
      <c r="E64" s="193"/>
      <c r="F64" s="134" t="s">
        <v>26</v>
      </c>
      <c r="G64" s="135"/>
      <c r="H64" s="135"/>
      <c r="I64" s="135">
        <f ca="1">'3 3 Pol'!G8</f>
        <v>0</v>
      </c>
      <c r="J64" s="132" t="str">
        <f>IF(I79=0,"",I64/I79*100)</f>
        <v/>
      </c>
    </row>
    <row r="65" spans="1:10" ht="36.75" customHeight="1">
      <c r="A65" s="123"/>
      <c r="B65" s="128" t="s">
        <v>74</v>
      </c>
      <c r="C65" s="192" t="s">
        <v>75</v>
      </c>
      <c r="D65" s="193"/>
      <c r="E65" s="193"/>
      <c r="F65" s="134" t="s">
        <v>26</v>
      </c>
      <c r="G65" s="135"/>
      <c r="H65" s="135"/>
      <c r="I65" s="135">
        <f ca="1">'3 3 Pol'!G11</f>
        <v>0</v>
      </c>
      <c r="J65" s="132" t="str">
        <f>IF(I79=0,"",I65/I79*100)</f>
        <v/>
      </c>
    </row>
    <row r="66" spans="1:10" ht="36.75" customHeight="1">
      <c r="A66" s="123"/>
      <c r="B66" s="128" t="s">
        <v>76</v>
      </c>
      <c r="C66" s="192" t="s">
        <v>77</v>
      </c>
      <c r="D66" s="193"/>
      <c r="E66" s="193"/>
      <c r="F66" s="134" t="s">
        <v>26</v>
      </c>
      <c r="G66" s="135"/>
      <c r="H66" s="135"/>
      <c r="I66" s="135">
        <f ca="1">'3 3 Pol'!G16</f>
        <v>0</v>
      </c>
      <c r="J66" s="132" t="str">
        <f>IF(I79=0,"",I66/I79*100)</f>
        <v/>
      </c>
    </row>
    <row r="67" spans="1:10" ht="36.75" customHeight="1">
      <c r="A67" s="123"/>
      <c r="B67" s="128" t="s">
        <v>78</v>
      </c>
      <c r="C67" s="192" t="s">
        <v>79</v>
      </c>
      <c r="D67" s="193"/>
      <c r="E67" s="193"/>
      <c r="F67" s="134" t="s">
        <v>26</v>
      </c>
      <c r="G67" s="135"/>
      <c r="H67" s="135"/>
      <c r="I67" s="135">
        <f ca="1">'4 4 Pol'!G8</f>
        <v>0</v>
      </c>
      <c r="J67" s="132" t="str">
        <f>IF(I79=0,"",I67/I79*100)</f>
        <v/>
      </c>
    </row>
    <row r="68" spans="1:10" ht="36.75" customHeight="1">
      <c r="A68" s="123"/>
      <c r="B68" s="128" t="s">
        <v>46</v>
      </c>
      <c r="C68" s="192" t="s">
        <v>80</v>
      </c>
      <c r="D68" s="193"/>
      <c r="E68" s="193"/>
      <c r="F68" s="134" t="s">
        <v>26</v>
      </c>
      <c r="G68" s="135"/>
      <c r="H68" s="135"/>
      <c r="I68" s="135">
        <f ca="1">'3 3 Pol'!G21</f>
        <v>0</v>
      </c>
      <c r="J68" s="132" t="str">
        <f>IF(I79=0,"",I68/I79*100)</f>
        <v/>
      </c>
    </row>
    <row r="69" spans="1:10" ht="36.75" customHeight="1">
      <c r="A69" s="123"/>
      <c r="B69" s="128" t="s">
        <v>54</v>
      </c>
      <c r="C69" s="192" t="s">
        <v>81</v>
      </c>
      <c r="D69" s="193"/>
      <c r="E69" s="193"/>
      <c r="F69" s="134" t="s">
        <v>26</v>
      </c>
      <c r="G69" s="135"/>
      <c r="H69" s="135"/>
      <c r="I69" s="135">
        <f ca="1">'1 1 Pol'!G8</f>
        <v>0</v>
      </c>
      <c r="J69" s="132" t="str">
        <f>IF(I79=0,"",I69/I79*100)</f>
        <v/>
      </c>
    </row>
    <row r="70" spans="1:10" ht="36.75" customHeight="1">
      <c r="A70" s="123"/>
      <c r="B70" s="128" t="s">
        <v>82</v>
      </c>
      <c r="C70" s="192" t="s">
        <v>83</v>
      </c>
      <c r="D70" s="193"/>
      <c r="E70" s="193"/>
      <c r="F70" s="134" t="s">
        <v>26</v>
      </c>
      <c r="G70" s="135"/>
      <c r="H70" s="135"/>
      <c r="I70" s="135">
        <f ca="1">'1 1 Pol'!G10</f>
        <v>0</v>
      </c>
      <c r="J70" s="132" t="str">
        <f>IF(I79=0,"",I70/I79*100)</f>
        <v/>
      </c>
    </row>
    <row r="71" spans="1:10" ht="36.75" customHeight="1">
      <c r="A71" s="123"/>
      <c r="B71" s="128" t="s">
        <v>84</v>
      </c>
      <c r="C71" s="192" t="s">
        <v>85</v>
      </c>
      <c r="D71" s="193"/>
      <c r="E71" s="193"/>
      <c r="F71" s="134" t="s">
        <v>26</v>
      </c>
      <c r="G71" s="135"/>
      <c r="H71" s="135"/>
      <c r="I71" s="135">
        <f ca="1">'1 1 Pol'!G18</f>
        <v>0</v>
      </c>
      <c r="J71" s="132" t="str">
        <f>IF(I79=0,"",I71/I79*100)</f>
        <v/>
      </c>
    </row>
    <row r="72" spans="1:10" ht="36.75" customHeight="1">
      <c r="A72" s="123"/>
      <c r="B72" s="128" t="s">
        <v>86</v>
      </c>
      <c r="C72" s="192" t="s">
        <v>87</v>
      </c>
      <c r="D72" s="193"/>
      <c r="E72" s="193"/>
      <c r="F72" s="134" t="s">
        <v>26</v>
      </c>
      <c r="G72" s="135"/>
      <c r="H72" s="135"/>
      <c r="I72" s="135">
        <f ca="1">'1 1 Pol'!G20</f>
        <v>0</v>
      </c>
      <c r="J72" s="132" t="str">
        <f>IF(I79=0,"",I72/I79*100)</f>
        <v/>
      </c>
    </row>
    <row r="73" spans="1:10" ht="36.75" customHeight="1">
      <c r="A73" s="123"/>
      <c r="B73" s="128" t="s">
        <v>88</v>
      </c>
      <c r="C73" s="192" t="s">
        <v>89</v>
      </c>
      <c r="D73" s="193"/>
      <c r="E73" s="193"/>
      <c r="F73" s="134" t="s">
        <v>26</v>
      </c>
      <c r="G73" s="135"/>
      <c r="H73" s="135"/>
      <c r="I73" s="135">
        <f ca="1">'1 1 Pol'!G32</f>
        <v>0</v>
      </c>
      <c r="J73" s="132" t="str">
        <f>IF(I79=0,"",I73/I79*100)</f>
        <v/>
      </c>
    </row>
    <row r="74" spans="1:10" ht="36.75" customHeight="1">
      <c r="A74" s="123"/>
      <c r="B74" s="128" t="s">
        <v>90</v>
      </c>
      <c r="C74" s="192" t="s">
        <v>91</v>
      </c>
      <c r="D74" s="193"/>
      <c r="E74" s="193"/>
      <c r="F74" s="134" t="s">
        <v>27</v>
      </c>
      <c r="G74" s="135"/>
      <c r="H74" s="135"/>
      <c r="I74" s="135">
        <f ca="1">'2 2 Pol'!G8</f>
        <v>0</v>
      </c>
      <c r="J74" s="132" t="str">
        <f>IF(I79=0,"",I74/I79*100)</f>
        <v/>
      </c>
    </row>
    <row r="75" spans="1:10" ht="36.75" customHeight="1">
      <c r="A75" s="123"/>
      <c r="B75" s="128" t="s">
        <v>92</v>
      </c>
      <c r="C75" s="192" t="s">
        <v>93</v>
      </c>
      <c r="D75" s="193"/>
      <c r="E75" s="193"/>
      <c r="F75" s="134" t="s">
        <v>27</v>
      </c>
      <c r="G75" s="135"/>
      <c r="H75" s="135"/>
      <c r="I75" s="135">
        <f ca="1">'1 1 Pol'!G34</f>
        <v>0</v>
      </c>
      <c r="J75" s="132" t="str">
        <f>IF(I79=0,"",I75/I79*100)</f>
        <v/>
      </c>
    </row>
    <row r="76" spans="1:10" ht="36.75" customHeight="1">
      <c r="A76" s="123"/>
      <c r="B76" s="128" t="s">
        <v>94</v>
      </c>
      <c r="C76" s="192" t="s">
        <v>95</v>
      </c>
      <c r="D76" s="193"/>
      <c r="E76" s="193"/>
      <c r="F76" s="134" t="s">
        <v>27</v>
      </c>
      <c r="G76" s="135"/>
      <c r="H76" s="135"/>
      <c r="I76" s="135">
        <f ca="1">'3 3 Pol'!G33</f>
        <v>0</v>
      </c>
      <c r="J76" s="132" t="str">
        <f>IF(I79=0,"",I76/I79*100)</f>
        <v/>
      </c>
    </row>
    <row r="77" spans="1:10" ht="36.75" customHeight="1">
      <c r="A77" s="123"/>
      <c r="B77" s="128" t="s">
        <v>96</v>
      </c>
      <c r="C77" s="192" t="s">
        <v>97</v>
      </c>
      <c r="D77" s="193"/>
      <c r="E77" s="193"/>
      <c r="F77" s="134" t="s">
        <v>98</v>
      </c>
      <c r="G77" s="135"/>
      <c r="H77" s="135"/>
      <c r="I77" s="135">
        <f ca="1">'1 1 Pol'!G38</f>
        <v>0</v>
      </c>
      <c r="J77" s="132" t="str">
        <f>IF(I79=0,"",I77/I79*100)</f>
        <v/>
      </c>
    </row>
    <row r="78" spans="1:10" ht="36.75" customHeight="1">
      <c r="A78" s="123"/>
      <c r="B78" s="128" t="s">
        <v>99</v>
      </c>
      <c r="C78" s="192" t="s">
        <v>29</v>
      </c>
      <c r="D78" s="193"/>
      <c r="E78" s="193"/>
      <c r="F78" s="134" t="s">
        <v>99</v>
      </c>
      <c r="G78" s="135"/>
      <c r="H78" s="135"/>
      <c r="I78" s="135">
        <f ca="1">'1 1 Pol'!G47</f>
        <v>0</v>
      </c>
      <c r="J78" s="132" t="str">
        <f>IF(I79=0,"",I78/I79*100)</f>
        <v/>
      </c>
    </row>
    <row r="79" spans="1:10" ht="25.5" customHeight="1">
      <c r="A79" s="124"/>
      <c r="B79" s="129" t="s">
        <v>1</v>
      </c>
      <c r="C79" s="130"/>
      <c r="D79" s="131"/>
      <c r="E79" s="131"/>
      <c r="F79" s="136"/>
      <c r="G79" s="137"/>
      <c r="H79" s="137"/>
      <c r="I79" s="137">
        <f>SUM(I64:I78)</f>
        <v>0</v>
      </c>
      <c r="J79" s="133">
        <f>SUM(J64:J78)</f>
        <v>0</v>
      </c>
    </row>
    <row r="80" spans="1:10">
      <c r="F80" s="86"/>
      <c r="G80" s="86"/>
      <c r="H80" s="86"/>
      <c r="I80" s="86"/>
      <c r="J80" s="87"/>
    </row>
    <row r="81" spans="6:10">
      <c r="F81" s="86"/>
      <c r="G81" s="86"/>
      <c r="H81" s="86"/>
      <c r="I81" s="86"/>
      <c r="J81" s="87"/>
    </row>
    <row r="82" spans="6:10">
      <c r="F82" s="86"/>
      <c r="G82" s="86"/>
      <c r="H82" s="86"/>
      <c r="I82" s="86"/>
      <c r="J82" s="87"/>
    </row>
  </sheetData>
  <sheetProtection password="E93A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6">
    <mergeCell ref="B1:J1"/>
    <mergeCell ref="E18:F18"/>
    <mergeCell ref="E2:J2"/>
    <mergeCell ref="D5:G5"/>
    <mergeCell ref="D6:G6"/>
    <mergeCell ref="E7:G7"/>
    <mergeCell ref="G18:H18"/>
    <mergeCell ref="I17:J17"/>
    <mergeCell ref="I18:J18"/>
    <mergeCell ref="E3:J3"/>
    <mergeCell ref="G27:I27"/>
    <mergeCell ref="I20:J20"/>
    <mergeCell ref="E15:F15"/>
    <mergeCell ref="I15:J15"/>
    <mergeCell ref="I16:J16"/>
    <mergeCell ref="I19:J19"/>
    <mergeCell ref="E19:F19"/>
    <mergeCell ref="E20:F20"/>
    <mergeCell ref="E21:F21"/>
    <mergeCell ref="G21:H21"/>
    <mergeCell ref="G19:H19"/>
    <mergeCell ref="G20:H20"/>
    <mergeCell ref="I21:J21"/>
    <mergeCell ref="E4:J4"/>
    <mergeCell ref="G16:H16"/>
    <mergeCell ref="G17:H17"/>
    <mergeCell ref="E16:F16"/>
    <mergeCell ref="E13:G13"/>
    <mergeCell ref="E17:F17"/>
    <mergeCell ref="D12:G12"/>
    <mergeCell ref="D11:G11"/>
    <mergeCell ref="G15:H15"/>
    <mergeCell ref="G23:I23"/>
    <mergeCell ref="G29:I29"/>
    <mergeCell ref="G25:I25"/>
    <mergeCell ref="C43:E43"/>
    <mergeCell ref="D34:E34"/>
    <mergeCell ref="G34:I34"/>
    <mergeCell ref="D35:E35"/>
    <mergeCell ref="G24:I24"/>
    <mergeCell ref="G28:I28"/>
    <mergeCell ref="G26:I26"/>
    <mergeCell ref="C68:E68"/>
    <mergeCell ref="C69:E69"/>
    <mergeCell ref="C44:E44"/>
    <mergeCell ref="C45:E45"/>
    <mergeCell ref="C46:E46"/>
    <mergeCell ref="C39:E39"/>
    <mergeCell ref="C40:E40"/>
    <mergeCell ref="C41:E41"/>
    <mergeCell ref="C42:E42"/>
    <mergeCell ref="C47:E47"/>
    <mergeCell ref="B48:E48"/>
    <mergeCell ref="C64:E64"/>
    <mergeCell ref="C65:E65"/>
    <mergeCell ref="C66:E66"/>
    <mergeCell ref="C67:E67"/>
    <mergeCell ref="C78:E78"/>
    <mergeCell ref="C74:E74"/>
    <mergeCell ref="C75:E75"/>
    <mergeCell ref="C76:E76"/>
    <mergeCell ref="C77:E77"/>
    <mergeCell ref="C70:E70"/>
    <mergeCell ref="C71:E71"/>
    <mergeCell ref="C72:E72"/>
    <mergeCell ref="C73:E7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8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>
      <c r="A1" s="243" t="s">
        <v>7</v>
      </c>
      <c r="B1" s="243"/>
      <c r="C1" s="244"/>
      <c r="D1" s="243"/>
      <c r="E1" s="243"/>
      <c r="F1" s="243"/>
      <c r="G1" s="243"/>
    </row>
    <row r="2" spans="1:7" ht="24.95" customHeight="1">
      <c r="A2" s="50" t="s">
        <v>8</v>
      </c>
      <c r="B2" s="49"/>
      <c r="C2" s="245"/>
      <c r="D2" s="245"/>
      <c r="E2" s="245"/>
      <c r="F2" s="245"/>
      <c r="G2" s="246"/>
    </row>
    <row r="3" spans="1:7" ht="24.95" customHeight="1">
      <c r="A3" s="50" t="s">
        <v>9</v>
      </c>
      <c r="B3" s="49"/>
      <c r="C3" s="245"/>
      <c r="D3" s="245"/>
      <c r="E3" s="245"/>
      <c r="F3" s="245"/>
      <c r="G3" s="246"/>
    </row>
    <row r="4" spans="1:7" ht="24.95" customHeight="1">
      <c r="A4" s="50" t="s">
        <v>10</v>
      </c>
      <c r="B4" s="49"/>
      <c r="C4" s="245"/>
      <c r="D4" s="245"/>
      <c r="E4" s="245"/>
      <c r="F4" s="245"/>
      <c r="G4" s="246"/>
    </row>
    <row r="5" spans="1:7">
      <c r="B5" s="4"/>
      <c r="C5" s="5"/>
      <c r="D5" s="6"/>
    </row>
  </sheetData>
  <sheetProtection password="E93A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honeticPr fontId="0" type="noConversion"/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BH5000"/>
  <sheetViews>
    <sheetView workbookViewId="0">
      <pane ySplit="7" topLeftCell="A38" activePane="bottomLeft" state="frozen"/>
      <selection pane="bottomLeft" activeCell="C50" sqref="C50"/>
    </sheetView>
  </sheetViews>
  <sheetFormatPr defaultRowHeight="12.75" outlineLevelRow="1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0" hidden="1" customWidth="1"/>
    <col min="21" max="24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>
      <c r="A1" s="263" t="s">
        <v>7</v>
      </c>
      <c r="B1" s="263"/>
      <c r="C1" s="263"/>
      <c r="D1" s="263"/>
      <c r="E1" s="263"/>
      <c r="F1" s="263"/>
      <c r="G1" s="263"/>
      <c r="AG1" t="s">
        <v>101</v>
      </c>
    </row>
    <row r="2" spans="1:60" ht="24.95" customHeight="1">
      <c r="A2" s="139" t="s">
        <v>8</v>
      </c>
      <c r="B2" s="49" t="s">
        <v>43</v>
      </c>
      <c r="C2" s="264" t="s">
        <v>44</v>
      </c>
      <c r="D2" s="265"/>
      <c r="E2" s="265"/>
      <c r="F2" s="265"/>
      <c r="G2" s="266"/>
      <c r="AG2" t="s">
        <v>102</v>
      </c>
    </row>
    <row r="3" spans="1:60" ht="24.95" customHeight="1">
      <c r="A3" s="139" t="s">
        <v>9</v>
      </c>
      <c r="B3" s="49" t="s">
        <v>46</v>
      </c>
      <c r="C3" s="264" t="s">
        <v>47</v>
      </c>
      <c r="D3" s="265"/>
      <c r="E3" s="265"/>
      <c r="F3" s="265"/>
      <c r="G3" s="266"/>
      <c r="AC3" s="121" t="s">
        <v>102</v>
      </c>
      <c r="AG3" t="s">
        <v>103</v>
      </c>
    </row>
    <row r="4" spans="1:60" ht="24.95" customHeight="1">
      <c r="A4" s="140" t="s">
        <v>10</v>
      </c>
      <c r="B4" s="141" t="s">
        <v>46</v>
      </c>
      <c r="C4" s="267" t="s">
        <v>48</v>
      </c>
      <c r="D4" s="268"/>
      <c r="E4" s="268"/>
      <c r="F4" s="268"/>
      <c r="G4" s="269"/>
      <c r="AG4" t="s">
        <v>104</v>
      </c>
    </row>
    <row r="5" spans="1:60">
      <c r="D5" s="10"/>
    </row>
    <row r="6" spans="1:60" ht="38.25">
      <c r="A6" s="143" t="s">
        <v>105</v>
      </c>
      <c r="B6" s="145" t="s">
        <v>106</v>
      </c>
      <c r="C6" s="145" t="s">
        <v>107</v>
      </c>
      <c r="D6" s="144" t="s">
        <v>108</v>
      </c>
      <c r="E6" s="143" t="s">
        <v>109</v>
      </c>
      <c r="F6" s="142" t="s">
        <v>110</v>
      </c>
      <c r="G6" s="143" t="s">
        <v>31</v>
      </c>
      <c r="H6" s="146" t="s">
        <v>32</v>
      </c>
      <c r="I6" s="146" t="s">
        <v>111</v>
      </c>
      <c r="J6" s="146" t="s">
        <v>33</v>
      </c>
      <c r="K6" s="146" t="s">
        <v>112</v>
      </c>
      <c r="L6" s="146" t="s">
        <v>113</v>
      </c>
      <c r="M6" s="146" t="s">
        <v>114</v>
      </c>
      <c r="N6" s="146" t="s">
        <v>115</v>
      </c>
      <c r="O6" s="146" t="s">
        <v>116</v>
      </c>
      <c r="P6" s="146" t="s">
        <v>117</v>
      </c>
      <c r="Q6" s="146" t="s">
        <v>118</v>
      </c>
      <c r="R6" s="146" t="s">
        <v>119</v>
      </c>
      <c r="S6" s="146" t="s">
        <v>120</v>
      </c>
      <c r="T6" s="146" t="s">
        <v>121</v>
      </c>
      <c r="U6" s="146" t="s">
        <v>122</v>
      </c>
      <c r="V6" s="146" t="s">
        <v>123</v>
      </c>
      <c r="W6" s="146" t="s">
        <v>124</v>
      </c>
      <c r="X6" s="146" t="s">
        <v>125</v>
      </c>
    </row>
    <row r="7" spans="1:60" hidden="1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>
      <c r="A8" s="161" t="s">
        <v>126</v>
      </c>
      <c r="B8" s="162" t="s">
        <v>54</v>
      </c>
      <c r="C8" s="183" t="s">
        <v>81</v>
      </c>
      <c r="D8" s="163"/>
      <c r="E8" s="164"/>
      <c r="F8" s="165"/>
      <c r="G8" s="165">
        <f>SUMIF(AG9:AG9,"&lt;&gt;NOR",G9:G9)</f>
        <v>0</v>
      </c>
      <c r="H8" s="165"/>
      <c r="I8" s="165">
        <f>SUM(I9:I9)</f>
        <v>0</v>
      </c>
      <c r="J8" s="165"/>
      <c r="K8" s="165">
        <f>SUM(K9:K9)</f>
        <v>0</v>
      </c>
      <c r="L8" s="165"/>
      <c r="M8" s="165">
        <f>SUM(M9:M9)</f>
        <v>0</v>
      </c>
      <c r="N8" s="164"/>
      <c r="O8" s="164">
        <f>SUM(O9:O9)</f>
        <v>0.15</v>
      </c>
      <c r="P8" s="164"/>
      <c r="Q8" s="164">
        <f>SUM(Q9:Q9)</f>
        <v>0</v>
      </c>
      <c r="R8" s="165"/>
      <c r="S8" s="165"/>
      <c r="T8" s="166"/>
      <c r="U8" s="160"/>
      <c r="V8" s="160">
        <f>SUM(V9:V9)</f>
        <v>3.02</v>
      </c>
      <c r="W8" s="160"/>
      <c r="X8" s="160"/>
      <c r="AG8" t="s">
        <v>127</v>
      </c>
    </row>
    <row r="9" spans="1:60" ht="22.5" outlineLevel="1">
      <c r="A9" s="174">
        <v>1</v>
      </c>
      <c r="B9" s="175" t="s">
        <v>128</v>
      </c>
      <c r="C9" s="184" t="s">
        <v>129</v>
      </c>
      <c r="D9" s="176" t="s">
        <v>130</v>
      </c>
      <c r="E9" s="177">
        <v>3</v>
      </c>
      <c r="F9" s="178"/>
      <c r="G9" s="179">
        <f>ROUND(E9*F9,2)</f>
        <v>0</v>
      </c>
      <c r="H9" s="178"/>
      <c r="I9" s="179">
        <f>ROUND(E9*H9,2)</f>
        <v>0</v>
      </c>
      <c r="J9" s="178"/>
      <c r="K9" s="179">
        <f>ROUND(E9*J9,2)</f>
        <v>0</v>
      </c>
      <c r="L9" s="179">
        <v>21</v>
      </c>
      <c r="M9" s="179">
        <f>G9*(1+L9/100)</f>
        <v>0</v>
      </c>
      <c r="N9" s="177">
        <v>5.0200000000000002E-2</v>
      </c>
      <c r="O9" s="177">
        <f>ROUND(E9*N9,2)</f>
        <v>0.15</v>
      </c>
      <c r="P9" s="177">
        <v>0</v>
      </c>
      <c r="Q9" s="177">
        <f>ROUND(E9*P9,2)</f>
        <v>0</v>
      </c>
      <c r="R9" s="179"/>
      <c r="S9" s="179" t="s">
        <v>131</v>
      </c>
      <c r="T9" s="180" t="s">
        <v>131</v>
      </c>
      <c r="U9" s="157">
        <v>1.006</v>
      </c>
      <c r="V9" s="157">
        <f>ROUND(E9*U9,2)</f>
        <v>3.02</v>
      </c>
      <c r="W9" s="157"/>
      <c r="X9" s="157" t="s">
        <v>132</v>
      </c>
      <c r="Y9" s="147"/>
      <c r="Z9" s="147"/>
      <c r="AA9" s="147"/>
      <c r="AB9" s="147"/>
      <c r="AC9" s="147"/>
      <c r="AD9" s="147"/>
      <c r="AE9" s="147"/>
      <c r="AF9" s="147"/>
      <c r="AG9" s="147" t="s">
        <v>133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>
      <c r="A10" s="161" t="s">
        <v>126</v>
      </c>
      <c r="B10" s="162" t="s">
        <v>82</v>
      </c>
      <c r="C10" s="183" t="s">
        <v>83</v>
      </c>
      <c r="D10" s="163"/>
      <c r="E10" s="164"/>
      <c r="F10" s="165"/>
      <c r="G10" s="165">
        <f>SUMIF(AG11:AG17,"&lt;&gt;NOR",G11:G17)</f>
        <v>0</v>
      </c>
      <c r="H10" s="165"/>
      <c r="I10" s="165">
        <f>SUM(I11:I17)</f>
        <v>0</v>
      </c>
      <c r="J10" s="165"/>
      <c r="K10" s="165">
        <f>SUM(K11:K17)</f>
        <v>0</v>
      </c>
      <c r="L10" s="165"/>
      <c r="M10" s="165">
        <f>SUM(M11:M17)</f>
        <v>0</v>
      </c>
      <c r="N10" s="164"/>
      <c r="O10" s="164">
        <f>SUM(O11:O17)</f>
        <v>0.79</v>
      </c>
      <c r="P10" s="164"/>
      <c r="Q10" s="164">
        <f>SUM(Q11:Q17)</f>
        <v>0</v>
      </c>
      <c r="R10" s="165"/>
      <c r="S10" s="165"/>
      <c r="T10" s="166"/>
      <c r="U10" s="160"/>
      <c r="V10" s="160">
        <f>SUM(V11:V17)</f>
        <v>36.409999999999997</v>
      </c>
      <c r="W10" s="160"/>
      <c r="X10" s="160"/>
      <c r="AG10" t="s">
        <v>127</v>
      </c>
    </row>
    <row r="11" spans="1:60" outlineLevel="1">
      <c r="A11" s="174">
        <v>2</v>
      </c>
      <c r="B11" s="175" t="s">
        <v>134</v>
      </c>
      <c r="C11" s="184" t="s">
        <v>135</v>
      </c>
      <c r="D11" s="176" t="s">
        <v>130</v>
      </c>
      <c r="E11" s="177">
        <v>3</v>
      </c>
      <c r="F11" s="178"/>
      <c r="G11" s="179">
        <f>ROUND(E11*F11,2)</f>
        <v>0</v>
      </c>
      <c r="H11" s="178"/>
      <c r="I11" s="179">
        <f>ROUND(E11*H11,2)</f>
        <v>0</v>
      </c>
      <c r="J11" s="178"/>
      <c r="K11" s="179">
        <f>ROUND(E11*J11,2)</f>
        <v>0</v>
      </c>
      <c r="L11" s="179">
        <v>21</v>
      </c>
      <c r="M11" s="179">
        <f>G11*(1+L11/100)</f>
        <v>0</v>
      </c>
      <c r="N11" s="177">
        <v>1.4930000000000001E-2</v>
      </c>
      <c r="O11" s="177">
        <f>ROUND(E11*N11,2)</f>
        <v>0.04</v>
      </c>
      <c r="P11" s="177">
        <v>0</v>
      </c>
      <c r="Q11" s="177">
        <f>ROUND(E11*P11,2)</f>
        <v>0</v>
      </c>
      <c r="R11" s="179"/>
      <c r="S11" s="179" t="s">
        <v>131</v>
      </c>
      <c r="T11" s="180" t="s">
        <v>131</v>
      </c>
      <c r="U11" s="157">
        <v>0.51083000000000001</v>
      </c>
      <c r="V11" s="157">
        <f>ROUND(E11*U11,2)</f>
        <v>1.53</v>
      </c>
      <c r="W11" s="157"/>
      <c r="X11" s="157" t="s">
        <v>132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133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>
      <c r="A12" s="167">
        <v>3</v>
      </c>
      <c r="B12" s="168" t="s">
        <v>136</v>
      </c>
      <c r="C12" s="185" t="s">
        <v>137</v>
      </c>
      <c r="D12" s="169" t="s">
        <v>138</v>
      </c>
      <c r="E12" s="170">
        <v>3.3525</v>
      </c>
      <c r="F12" s="171"/>
      <c r="G12" s="172">
        <f>ROUND(E12*F12,2)</f>
        <v>0</v>
      </c>
      <c r="H12" s="171"/>
      <c r="I12" s="172">
        <f>ROUND(E12*H12,2)</f>
        <v>0</v>
      </c>
      <c r="J12" s="171"/>
      <c r="K12" s="172">
        <f>ROUND(E12*J12,2)</f>
        <v>0</v>
      </c>
      <c r="L12" s="172">
        <v>21</v>
      </c>
      <c r="M12" s="172">
        <f>G12*(1+L12/100)</f>
        <v>0</v>
      </c>
      <c r="N12" s="170">
        <v>0.10712000000000001</v>
      </c>
      <c r="O12" s="170">
        <f>ROUND(E12*N12,2)</f>
        <v>0.36</v>
      </c>
      <c r="P12" s="170">
        <v>0</v>
      </c>
      <c r="Q12" s="170">
        <f>ROUND(E12*P12,2)</f>
        <v>0</v>
      </c>
      <c r="R12" s="172"/>
      <c r="S12" s="172" t="s">
        <v>131</v>
      </c>
      <c r="T12" s="173" t="s">
        <v>131</v>
      </c>
      <c r="U12" s="157">
        <v>0.69998000000000005</v>
      </c>
      <c r="V12" s="157">
        <f>ROUND(E12*U12,2)</f>
        <v>2.35</v>
      </c>
      <c r="W12" s="157"/>
      <c r="X12" s="157" t="s">
        <v>132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133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>
      <c r="A13" s="154"/>
      <c r="B13" s="155"/>
      <c r="C13" s="186" t="s">
        <v>139</v>
      </c>
      <c r="D13" s="158"/>
      <c r="E13" s="159">
        <v>3.3525</v>
      </c>
      <c r="F13" s="157"/>
      <c r="G13" s="157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47"/>
      <c r="Z13" s="147"/>
      <c r="AA13" s="147"/>
      <c r="AB13" s="147"/>
      <c r="AC13" s="147"/>
      <c r="AD13" s="147"/>
      <c r="AE13" s="147"/>
      <c r="AF13" s="147"/>
      <c r="AG13" s="147" t="s">
        <v>140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>
      <c r="A14" s="167">
        <v>4</v>
      </c>
      <c r="B14" s="168" t="s">
        <v>141</v>
      </c>
      <c r="C14" s="185" t="s">
        <v>142</v>
      </c>
      <c r="D14" s="169" t="s">
        <v>138</v>
      </c>
      <c r="E14" s="170">
        <v>6.7050000000000001</v>
      </c>
      <c r="F14" s="171"/>
      <c r="G14" s="172">
        <f>ROUND(E14*F14,2)</f>
        <v>0</v>
      </c>
      <c r="H14" s="171"/>
      <c r="I14" s="172">
        <f>ROUND(E14*H14,2)</f>
        <v>0</v>
      </c>
      <c r="J14" s="171"/>
      <c r="K14" s="172">
        <f>ROUND(E14*J14,2)</f>
        <v>0</v>
      </c>
      <c r="L14" s="172">
        <v>21</v>
      </c>
      <c r="M14" s="172">
        <f>G14*(1+L14/100)</f>
        <v>0</v>
      </c>
      <c r="N14" s="170">
        <v>5.8500000000000003E-2</v>
      </c>
      <c r="O14" s="170">
        <f>ROUND(E14*N14,2)</f>
        <v>0.39</v>
      </c>
      <c r="P14" s="170">
        <v>0</v>
      </c>
      <c r="Q14" s="170">
        <f>ROUND(E14*P14,2)</f>
        <v>0</v>
      </c>
      <c r="R14" s="172"/>
      <c r="S14" s="172" t="s">
        <v>131</v>
      </c>
      <c r="T14" s="173" t="s">
        <v>131</v>
      </c>
      <c r="U14" s="157">
        <v>1.86904</v>
      </c>
      <c r="V14" s="157">
        <f>ROUND(E14*U14,2)</f>
        <v>12.53</v>
      </c>
      <c r="W14" s="157"/>
      <c r="X14" s="157" t="s">
        <v>132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133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>
      <c r="A15" s="154"/>
      <c r="B15" s="155"/>
      <c r="C15" s="186" t="s">
        <v>143</v>
      </c>
      <c r="D15" s="158"/>
      <c r="E15" s="159">
        <v>6.7050000000000001</v>
      </c>
      <c r="F15" s="157"/>
      <c r="G15" s="157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47"/>
      <c r="Z15" s="147"/>
      <c r="AA15" s="147"/>
      <c r="AB15" s="147"/>
      <c r="AC15" s="147"/>
      <c r="AD15" s="147"/>
      <c r="AE15" s="147"/>
      <c r="AF15" s="147"/>
      <c r="AG15" s="147" t="s">
        <v>140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>
      <c r="A16" s="167">
        <v>5</v>
      </c>
      <c r="B16" s="168" t="s">
        <v>144</v>
      </c>
      <c r="C16" s="185" t="s">
        <v>145</v>
      </c>
      <c r="D16" s="169" t="s">
        <v>146</v>
      </c>
      <c r="E16" s="170">
        <v>20</v>
      </c>
      <c r="F16" s="171"/>
      <c r="G16" s="172">
        <f>ROUND(E16*F16,2)</f>
        <v>0</v>
      </c>
      <c r="H16" s="171"/>
      <c r="I16" s="172">
        <f>ROUND(E16*H16,2)</f>
        <v>0</v>
      </c>
      <c r="J16" s="171"/>
      <c r="K16" s="172">
        <f>ROUND(E16*J16,2)</f>
        <v>0</v>
      </c>
      <c r="L16" s="172">
        <v>21</v>
      </c>
      <c r="M16" s="172">
        <f>G16*(1+L16/100)</f>
        <v>0</v>
      </c>
      <c r="N16" s="170">
        <v>0</v>
      </c>
      <c r="O16" s="170">
        <f>ROUND(E16*N16,2)</f>
        <v>0</v>
      </c>
      <c r="P16" s="170">
        <v>0</v>
      </c>
      <c r="Q16" s="170">
        <f>ROUND(E16*P16,2)</f>
        <v>0</v>
      </c>
      <c r="R16" s="172" t="s">
        <v>147</v>
      </c>
      <c r="S16" s="172" t="s">
        <v>131</v>
      </c>
      <c r="T16" s="173" t="s">
        <v>131</v>
      </c>
      <c r="U16" s="157">
        <v>1</v>
      </c>
      <c r="V16" s="157">
        <f>ROUND(E16*U16,2)</f>
        <v>20</v>
      </c>
      <c r="W16" s="157"/>
      <c r="X16" s="157" t="s">
        <v>148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149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2.5" outlineLevel="1">
      <c r="A17" s="154"/>
      <c r="B17" s="155"/>
      <c r="C17" s="186" t="s">
        <v>150</v>
      </c>
      <c r="D17" s="158"/>
      <c r="E17" s="159">
        <v>20</v>
      </c>
      <c r="F17" s="157"/>
      <c r="G17" s="157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47"/>
      <c r="Z17" s="147"/>
      <c r="AA17" s="147"/>
      <c r="AB17" s="147"/>
      <c r="AC17" s="147"/>
      <c r="AD17" s="147"/>
      <c r="AE17" s="147"/>
      <c r="AF17" s="147"/>
      <c r="AG17" s="147" t="s">
        <v>140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25.5">
      <c r="A18" s="161" t="s">
        <v>126</v>
      </c>
      <c r="B18" s="162" t="s">
        <v>84</v>
      </c>
      <c r="C18" s="183" t="s">
        <v>85</v>
      </c>
      <c r="D18" s="163"/>
      <c r="E18" s="164"/>
      <c r="F18" s="165"/>
      <c r="G18" s="165">
        <f>SUMIF(AG19:AG19,"&lt;&gt;NOR",G19:G19)</f>
        <v>0</v>
      </c>
      <c r="H18" s="165"/>
      <c r="I18" s="165">
        <f>SUM(I19:I19)</f>
        <v>0</v>
      </c>
      <c r="J18" s="165"/>
      <c r="K18" s="165">
        <f>SUM(K19:K19)</f>
        <v>0</v>
      </c>
      <c r="L18" s="165"/>
      <c r="M18" s="165">
        <f>SUM(M19:M19)</f>
        <v>0</v>
      </c>
      <c r="N18" s="164"/>
      <c r="O18" s="164">
        <f>SUM(O19:O19)</f>
        <v>0</v>
      </c>
      <c r="P18" s="164"/>
      <c r="Q18" s="164">
        <f>SUM(Q19:Q19)</f>
        <v>0</v>
      </c>
      <c r="R18" s="165"/>
      <c r="S18" s="165"/>
      <c r="T18" s="166"/>
      <c r="U18" s="160"/>
      <c r="V18" s="160">
        <f>SUM(V19:V19)</f>
        <v>17.7</v>
      </c>
      <c r="W18" s="160"/>
      <c r="X18" s="160"/>
      <c r="AG18" t="s">
        <v>127</v>
      </c>
    </row>
    <row r="19" spans="1:60" outlineLevel="1">
      <c r="A19" s="174">
        <v>6</v>
      </c>
      <c r="B19" s="175" t="s">
        <v>151</v>
      </c>
      <c r="C19" s="184" t="s">
        <v>152</v>
      </c>
      <c r="D19" s="176" t="s">
        <v>138</v>
      </c>
      <c r="E19" s="177">
        <v>50</v>
      </c>
      <c r="F19" s="178"/>
      <c r="G19" s="179">
        <f>ROUND(E19*F19,2)</f>
        <v>0</v>
      </c>
      <c r="H19" s="178"/>
      <c r="I19" s="179">
        <f>ROUND(E19*H19,2)</f>
        <v>0</v>
      </c>
      <c r="J19" s="178"/>
      <c r="K19" s="179">
        <f>ROUND(E19*J19,2)</f>
        <v>0</v>
      </c>
      <c r="L19" s="179">
        <v>21</v>
      </c>
      <c r="M19" s="179">
        <f>G19*(1+L19/100)</f>
        <v>0</v>
      </c>
      <c r="N19" s="177">
        <v>4.0000000000000003E-5</v>
      </c>
      <c r="O19" s="177">
        <f>ROUND(E19*N19,2)</f>
        <v>0</v>
      </c>
      <c r="P19" s="177">
        <v>0</v>
      </c>
      <c r="Q19" s="177">
        <f>ROUND(E19*P19,2)</f>
        <v>0</v>
      </c>
      <c r="R19" s="179"/>
      <c r="S19" s="179" t="s">
        <v>131</v>
      </c>
      <c r="T19" s="180" t="s">
        <v>131</v>
      </c>
      <c r="U19" s="157">
        <v>0.35399999999999998</v>
      </c>
      <c r="V19" s="157">
        <f>ROUND(E19*U19,2)</f>
        <v>17.7</v>
      </c>
      <c r="W19" s="157"/>
      <c r="X19" s="157" t="s">
        <v>132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133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>
      <c r="A20" s="161" t="s">
        <v>126</v>
      </c>
      <c r="B20" s="162" t="s">
        <v>86</v>
      </c>
      <c r="C20" s="183" t="s">
        <v>87</v>
      </c>
      <c r="D20" s="163"/>
      <c r="E20" s="164"/>
      <c r="F20" s="165"/>
      <c r="G20" s="165">
        <f>SUMIF(AG21:AG31,"&lt;&gt;NOR",G21:G31)</f>
        <v>0</v>
      </c>
      <c r="H20" s="165"/>
      <c r="I20" s="165">
        <f>SUM(I21:I31)</f>
        <v>0</v>
      </c>
      <c r="J20" s="165"/>
      <c r="K20" s="165">
        <f>SUM(K21:K31)</f>
        <v>0</v>
      </c>
      <c r="L20" s="165"/>
      <c r="M20" s="165">
        <f>SUM(M21:M31)</f>
        <v>0</v>
      </c>
      <c r="N20" s="164"/>
      <c r="O20" s="164">
        <f>SUM(O21:O31)</f>
        <v>0.01</v>
      </c>
      <c r="P20" s="164"/>
      <c r="Q20" s="164">
        <f>SUM(Q21:Q31)</f>
        <v>1.69</v>
      </c>
      <c r="R20" s="165"/>
      <c r="S20" s="165"/>
      <c r="T20" s="166"/>
      <c r="U20" s="160"/>
      <c r="V20" s="160">
        <f>SUM(V21:V31)</f>
        <v>37.39</v>
      </c>
      <c r="W20" s="160"/>
      <c r="X20" s="160"/>
      <c r="AG20" t="s">
        <v>127</v>
      </c>
    </row>
    <row r="21" spans="1:60" outlineLevel="1">
      <c r="A21" s="167">
        <v>7</v>
      </c>
      <c r="B21" s="168" t="s">
        <v>153</v>
      </c>
      <c r="C21" s="185" t="s">
        <v>154</v>
      </c>
      <c r="D21" s="169" t="s">
        <v>155</v>
      </c>
      <c r="E21" s="170">
        <v>3.62</v>
      </c>
      <c r="F21" s="171"/>
      <c r="G21" s="172">
        <f>ROUND(E21*F21,2)</f>
        <v>0</v>
      </c>
      <c r="H21" s="171"/>
      <c r="I21" s="172">
        <f>ROUND(E21*H21,2)</f>
        <v>0</v>
      </c>
      <c r="J21" s="171"/>
      <c r="K21" s="172">
        <f>ROUND(E21*J21,2)</f>
        <v>0</v>
      </c>
      <c r="L21" s="172">
        <v>21</v>
      </c>
      <c r="M21" s="172">
        <f>G21*(1+L21/100)</f>
        <v>0</v>
      </c>
      <c r="N21" s="170">
        <v>0</v>
      </c>
      <c r="O21" s="170">
        <f>ROUND(E21*N21,2)</f>
        <v>0</v>
      </c>
      <c r="P21" s="170">
        <v>3.6170000000000001E-2</v>
      </c>
      <c r="Q21" s="170">
        <f>ROUND(E21*P21,2)</f>
        <v>0.13</v>
      </c>
      <c r="R21" s="172"/>
      <c r="S21" s="172" t="s">
        <v>131</v>
      </c>
      <c r="T21" s="173" t="s">
        <v>131</v>
      </c>
      <c r="U21" s="157">
        <v>4</v>
      </c>
      <c r="V21" s="157">
        <f>ROUND(E21*U21,2)</f>
        <v>14.48</v>
      </c>
      <c r="W21" s="157"/>
      <c r="X21" s="157" t="s">
        <v>132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133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>
      <c r="A22" s="154"/>
      <c r="B22" s="155"/>
      <c r="C22" s="186" t="s">
        <v>156</v>
      </c>
      <c r="D22" s="158"/>
      <c r="E22" s="159">
        <v>3.3</v>
      </c>
      <c r="F22" s="157"/>
      <c r="G22" s="157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47"/>
      <c r="Z22" s="147"/>
      <c r="AA22" s="147"/>
      <c r="AB22" s="147"/>
      <c r="AC22" s="147"/>
      <c r="AD22" s="147"/>
      <c r="AE22" s="147"/>
      <c r="AF22" s="147"/>
      <c r="AG22" s="147" t="s">
        <v>140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>
      <c r="A23" s="154"/>
      <c r="B23" s="155"/>
      <c r="C23" s="186" t="s">
        <v>157</v>
      </c>
      <c r="D23" s="158"/>
      <c r="E23" s="159">
        <v>0.32</v>
      </c>
      <c r="F23" s="157"/>
      <c r="G23" s="157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47"/>
      <c r="Z23" s="147"/>
      <c r="AA23" s="147"/>
      <c r="AB23" s="147"/>
      <c r="AC23" s="147"/>
      <c r="AD23" s="147"/>
      <c r="AE23" s="147"/>
      <c r="AF23" s="147"/>
      <c r="AG23" s="147" t="s">
        <v>140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>
      <c r="A24" s="174">
        <v>8</v>
      </c>
      <c r="B24" s="175" t="s">
        <v>158</v>
      </c>
      <c r="C24" s="184" t="s">
        <v>159</v>
      </c>
      <c r="D24" s="176" t="s">
        <v>155</v>
      </c>
      <c r="E24" s="177">
        <v>0.6</v>
      </c>
      <c r="F24" s="178"/>
      <c r="G24" s="179">
        <f>ROUND(E24*F24,2)</f>
        <v>0</v>
      </c>
      <c r="H24" s="178"/>
      <c r="I24" s="179">
        <f>ROUND(E24*H24,2)</f>
        <v>0</v>
      </c>
      <c r="J24" s="178"/>
      <c r="K24" s="179">
        <f>ROUND(E24*J24,2)</f>
        <v>0</v>
      </c>
      <c r="L24" s="179">
        <v>21</v>
      </c>
      <c r="M24" s="179">
        <f>G24*(1+L24/100)</f>
        <v>0</v>
      </c>
      <c r="N24" s="177">
        <v>0</v>
      </c>
      <c r="O24" s="177">
        <f>ROUND(E24*N24,2)</f>
        <v>0</v>
      </c>
      <c r="P24" s="177">
        <v>8.831E-2</v>
      </c>
      <c r="Q24" s="177">
        <f>ROUND(E24*P24,2)</f>
        <v>0.05</v>
      </c>
      <c r="R24" s="179"/>
      <c r="S24" s="179" t="s">
        <v>131</v>
      </c>
      <c r="T24" s="180" t="s">
        <v>131</v>
      </c>
      <c r="U24" s="157">
        <v>6.2</v>
      </c>
      <c r="V24" s="157">
        <f>ROUND(E24*U24,2)</f>
        <v>3.72</v>
      </c>
      <c r="W24" s="157"/>
      <c r="X24" s="157" t="s">
        <v>132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133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>
      <c r="A25" s="167">
        <v>9</v>
      </c>
      <c r="B25" s="168" t="s">
        <v>160</v>
      </c>
      <c r="C25" s="185" t="s">
        <v>161</v>
      </c>
      <c r="D25" s="169" t="s">
        <v>130</v>
      </c>
      <c r="E25" s="170">
        <v>3</v>
      </c>
      <c r="F25" s="171"/>
      <c r="G25" s="172">
        <f>ROUND(E25*F25,2)</f>
        <v>0</v>
      </c>
      <c r="H25" s="171"/>
      <c r="I25" s="172">
        <f>ROUND(E25*H25,2)</f>
        <v>0</v>
      </c>
      <c r="J25" s="171"/>
      <c r="K25" s="172">
        <f>ROUND(E25*J25,2)</f>
        <v>0</v>
      </c>
      <c r="L25" s="172">
        <v>21</v>
      </c>
      <c r="M25" s="172">
        <f>G25*(1+L25/100)</f>
        <v>0</v>
      </c>
      <c r="N25" s="170">
        <v>0</v>
      </c>
      <c r="O25" s="170">
        <f>ROUND(E25*N25,2)</f>
        <v>0</v>
      </c>
      <c r="P25" s="170">
        <v>4.0000000000000001E-3</v>
      </c>
      <c r="Q25" s="170">
        <f>ROUND(E25*P25,2)</f>
        <v>0.01</v>
      </c>
      <c r="R25" s="172"/>
      <c r="S25" s="172" t="s">
        <v>131</v>
      </c>
      <c r="T25" s="173" t="s">
        <v>131</v>
      </c>
      <c r="U25" s="157">
        <v>0.16</v>
      </c>
      <c r="V25" s="157">
        <f>ROUND(E25*U25,2)</f>
        <v>0.48</v>
      </c>
      <c r="W25" s="157"/>
      <c r="X25" s="157" t="s">
        <v>132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133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>
      <c r="A26" s="154"/>
      <c r="B26" s="155"/>
      <c r="C26" s="186" t="s">
        <v>162</v>
      </c>
      <c r="D26" s="158"/>
      <c r="E26" s="159">
        <v>3</v>
      </c>
      <c r="F26" s="157"/>
      <c r="G26" s="157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47"/>
      <c r="Z26" s="147"/>
      <c r="AA26" s="147"/>
      <c r="AB26" s="147"/>
      <c r="AC26" s="147"/>
      <c r="AD26" s="147"/>
      <c r="AE26" s="147"/>
      <c r="AF26" s="147"/>
      <c r="AG26" s="147" t="s">
        <v>140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>
      <c r="A27" s="167">
        <v>10</v>
      </c>
      <c r="B27" s="168" t="s">
        <v>163</v>
      </c>
      <c r="C27" s="185" t="s">
        <v>164</v>
      </c>
      <c r="D27" s="169" t="s">
        <v>155</v>
      </c>
      <c r="E27" s="170">
        <v>22.35</v>
      </c>
      <c r="F27" s="171"/>
      <c r="G27" s="172">
        <f>ROUND(E27*F27,2)</f>
        <v>0</v>
      </c>
      <c r="H27" s="171"/>
      <c r="I27" s="172">
        <f>ROUND(E27*H27,2)</f>
        <v>0</v>
      </c>
      <c r="J27" s="171"/>
      <c r="K27" s="172">
        <f>ROUND(E27*J27,2)</f>
        <v>0</v>
      </c>
      <c r="L27" s="172">
        <v>21</v>
      </c>
      <c r="M27" s="172">
        <f>G27*(1+L27/100)</f>
        <v>0</v>
      </c>
      <c r="N27" s="170">
        <v>4.8999999999999998E-4</v>
      </c>
      <c r="O27" s="170">
        <f>ROUND(E27*N27,2)</f>
        <v>0.01</v>
      </c>
      <c r="P27" s="170">
        <v>0.04</v>
      </c>
      <c r="Q27" s="170">
        <f>ROUND(E27*P27,2)</f>
        <v>0.89</v>
      </c>
      <c r="R27" s="172"/>
      <c r="S27" s="172" t="s">
        <v>131</v>
      </c>
      <c r="T27" s="173" t="s">
        <v>131</v>
      </c>
      <c r="U27" s="157">
        <v>0.66800000000000004</v>
      </c>
      <c r="V27" s="157">
        <f>ROUND(E27*U27,2)</f>
        <v>14.93</v>
      </c>
      <c r="W27" s="157"/>
      <c r="X27" s="157" t="s">
        <v>132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133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>
      <c r="A28" s="154"/>
      <c r="B28" s="155"/>
      <c r="C28" s="261" t="s">
        <v>165</v>
      </c>
      <c r="D28" s="262"/>
      <c r="E28" s="262"/>
      <c r="F28" s="262"/>
      <c r="G28" s="262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47"/>
      <c r="Z28" s="147"/>
      <c r="AA28" s="147"/>
      <c r="AB28" s="147"/>
      <c r="AC28" s="147"/>
      <c r="AD28" s="147"/>
      <c r="AE28" s="147"/>
      <c r="AF28" s="147"/>
      <c r="AG28" s="147" t="s">
        <v>166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>
      <c r="A29" s="154"/>
      <c r="B29" s="155"/>
      <c r="C29" s="186" t="s">
        <v>167</v>
      </c>
      <c r="D29" s="158"/>
      <c r="E29" s="159">
        <v>9.3000000000000007</v>
      </c>
      <c r="F29" s="157"/>
      <c r="G29" s="157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47"/>
      <c r="Z29" s="147"/>
      <c r="AA29" s="147"/>
      <c r="AB29" s="147"/>
      <c r="AC29" s="147"/>
      <c r="AD29" s="147"/>
      <c r="AE29" s="147"/>
      <c r="AF29" s="147"/>
      <c r="AG29" s="147" t="s">
        <v>140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>
      <c r="A30" s="154"/>
      <c r="B30" s="155"/>
      <c r="C30" s="186" t="s">
        <v>168</v>
      </c>
      <c r="D30" s="158"/>
      <c r="E30" s="159">
        <v>13.05</v>
      </c>
      <c r="F30" s="157"/>
      <c r="G30" s="157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47"/>
      <c r="Z30" s="147"/>
      <c r="AA30" s="147"/>
      <c r="AB30" s="147"/>
      <c r="AC30" s="147"/>
      <c r="AD30" s="147"/>
      <c r="AE30" s="147"/>
      <c r="AF30" s="147"/>
      <c r="AG30" s="147" t="s">
        <v>140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>
      <c r="A31" s="174">
        <v>11</v>
      </c>
      <c r="B31" s="175" t="s">
        <v>169</v>
      </c>
      <c r="C31" s="184" t="s">
        <v>170</v>
      </c>
      <c r="D31" s="176" t="s">
        <v>130</v>
      </c>
      <c r="E31" s="177">
        <v>3</v>
      </c>
      <c r="F31" s="178"/>
      <c r="G31" s="179">
        <f>ROUND(E31*F31,2)</f>
        <v>0</v>
      </c>
      <c r="H31" s="178"/>
      <c r="I31" s="179">
        <f>ROUND(E31*H31,2)</f>
        <v>0</v>
      </c>
      <c r="J31" s="178"/>
      <c r="K31" s="179">
        <f>ROUND(E31*J31,2)</f>
        <v>0</v>
      </c>
      <c r="L31" s="179">
        <v>21</v>
      </c>
      <c r="M31" s="179">
        <f>G31*(1+L31/100)</f>
        <v>0</v>
      </c>
      <c r="N31" s="177">
        <v>0</v>
      </c>
      <c r="O31" s="177">
        <f>ROUND(E31*N31,2)</f>
        <v>0</v>
      </c>
      <c r="P31" s="177">
        <v>0.20200000000000001</v>
      </c>
      <c r="Q31" s="177">
        <f>ROUND(E31*P31,2)</f>
        <v>0.61</v>
      </c>
      <c r="R31" s="179"/>
      <c r="S31" s="179" t="s">
        <v>171</v>
      </c>
      <c r="T31" s="180" t="s">
        <v>131</v>
      </c>
      <c r="U31" s="157">
        <v>1.26</v>
      </c>
      <c r="V31" s="157">
        <f>ROUND(E31*U31,2)</f>
        <v>3.78</v>
      </c>
      <c r="W31" s="157"/>
      <c r="X31" s="157" t="s">
        <v>132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133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>
      <c r="A32" s="161" t="s">
        <v>126</v>
      </c>
      <c r="B32" s="162" t="s">
        <v>88</v>
      </c>
      <c r="C32" s="183" t="s">
        <v>89</v>
      </c>
      <c r="D32" s="163"/>
      <c r="E32" s="164"/>
      <c r="F32" s="165"/>
      <c r="G32" s="165">
        <f>SUMIF(AG33:AG33,"&lt;&gt;NOR",G33:G33)</f>
        <v>0</v>
      </c>
      <c r="H32" s="165"/>
      <c r="I32" s="165">
        <f>SUM(I33:I33)</f>
        <v>0</v>
      </c>
      <c r="J32" s="165"/>
      <c r="K32" s="165">
        <f>SUM(K33:K33)</f>
        <v>0</v>
      </c>
      <c r="L32" s="165"/>
      <c r="M32" s="165">
        <f>SUM(M33:M33)</f>
        <v>0</v>
      </c>
      <c r="N32" s="164"/>
      <c r="O32" s="164">
        <f>SUM(O33:O33)</f>
        <v>0</v>
      </c>
      <c r="P32" s="164"/>
      <c r="Q32" s="164">
        <f>SUM(Q33:Q33)</f>
        <v>0</v>
      </c>
      <c r="R32" s="165"/>
      <c r="S32" s="165"/>
      <c r="T32" s="166"/>
      <c r="U32" s="160"/>
      <c r="V32" s="160">
        <f>SUM(V33:V33)</f>
        <v>5.28</v>
      </c>
      <c r="W32" s="160"/>
      <c r="X32" s="160"/>
      <c r="AG32" t="s">
        <v>127</v>
      </c>
    </row>
    <row r="33" spans="1:60" ht="22.5" outlineLevel="1">
      <c r="A33" s="174">
        <v>12</v>
      </c>
      <c r="B33" s="175" t="s">
        <v>172</v>
      </c>
      <c r="C33" s="184" t="s">
        <v>173</v>
      </c>
      <c r="D33" s="176" t="s">
        <v>174</v>
      </c>
      <c r="E33" s="177">
        <v>0.9597</v>
      </c>
      <c r="F33" s="178"/>
      <c r="G33" s="179">
        <f>ROUND(E33*F33,2)</f>
        <v>0</v>
      </c>
      <c r="H33" s="178"/>
      <c r="I33" s="179">
        <f>ROUND(E33*H33,2)</f>
        <v>0</v>
      </c>
      <c r="J33" s="178"/>
      <c r="K33" s="179">
        <f>ROUND(E33*J33,2)</f>
        <v>0</v>
      </c>
      <c r="L33" s="179">
        <v>21</v>
      </c>
      <c r="M33" s="179">
        <f>G33*(1+L33/100)</f>
        <v>0</v>
      </c>
      <c r="N33" s="177">
        <v>0</v>
      </c>
      <c r="O33" s="177">
        <f>ROUND(E33*N33,2)</f>
        <v>0</v>
      </c>
      <c r="P33" s="177">
        <v>0</v>
      </c>
      <c r="Q33" s="177">
        <f>ROUND(E33*P33,2)</f>
        <v>0</v>
      </c>
      <c r="R33" s="179"/>
      <c r="S33" s="179" t="s">
        <v>131</v>
      </c>
      <c r="T33" s="180" t="s">
        <v>131</v>
      </c>
      <c r="U33" s="157">
        <v>5.5</v>
      </c>
      <c r="V33" s="157">
        <f>ROUND(E33*U33,2)</f>
        <v>5.28</v>
      </c>
      <c r="W33" s="157"/>
      <c r="X33" s="157" t="s">
        <v>175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176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>
      <c r="A34" s="161" t="s">
        <v>126</v>
      </c>
      <c r="B34" s="162" t="s">
        <v>92</v>
      </c>
      <c r="C34" s="183" t="s">
        <v>93</v>
      </c>
      <c r="D34" s="163"/>
      <c r="E34" s="164"/>
      <c r="F34" s="165"/>
      <c r="G34" s="165">
        <f>SUMIF(AG35:AG37,"&lt;&gt;NOR",G35:G37)</f>
        <v>0</v>
      </c>
      <c r="H34" s="165"/>
      <c r="I34" s="165">
        <f>SUM(I35:I37)</f>
        <v>0</v>
      </c>
      <c r="J34" s="165"/>
      <c r="K34" s="165">
        <f>SUM(K35:K37)</f>
        <v>0</v>
      </c>
      <c r="L34" s="165"/>
      <c r="M34" s="165">
        <f>SUM(M35:M37)</f>
        <v>0</v>
      </c>
      <c r="N34" s="164"/>
      <c r="O34" s="164">
        <f>SUM(O35:O37)</f>
        <v>0.02</v>
      </c>
      <c r="P34" s="164"/>
      <c r="Q34" s="164">
        <f>SUM(Q35:Q37)</f>
        <v>0</v>
      </c>
      <c r="R34" s="165"/>
      <c r="S34" s="165"/>
      <c r="T34" s="166"/>
      <c r="U34" s="160"/>
      <c r="V34" s="160">
        <f>SUM(V35:V37)</f>
        <v>3.3600000000000003</v>
      </c>
      <c r="W34" s="160"/>
      <c r="X34" s="160"/>
      <c r="AG34" t="s">
        <v>127</v>
      </c>
    </row>
    <row r="35" spans="1:60" ht="22.5" outlineLevel="1">
      <c r="A35" s="174">
        <v>13</v>
      </c>
      <c r="B35" s="175" t="s">
        <v>177</v>
      </c>
      <c r="C35" s="184" t="s">
        <v>178</v>
      </c>
      <c r="D35" s="176" t="s">
        <v>138</v>
      </c>
      <c r="E35" s="177">
        <v>50</v>
      </c>
      <c r="F35" s="178"/>
      <c r="G35" s="179">
        <f>ROUND(E35*F35,2)</f>
        <v>0</v>
      </c>
      <c r="H35" s="178"/>
      <c r="I35" s="179">
        <f>ROUND(E35*H35,2)</f>
        <v>0</v>
      </c>
      <c r="J35" s="178"/>
      <c r="K35" s="179">
        <f>ROUND(E35*J35,2)</f>
        <v>0</v>
      </c>
      <c r="L35" s="179">
        <v>21</v>
      </c>
      <c r="M35" s="179">
        <f>G35*(1+L35/100)</f>
        <v>0</v>
      </c>
      <c r="N35" s="177">
        <v>3.5E-4</v>
      </c>
      <c r="O35" s="177">
        <f>ROUND(E35*N35,2)</f>
        <v>0.02</v>
      </c>
      <c r="P35" s="177">
        <v>0</v>
      </c>
      <c r="Q35" s="177">
        <f>ROUND(E35*P35,2)</f>
        <v>0</v>
      </c>
      <c r="R35" s="179"/>
      <c r="S35" s="179" t="s">
        <v>131</v>
      </c>
      <c r="T35" s="180" t="s">
        <v>131</v>
      </c>
      <c r="U35" s="157">
        <v>1.35E-2</v>
      </c>
      <c r="V35" s="157">
        <f>ROUND(E35*U35,2)</f>
        <v>0.68</v>
      </c>
      <c r="W35" s="157"/>
      <c r="X35" s="157" t="s">
        <v>132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133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>
      <c r="A36" s="167">
        <v>14</v>
      </c>
      <c r="B36" s="168" t="s">
        <v>179</v>
      </c>
      <c r="C36" s="185" t="s">
        <v>180</v>
      </c>
      <c r="D36" s="169" t="s">
        <v>138</v>
      </c>
      <c r="E36" s="170">
        <v>11.175000000000001</v>
      </c>
      <c r="F36" s="171"/>
      <c r="G36" s="172">
        <f>ROUND(E36*F36,2)</f>
        <v>0</v>
      </c>
      <c r="H36" s="171"/>
      <c r="I36" s="172">
        <f>ROUND(E36*H36,2)</f>
        <v>0</v>
      </c>
      <c r="J36" s="171"/>
      <c r="K36" s="172">
        <f>ROUND(E36*J36,2)</f>
        <v>0</v>
      </c>
      <c r="L36" s="172">
        <v>21</v>
      </c>
      <c r="M36" s="172">
        <f>G36*(1+L36/100)</f>
        <v>0</v>
      </c>
      <c r="N36" s="170">
        <v>2.5999999999999998E-4</v>
      </c>
      <c r="O36" s="170">
        <f>ROUND(E36*N36,2)</f>
        <v>0</v>
      </c>
      <c r="P36" s="170">
        <v>0</v>
      </c>
      <c r="Q36" s="170">
        <f>ROUND(E36*P36,2)</f>
        <v>0</v>
      </c>
      <c r="R36" s="172"/>
      <c r="S36" s="172" t="s">
        <v>131</v>
      </c>
      <c r="T36" s="173" t="s">
        <v>181</v>
      </c>
      <c r="U36" s="157">
        <v>0.2399</v>
      </c>
      <c r="V36" s="157">
        <f>ROUND(E36*U36,2)</f>
        <v>2.68</v>
      </c>
      <c r="W36" s="157"/>
      <c r="X36" s="157" t="s">
        <v>182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183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>
      <c r="A37" s="154"/>
      <c r="B37" s="155"/>
      <c r="C37" s="186" t="s">
        <v>184</v>
      </c>
      <c r="D37" s="158"/>
      <c r="E37" s="159">
        <v>11.175000000000001</v>
      </c>
      <c r="F37" s="157"/>
      <c r="G37" s="157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47"/>
      <c r="Z37" s="147"/>
      <c r="AA37" s="147"/>
      <c r="AB37" s="147"/>
      <c r="AC37" s="147"/>
      <c r="AD37" s="147"/>
      <c r="AE37" s="147"/>
      <c r="AF37" s="147"/>
      <c r="AG37" s="147" t="s">
        <v>140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>
      <c r="A38" s="161" t="s">
        <v>126</v>
      </c>
      <c r="B38" s="162" t="s">
        <v>96</v>
      </c>
      <c r="C38" s="183" t="s">
        <v>97</v>
      </c>
      <c r="D38" s="163"/>
      <c r="E38" s="164"/>
      <c r="F38" s="165"/>
      <c r="G38" s="165">
        <f>SUMIF(AG39:AG46,"&lt;&gt;NOR",G39:G46)</f>
        <v>0</v>
      </c>
      <c r="H38" s="165"/>
      <c r="I38" s="165">
        <f>SUM(I39:I46)</f>
        <v>0</v>
      </c>
      <c r="J38" s="165"/>
      <c r="K38" s="165">
        <f>SUM(K39:K46)</f>
        <v>0</v>
      </c>
      <c r="L38" s="165"/>
      <c r="M38" s="165">
        <f>SUM(M39:M46)</f>
        <v>0</v>
      </c>
      <c r="N38" s="164"/>
      <c r="O38" s="164">
        <f>SUM(O39:O46)</f>
        <v>0</v>
      </c>
      <c r="P38" s="164"/>
      <c r="Q38" s="164">
        <f>SUM(Q39:Q46)</f>
        <v>0</v>
      </c>
      <c r="R38" s="165"/>
      <c r="S38" s="165"/>
      <c r="T38" s="166"/>
      <c r="U38" s="160"/>
      <c r="V38" s="160">
        <f>SUM(V39:V46)</f>
        <v>6.15</v>
      </c>
      <c r="W38" s="160"/>
      <c r="X38" s="160"/>
      <c r="AG38" t="s">
        <v>127</v>
      </c>
    </row>
    <row r="39" spans="1:60" outlineLevel="1">
      <c r="A39" s="167">
        <v>15</v>
      </c>
      <c r="B39" s="168" t="s">
        <v>185</v>
      </c>
      <c r="C39" s="185" t="s">
        <v>186</v>
      </c>
      <c r="D39" s="169" t="s">
        <v>174</v>
      </c>
      <c r="E39" s="170">
        <v>1.6959200000000001</v>
      </c>
      <c r="F39" s="171"/>
      <c r="G39" s="172">
        <f>ROUND(E39*F39,2)</f>
        <v>0</v>
      </c>
      <c r="H39" s="171"/>
      <c r="I39" s="172">
        <f>ROUND(E39*H39,2)</f>
        <v>0</v>
      </c>
      <c r="J39" s="171"/>
      <c r="K39" s="172">
        <f>ROUND(E39*J39,2)</f>
        <v>0</v>
      </c>
      <c r="L39" s="172">
        <v>21</v>
      </c>
      <c r="M39" s="172">
        <f>G39*(1+L39/100)</f>
        <v>0</v>
      </c>
      <c r="N39" s="170">
        <v>0</v>
      </c>
      <c r="O39" s="170">
        <f>ROUND(E39*N39,2)</f>
        <v>0</v>
      </c>
      <c r="P39" s="170">
        <v>0</v>
      </c>
      <c r="Q39" s="170">
        <f>ROUND(E39*P39,2)</f>
        <v>0</v>
      </c>
      <c r="R39" s="172"/>
      <c r="S39" s="172" t="s">
        <v>131</v>
      </c>
      <c r="T39" s="173" t="s">
        <v>131</v>
      </c>
      <c r="U39" s="157">
        <v>0.49</v>
      </c>
      <c r="V39" s="157">
        <f>ROUND(E39*U39,2)</f>
        <v>0.83</v>
      </c>
      <c r="W39" s="157"/>
      <c r="X39" s="157" t="s">
        <v>187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188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>
      <c r="A40" s="154"/>
      <c r="B40" s="155"/>
      <c r="C40" s="261" t="s">
        <v>189</v>
      </c>
      <c r="D40" s="262"/>
      <c r="E40" s="262"/>
      <c r="F40" s="262"/>
      <c r="G40" s="262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47"/>
      <c r="Z40" s="147"/>
      <c r="AA40" s="147"/>
      <c r="AB40" s="147"/>
      <c r="AC40" s="147"/>
      <c r="AD40" s="147"/>
      <c r="AE40" s="147"/>
      <c r="AF40" s="147"/>
      <c r="AG40" s="147" t="s">
        <v>166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>
      <c r="A41" s="174">
        <v>16</v>
      </c>
      <c r="B41" s="175" t="s">
        <v>190</v>
      </c>
      <c r="C41" s="184" t="s">
        <v>191</v>
      </c>
      <c r="D41" s="176" t="s">
        <v>174</v>
      </c>
      <c r="E41" s="177">
        <v>23.742899999999999</v>
      </c>
      <c r="F41" s="178"/>
      <c r="G41" s="179">
        <f>ROUND(E41*F41,2)</f>
        <v>0</v>
      </c>
      <c r="H41" s="178"/>
      <c r="I41" s="179">
        <f>ROUND(E41*H41,2)</f>
        <v>0</v>
      </c>
      <c r="J41" s="178"/>
      <c r="K41" s="179">
        <f>ROUND(E41*J41,2)</f>
        <v>0</v>
      </c>
      <c r="L41" s="179">
        <v>21</v>
      </c>
      <c r="M41" s="179">
        <f>G41*(1+L41/100)</f>
        <v>0</v>
      </c>
      <c r="N41" s="177">
        <v>0</v>
      </c>
      <c r="O41" s="177">
        <f>ROUND(E41*N41,2)</f>
        <v>0</v>
      </c>
      <c r="P41" s="177">
        <v>0</v>
      </c>
      <c r="Q41" s="177">
        <f>ROUND(E41*P41,2)</f>
        <v>0</v>
      </c>
      <c r="R41" s="179"/>
      <c r="S41" s="179" t="s">
        <v>131</v>
      </c>
      <c r="T41" s="180" t="s">
        <v>131</v>
      </c>
      <c r="U41" s="157">
        <v>0</v>
      </c>
      <c r="V41" s="157">
        <f>ROUND(E41*U41,2)</f>
        <v>0</v>
      </c>
      <c r="W41" s="157"/>
      <c r="X41" s="157" t="s">
        <v>187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188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>
      <c r="A42" s="174">
        <v>17</v>
      </c>
      <c r="B42" s="175" t="s">
        <v>192</v>
      </c>
      <c r="C42" s="184" t="s">
        <v>193</v>
      </c>
      <c r="D42" s="176" t="s">
        <v>174</v>
      </c>
      <c r="E42" s="177">
        <v>1.6959200000000001</v>
      </c>
      <c r="F42" s="178"/>
      <c r="G42" s="179">
        <f>ROUND(E42*F42,2)</f>
        <v>0</v>
      </c>
      <c r="H42" s="178"/>
      <c r="I42" s="179">
        <f>ROUND(E42*H42,2)</f>
        <v>0</v>
      </c>
      <c r="J42" s="178"/>
      <c r="K42" s="179">
        <f>ROUND(E42*J42,2)</f>
        <v>0</v>
      </c>
      <c r="L42" s="179">
        <v>21</v>
      </c>
      <c r="M42" s="179">
        <f>G42*(1+L42/100)</f>
        <v>0</v>
      </c>
      <c r="N42" s="177">
        <v>0</v>
      </c>
      <c r="O42" s="177">
        <f>ROUND(E42*N42,2)</f>
        <v>0</v>
      </c>
      <c r="P42" s="177">
        <v>0</v>
      </c>
      <c r="Q42" s="177">
        <f>ROUND(E42*P42,2)</f>
        <v>0</v>
      </c>
      <c r="R42" s="179"/>
      <c r="S42" s="179" t="s">
        <v>131</v>
      </c>
      <c r="T42" s="180" t="s">
        <v>131</v>
      </c>
      <c r="U42" s="157">
        <v>0.94199999999999995</v>
      </c>
      <c r="V42" s="157">
        <f>ROUND(E42*U42,2)</f>
        <v>1.6</v>
      </c>
      <c r="W42" s="157"/>
      <c r="X42" s="157" t="s">
        <v>187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188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ht="22.5" outlineLevel="1">
      <c r="A43" s="174">
        <v>18</v>
      </c>
      <c r="B43" s="175" t="s">
        <v>194</v>
      </c>
      <c r="C43" s="184" t="s">
        <v>195</v>
      </c>
      <c r="D43" s="176" t="s">
        <v>174</v>
      </c>
      <c r="E43" s="177">
        <v>1.6959200000000001</v>
      </c>
      <c r="F43" s="178"/>
      <c r="G43" s="179">
        <f>ROUND(E43*F43,2)</f>
        <v>0</v>
      </c>
      <c r="H43" s="178"/>
      <c r="I43" s="179">
        <f>ROUND(E43*H43,2)</f>
        <v>0</v>
      </c>
      <c r="J43" s="178"/>
      <c r="K43" s="179">
        <f>ROUND(E43*J43,2)</f>
        <v>0</v>
      </c>
      <c r="L43" s="179">
        <v>21</v>
      </c>
      <c r="M43" s="179">
        <f>G43*(1+L43/100)</f>
        <v>0</v>
      </c>
      <c r="N43" s="177">
        <v>0</v>
      </c>
      <c r="O43" s="177">
        <f>ROUND(E43*N43,2)</f>
        <v>0</v>
      </c>
      <c r="P43" s="177">
        <v>0</v>
      </c>
      <c r="Q43" s="177">
        <f>ROUND(E43*P43,2)</f>
        <v>0</v>
      </c>
      <c r="R43" s="179"/>
      <c r="S43" s="179" t="s">
        <v>131</v>
      </c>
      <c r="T43" s="180" t="s">
        <v>131</v>
      </c>
      <c r="U43" s="157">
        <v>0</v>
      </c>
      <c r="V43" s="157">
        <f>ROUND(E43*U43,2)</f>
        <v>0</v>
      </c>
      <c r="W43" s="157"/>
      <c r="X43" s="157" t="s">
        <v>187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188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>
      <c r="A44" s="167">
        <v>19</v>
      </c>
      <c r="B44" s="168" t="s">
        <v>196</v>
      </c>
      <c r="C44" s="185" t="s">
        <v>197</v>
      </c>
      <c r="D44" s="169" t="s">
        <v>174</v>
      </c>
      <c r="E44" s="170">
        <v>1.6959200000000001</v>
      </c>
      <c r="F44" s="171"/>
      <c r="G44" s="172">
        <f>ROUND(E44*F44,2)</f>
        <v>0</v>
      </c>
      <c r="H44" s="171"/>
      <c r="I44" s="172">
        <f>ROUND(E44*H44,2)</f>
        <v>0</v>
      </c>
      <c r="J44" s="171"/>
      <c r="K44" s="172">
        <f>ROUND(E44*J44,2)</f>
        <v>0</v>
      </c>
      <c r="L44" s="172">
        <v>21</v>
      </c>
      <c r="M44" s="172">
        <f>G44*(1+L44/100)</f>
        <v>0</v>
      </c>
      <c r="N44" s="170">
        <v>0</v>
      </c>
      <c r="O44" s="170">
        <f>ROUND(E44*N44,2)</f>
        <v>0</v>
      </c>
      <c r="P44" s="170">
        <v>0</v>
      </c>
      <c r="Q44" s="170">
        <f>ROUND(E44*P44,2)</f>
        <v>0</v>
      </c>
      <c r="R44" s="172"/>
      <c r="S44" s="172" t="s">
        <v>131</v>
      </c>
      <c r="T44" s="173" t="s">
        <v>131</v>
      </c>
      <c r="U44" s="157">
        <v>0.752</v>
      </c>
      <c r="V44" s="157">
        <f>ROUND(E44*U44,2)</f>
        <v>1.28</v>
      </c>
      <c r="W44" s="157"/>
      <c r="X44" s="157" t="s">
        <v>187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188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ht="22.5" outlineLevel="1">
      <c r="A45" s="154"/>
      <c r="B45" s="155"/>
      <c r="C45" s="261" t="s">
        <v>198</v>
      </c>
      <c r="D45" s="262"/>
      <c r="E45" s="262"/>
      <c r="F45" s="262"/>
      <c r="G45" s="262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47"/>
      <c r="Z45" s="147"/>
      <c r="AA45" s="147"/>
      <c r="AB45" s="147"/>
      <c r="AC45" s="147"/>
      <c r="AD45" s="147"/>
      <c r="AE45" s="147"/>
      <c r="AF45" s="147"/>
      <c r="AG45" s="147" t="s">
        <v>166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81" t="str">
        <f>C45</f>
        <v>S naložením suti nebo vybouraných hmot do dopravního prostředku a na jejich vyložením, popřípadě přeložením na normální dopravní prostředek.</v>
      </c>
      <c r="BB45" s="147"/>
      <c r="BC45" s="147"/>
      <c r="BD45" s="147"/>
      <c r="BE45" s="147"/>
      <c r="BF45" s="147"/>
      <c r="BG45" s="147"/>
      <c r="BH45" s="147"/>
    </row>
    <row r="46" spans="1:60" outlineLevel="1">
      <c r="A46" s="174">
        <v>20</v>
      </c>
      <c r="B46" s="175" t="s">
        <v>199</v>
      </c>
      <c r="C46" s="184" t="s">
        <v>200</v>
      </c>
      <c r="D46" s="176" t="s">
        <v>174</v>
      </c>
      <c r="E46" s="177">
        <v>6.78369</v>
      </c>
      <c r="F46" s="178"/>
      <c r="G46" s="179">
        <f>ROUND(E46*F46,2)</f>
        <v>0</v>
      </c>
      <c r="H46" s="178"/>
      <c r="I46" s="179">
        <f>ROUND(E46*H46,2)</f>
        <v>0</v>
      </c>
      <c r="J46" s="178"/>
      <c r="K46" s="179">
        <f>ROUND(E46*J46,2)</f>
        <v>0</v>
      </c>
      <c r="L46" s="179">
        <v>21</v>
      </c>
      <c r="M46" s="179">
        <f>G46*(1+L46/100)</f>
        <v>0</v>
      </c>
      <c r="N46" s="177">
        <v>0</v>
      </c>
      <c r="O46" s="177">
        <f>ROUND(E46*N46,2)</f>
        <v>0</v>
      </c>
      <c r="P46" s="177">
        <v>0</v>
      </c>
      <c r="Q46" s="177">
        <f>ROUND(E46*P46,2)</f>
        <v>0</v>
      </c>
      <c r="R46" s="179"/>
      <c r="S46" s="179" t="s">
        <v>131</v>
      </c>
      <c r="T46" s="180" t="s">
        <v>131</v>
      </c>
      <c r="U46" s="157">
        <v>0.36</v>
      </c>
      <c r="V46" s="157">
        <f>ROUND(E46*U46,2)</f>
        <v>2.44</v>
      </c>
      <c r="W46" s="157"/>
      <c r="X46" s="157" t="s">
        <v>187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188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>
      <c r="A47" s="161" t="s">
        <v>126</v>
      </c>
      <c r="B47" s="162" t="s">
        <v>99</v>
      </c>
      <c r="C47" s="183" t="s">
        <v>29</v>
      </c>
      <c r="D47" s="163"/>
      <c r="E47" s="164"/>
      <c r="F47" s="165"/>
      <c r="G47" s="165">
        <f>SUMIF(AG48:AG53,"&lt;&gt;NOR",G48:G53)</f>
        <v>0</v>
      </c>
      <c r="H47" s="165"/>
      <c r="I47" s="165">
        <f>SUM(I48:I53)</f>
        <v>0</v>
      </c>
      <c r="J47" s="165"/>
      <c r="K47" s="165">
        <f>SUM(K48:K53)</f>
        <v>0</v>
      </c>
      <c r="L47" s="165"/>
      <c r="M47" s="165">
        <f>SUM(M48:M53)</f>
        <v>0</v>
      </c>
      <c r="N47" s="164"/>
      <c r="O47" s="164">
        <f>SUM(O48:O53)</f>
        <v>0</v>
      </c>
      <c r="P47" s="164"/>
      <c r="Q47" s="164">
        <f>SUM(Q48:Q53)</f>
        <v>0</v>
      </c>
      <c r="R47" s="165"/>
      <c r="S47" s="165"/>
      <c r="T47" s="166"/>
      <c r="U47" s="160"/>
      <c r="V47" s="160">
        <f>SUM(V48:V53)</f>
        <v>0</v>
      </c>
      <c r="W47" s="160"/>
      <c r="X47" s="160"/>
      <c r="AG47" t="s">
        <v>127</v>
      </c>
    </row>
    <row r="48" spans="1:60" outlineLevel="1">
      <c r="A48" s="167">
        <v>21</v>
      </c>
      <c r="B48" s="168" t="s">
        <v>201</v>
      </c>
      <c r="C48" s="185" t="s">
        <v>202</v>
      </c>
      <c r="D48" s="169" t="s">
        <v>203</v>
      </c>
      <c r="E48" s="170">
        <v>1</v>
      </c>
      <c r="F48" s="171"/>
      <c r="G48" s="172">
        <f>ROUND(E48*F48,2)</f>
        <v>0</v>
      </c>
      <c r="H48" s="171"/>
      <c r="I48" s="172">
        <f>ROUND(E48*H48,2)</f>
        <v>0</v>
      </c>
      <c r="J48" s="171"/>
      <c r="K48" s="172">
        <f>ROUND(E48*J48,2)</f>
        <v>0</v>
      </c>
      <c r="L48" s="172">
        <v>21</v>
      </c>
      <c r="M48" s="172">
        <f>G48*(1+L48/100)</f>
        <v>0</v>
      </c>
      <c r="N48" s="170">
        <v>0</v>
      </c>
      <c r="O48" s="170">
        <f>ROUND(E48*N48,2)</f>
        <v>0</v>
      </c>
      <c r="P48" s="170">
        <v>0</v>
      </c>
      <c r="Q48" s="170">
        <f>ROUND(E48*P48,2)</f>
        <v>0</v>
      </c>
      <c r="R48" s="172"/>
      <c r="S48" s="172" t="s">
        <v>131</v>
      </c>
      <c r="T48" s="173" t="s">
        <v>204</v>
      </c>
      <c r="U48" s="157">
        <v>0</v>
      </c>
      <c r="V48" s="157">
        <f>ROUND(E48*U48,2)</f>
        <v>0</v>
      </c>
      <c r="W48" s="157"/>
      <c r="X48" s="157" t="s">
        <v>205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206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>
      <c r="A49" s="154"/>
      <c r="B49" s="155"/>
      <c r="C49" s="261" t="s">
        <v>207</v>
      </c>
      <c r="D49" s="262"/>
      <c r="E49" s="262"/>
      <c r="F49" s="262"/>
      <c r="G49" s="262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47"/>
      <c r="Z49" s="147"/>
      <c r="AA49" s="147"/>
      <c r="AB49" s="147"/>
      <c r="AC49" s="147"/>
      <c r="AD49" s="147"/>
      <c r="AE49" s="147"/>
      <c r="AF49" s="147"/>
      <c r="AG49" s="147" t="s">
        <v>166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>
      <c r="A50" s="167">
        <v>22</v>
      </c>
      <c r="B50" s="168" t="s">
        <v>208</v>
      </c>
      <c r="C50" s="185" t="s">
        <v>209</v>
      </c>
      <c r="D50" s="169" t="s">
        <v>203</v>
      </c>
      <c r="E50" s="170">
        <v>1</v>
      </c>
      <c r="F50" s="171"/>
      <c r="G50" s="172">
        <f>ROUND(E50*F50,2)</f>
        <v>0</v>
      </c>
      <c r="H50" s="171"/>
      <c r="I50" s="172">
        <f>ROUND(E50*H50,2)</f>
        <v>0</v>
      </c>
      <c r="J50" s="171"/>
      <c r="K50" s="172">
        <f>ROUND(E50*J50,2)</f>
        <v>0</v>
      </c>
      <c r="L50" s="172">
        <v>21</v>
      </c>
      <c r="M50" s="172">
        <f>G50*(1+L50/100)</f>
        <v>0</v>
      </c>
      <c r="N50" s="170">
        <v>0</v>
      </c>
      <c r="O50" s="170">
        <f>ROUND(E50*N50,2)</f>
        <v>0</v>
      </c>
      <c r="P50" s="170">
        <v>0</v>
      </c>
      <c r="Q50" s="170">
        <f>ROUND(E50*P50,2)</f>
        <v>0</v>
      </c>
      <c r="R50" s="172"/>
      <c r="S50" s="172" t="s">
        <v>131</v>
      </c>
      <c r="T50" s="173" t="s">
        <v>204</v>
      </c>
      <c r="U50" s="157">
        <v>0</v>
      </c>
      <c r="V50" s="157">
        <f>ROUND(E50*U50,2)</f>
        <v>0</v>
      </c>
      <c r="W50" s="157"/>
      <c r="X50" s="157" t="s">
        <v>205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206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ht="45" outlineLevel="1">
      <c r="A51" s="154"/>
      <c r="B51" s="155"/>
      <c r="C51" s="261" t="s">
        <v>210</v>
      </c>
      <c r="D51" s="262"/>
      <c r="E51" s="262"/>
      <c r="F51" s="262"/>
      <c r="G51" s="262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47"/>
      <c r="Z51" s="147"/>
      <c r="AA51" s="147"/>
      <c r="AB51" s="147"/>
      <c r="AC51" s="147"/>
      <c r="AD51" s="147"/>
      <c r="AE51" s="147"/>
      <c r="AF51" s="147"/>
      <c r="AG51" s="147" t="s">
        <v>166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81" t="str">
        <f>C51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51" s="147"/>
      <c r="BC51" s="147"/>
      <c r="BD51" s="147"/>
      <c r="BE51" s="147"/>
      <c r="BF51" s="147"/>
      <c r="BG51" s="147"/>
      <c r="BH51" s="147"/>
    </row>
    <row r="52" spans="1:60" outlineLevel="1">
      <c r="A52" s="167">
        <v>23</v>
      </c>
      <c r="B52" s="168" t="s">
        <v>211</v>
      </c>
      <c r="C52" s="185" t="s">
        <v>212</v>
      </c>
      <c r="D52" s="169" t="s">
        <v>203</v>
      </c>
      <c r="E52" s="170">
        <v>1</v>
      </c>
      <c r="F52" s="171"/>
      <c r="G52" s="172">
        <f>ROUND(E52*F52,2)</f>
        <v>0</v>
      </c>
      <c r="H52" s="171"/>
      <c r="I52" s="172">
        <f>ROUND(E52*H52,2)</f>
        <v>0</v>
      </c>
      <c r="J52" s="171"/>
      <c r="K52" s="172">
        <f>ROUND(E52*J52,2)</f>
        <v>0</v>
      </c>
      <c r="L52" s="172">
        <v>21</v>
      </c>
      <c r="M52" s="172">
        <f>G52*(1+L52/100)</f>
        <v>0</v>
      </c>
      <c r="N52" s="170">
        <v>0</v>
      </c>
      <c r="O52" s="170">
        <f>ROUND(E52*N52,2)</f>
        <v>0</v>
      </c>
      <c r="P52" s="170">
        <v>0</v>
      </c>
      <c r="Q52" s="170">
        <f>ROUND(E52*P52,2)</f>
        <v>0</v>
      </c>
      <c r="R52" s="172"/>
      <c r="S52" s="172" t="s">
        <v>131</v>
      </c>
      <c r="T52" s="173" t="s">
        <v>204</v>
      </c>
      <c r="U52" s="157">
        <v>0</v>
      </c>
      <c r="V52" s="157">
        <f>ROUND(E52*U52,2)</f>
        <v>0</v>
      </c>
      <c r="W52" s="157"/>
      <c r="X52" s="157" t="s">
        <v>205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206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ht="33.75" outlineLevel="1">
      <c r="A53" s="154"/>
      <c r="B53" s="155"/>
      <c r="C53" s="261" t="s">
        <v>213</v>
      </c>
      <c r="D53" s="262"/>
      <c r="E53" s="262"/>
      <c r="F53" s="262"/>
      <c r="G53" s="262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47"/>
      <c r="Z53" s="147"/>
      <c r="AA53" s="147"/>
      <c r="AB53" s="147"/>
      <c r="AC53" s="147"/>
      <c r="AD53" s="147"/>
      <c r="AE53" s="147"/>
      <c r="AF53" s="147"/>
      <c r="AG53" s="147" t="s">
        <v>166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81" t="str">
        <f>C53</f>
        <v>Náklady na ztížené podmínky provádění tam, kde se vyskytují omezující vlivy konkrétního prostředí, které mají prokazatelný vliv na provádění stavebních prací, Jedná se zejména o náklady související s extrémními podmínkami místa provádění.</v>
      </c>
      <c r="BB53" s="147"/>
      <c r="BC53" s="147"/>
      <c r="BD53" s="147"/>
      <c r="BE53" s="147"/>
      <c r="BF53" s="147"/>
      <c r="BG53" s="147"/>
      <c r="BH53" s="147"/>
    </row>
    <row r="54" spans="1:60">
      <c r="A54" s="3"/>
      <c r="B54" s="4"/>
      <c r="C54" s="187"/>
      <c r="D54" s="6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AE54">
        <v>15</v>
      </c>
      <c r="AF54">
        <v>21</v>
      </c>
      <c r="AG54" t="s">
        <v>113</v>
      </c>
    </row>
    <row r="55" spans="1:60">
      <c r="A55" s="150"/>
      <c r="B55" s="151" t="s">
        <v>31</v>
      </c>
      <c r="C55" s="188"/>
      <c r="D55" s="152"/>
      <c r="E55" s="153"/>
      <c r="F55" s="153"/>
      <c r="G55" s="182">
        <f>G8+G10+G18+G20+G32+G34+G38+G47</f>
        <v>0</v>
      </c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AE55">
        <f>SUMIF(L7:L53,AE54,G7:G53)</f>
        <v>0</v>
      </c>
      <c r="AF55">
        <f>SUMIF(L7:L53,AF54,G7:G53)</f>
        <v>0</v>
      </c>
      <c r="AG55" t="s">
        <v>214</v>
      </c>
    </row>
    <row r="56" spans="1:60">
      <c r="A56" s="3"/>
      <c r="B56" s="4"/>
      <c r="C56" s="187"/>
      <c r="D56" s="6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60">
      <c r="A57" s="3"/>
      <c r="B57" s="4"/>
      <c r="C57" s="187"/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60">
      <c r="A58" s="247" t="s">
        <v>215</v>
      </c>
      <c r="B58" s="247"/>
      <c r="C58" s="248"/>
      <c r="D58" s="6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60">
      <c r="A59" s="249"/>
      <c r="B59" s="250"/>
      <c r="C59" s="251"/>
      <c r="D59" s="250"/>
      <c r="E59" s="250"/>
      <c r="F59" s="250"/>
      <c r="G59" s="252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AG59" t="s">
        <v>216</v>
      </c>
    </row>
    <row r="60" spans="1:60">
      <c r="A60" s="253"/>
      <c r="B60" s="254"/>
      <c r="C60" s="255"/>
      <c r="D60" s="254"/>
      <c r="E60" s="254"/>
      <c r="F60" s="254"/>
      <c r="G60" s="256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60">
      <c r="A61" s="253"/>
      <c r="B61" s="254"/>
      <c r="C61" s="255"/>
      <c r="D61" s="254"/>
      <c r="E61" s="254"/>
      <c r="F61" s="254"/>
      <c r="G61" s="256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60">
      <c r="A62" s="253"/>
      <c r="B62" s="254"/>
      <c r="C62" s="255"/>
      <c r="D62" s="254"/>
      <c r="E62" s="254"/>
      <c r="F62" s="254"/>
      <c r="G62" s="256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60">
      <c r="A63" s="257"/>
      <c r="B63" s="258"/>
      <c r="C63" s="259"/>
      <c r="D63" s="258"/>
      <c r="E63" s="258"/>
      <c r="F63" s="258"/>
      <c r="G63" s="260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60">
      <c r="A64" s="3"/>
      <c r="B64" s="4"/>
      <c r="C64" s="187"/>
      <c r="D64" s="6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3:33">
      <c r="C65" s="189"/>
      <c r="D65" s="10"/>
      <c r="AG65" t="s">
        <v>217</v>
      </c>
    </row>
    <row r="66" spans="3:33">
      <c r="D66" s="10"/>
    </row>
    <row r="67" spans="3:33">
      <c r="D67" s="10"/>
    </row>
    <row r="68" spans="3:33">
      <c r="D68" s="10"/>
    </row>
    <row r="69" spans="3:33">
      <c r="D69" s="10"/>
    </row>
    <row r="70" spans="3:33">
      <c r="D70" s="10"/>
    </row>
    <row r="71" spans="3:33">
      <c r="D71" s="10"/>
    </row>
    <row r="72" spans="3:33">
      <c r="D72" s="10"/>
    </row>
    <row r="73" spans="3:33">
      <c r="D73" s="10"/>
    </row>
    <row r="74" spans="3:33">
      <c r="D74" s="10"/>
    </row>
    <row r="75" spans="3:33">
      <c r="D75" s="10"/>
    </row>
    <row r="76" spans="3:33">
      <c r="D76" s="10"/>
    </row>
    <row r="77" spans="3:33">
      <c r="D77" s="10"/>
    </row>
    <row r="78" spans="3:33">
      <c r="D78" s="10"/>
    </row>
    <row r="79" spans="3:33">
      <c r="D79" s="10"/>
    </row>
    <row r="80" spans="3:33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E93A" sheet="1"/>
  <mergeCells count="12">
    <mergeCell ref="A1:G1"/>
    <mergeCell ref="C2:G2"/>
    <mergeCell ref="C3:G3"/>
    <mergeCell ref="C4:G4"/>
    <mergeCell ref="A58:C58"/>
    <mergeCell ref="A59:G63"/>
    <mergeCell ref="C28:G28"/>
    <mergeCell ref="C40:G40"/>
    <mergeCell ref="C45:G45"/>
    <mergeCell ref="C49:G49"/>
    <mergeCell ref="C51:G51"/>
    <mergeCell ref="C53:G53"/>
  </mergeCells>
  <phoneticPr fontId="0" type="noConversion"/>
  <pageMargins left="0.59055118110236204" right="0.196850393700787" top="0.78740157499999996" bottom="0.78740157499999996" header="0.3" footer="0.3"/>
  <pageSetup paperSize="9" scale="96" fitToHeight="0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0" hidden="1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>
      <c r="A1" s="263" t="s">
        <v>7</v>
      </c>
      <c r="B1" s="263"/>
      <c r="C1" s="263"/>
      <c r="D1" s="263"/>
      <c r="E1" s="263"/>
      <c r="F1" s="263"/>
      <c r="G1" s="263"/>
      <c r="AG1" t="s">
        <v>101</v>
      </c>
    </row>
    <row r="2" spans="1:60" ht="24.95" customHeight="1">
      <c r="A2" s="139" t="s">
        <v>8</v>
      </c>
      <c r="B2" s="49" t="s">
        <v>43</v>
      </c>
      <c r="C2" s="264" t="s">
        <v>44</v>
      </c>
      <c r="D2" s="265"/>
      <c r="E2" s="265"/>
      <c r="F2" s="265"/>
      <c r="G2" s="266"/>
      <c r="AG2" t="s">
        <v>102</v>
      </c>
    </row>
    <row r="3" spans="1:60" ht="24.95" customHeight="1">
      <c r="A3" s="139" t="s">
        <v>9</v>
      </c>
      <c r="B3" s="49" t="s">
        <v>49</v>
      </c>
      <c r="C3" s="264" t="s">
        <v>50</v>
      </c>
      <c r="D3" s="265"/>
      <c r="E3" s="265"/>
      <c r="F3" s="265"/>
      <c r="G3" s="266"/>
      <c r="AC3" s="121" t="s">
        <v>102</v>
      </c>
      <c r="AG3" t="s">
        <v>103</v>
      </c>
    </row>
    <row r="4" spans="1:60" ht="24.95" customHeight="1">
      <c r="A4" s="140" t="s">
        <v>10</v>
      </c>
      <c r="B4" s="141" t="s">
        <v>49</v>
      </c>
      <c r="C4" s="267" t="s">
        <v>51</v>
      </c>
      <c r="D4" s="268"/>
      <c r="E4" s="268"/>
      <c r="F4" s="268"/>
      <c r="G4" s="269"/>
      <c r="AG4" t="s">
        <v>104</v>
      </c>
    </row>
    <row r="5" spans="1:60">
      <c r="D5" s="10"/>
    </row>
    <row r="6" spans="1:60" ht="38.25">
      <c r="A6" s="143" t="s">
        <v>105</v>
      </c>
      <c r="B6" s="145" t="s">
        <v>106</v>
      </c>
      <c r="C6" s="145" t="s">
        <v>107</v>
      </c>
      <c r="D6" s="144" t="s">
        <v>108</v>
      </c>
      <c r="E6" s="143" t="s">
        <v>109</v>
      </c>
      <c r="F6" s="142" t="s">
        <v>110</v>
      </c>
      <c r="G6" s="143" t="s">
        <v>31</v>
      </c>
      <c r="H6" s="146" t="s">
        <v>32</v>
      </c>
      <c r="I6" s="146" t="s">
        <v>111</v>
      </c>
      <c r="J6" s="146" t="s">
        <v>33</v>
      </c>
      <c r="K6" s="146" t="s">
        <v>112</v>
      </c>
      <c r="L6" s="146" t="s">
        <v>113</v>
      </c>
      <c r="M6" s="146" t="s">
        <v>114</v>
      </c>
      <c r="N6" s="146" t="s">
        <v>115</v>
      </c>
      <c r="O6" s="146" t="s">
        <v>116</v>
      </c>
      <c r="P6" s="146" t="s">
        <v>117</v>
      </c>
      <c r="Q6" s="146" t="s">
        <v>118</v>
      </c>
      <c r="R6" s="146" t="s">
        <v>119</v>
      </c>
      <c r="S6" s="146" t="s">
        <v>120</v>
      </c>
      <c r="T6" s="146" t="s">
        <v>121</v>
      </c>
      <c r="U6" s="146" t="s">
        <v>122</v>
      </c>
      <c r="V6" s="146" t="s">
        <v>123</v>
      </c>
      <c r="W6" s="146" t="s">
        <v>124</v>
      </c>
      <c r="X6" s="146" t="s">
        <v>125</v>
      </c>
    </row>
    <row r="7" spans="1:60" hidden="1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>
      <c r="A8" s="161" t="s">
        <v>126</v>
      </c>
      <c r="B8" s="162" t="s">
        <v>90</v>
      </c>
      <c r="C8" s="183" t="s">
        <v>91</v>
      </c>
      <c r="D8" s="163"/>
      <c r="E8" s="164"/>
      <c r="F8" s="165"/>
      <c r="G8" s="165">
        <f>SUMIF(AG9:AG12,"&lt;&gt;NOR",G9:G12)</f>
        <v>0</v>
      </c>
      <c r="H8" s="165"/>
      <c r="I8" s="165">
        <f>SUM(I9:I12)</f>
        <v>0</v>
      </c>
      <c r="J8" s="165"/>
      <c r="K8" s="165">
        <f>SUM(K9:K12)</f>
        <v>0</v>
      </c>
      <c r="L8" s="165"/>
      <c r="M8" s="165">
        <f>SUM(M9:M12)</f>
        <v>0</v>
      </c>
      <c r="N8" s="164"/>
      <c r="O8" s="164">
        <f>SUM(O9:O12)</f>
        <v>0</v>
      </c>
      <c r="P8" s="164"/>
      <c r="Q8" s="164">
        <f>SUM(Q9:Q12)</f>
        <v>0</v>
      </c>
      <c r="R8" s="165"/>
      <c r="S8" s="165"/>
      <c r="T8" s="166"/>
      <c r="U8" s="160"/>
      <c r="V8" s="160">
        <f>SUM(V9:V12)</f>
        <v>18.41</v>
      </c>
      <c r="W8" s="160"/>
      <c r="X8" s="160"/>
      <c r="AG8" t="s">
        <v>127</v>
      </c>
    </row>
    <row r="9" spans="1:60" outlineLevel="1">
      <c r="A9" s="174">
        <v>1</v>
      </c>
      <c r="B9" s="175" t="s">
        <v>218</v>
      </c>
      <c r="C9" s="184" t="s">
        <v>219</v>
      </c>
      <c r="D9" s="176" t="s">
        <v>155</v>
      </c>
      <c r="E9" s="177">
        <v>25</v>
      </c>
      <c r="F9" s="178"/>
      <c r="G9" s="179">
        <f>ROUND(E9*F9,2)</f>
        <v>0</v>
      </c>
      <c r="H9" s="178"/>
      <c r="I9" s="179">
        <f>ROUND(E9*H9,2)</f>
        <v>0</v>
      </c>
      <c r="J9" s="178"/>
      <c r="K9" s="179">
        <f>ROUND(E9*J9,2)</f>
        <v>0</v>
      </c>
      <c r="L9" s="179">
        <v>21</v>
      </c>
      <c r="M9" s="179">
        <f>G9*(1+L9/100)</f>
        <v>0</v>
      </c>
      <c r="N9" s="177">
        <v>0</v>
      </c>
      <c r="O9" s="177">
        <f>ROUND(E9*N9,2)</f>
        <v>0</v>
      </c>
      <c r="P9" s="177">
        <v>0</v>
      </c>
      <c r="Q9" s="177">
        <f>ROUND(E9*P9,2)</f>
        <v>0</v>
      </c>
      <c r="R9" s="179"/>
      <c r="S9" s="179" t="s">
        <v>131</v>
      </c>
      <c r="T9" s="180" t="s">
        <v>204</v>
      </c>
      <c r="U9" s="157">
        <v>0.58799999999999997</v>
      </c>
      <c r="V9" s="157">
        <f>ROUND(E9*U9,2)</f>
        <v>14.7</v>
      </c>
      <c r="W9" s="157"/>
      <c r="X9" s="157" t="s">
        <v>132</v>
      </c>
      <c r="Y9" s="147"/>
      <c r="Z9" s="147"/>
      <c r="AA9" s="147"/>
      <c r="AB9" s="147"/>
      <c r="AC9" s="147"/>
      <c r="AD9" s="147"/>
      <c r="AE9" s="147"/>
      <c r="AF9" s="147"/>
      <c r="AG9" s="147" t="s">
        <v>220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2.5" outlineLevel="1">
      <c r="A10" s="174">
        <v>2</v>
      </c>
      <c r="B10" s="175" t="s">
        <v>221</v>
      </c>
      <c r="C10" s="184" t="s">
        <v>222</v>
      </c>
      <c r="D10" s="176" t="s">
        <v>130</v>
      </c>
      <c r="E10" s="177">
        <v>3</v>
      </c>
      <c r="F10" s="178"/>
      <c r="G10" s="179">
        <f>ROUND(E10*F10,2)</f>
        <v>0</v>
      </c>
      <c r="H10" s="178"/>
      <c r="I10" s="179">
        <f>ROUND(E10*H10,2)</f>
        <v>0</v>
      </c>
      <c r="J10" s="178"/>
      <c r="K10" s="179">
        <f>ROUND(E10*J10,2)</f>
        <v>0</v>
      </c>
      <c r="L10" s="179">
        <v>21</v>
      </c>
      <c r="M10" s="179">
        <f>G10*(1+L10/100)</f>
        <v>0</v>
      </c>
      <c r="N10" s="177">
        <v>0</v>
      </c>
      <c r="O10" s="177">
        <f>ROUND(E10*N10,2)</f>
        <v>0</v>
      </c>
      <c r="P10" s="177">
        <v>0</v>
      </c>
      <c r="Q10" s="177">
        <f>ROUND(E10*P10,2)</f>
        <v>0</v>
      </c>
      <c r="R10" s="179"/>
      <c r="S10" s="179" t="s">
        <v>131</v>
      </c>
      <c r="T10" s="180" t="s">
        <v>204</v>
      </c>
      <c r="U10" s="157">
        <v>0.92300000000000004</v>
      </c>
      <c r="V10" s="157">
        <f>ROUND(E10*U10,2)</f>
        <v>2.77</v>
      </c>
      <c r="W10" s="157"/>
      <c r="X10" s="157" t="s">
        <v>132</v>
      </c>
      <c r="Y10" s="147"/>
      <c r="Z10" s="147"/>
      <c r="AA10" s="147"/>
      <c r="AB10" s="147"/>
      <c r="AC10" s="147"/>
      <c r="AD10" s="147"/>
      <c r="AE10" s="147"/>
      <c r="AF10" s="147"/>
      <c r="AG10" s="147" t="s">
        <v>220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>
      <c r="A11" s="174">
        <v>3</v>
      </c>
      <c r="B11" s="175" t="s">
        <v>223</v>
      </c>
      <c r="C11" s="184" t="s">
        <v>224</v>
      </c>
      <c r="D11" s="176" t="s">
        <v>130</v>
      </c>
      <c r="E11" s="177">
        <v>6</v>
      </c>
      <c r="F11" s="178"/>
      <c r="G11" s="179">
        <f>ROUND(E11*F11,2)</f>
        <v>0</v>
      </c>
      <c r="H11" s="178"/>
      <c r="I11" s="179">
        <f>ROUND(E11*H11,2)</f>
        <v>0</v>
      </c>
      <c r="J11" s="178"/>
      <c r="K11" s="179">
        <f>ROUND(E11*J11,2)</f>
        <v>0</v>
      </c>
      <c r="L11" s="179">
        <v>21</v>
      </c>
      <c r="M11" s="179">
        <f>G11*(1+L11/100)</f>
        <v>0</v>
      </c>
      <c r="N11" s="177">
        <v>0</v>
      </c>
      <c r="O11" s="177">
        <f>ROUND(E11*N11,2)</f>
        <v>0</v>
      </c>
      <c r="P11" s="177">
        <v>0</v>
      </c>
      <c r="Q11" s="177">
        <f>ROUND(E11*P11,2)</f>
        <v>0</v>
      </c>
      <c r="R11" s="179"/>
      <c r="S11" s="179" t="s">
        <v>131</v>
      </c>
      <c r="T11" s="180" t="s">
        <v>204</v>
      </c>
      <c r="U11" s="157">
        <v>0.157</v>
      </c>
      <c r="V11" s="157">
        <f>ROUND(E11*U11,2)</f>
        <v>0.94</v>
      </c>
      <c r="W11" s="157"/>
      <c r="X11" s="157" t="s">
        <v>132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220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>
      <c r="A12" s="167">
        <v>4</v>
      </c>
      <c r="B12" s="168" t="s">
        <v>225</v>
      </c>
      <c r="C12" s="185" t="s">
        <v>226</v>
      </c>
      <c r="D12" s="169" t="s">
        <v>130</v>
      </c>
      <c r="E12" s="170">
        <v>6</v>
      </c>
      <c r="F12" s="171"/>
      <c r="G12" s="172">
        <f>ROUND(E12*F12,2)</f>
        <v>0</v>
      </c>
      <c r="H12" s="171"/>
      <c r="I12" s="172">
        <f>ROUND(E12*H12,2)</f>
        <v>0</v>
      </c>
      <c r="J12" s="171"/>
      <c r="K12" s="172">
        <f>ROUND(E12*J12,2)</f>
        <v>0</v>
      </c>
      <c r="L12" s="172">
        <v>21</v>
      </c>
      <c r="M12" s="172">
        <f>G12*(1+L12/100)</f>
        <v>0</v>
      </c>
      <c r="N12" s="170">
        <v>0</v>
      </c>
      <c r="O12" s="170">
        <f>ROUND(E12*N12,2)</f>
        <v>0</v>
      </c>
      <c r="P12" s="170">
        <v>0</v>
      </c>
      <c r="Q12" s="170">
        <f>ROUND(E12*P12,2)</f>
        <v>0</v>
      </c>
      <c r="R12" s="172"/>
      <c r="S12" s="172" t="s">
        <v>171</v>
      </c>
      <c r="T12" s="173" t="s">
        <v>204</v>
      </c>
      <c r="U12" s="157">
        <v>0</v>
      </c>
      <c r="V12" s="157">
        <f>ROUND(E12*U12,2)</f>
        <v>0</v>
      </c>
      <c r="W12" s="157"/>
      <c r="X12" s="157" t="s">
        <v>227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228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>
      <c r="A13" s="3"/>
      <c r="B13" s="4"/>
      <c r="C13" s="187"/>
      <c r="D13" s="6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AE13">
        <v>15</v>
      </c>
      <c r="AF13">
        <v>21</v>
      </c>
      <c r="AG13" t="s">
        <v>113</v>
      </c>
    </row>
    <row r="14" spans="1:60">
      <c r="A14" s="150"/>
      <c r="B14" s="151" t="s">
        <v>31</v>
      </c>
      <c r="C14" s="188"/>
      <c r="D14" s="152"/>
      <c r="E14" s="153"/>
      <c r="F14" s="153"/>
      <c r="G14" s="182">
        <f>G8</f>
        <v>0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AE14">
        <f>SUMIF(L7:L12,AE13,G7:G12)</f>
        <v>0</v>
      </c>
      <c r="AF14">
        <f>SUMIF(L7:L12,AF13,G7:G12)</f>
        <v>0</v>
      </c>
      <c r="AG14" t="s">
        <v>214</v>
      </c>
    </row>
    <row r="15" spans="1:60">
      <c r="A15" s="3"/>
      <c r="B15" s="4"/>
      <c r="C15" s="187"/>
      <c r="D15" s="6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60">
      <c r="A16" s="3"/>
      <c r="B16" s="4"/>
      <c r="C16" s="187"/>
      <c r="D16" s="6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33">
      <c r="A17" s="247" t="s">
        <v>215</v>
      </c>
      <c r="B17" s="247"/>
      <c r="C17" s="248"/>
      <c r="D17" s="6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33">
      <c r="A18" s="249"/>
      <c r="B18" s="250"/>
      <c r="C18" s="251"/>
      <c r="D18" s="250"/>
      <c r="E18" s="250"/>
      <c r="F18" s="250"/>
      <c r="G18" s="252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AG18" t="s">
        <v>216</v>
      </c>
    </row>
    <row r="19" spans="1:33">
      <c r="A19" s="253"/>
      <c r="B19" s="254"/>
      <c r="C19" s="255"/>
      <c r="D19" s="254"/>
      <c r="E19" s="254"/>
      <c r="F19" s="254"/>
      <c r="G19" s="256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33">
      <c r="A20" s="253"/>
      <c r="B20" s="254"/>
      <c r="C20" s="255"/>
      <c r="D20" s="254"/>
      <c r="E20" s="254"/>
      <c r="F20" s="254"/>
      <c r="G20" s="256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33">
      <c r="A21" s="253"/>
      <c r="B21" s="254"/>
      <c r="C21" s="255"/>
      <c r="D21" s="254"/>
      <c r="E21" s="254"/>
      <c r="F21" s="254"/>
      <c r="G21" s="256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33">
      <c r="A22" s="257"/>
      <c r="B22" s="258"/>
      <c r="C22" s="259"/>
      <c r="D22" s="258"/>
      <c r="E22" s="258"/>
      <c r="F22" s="258"/>
      <c r="G22" s="260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33">
      <c r="A23" s="3"/>
      <c r="B23" s="4"/>
      <c r="C23" s="187"/>
      <c r="D23" s="6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33">
      <c r="C24" s="189"/>
      <c r="D24" s="10"/>
      <c r="AG24" t="s">
        <v>217</v>
      </c>
    </row>
    <row r="25" spans="1:33">
      <c r="D25" s="10"/>
    </row>
    <row r="26" spans="1:33">
      <c r="D26" s="10"/>
    </row>
    <row r="27" spans="1:33">
      <c r="D27" s="10"/>
    </row>
    <row r="28" spans="1:33">
      <c r="D28" s="10"/>
    </row>
    <row r="29" spans="1:33">
      <c r="D29" s="10"/>
    </row>
    <row r="30" spans="1:33">
      <c r="D30" s="10"/>
    </row>
    <row r="31" spans="1:33">
      <c r="D31" s="10"/>
    </row>
    <row r="32" spans="1:33">
      <c r="D32" s="10"/>
    </row>
    <row r="33" spans="4:4">
      <c r="D33" s="10"/>
    </row>
    <row r="34" spans="4:4">
      <c r="D34" s="10"/>
    </row>
    <row r="35" spans="4:4">
      <c r="D35" s="10"/>
    </row>
    <row r="36" spans="4:4">
      <c r="D36" s="10"/>
    </row>
    <row r="37" spans="4:4">
      <c r="D37" s="10"/>
    </row>
    <row r="38" spans="4:4">
      <c r="D38" s="10"/>
    </row>
    <row r="39" spans="4:4">
      <c r="D39" s="10"/>
    </row>
    <row r="40" spans="4:4">
      <c r="D40" s="10"/>
    </row>
    <row r="41" spans="4:4">
      <c r="D41" s="10"/>
    </row>
    <row r="42" spans="4:4">
      <c r="D42" s="10"/>
    </row>
    <row r="43" spans="4:4">
      <c r="D43" s="10"/>
    </row>
    <row r="44" spans="4:4">
      <c r="D44" s="10"/>
    </row>
    <row r="45" spans="4:4">
      <c r="D45" s="10"/>
    </row>
    <row r="46" spans="4:4">
      <c r="D46" s="10"/>
    </row>
    <row r="47" spans="4:4">
      <c r="D47" s="10"/>
    </row>
    <row r="48" spans="4:4">
      <c r="D48" s="10"/>
    </row>
    <row r="49" spans="4:4">
      <c r="D49" s="10"/>
    </row>
    <row r="50" spans="4:4">
      <c r="D50" s="10"/>
    </row>
    <row r="51" spans="4:4">
      <c r="D51" s="10"/>
    </row>
    <row r="52" spans="4:4">
      <c r="D52" s="10"/>
    </row>
    <row r="53" spans="4:4">
      <c r="D53" s="10"/>
    </row>
    <row r="54" spans="4:4">
      <c r="D54" s="10"/>
    </row>
    <row r="55" spans="4:4">
      <c r="D55" s="10"/>
    </row>
    <row r="56" spans="4:4">
      <c r="D56" s="10"/>
    </row>
    <row r="57" spans="4:4">
      <c r="D57" s="10"/>
    </row>
    <row r="58" spans="4:4">
      <c r="D58" s="10"/>
    </row>
    <row r="59" spans="4:4">
      <c r="D59" s="10"/>
    </row>
    <row r="60" spans="4:4">
      <c r="D60" s="10"/>
    </row>
    <row r="61" spans="4:4">
      <c r="D61" s="10"/>
    </row>
    <row r="62" spans="4:4">
      <c r="D62" s="10"/>
    </row>
    <row r="63" spans="4:4">
      <c r="D63" s="10"/>
    </row>
    <row r="64" spans="4:4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E93A" sheet="1"/>
  <mergeCells count="6">
    <mergeCell ref="A18:G22"/>
    <mergeCell ref="A1:G1"/>
    <mergeCell ref="C2:G2"/>
    <mergeCell ref="C3:G3"/>
    <mergeCell ref="C4:G4"/>
    <mergeCell ref="A17:C17"/>
  </mergeCells>
  <phoneticPr fontId="0" type="noConversion"/>
  <pageMargins left="0.59055118110236204" right="0.196850393700787" top="0.78740157499999996" bottom="0.78740157499999996" header="0.3" footer="0.3"/>
  <pageSetup paperSize="9" orientation="landscape" horizontalDpi="4294967294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0" hidden="1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>
      <c r="A1" s="263" t="s">
        <v>7</v>
      </c>
      <c r="B1" s="263"/>
      <c r="C1" s="263"/>
      <c r="D1" s="263"/>
      <c r="E1" s="263"/>
      <c r="F1" s="263"/>
      <c r="G1" s="263"/>
      <c r="AG1" t="s">
        <v>101</v>
      </c>
    </row>
    <row r="2" spans="1:60" ht="24.95" customHeight="1">
      <c r="A2" s="139" t="s">
        <v>8</v>
      </c>
      <c r="B2" s="49" t="s">
        <v>43</v>
      </c>
      <c r="C2" s="264" t="s">
        <v>44</v>
      </c>
      <c r="D2" s="265"/>
      <c r="E2" s="265"/>
      <c r="F2" s="265"/>
      <c r="G2" s="266"/>
      <c r="AG2" t="s">
        <v>102</v>
      </c>
    </row>
    <row r="3" spans="1:60" ht="24.95" customHeight="1">
      <c r="A3" s="139" t="s">
        <v>9</v>
      </c>
      <c r="B3" s="49" t="s">
        <v>52</v>
      </c>
      <c r="C3" s="264" t="s">
        <v>53</v>
      </c>
      <c r="D3" s="265"/>
      <c r="E3" s="265"/>
      <c r="F3" s="265"/>
      <c r="G3" s="266"/>
      <c r="AC3" s="121" t="s">
        <v>102</v>
      </c>
      <c r="AG3" t="s">
        <v>103</v>
      </c>
    </row>
    <row r="4" spans="1:60" ht="24.95" customHeight="1">
      <c r="A4" s="140" t="s">
        <v>10</v>
      </c>
      <c r="B4" s="141" t="s">
        <v>52</v>
      </c>
      <c r="C4" s="267" t="s">
        <v>53</v>
      </c>
      <c r="D4" s="268"/>
      <c r="E4" s="268"/>
      <c r="F4" s="268"/>
      <c r="G4" s="269"/>
      <c r="AG4" t="s">
        <v>104</v>
      </c>
    </row>
    <row r="5" spans="1:60">
      <c r="D5" s="10"/>
    </row>
    <row r="6" spans="1:60" ht="38.25">
      <c r="A6" s="143" t="s">
        <v>105</v>
      </c>
      <c r="B6" s="145" t="s">
        <v>106</v>
      </c>
      <c r="C6" s="145" t="s">
        <v>107</v>
      </c>
      <c r="D6" s="144" t="s">
        <v>108</v>
      </c>
      <c r="E6" s="143" t="s">
        <v>109</v>
      </c>
      <c r="F6" s="142" t="s">
        <v>110</v>
      </c>
      <c r="G6" s="143" t="s">
        <v>31</v>
      </c>
      <c r="H6" s="146" t="s">
        <v>32</v>
      </c>
      <c r="I6" s="146" t="s">
        <v>111</v>
      </c>
      <c r="J6" s="146" t="s">
        <v>33</v>
      </c>
      <c r="K6" s="146" t="s">
        <v>112</v>
      </c>
      <c r="L6" s="146" t="s">
        <v>113</v>
      </c>
      <c r="M6" s="146" t="s">
        <v>114</v>
      </c>
      <c r="N6" s="146" t="s">
        <v>115</v>
      </c>
      <c r="O6" s="146" t="s">
        <v>116</v>
      </c>
      <c r="P6" s="146" t="s">
        <v>117</v>
      </c>
      <c r="Q6" s="146" t="s">
        <v>118</v>
      </c>
      <c r="R6" s="146" t="s">
        <v>119</v>
      </c>
      <c r="S6" s="146" t="s">
        <v>120</v>
      </c>
      <c r="T6" s="146" t="s">
        <v>121</v>
      </c>
      <c r="U6" s="146" t="s">
        <v>122</v>
      </c>
      <c r="V6" s="146" t="s">
        <v>123</v>
      </c>
      <c r="W6" s="146" t="s">
        <v>124</v>
      </c>
      <c r="X6" s="146" t="s">
        <v>125</v>
      </c>
    </row>
    <row r="7" spans="1:60" hidden="1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>
      <c r="A8" s="161" t="s">
        <v>126</v>
      </c>
      <c r="B8" s="162" t="s">
        <v>72</v>
      </c>
      <c r="C8" s="183" t="s">
        <v>73</v>
      </c>
      <c r="D8" s="163"/>
      <c r="E8" s="164"/>
      <c r="F8" s="165"/>
      <c r="G8" s="165">
        <f>SUMIF(AG9:AG10,"&lt;&gt;NOR",G9:G10)</f>
        <v>0</v>
      </c>
      <c r="H8" s="165"/>
      <c r="I8" s="165">
        <f>SUM(I9:I10)</f>
        <v>0</v>
      </c>
      <c r="J8" s="165"/>
      <c r="K8" s="165">
        <f>SUM(K9:K10)</f>
        <v>0</v>
      </c>
      <c r="L8" s="165"/>
      <c r="M8" s="165">
        <f>SUM(M9:M10)</f>
        <v>0</v>
      </c>
      <c r="N8" s="164"/>
      <c r="O8" s="164">
        <f>SUM(O9:O10)</f>
        <v>0</v>
      </c>
      <c r="P8" s="164"/>
      <c r="Q8" s="164">
        <f>SUM(Q9:Q10)</f>
        <v>0</v>
      </c>
      <c r="R8" s="165"/>
      <c r="S8" s="165"/>
      <c r="T8" s="166"/>
      <c r="U8" s="160"/>
      <c r="V8" s="160">
        <f>SUM(V9:V10)</f>
        <v>0</v>
      </c>
      <c r="W8" s="160"/>
      <c r="X8" s="160"/>
      <c r="AG8" t="s">
        <v>127</v>
      </c>
    </row>
    <row r="9" spans="1:60" outlineLevel="1">
      <c r="A9" s="174">
        <v>1</v>
      </c>
      <c r="B9" s="175" t="s">
        <v>229</v>
      </c>
      <c r="C9" s="184" t="s">
        <v>230</v>
      </c>
      <c r="D9" s="176" t="s">
        <v>231</v>
      </c>
      <c r="E9" s="177">
        <v>15</v>
      </c>
      <c r="F9" s="178"/>
      <c r="G9" s="179">
        <f>ROUND(E9*F9,2)</f>
        <v>0</v>
      </c>
      <c r="H9" s="178"/>
      <c r="I9" s="179">
        <f>ROUND(E9*H9,2)</f>
        <v>0</v>
      </c>
      <c r="J9" s="178"/>
      <c r="K9" s="179">
        <f>ROUND(E9*J9,2)</f>
        <v>0</v>
      </c>
      <c r="L9" s="179">
        <v>21</v>
      </c>
      <c r="M9" s="179">
        <f>G9*(1+L9/100)</f>
        <v>0</v>
      </c>
      <c r="N9" s="177">
        <v>0</v>
      </c>
      <c r="O9" s="177">
        <f>ROUND(E9*N9,2)</f>
        <v>0</v>
      </c>
      <c r="P9" s="177">
        <v>0</v>
      </c>
      <c r="Q9" s="177">
        <f>ROUND(E9*P9,2)</f>
        <v>0</v>
      </c>
      <c r="R9" s="179"/>
      <c r="S9" s="179" t="s">
        <v>171</v>
      </c>
      <c r="T9" s="180" t="s">
        <v>204</v>
      </c>
      <c r="U9" s="157">
        <v>0</v>
      </c>
      <c r="V9" s="157">
        <f>ROUND(E9*U9,2)</f>
        <v>0</v>
      </c>
      <c r="W9" s="157"/>
      <c r="X9" s="157" t="s">
        <v>132</v>
      </c>
      <c r="Y9" s="147"/>
      <c r="Z9" s="147"/>
      <c r="AA9" s="147"/>
      <c r="AB9" s="147"/>
      <c r="AC9" s="147"/>
      <c r="AD9" s="147"/>
      <c r="AE9" s="147"/>
      <c r="AF9" s="147"/>
      <c r="AG9" s="147" t="s">
        <v>232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>
      <c r="A10" s="174">
        <v>2</v>
      </c>
      <c r="B10" s="175" t="s">
        <v>233</v>
      </c>
      <c r="C10" s="184" t="s">
        <v>234</v>
      </c>
      <c r="D10" s="176" t="s">
        <v>231</v>
      </c>
      <c r="E10" s="177">
        <v>5</v>
      </c>
      <c r="F10" s="178"/>
      <c r="G10" s="179">
        <f>ROUND(E10*F10,2)</f>
        <v>0</v>
      </c>
      <c r="H10" s="178"/>
      <c r="I10" s="179">
        <f>ROUND(E10*H10,2)</f>
        <v>0</v>
      </c>
      <c r="J10" s="178"/>
      <c r="K10" s="179">
        <f>ROUND(E10*J10,2)</f>
        <v>0</v>
      </c>
      <c r="L10" s="179">
        <v>21</v>
      </c>
      <c r="M10" s="179">
        <f>G10*(1+L10/100)</f>
        <v>0</v>
      </c>
      <c r="N10" s="177">
        <v>0</v>
      </c>
      <c r="O10" s="177">
        <f>ROUND(E10*N10,2)</f>
        <v>0</v>
      </c>
      <c r="P10" s="177">
        <v>0</v>
      </c>
      <c r="Q10" s="177">
        <f>ROUND(E10*P10,2)</f>
        <v>0</v>
      </c>
      <c r="R10" s="179"/>
      <c r="S10" s="179" t="s">
        <v>171</v>
      </c>
      <c r="T10" s="180" t="s">
        <v>204</v>
      </c>
      <c r="U10" s="157">
        <v>0</v>
      </c>
      <c r="V10" s="157">
        <f>ROUND(E10*U10,2)</f>
        <v>0</v>
      </c>
      <c r="W10" s="157"/>
      <c r="X10" s="157" t="s">
        <v>132</v>
      </c>
      <c r="Y10" s="147"/>
      <c r="Z10" s="147"/>
      <c r="AA10" s="147"/>
      <c r="AB10" s="147"/>
      <c r="AC10" s="147"/>
      <c r="AD10" s="147"/>
      <c r="AE10" s="147"/>
      <c r="AF10" s="147"/>
      <c r="AG10" s="147" t="s">
        <v>232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>
      <c r="A11" s="161" t="s">
        <v>126</v>
      </c>
      <c r="B11" s="162" t="s">
        <v>74</v>
      </c>
      <c r="C11" s="183" t="s">
        <v>75</v>
      </c>
      <c r="D11" s="163"/>
      <c r="E11" s="164"/>
      <c r="F11" s="165"/>
      <c r="G11" s="165">
        <f>SUMIF(AG12:AG15,"&lt;&gt;NOR",G12:G15)</f>
        <v>0</v>
      </c>
      <c r="H11" s="165"/>
      <c r="I11" s="165">
        <f>SUM(I12:I15)</f>
        <v>0</v>
      </c>
      <c r="J11" s="165"/>
      <c r="K11" s="165">
        <f>SUM(K12:K15)</f>
        <v>0</v>
      </c>
      <c r="L11" s="165"/>
      <c r="M11" s="165">
        <f>SUM(M12:M15)</f>
        <v>0</v>
      </c>
      <c r="N11" s="164"/>
      <c r="O11" s="164">
        <f>SUM(O12:O15)</f>
        <v>0</v>
      </c>
      <c r="P11" s="164"/>
      <c r="Q11" s="164">
        <f>SUM(Q12:Q15)</f>
        <v>0</v>
      </c>
      <c r="R11" s="165"/>
      <c r="S11" s="165"/>
      <c r="T11" s="166"/>
      <c r="U11" s="160"/>
      <c r="V11" s="160">
        <f>SUM(V12:V15)</f>
        <v>0</v>
      </c>
      <c r="W11" s="160"/>
      <c r="X11" s="160"/>
      <c r="AG11" t="s">
        <v>127</v>
      </c>
    </row>
    <row r="12" spans="1:60" outlineLevel="1">
      <c r="A12" s="174">
        <v>3</v>
      </c>
      <c r="B12" s="175" t="s">
        <v>235</v>
      </c>
      <c r="C12" s="184" t="s">
        <v>236</v>
      </c>
      <c r="D12" s="176" t="s">
        <v>155</v>
      </c>
      <c r="E12" s="177">
        <v>55</v>
      </c>
      <c r="F12" s="178"/>
      <c r="G12" s="179">
        <f>ROUND(E12*F12,2)</f>
        <v>0</v>
      </c>
      <c r="H12" s="178"/>
      <c r="I12" s="179">
        <f>ROUND(E12*H12,2)</f>
        <v>0</v>
      </c>
      <c r="J12" s="178"/>
      <c r="K12" s="179">
        <f>ROUND(E12*J12,2)</f>
        <v>0</v>
      </c>
      <c r="L12" s="179">
        <v>21</v>
      </c>
      <c r="M12" s="179">
        <f>G12*(1+L12/100)</f>
        <v>0</v>
      </c>
      <c r="N12" s="177">
        <v>0</v>
      </c>
      <c r="O12" s="177">
        <f>ROUND(E12*N12,2)</f>
        <v>0</v>
      </c>
      <c r="P12" s="177">
        <v>0</v>
      </c>
      <c r="Q12" s="177">
        <f>ROUND(E12*P12,2)</f>
        <v>0</v>
      </c>
      <c r="R12" s="179"/>
      <c r="S12" s="179" t="s">
        <v>171</v>
      </c>
      <c r="T12" s="180" t="s">
        <v>204</v>
      </c>
      <c r="U12" s="157">
        <v>0</v>
      </c>
      <c r="V12" s="157">
        <f>ROUND(E12*U12,2)</f>
        <v>0</v>
      </c>
      <c r="W12" s="157"/>
      <c r="X12" s="157" t="s">
        <v>132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232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>
      <c r="A13" s="174">
        <v>4</v>
      </c>
      <c r="B13" s="175" t="s">
        <v>237</v>
      </c>
      <c r="C13" s="184" t="s">
        <v>238</v>
      </c>
      <c r="D13" s="176" t="s">
        <v>155</v>
      </c>
      <c r="E13" s="177">
        <v>30</v>
      </c>
      <c r="F13" s="178"/>
      <c r="G13" s="179">
        <f>ROUND(E13*F13,2)</f>
        <v>0</v>
      </c>
      <c r="H13" s="178"/>
      <c r="I13" s="179">
        <f>ROUND(E13*H13,2)</f>
        <v>0</v>
      </c>
      <c r="J13" s="178"/>
      <c r="K13" s="179">
        <f>ROUND(E13*J13,2)</f>
        <v>0</v>
      </c>
      <c r="L13" s="179">
        <v>21</v>
      </c>
      <c r="M13" s="179">
        <f>G13*(1+L13/100)</f>
        <v>0</v>
      </c>
      <c r="N13" s="177">
        <v>0</v>
      </c>
      <c r="O13" s="177">
        <f>ROUND(E13*N13,2)</f>
        <v>0</v>
      </c>
      <c r="P13" s="177">
        <v>0</v>
      </c>
      <c r="Q13" s="177">
        <f>ROUND(E13*P13,2)</f>
        <v>0</v>
      </c>
      <c r="R13" s="179"/>
      <c r="S13" s="179" t="s">
        <v>171</v>
      </c>
      <c r="T13" s="180" t="s">
        <v>204</v>
      </c>
      <c r="U13" s="157">
        <v>0</v>
      </c>
      <c r="V13" s="157">
        <f>ROUND(E13*U13,2)</f>
        <v>0</v>
      </c>
      <c r="W13" s="157"/>
      <c r="X13" s="157" t="s">
        <v>132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232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>
      <c r="A14" s="174">
        <v>5</v>
      </c>
      <c r="B14" s="175" t="s">
        <v>239</v>
      </c>
      <c r="C14" s="184" t="s">
        <v>240</v>
      </c>
      <c r="D14" s="176" t="s">
        <v>155</v>
      </c>
      <c r="E14" s="177">
        <v>3</v>
      </c>
      <c r="F14" s="178"/>
      <c r="G14" s="179">
        <f>ROUND(E14*F14,2)</f>
        <v>0</v>
      </c>
      <c r="H14" s="178"/>
      <c r="I14" s="179">
        <f>ROUND(E14*H14,2)</f>
        <v>0</v>
      </c>
      <c r="J14" s="178"/>
      <c r="K14" s="179">
        <f>ROUND(E14*J14,2)</f>
        <v>0</v>
      </c>
      <c r="L14" s="179">
        <v>21</v>
      </c>
      <c r="M14" s="179">
        <f>G14*(1+L14/100)</f>
        <v>0</v>
      </c>
      <c r="N14" s="177">
        <v>0</v>
      </c>
      <c r="O14" s="177">
        <f>ROUND(E14*N14,2)</f>
        <v>0</v>
      </c>
      <c r="P14" s="177">
        <v>0</v>
      </c>
      <c r="Q14" s="177">
        <f>ROUND(E14*P14,2)</f>
        <v>0</v>
      </c>
      <c r="R14" s="179"/>
      <c r="S14" s="179" t="s">
        <v>171</v>
      </c>
      <c r="T14" s="180" t="s">
        <v>204</v>
      </c>
      <c r="U14" s="157">
        <v>0</v>
      </c>
      <c r="V14" s="157">
        <f>ROUND(E14*U14,2)</f>
        <v>0</v>
      </c>
      <c r="W14" s="157"/>
      <c r="X14" s="157" t="s">
        <v>132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232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>
      <c r="A15" s="174">
        <v>6</v>
      </c>
      <c r="B15" s="175" t="s">
        <v>241</v>
      </c>
      <c r="C15" s="184" t="s">
        <v>242</v>
      </c>
      <c r="D15" s="176" t="s">
        <v>138</v>
      </c>
      <c r="E15" s="177">
        <v>0.2</v>
      </c>
      <c r="F15" s="178"/>
      <c r="G15" s="179">
        <f>ROUND(E15*F15,2)</f>
        <v>0</v>
      </c>
      <c r="H15" s="178"/>
      <c r="I15" s="179">
        <f>ROUND(E15*H15,2)</f>
        <v>0</v>
      </c>
      <c r="J15" s="178"/>
      <c r="K15" s="179">
        <f>ROUND(E15*J15,2)</f>
        <v>0</v>
      </c>
      <c r="L15" s="179">
        <v>21</v>
      </c>
      <c r="M15" s="179">
        <f>G15*(1+L15/100)</f>
        <v>0</v>
      </c>
      <c r="N15" s="177">
        <v>0</v>
      </c>
      <c r="O15" s="177">
        <f>ROUND(E15*N15,2)</f>
        <v>0</v>
      </c>
      <c r="P15" s="177">
        <v>0</v>
      </c>
      <c r="Q15" s="177">
        <f>ROUND(E15*P15,2)</f>
        <v>0</v>
      </c>
      <c r="R15" s="179"/>
      <c r="S15" s="179" t="s">
        <v>171</v>
      </c>
      <c r="T15" s="180" t="s">
        <v>204</v>
      </c>
      <c r="U15" s="157">
        <v>0</v>
      </c>
      <c r="V15" s="157">
        <f>ROUND(E15*U15,2)</f>
        <v>0</v>
      </c>
      <c r="W15" s="157"/>
      <c r="X15" s="157" t="s">
        <v>132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232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>
      <c r="A16" s="161" t="s">
        <v>126</v>
      </c>
      <c r="B16" s="162" t="s">
        <v>76</v>
      </c>
      <c r="C16" s="183" t="s">
        <v>77</v>
      </c>
      <c r="D16" s="163"/>
      <c r="E16" s="164"/>
      <c r="F16" s="165"/>
      <c r="G16" s="165">
        <f>SUMIF(AG17:AG20,"&lt;&gt;NOR",G17:G20)</f>
        <v>0</v>
      </c>
      <c r="H16" s="165"/>
      <c r="I16" s="165">
        <f>SUM(I17:I20)</f>
        <v>0</v>
      </c>
      <c r="J16" s="165"/>
      <c r="K16" s="165">
        <f>SUM(K17:K20)</f>
        <v>0</v>
      </c>
      <c r="L16" s="165"/>
      <c r="M16" s="165">
        <f>SUM(M17:M20)</f>
        <v>0</v>
      </c>
      <c r="N16" s="164"/>
      <c r="O16" s="164">
        <f>SUM(O17:O20)</f>
        <v>0</v>
      </c>
      <c r="P16" s="164"/>
      <c r="Q16" s="164">
        <f>SUM(Q17:Q20)</f>
        <v>0</v>
      </c>
      <c r="R16" s="165"/>
      <c r="S16" s="165"/>
      <c r="T16" s="166"/>
      <c r="U16" s="160"/>
      <c r="V16" s="160">
        <f>SUM(V17:V20)</f>
        <v>0</v>
      </c>
      <c r="W16" s="160"/>
      <c r="X16" s="160"/>
      <c r="AG16" t="s">
        <v>127</v>
      </c>
    </row>
    <row r="17" spans="1:60" outlineLevel="1">
      <c r="A17" s="174">
        <v>7</v>
      </c>
      <c r="B17" s="175" t="s">
        <v>243</v>
      </c>
      <c r="C17" s="184" t="s">
        <v>244</v>
      </c>
      <c r="D17" s="176" t="s">
        <v>155</v>
      </c>
      <c r="E17" s="177">
        <v>40</v>
      </c>
      <c r="F17" s="178"/>
      <c r="G17" s="179">
        <f>ROUND(E17*F17,2)</f>
        <v>0</v>
      </c>
      <c r="H17" s="178"/>
      <c r="I17" s="179">
        <f>ROUND(E17*H17,2)</f>
        <v>0</v>
      </c>
      <c r="J17" s="178"/>
      <c r="K17" s="179">
        <f>ROUND(E17*J17,2)</f>
        <v>0</v>
      </c>
      <c r="L17" s="179">
        <v>21</v>
      </c>
      <c r="M17" s="179">
        <f>G17*(1+L17/100)</f>
        <v>0</v>
      </c>
      <c r="N17" s="177">
        <v>0</v>
      </c>
      <c r="O17" s="177">
        <f>ROUND(E17*N17,2)</f>
        <v>0</v>
      </c>
      <c r="P17" s="177">
        <v>0</v>
      </c>
      <c r="Q17" s="177">
        <f>ROUND(E17*P17,2)</f>
        <v>0</v>
      </c>
      <c r="R17" s="179"/>
      <c r="S17" s="179" t="s">
        <v>171</v>
      </c>
      <c r="T17" s="180" t="s">
        <v>204</v>
      </c>
      <c r="U17" s="157">
        <v>0</v>
      </c>
      <c r="V17" s="157">
        <f>ROUND(E17*U17,2)</f>
        <v>0</v>
      </c>
      <c r="W17" s="157"/>
      <c r="X17" s="157" t="s">
        <v>132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232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>
      <c r="A18" s="174">
        <v>8</v>
      </c>
      <c r="B18" s="175" t="s">
        <v>245</v>
      </c>
      <c r="C18" s="184" t="s">
        <v>246</v>
      </c>
      <c r="D18" s="176" t="s">
        <v>231</v>
      </c>
      <c r="E18" s="177">
        <v>5</v>
      </c>
      <c r="F18" s="178"/>
      <c r="G18" s="179">
        <f>ROUND(E18*F18,2)</f>
        <v>0</v>
      </c>
      <c r="H18" s="178"/>
      <c r="I18" s="179">
        <f>ROUND(E18*H18,2)</f>
        <v>0</v>
      </c>
      <c r="J18" s="178"/>
      <c r="K18" s="179">
        <f>ROUND(E18*J18,2)</f>
        <v>0</v>
      </c>
      <c r="L18" s="179">
        <v>21</v>
      </c>
      <c r="M18" s="179">
        <f>G18*(1+L18/100)</f>
        <v>0</v>
      </c>
      <c r="N18" s="177">
        <v>0</v>
      </c>
      <c r="O18" s="177">
        <f>ROUND(E18*N18,2)</f>
        <v>0</v>
      </c>
      <c r="P18" s="177">
        <v>0</v>
      </c>
      <c r="Q18" s="177">
        <f>ROUND(E18*P18,2)</f>
        <v>0</v>
      </c>
      <c r="R18" s="179"/>
      <c r="S18" s="179" t="s">
        <v>171</v>
      </c>
      <c r="T18" s="180" t="s">
        <v>204</v>
      </c>
      <c r="U18" s="157">
        <v>0</v>
      </c>
      <c r="V18" s="157">
        <f>ROUND(E18*U18,2)</f>
        <v>0</v>
      </c>
      <c r="W18" s="157"/>
      <c r="X18" s="157" t="s">
        <v>132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232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>
      <c r="A19" s="174">
        <v>9</v>
      </c>
      <c r="B19" s="175" t="s">
        <v>247</v>
      </c>
      <c r="C19" s="184" t="s">
        <v>248</v>
      </c>
      <c r="D19" s="176" t="s">
        <v>138</v>
      </c>
      <c r="E19" s="177">
        <v>8</v>
      </c>
      <c r="F19" s="178"/>
      <c r="G19" s="179">
        <f>ROUND(E19*F19,2)</f>
        <v>0</v>
      </c>
      <c r="H19" s="178"/>
      <c r="I19" s="179">
        <f>ROUND(E19*H19,2)</f>
        <v>0</v>
      </c>
      <c r="J19" s="178"/>
      <c r="K19" s="179">
        <f>ROUND(E19*J19,2)</f>
        <v>0</v>
      </c>
      <c r="L19" s="179">
        <v>21</v>
      </c>
      <c r="M19" s="179">
        <f>G19*(1+L19/100)</f>
        <v>0</v>
      </c>
      <c r="N19" s="177">
        <v>0</v>
      </c>
      <c r="O19" s="177">
        <f>ROUND(E19*N19,2)</f>
        <v>0</v>
      </c>
      <c r="P19" s="177">
        <v>0</v>
      </c>
      <c r="Q19" s="177">
        <f>ROUND(E19*P19,2)</f>
        <v>0</v>
      </c>
      <c r="R19" s="179"/>
      <c r="S19" s="179" t="s">
        <v>171</v>
      </c>
      <c r="T19" s="180" t="s">
        <v>204</v>
      </c>
      <c r="U19" s="157">
        <v>0</v>
      </c>
      <c r="V19" s="157">
        <f>ROUND(E19*U19,2)</f>
        <v>0</v>
      </c>
      <c r="W19" s="157"/>
      <c r="X19" s="157" t="s">
        <v>132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232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>
      <c r="A20" s="174">
        <v>10</v>
      </c>
      <c r="B20" s="175" t="s">
        <v>249</v>
      </c>
      <c r="C20" s="184" t="s">
        <v>250</v>
      </c>
      <c r="D20" s="176" t="s">
        <v>251</v>
      </c>
      <c r="E20" s="177">
        <v>1</v>
      </c>
      <c r="F20" s="178"/>
      <c r="G20" s="179">
        <f>ROUND(E20*F20,2)</f>
        <v>0</v>
      </c>
      <c r="H20" s="178"/>
      <c r="I20" s="179">
        <f>ROUND(E20*H20,2)</f>
        <v>0</v>
      </c>
      <c r="J20" s="178"/>
      <c r="K20" s="179">
        <f>ROUND(E20*J20,2)</f>
        <v>0</v>
      </c>
      <c r="L20" s="179">
        <v>21</v>
      </c>
      <c r="M20" s="179">
        <f>G20*(1+L20/100)</f>
        <v>0</v>
      </c>
      <c r="N20" s="177">
        <v>0</v>
      </c>
      <c r="O20" s="177">
        <f>ROUND(E20*N20,2)</f>
        <v>0</v>
      </c>
      <c r="P20" s="177">
        <v>0</v>
      </c>
      <c r="Q20" s="177">
        <f>ROUND(E20*P20,2)</f>
        <v>0</v>
      </c>
      <c r="R20" s="179"/>
      <c r="S20" s="179" t="s">
        <v>171</v>
      </c>
      <c r="T20" s="180" t="s">
        <v>204</v>
      </c>
      <c r="U20" s="157">
        <v>0</v>
      </c>
      <c r="V20" s="157">
        <f>ROUND(E20*U20,2)</f>
        <v>0</v>
      </c>
      <c r="W20" s="157"/>
      <c r="X20" s="157" t="s">
        <v>132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232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>
      <c r="A21" s="161" t="s">
        <v>126</v>
      </c>
      <c r="B21" s="162" t="s">
        <v>46</v>
      </c>
      <c r="C21" s="183" t="s">
        <v>80</v>
      </c>
      <c r="D21" s="163"/>
      <c r="E21" s="164"/>
      <c r="F21" s="165"/>
      <c r="G21" s="165">
        <f>SUMIF(AG22:AG32,"&lt;&gt;NOR",G22:G32)</f>
        <v>0</v>
      </c>
      <c r="H21" s="165"/>
      <c r="I21" s="165">
        <f>SUM(I22:I32)</f>
        <v>0</v>
      </c>
      <c r="J21" s="165"/>
      <c r="K21" s="165">
        <f>SUM(K22:K32)</f>
        <v>0</v>
      </c>
      <c r="L21" s="165"/>
      <c r="M21" s="165">
        <f>SUM(M22:M32)</f>
        <v>0</v>
      </c>
      <c r="N21" s="164"/>
      <c r="O21" s="164">
        <f>SUM(O22:O32)</f>
        <v>0</v>
      </c>
      <c r="P21" s="164"/>
      <c r="Q21" s="164">
        <f>SUM(Q22:Q32)</f>
        <v>0</v>
      </c>
      <c r="R21" s="165"/>
      <c r="S21" s="165"/>
      <c r="T21" s="166"/>
      <c r="U21" s="160"/>
      <c r="V21" s="160">
        <f>SUM(V22:V32)</f>
        <v>3.95</v>
      </c>
      <c r="W21" s="160"/>
      <c r="X21" s="160"/>
      <c r="AG21" t="s">
        <v>127</v>
      </c>
    </row>
    <row r="22" spans="1:60" outlineLevel="1">
      <c r="A22" s="174">
        <v>11</v>
      </c>
      <c r="B22" s="175" t="s">
        <v>252</v>
      </c>
      <c r="C22" s="184" t="s">
        <v>253</v>
      </c>
      <c r="D22" s="176" t="s">
        <v>254</v>
      </c>
      <c r="E22" s="177">
        <v>0.01</v>
      </c>
      <c r="F22" s="178"/>
      <c r="G22" s="179">
        <f t="shared" ref="G22:G32" si="0">ROUND(E22*F22,2)</f>
        <v>0</v>
      </c>
      <c r="H22" s="178"/>
      <c r="I22" s="179">
        <f t="shared" ref="I22:I32" si="1">ROUND(E22*H22,2)</f>
        <v>0</v>
      </c>
      <c r="J22" s="178"/>
      <c r="K22" s="179">
        <f t="shared" ref="K22:K32" si="2">ROUND(E22*J22,2)</f>
        <v>0</v>
      </c>
      <c r="L22" s="179">
        <v>21</v>
      </c>
      <c r="M22" s="179">
        <f t="shared" ref="M22:M32" si="3">G22*(1+L22/100)</f>
        <v>0</v>
      </c>
      <c r="N22" s="177">
        <v>0</v>
      </c>
      <c r="O22" s="177">
        <f t="shared" ref="O22:O32" si="4">ROUND(E22*N22,2)</f>
        <v>0</v>
      </c>
      <c r="P22" s="177">
        <v>0</v>
      </c>
      <c r="Q22" s="177">
        <f t="shared" ref="Q22:Q32" si="5">ROUND(E22*P22,2)</f>
        <v>0</v>
      </c>
      <c r="R22" s="179"/>
      <c r="S22" s="179" t="s">
        <v>171</v>
      </c>
      <c r="T22" s="180" t="s">
        <v>204</v>
      </c>
      <c r="U22" s="157">
        <v>0</v>
      </c>
      <c r="V22" s="157">
        <f t="shared" ref="V22:V32" si="6">ROUND(E22*U22,2)</f>
        <v>0</v>
      </c>
      <c r="W22" s="157"/>
      <c r="X22" s="157" t="s">
        <v>132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232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>
      <c r="A23" s="174">
        <v>12</v>
      </c>
      <c r="B23" s="175" t="s">
        <v>255</v>
      </c>
      <c r="C23" s="184" t="s">
        <v>256</v>
      </c>
      <c r="D23" s="176" t="s">
        <v>155</v>
      </c>
      <c r="E23" s="177">
        <v>12</v>
      </c>
      <c r="F23" s="178"/>
      <c r="G23" s="179">
        <f t="shared" si="0"/>
        <v>0</v>
      </c>
      <c r="H23" s="178"/>
      <c r="I23" s="179">
        <f t="shared" si="1"/>
        <v>0</v>
      </c>
      <c r="J23" s="178"/>
      <c r="K23" s="179">
        <f t="shared" si="2"/>
        <v>0</v>
      </c>
      <c r="L23" s="179">
        <v>21</v>
      </c>
      <c r="M23" s="179">
        <f t="shared" si="3"/>
        <v>0</v>
      </c>
      <c r="N23" s="177">
        <v>0</v>
      </c>
      <c r="O23" s="177">
        <f t="shared" si="4"/>
        <v>0</v>
      </c>
      <c r="P23" s="177">
        <v>0</v>
      </c>
      <c r="Q23" s="177">
        <f t="shared" si="5"/>
        <v>0</v>
      </c>
      <c r="R23" s="179"/>
      <c r="S23" s="179" t="s">
        <v>171</v>
      </c>
      <c r="T23" s="180" t="s">
        <v>204</v>
      </c>
      <c r="U23" s="157">
        <v>0</v>
      </c>
      <c r="V23" s="157">
        <f t="shared" si="6"/>
        <v>0</v>
      </c>
      <c r="W23" s="157"/>
      <c r="X23" s="157" t="s">
        <v>132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232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>
      <c r="A24" s="174">
        <v>13</v>
      </c>
      <c r="B24" s="175" t="s">
        <v>257</v>
      </c>
      <c r="C24" s="184" t="s">
        <v>258</v>
      </c>
      <c r="D24" s="176" t="s">
        <v>155</v>
      </c>
      <c r="E24" s="177">
        <v>12</v>
      </c>
      <c r="F24" s="178"/>
      <c r="G24" s="179">
        <f t="shared" si="0"/>
        <v>0</v>
      </c>
      <c r="H24" s="178"/>
      <c r="I24" s="179">
        <f t="shared" si="1"/>
        <v>0</v>
      </c>
      <c r="J24" s="178"/>
      <c r="K24" s="179">
        <f t="shared" si="2"/>
        <v>0</v>
      </c>
      <c r="L24" s="179">
        <v>21</v>
      </c>
      <c r="M24" s="179">
        <f t="shared" si="3"/>
        <v>0</v>
      </c>
      <c r="N24" s="177">
        <v>0</v>
      </c>
      <c r="O24" s="177">
        <f t="shared" si="4"/>
        <v>0</v>
      </c>
      <c r="P24" s="177">
        <v>0</v>
      </c>
      <c r="Q24" s="177">
        <f t="shared" si="5"/>
        <v>0</v>
      </c>
      <c r="R24" s="179"/>
      <c r="S24" s="179" t="s">
        <v>171</v>
      </c>
      <c r="T24" s="180" t="s">
        <v>204</v>
      </c>
      <c r="U24" s="157">
        <v>0</v>
      </c>
      <c r="V24" s="157">
        <f t="shared" si="6"/>
        <v>0</v>
      </c>
      <c r="W24" s="157"/>
      <c r="X24" s="157" t="s">
        <v>132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232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>
      <c r="A25" s="174">
        <v>14</v>
      </c>
      <c r="B25" s="175" t="s">
        <v>259</v>
      </c>
      <c r="C25" s="184" t="s">
        <v>260</v>
      </c>
      <c r="D25" s="176" t="s">
        <v>155</v>
      </c>
      <c r="E25" s="177">
        <v>4.2</v>
      </c>
      <c r="F25" s="178"/>
      <c r="G25" s="179">
        <f t="shared" si="0"/>
        <v>0</v>
      </c>
      <c r="H25" s="178"/>
      <c r="I25" s="179">
        <f t="shared" si="1"/>
        <v>0</v>
      </c>
      <c r="J25" s="178"/>
      <c r="K25" s="179">
        <f t="shared" si="2"/>
        <v>0</v>
      </c>
      <c r="L25" s="179">
        <v>21</v>
      </c>
      <c r="M25" s="179">
        <f t="shared" si="3"/>
        <v>0</v>
      </c>
      <c r="N25" s="177">
        <v>0</v>
      </c>
      <c r="O25" s="177">
        <f t="shared" si="4"/>
        <v>0</v>
      </c>
      <c r="P25" s="177">
        <v>0</v>
      </c>
      <c r="Q25" s="177">
        <f t="shared" si="5"/>
        <v>0</v>
      </c>
      <c r="R25" s="179"/>
      <c r="S25" s="179" t="s">
        <v>171</v>
      </c>
      <c r="T25" s="180" t="s">
        <v>204</v>
      </c>
      <c r="U25" s="157">
        <v>0</v>
      </c>
      <c r="V25" s="157">
        <f t="shared" si="6"/>
        <v>0</v>
      </c>
      <c r="W25" s="157"/>
      <c r="X25" s="157" t="s">
        <v>132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232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>
      <c r="A26" s="174">
        <v>15</v>
      </c>
      <c r="B26" s="175" t="s">
        <v>261</v>
      </c>
      <c r="C26" s="184" t="s">
        <v>262</v>
      </c>
      <c r="D26" s="176" t="s">
        <v>155</v>
      </c>
      <c r="E26" s="177">
        <v>20</v>
      </c>
      <c r="F26" s="178"/>
      <c r="G26" s="179">
        <f t="shared" si="0"/>
        <v>0</v>
      </c>
      <c r="H26" s="178"/>
      <c r="I26" s="179">
        <f t="shared" si="1"/>
        <v>0</v>
      </c>
      <c r="J26" s="178"/>
      <c r="K26" s="179">
        <f t="shared" si="2"/>
        <v>0</v>
      </c>
      <c r="L26" s="179">
        <v>21</v>
      </c>
      <c r="M26" s="179">
        <f t="shared" si="3"/>
        <v>0</v>
      </c>
      <c r="N26" s="177">
        <v>0</v>
      </c>
      <c r="O26" s="177">
        <f t="shared" si="4"/>
        <v>0</v>
      </c>
      <c r="P26" s="177">
        <v>0</v>
      </c>
      <c r="Q26" s="177">
        <f t="shared" si="5"/>
        <v>0</v>
      </c>
      <c r="R26" s="179"/>
      <c r="S26" s="179" t="s">
        <v>171</v>
      </c>
      <c r="T26" s="180" t="s">
        <v>204</v>
      </c>
      <c r="U26" s="157">
        <v>0</v>
      </c>
      <c r="V26" s="157">
        <f t="shared" si="6"/>
        <v>0</v>
      </c>
      <c r="W26" s="157"/>
      <c r="X26" s="157" t="s">
        <v>132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232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>
      <c r="A27" s="174">
        <v>16</v>
      </c>
      <c r="B27" s="175" t="s">
        <v>263</v>
      </c>
      <c r="C27" s="184" t="s">
        <v>264</v>
      </c>
      <c r="D27" s="176" t="s">
        <v>155</v>
      </c>
      <c r="E27" s="177">
        <v>15</v>
      </c>
      <c r="F27" s="178"/>
      <c r="G27" s="179">
        <f t="shared" si="0"/>
        <v>0</v>
      </c>
      <c r="H27" s="178"/>
      <c r="I27" s="179">
        <f t="shared" si="1"/>
        <v>0</v>
      </c>
      <c r="J27" s="178"/>
      <c r="K27" s="179">
        <f t="shared" si="2"/>
        <v>0</v>
      </c>
      <c r="L27" s="179">
        <v>21</v>
      </c>
      <c r="M27" s="179">
        <f t="shared" si="3"/>
        <v>0</v>
      </c>
      <c r="N27" s="177">
        <v>0</v>
      </c>
      <c r="O27" s="177">
        <f t="shared" si="4"/>
        <v>0</v>
      </c>
      <c r="P27" s="177">
        <v>0</v>
      </c>
      <c r="Q27" s="177">
        <f t="shared" si="5"/>
        <v>0</v>
      </c>
      <c r="R27" s="179"/>
      <c r="S27" s="179" t="s">
        <v>171</v>
      </c>
      <c r="T27" s="180" t="s">
        <v>204</v>
      </c>
      <c r="U27" s="157">
        <v>0</v>
      </c>
      <c r="V27" s="157">
        <f t="shared" si="6"/>
        <v>0</v>
      </c>
      <c r="W27" s="157"/>
      <c r="X27" s="157" t="s">
        <v>132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232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>
      <c r="A28" s="174">
        <v>17</v>
      </c>
      <c r="B28" s="175" t="s">
        <v>265</v>
      </c>
      <c r="C28" s="184" t="s">
        <v>266</v>
      </c>
      <c r="D28" s="176" t="s">
        <v>267</v>
      </c>
      <c r="E28" s="177">
        <v>0.12</v>
      </c>
      <c r="F28" s="178"/>
      <c r="G28" s="179">
        <f t="shared" si="0"/>
        <v>0</v>
      </c>
      <c r="H28" s="178"/>
      <c r="I28" s="179">
        <f t="shared" si="1"/>
        <v>0</v>
      </c>
      <c r="J28" s="178"/>
      <c r="K28" s="179">
        <f t="shared" si="2"/>
        <v>0</v>
      </c>
      <c r="L28" s="179">
        <v>21</v>
      </c>
      <c r="M28" s="179">
        <f t="shared" si="3"/>
        <v>0</v>
      </c>
      <c r="N28" s="177">
        <v>0</v>
      </c>
      <c r="O28" s="177">
        <f t="shared" si="4"/>
        <v>0</v>
      </c>
      <c r="P28" s="177">
        <v>0</v>
      </c>
      <c r="Q28" s="177">
        <f t="shared" si="5"/>
        <v>0</v>
      </c>
      <c r="R28" s="179"/>
      <c r="S28" s="179" t="s">
        <v>171</v>
      </c>
      <c r="T28" s="180" t="s">
        <v>204</v>
      </c>
      <c r="U28" s="157">
        <v>0</v>
      </c>
      <c r="V28" s="157">
        <f t="shared" si="6"/>
        <v>0</v>
      </c>
      <c r="W28" s="157"/>
      <c r="X28" s="157" t="s">
        <v>132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232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>
      <c r="A29" s="174">
        <v>18</v>
      </c>
      <c r="B29" s="175" t="s">
        <v>268</v>
      </c>
      <c r="C29" s="184" t="s">
        <v>269</v>
      </c>
      <c r="D29" s="176" t="s">
        <v>267</v>
      </c>
      <c r="E29" s="177">
        <v>1.2</v>
      </c>
      <c r="F29" s="178"/>
      <c r="G29" s="179">
        <f t="shared" si="0"/>
        <v>0</v>
      </c>
      <c r="H29" s="178"/>
      <c r="I29" s="179">
        <f t="shared" si="1"/>
        <v>0</v>
      </c>
      <c r="J29" s="178"/>
      <c r="K29" s="179">
        <f t="shared" si="2"/>
        <v>0</v>
      </c>
      <c r="L29" s="179">
        <v>21</v>
      </c>
      <c r="M29" s="179">
        <f t="shared" si="3"/>
        <v>0</v>
      </c>
      <c r="N29" s="177">
        <v>0</v>
      </c>
      <c r="O29" s="177">
        <f t="shared" si="4"/>
        <v>0</v>
      </c>
      <c r="P29" s="177">
        <v>0</v>
      </c>
      <c r="Q29" s="177">
        <f t="shared" si="5"/>
        <v>0</v>
      </c>
      <c r="R29" s="179"/>
      <c r="S29" s="179" t="s">
        <v>171</v>
      </c>
      <c r="T29" s="180" t="s">
        <v>204</v>
      </c>
      <c r="U29" s="157">
        <v>0</v>
      </c>
      <c r="V29" s="157">
        <f t="shared" si="6"/>
        <v>0</v>
      </c>
      <c r="W29" s="157"/>
      <c r="X29" s="157" t="s">
        <v>132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232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>
      <c r="A30" s="174">
        <v>19</v>
      </c>
      <c r="B30" s="175" t="s">
        <v>270</v>
      </c>
      <c r="C30" s="184" t="s">
        <v>271</v>
      </c>
      <c r="D30" s="176" t="s">
        <v>231</v>
      </c>
      <c r="E30" s="177">
        <v>5</v>
      </c>
      <c r="F30" s="178"/>
      <c r="G30" s="179">
        <f t="shared" si="0"/>
        <v>0</v>
      </c>
      <c r="H30" s="178"/>
      <c r="I30" s="179">
        <f t="shared" si="1"/>
        <v>0</v>
      </c>
      <c r="J30" s="178"/>
      <c r="K30" s="179">
        <f t="shared" si="2"/>
        <v>0</v>
      </c>
      <c r="L30" s="179">
        <v>21</v>
      </c>
      <c r="M30" s="179">
        <f t="shared" si="3"/>
        <v>0</v>
      </c>
      <c r="N30" s="177">
        <v>0</v>
      </c>
      <c r="O30" s="177">
        <f t="shared" si="4"/>
        <v>0</v>
      </c>
      <c r="P30" s="177">
        <v>0</v>
      </c>
      <c r="Q30" s="177">
        <f t="shared" si="5"/>
        <v>0</v>
      </c>
      <c r="R30" s="179"/>
      <c r="S30" s="179" t="s">
        <v>171</v>
      </c>
      <c r="T30" s="180" t="s">
        <v>204</v>
      </c>
      <c r="U30" s="157">
        <v>0</v>
      </c>
      <c r="V30" s="157">
        <f t="shared" si="6"/>
        <v>0</v>
      </c>
      <c r="W30" s="157"/>
      <c r="X30" s="157" t="s">
        <v>132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232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>
      <c r="A31" s="174">
        <v>20</v>
      </c>
      <c r="B31" s="175" t="s">
        <v>272</v>
      </c>
      <c r="C31" s="184" t="s">
        <v>273</v>
      </c>
      <c r="D31" s="176" t="s">
        <v>231</v>
      </c>
      <c r="E31" s="177">
        <v>3</v>
      </c>
      <c r="F31" s="178"/>
      <c r="G31" s="179">
        <f t="shared" si="0"/>
        <v>0</v>
      </c>
      <c r="H31" s="178"/>
      <c r="I31" s="179">
        <f t="shared" si="1"/>
        <v>0</v>
      </c>
      <c r="J31" s="178"/>
      <c r="K31" s="179">
        <f t="shared" si="2"/>
        <v>0</v>
      </c>
      <c r="L31" s="179">
        <v>21</v>
      </c>
      <c r="M31" s="179">
        <f t="shared" si="3"/>
        <v>0</v>
      </c>
      <c r="N31" s="177">
        <v>0</v>
      </c>
      <c r="O31" s="177">
        <f t="shared" si="4"/>
        <v>0</v>
      </c>
      <c r="P31" s="177">
        <v>0</v>
      </c>
      <c r="Q31" s="177">
        <f t="shared" si="5"/>
        <v>0</v>
      </c>
      <c r="R31" s="179"/>
      <c r="S31" s="179" t="s">
        <v>171</v>
      </c>
      <c r="T31" s="180" t="s">
        <v>204</v>
      </c>
      <c r="U31" s="157">
        <v>0</v>
      </c>
      <c r="V31" s="157">
        <f t="shared" si="6"/>
        <v>0</v>
      </c>
      <c r="W31" s="157"/>
      <c r="X31" s="157" t="s">
        <v>132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232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ht="22.5" outlineLevel="1">
      <c r="A32" s="174">
        <v>21</v>
      </c>
      <c r="B32" s="175" t="s">
        <v>274</v>
      </c>
      <c r="C32" s="184" t="s">
        <v>275</v>
      </c>
      <c r="D32" s="176" t="s">
        <v>231</v>
      </c>
      <c r="E32" s="177">
        <v>2</v>
      </c>
      <c r="F32" s="178"/>
      <c r="G32" s="179">
        <f t="shared" si="0"/>
        <v>0</v>
      </c>
      <c r="H32" s="178"/>
      <c r="I32" s="179">
        <f t="shared" si="1"/>
        <v>0</v>
      </c>
      <c r="J32" s="178"/>
      <c r="K32" s="179">
        <f t="shared" si="2"/>
        <v>0</v>
      </c>
      <c r="L32" s="179">
        <v>21</v>
      </c>
      <c r="M32" s="179">
        <f t="shared" si="3"/>
        <v>0</v>
      </c>
      <c r="N32" s="177">
        <v>0</v>
      </c>
      <c r="O32" s="177">
        <f t="shared" si="4"/>
        <v>0</v>
      </c>
      <c r="P32" s="177">
        <v>0</v>
      </c>
      <c r="Q32" s="177">
        <f t="shared" si="5"/>
        <v>0</v>
      </c>
      <c r="R32" s="179"/>
      <c r="S32" s="179" t="s">
        <v>131</v>
      </c>
      <c r="T32" s="180" t="s">
        <v>204</v>
      </c>
      <c r="U32" s="157">
        <v>1.976</v>
      </c>
      <c r="V32" s="157">
        <f t="shared" si="6"/>
        <v>3.95</v>
      </c>
      <c r="W32" s="157"/>
      <c r="X32" s="157" t="s">
        <v>132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232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>
      <c r="A33" s="161" t="s">
        <v>126</v>
      </c>
      <c r="B33" s="162" t="s">
        <v>94</v>
      </c>
      <c r="C33" s="183" t="s">
        <v>95</v>
      </c>
      <c r="D33" s="163"/>
      <c r="E33" s="164"/>
      <c r="F33" s="165"/>
      <c r="G33" s="165">
        <f>SUMIF(AG34:AG38,"&lt;&gt;NOR",G34:G38)</f>
        <v>0</v>
      </c>
      <c r="H33" s="165"/>
      <c r="I33" s="165">
        <f>SUM(I34:I38)</f>
        <v>0</v>
      </c>
      <c r="J33" s="165"/>
      <c r="K33" s="165">
        <f>SUM(K34:K38)</f>
        <v>0</v>
      </c>
      <c r="L33" s="165"/>
      <c r="M33" s="165">
        <f>SUM(M34:M38)</f>
        <v>0</v>
      </c>
      <c r="N33" s="164"/>
      <c r="O33" s="164">
        <f>SUM(O34:O38)</f>
        <v>0</v>
      </c>
      <c r="P33" s="164"/>
      <c r="Q33" s="164">
        <f>SUM(Q34:Q38)</f>
        <v>0</v>
      </c>
      <c r="R33" s="165"/>
      <c r="S33" s="165"/>
      <c r="T33" s="166"/>
      <c r="U33" s="160"/>
      <c r="V33" s="160">
        <f>SUM(V34:V38)</f>
        <v>0</v>
      </c>
      <c r="W33" s="160"/>
      <c r="X33" s="160"/>
      <c r="AG33" t="s">
        <v>127</v>
      </c>
    </row>
    <row r="34" spans="1:60" outlineLevel="1">
      <c r="A34" s="174">
        <v>22</v>
      </c>
      <c r="B34" s="175" t="s">
        <v>276</v>
      </c>
      <c r="C34" s="184" t="s">
        <v>33</v>
      </c>
      <c r="D34" s="176" t="s">
        <v>277</v>
      </c>
      <c r="E34" s="177">
        <v>1</v>
      </c>
      <c r="F34" s="178"/>
      <c r="G34" s="179">
        <f>ROUND(E34*F34,2)</f>
        <v>0</v>
      </c>
      <c r="H34" s="178"/>
      <c r="I34" s="179">
        <f>ROUND(E34*H34,2)</f>
        <v>0</v>
      </c>
      <c r="J34" s="178"/>
      <c r="K34" s="179">
        <f>ROUND(E34*J34,2)</f>
        <v>0</v>
      </c>
      <c r="L34" s="179">
        <v>21</v>
      </c>
      <c r="M34" s="179">
        <f>G34*(1+L34/100)</f>
        <v>0</v>
      </c>
      <c r="N34" s="177">
        <v>0</v>
      </c>
      <c r="O34" s="177">
        <f>ROUND(E34*N34,2)</f>
        <v>0</v>
      </c>
      <c r="P34" s="177">
        <v>0</v>
      </c>
      <c r="Q34" s="177">
        <f>ROUND(E34*P34,2)</f>
        <v>0</v>
      </c>
      <c r="R34" s="179"/>
      <c r="S34" s="179" t="s">
        <v>171</v>
      </c>
      <c r="T34" s="180" t="s">
        <v>204</v>
      </c>
      <c r="U34" s="157">
        <v>0</v>
      </c>
      <c r="V34" s="157">
        <f>ROUND(E34*U34,2)</f>
        <v>0</v>
      </c>
      <c r="W34" s="157"/>
      <c r="X34" s="157" t="s">
        <v>132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220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>
      <c r="A35" s="174">
        <v>23</v>
      </c>
      <c r="B35" s="175" t="s">
        <v>278</v>
      </c>
      <c r="C35" s="184" t="s">
        <v>279</v>
      </c>
      <c r="D35" s="176" t="s">
        <v>277</v>
      </c>
      <c r="E35" s="177">
        <v>1</v>
      </c>
      <c r="F35" s="178"/>
      <c r="G35" s="179">
        <f>ROUND(E35*F35,2)</f>
        <v>0</v>
      </c>
      <c r="H35" s="178"/>
      <c r="I35" s="179">
        <f>ROUND(E35*H35,2)</f>
        <v>0</v>
      </c>
      <c r="J35" s="178"/>
      <c r="K35" s="179">
        <f>ROUND(E35*J35,2)</f>
        <v>0</v>
      </c>
      <c r="L35" s="179">
        <v>21</v>
      </c>
      <c r="M35" s="179">
        <f>G35*(1+L35/100)</f>
        <v>0</v>
      </c>
      <c r="N35" s="177">
        <v>0</v>
      </c>
      <c r="O35" s="177">
        <f>ROUND(E35*N35,2)</f>
        <v>0</v>
      </c>
      <c r="P35" s="177">
        <v>0</v>
      </c>
      <c r="Q35" s="177">
        <f>ROUND(E35*P35,2)</f>
        <v>0</v>
      </c>
      <c r="R35" s="179"/>
      <c r="S35" s="179" t="s">
        <v>171</v>
      </c>
      <c r="T35" s="180" t="s">
        <v>204</v>
      </c>
      <c r="U35" s="157">
        <v>0</v>
      </c>
      <c r="V35" s="157">
        <f>ROUND(E35*U35,2)</f>
        <v>0</v>
      </c>
      <c r="W35" s="157"/>
      <c r="X35" s="157" t="s">
        <v>132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220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>
      <c r="A36" s="174">
        <v>24</v>
      </c>
      <c r="B36" s="175" t="s">
        <v>280</v>
      </c>
      <c r="C36" s="184" t="s">
        <v>281</v>
      </c>
      <c r="D36" s="176" t="s">
        <v>146</v>
      </c>
      <c r="E36" s="177">
        <v>1</v>
      </c>
      <c r="F36" s="178"/>
      <c r="G36" s="179">
        <f>ROUND(E36*F36,2)</f>
        <v>0</v>
      </c>
      <c r="H36" s="178"/>
      <c r="I36" s="179">
        <f>ROUND(E36*H36,2)</f>
        <v>0</v>
      </c>
      <c r="J36" s="178"/>
      <c r="K36" s="179">
        <f>ROUND(E36*J36,2)</f>
        <v>0</v>
      </c>
      <c r="L36" s="179">
        <v>21</v>
      </c>
      <c r="M36" s="179">
        <f>G36*(1+L36/100)</f>
        <v>0</v>
      </c>
      <c r="N36" s="177">
        <v>0</v>
      </c>
      <c r="O36" s="177">
        <f>ROUND(E36*N36,2)</f>
        <v>0</v>
      </c>
      <c r="P36" s="177">
        <v>0</v>
      </c>
      <c r="Q36" s="177">
        <f>ROUND(E36*P36,2)</f>
        <v>0</v>
      </c>
      <c r="R36" s="179"/>
      <c r="S36" s="179" t="s">
        <v>171</v>
      </c>
      <c r="T36" s="180" t="s">
        <v>204</v>
      </c>
      <c r="U36" s="157">
        <v>0</v>
      </c>
      <c r="V36" s="157">
        <f>ROUND(E36*U36,2)</f>
        <v>0</v>
      </c>
      <c r="W36" s="157"/>
      <c r="X36" s="157" t="s">
        <v>132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220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>
      <c r="A37" s="174">
        <v>25</v>
      </c>
      <c r="B37" s="175" t="s">
        <v>282</v>
      </c>
      <c r="C37" s="184" t="s">
        <v>283</v>
      </c>
      <c r="D37" s="176" t="s">
        <v>146</v>
      </c>
      <c r="E37" s="177">
        <v>3</v>
      </c>
      <c r="F37" s="178"/>
      <c r="G37" s="179">
        <f>ROUND(E37*F37,2)</f>
        <v>0</v>
      </c>
      <c r="H37" s="178"/>
      <c r="I37" s="179">
        <f>ROUND(E37*H37,2)</f>
        <v>0</v>
      </c>
      <c r="J37" s="178"/>
      <c r="K37" s="179">
        <f>ROUND(E37*J37,2)</f>
        <v>0</v>
      </c>
      <c r="L37" s="179">
        <v>21</v>
      </c>
      <c r="M37" s="179">
        <f>G37*(1+L37/100)</f>
        <v>0</v>
      </c>
      <c r="N37" s="177">
        <v>0</v>
      </c>
      <c r="O37" s="177">
        <f>ROUND(E37*N37,2)</f>
        <v>0</v>
      </c>
      <c r="P37" s="177">
        <v>0</v>
      </c>
      <c r="Q37" s="177">
        <f>ROUND(E37*P37,2)</f>
        <v>0</v>
      </c>
      <c r="R37" s="179"/>
      <c r="S37" s="179" t="s">
        <v>171</v>
      </c>
      <c r="T37" s="180" t="s">
        <v>204</v>
      </c>
      <c r="U37" s="157">
        <v>0</v>
      </c>
      <c r="V37" s="157">
        <f>ROUND(E37*U37,2)</f>
        <v>0</v>
      </c>
      <c r="W37" s="157"/>
      <c r="X37" s="157" t="s">
        <v>132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220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>
      <c r="A38" s="167">
        <v>26</v>
      </c>
      <c r="B38" s="168" t="s">
        <v>284</v>
      </c>
      <c r="C38" s="185" t="s">
        <v>285</v>
      </c>
      <c r="D38" s="169" t="s">
        <v>146</v>
      </c>
      <c r="E38" s="170">
        <v>5</v>
      </c>
      <c r="F38" s="171"/>
      <c r="G38" s="172">
        <f>ROUND(E38*F38,2)</f>
        <v>0</v>
      </c>
      <c r="H38" s="171"/>
      <c r="I38" s="172">
        <f>ROUND(E38*H38,2)</f>
        <v>0</v>
      </c>
      <c r="J38" s="171"/>
      <c r="K38" s="172">
        <f>ROUND(E38*J38,2)</f>
        <v>0</v>
      </c>
      <c r="L38" s="172">
        <v>21</v>
      </c>
      <c r="M38" s="172">
        <f>G38*(1+L38/100)</f>
        <v>0</v>
      </c>
      <c r="N38" s="170">
        <v>0</v>
      </c>
      <c r="O38" s="170">
        <f>ROUND(E38*N38,2)</f>
        <v>0</v>
      </c>
      <c r="P38" s="170">
        <v>0</v>
      </c>
      <c r="Q38" s="170">
        <f>ROUND(E38*P38,2)</f>
        <v>0</v>
      </c>
      <c r="R38" s="172"/>
      <c r="S38" s="172" t="s">
        <v>171</v>
      </c>
      <c r="T38" s="173" t="s">
        <v>204</v>
      </c>
      <c r="U38" s="157">
        <v>0</v>
      </c>
      <c r="V38" s="157">
        <f>ROUND(E38*U38,2)</f>
        <v>0</v>
      </c>
      <c r="W38" s="157"/>
      <c r="X38" s="157" t="s">
        <v>132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220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>
      <c r="A39" s="3"/>
      <c r="B39" s="4"/>
      <c r="C39" s="187"/>
      <c r="D39" s="6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AE39">
        <v>15</v>
      </c>
      <c r="AF39">
        <v>21</v>
      </c>
      <c r="AG39" t="s">
        <v>113</v>
      </c>
    </row>
    <row r="40" spans="1:60">
      <c r="A40" s="150"/>
      <c r="B40" s="151" t="s">
        <v>31</v>
      </c>
      <c r="C40" s="188"/>
      <c r="D40" s="152"/>
      <c r="E40" s="153"/>
      <c r="F40" s="153"/>
      <c r="G40" s="182">
        <f>G8+G11+G16+G21+G33</f>
        <v>0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AE40">
        <f>SUMIF(L7:L38,AE39,G7:G38)</f>
        <v>0</v>
      </c>
      <c r="AF40">
        <f>SUMIF(L7:L38,AF39,G7:G38)</f>
        <v>0</v>
      </c>
      <c r="AG40" t="s">
        <v>214</v>
      </c>
    </row>
    <row r="41" spans="1:60">
      <c r="A41" s="3"/>
      <c r="B41" s="4"/>
      <c r="C41" s="187"/>
      <c r="D41" s="6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60">
      <c r="A42" s="3"/>
      <c r="B42" s="4"/>
      <c r="C42" s="187"/>
      <c r="D42" s="6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60">
      <c r="A43" s="247" t="s">
        <v>215</v>
      </c>
      <c r="B43" s="247"/>
      <c r="C43" s="248"/>
      <c r="D43" s="6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60">
      <c r="A44" s="249"/>
      <c r="B44" s="250"/>
      <c r="C44" s="251"/>
      <c r="D44" s="250"/>
      <c r="E44" s="250"/>
      <c r="F44" s="250"/>
      <c r="G44" s="252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AG44" t="s">
        <v>216</v>
      </c>
    </row>
    <row r="45" spans="1:60">
      <c r="A45" s="253"/>
      <c r="B45" s="254"/>
      <c r="C45" s="255"/>
      <c r="D45" s="254"/>
      <c r="E45" s="254"/>
      <c r="F45" s="254"/>
      <c r="G45" s="256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60">
      <c r="A46" s="253"/>
      <c r="B46" s="254"/>
      <c r="C46" s="255"/>
      <c r="D46" s="254"/>
      <c r="E46" s="254"/>
      <c r="F46" s="254"/>
      <c r="G46" s="256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60">
      <c r="A47" s="253"/>
      <c r="B47" s="254"/>
      <c r="C47" s="255"/>
      <c r="D47" s="254"/>
      <c r="E47" s="254"/>
      <c r="F47" s="254"/>
      <c r="G47" s="256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60">
      <c r="A48" s="257"/>
      <c r="B48" s="258"/>
      <c r="C48" s="259"/>
      <c r="D48" s="258"/>
      <c r="E48" s="258"/>
      <c r="F48" s="258"/>
      <c r="G48" s="260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33">
      <c r="A49" s="3"/>
      <c r="B49" s="4"/>
      <c r="C49" s="187"/>
      <c r="D49" s="6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33">
      <c r="C50" s="189"/>
      <c r="D50" s="10"/>
      <c r="AG50" t="s">
        <v>217</v>
      </c>
    </row>
    <row r="51" spans="1:33">
      <c r="D51" s="10"/>
    </row>
    <row r="52" spans="1:33">
      <c r="D52" s="10"/>
    </row>
    <row r="53" spans="1:33">
      <c r="D53" s="10"/>
    </row>
    <row r="54" spans="1:33">
      <c r="D54" s="10"/>
    </row>
    <row r="55" spans="1:33">
      <c r="D55" s="10"/>
    </row>
    <row r="56" spans="1:33">
      <c r="D56" s="10"/>
    </row>
    <row r="57" spans="1:33">
      <c r="D57" s="10"/>
    </row>
    <row r="58" spans="1:33">
      <c r="D58" s="10"/>
    </row>
    <row r="59" spans="1:33">
      <c r="D59" s="10"/>
    </row>
    <row r="60" spans="1:33">
      <c r="D60" s="10"/>
    </row>
    <row r="61" spans="1:33">
      <c r="D61" s="10"/>
    </row>
    <row r="62" spans="1:33">
      <c r="D62" s="10"/>
    </row>
    <row r="63" spans="1:33">
      <c r="D63" s="10"/>
    </row>
    <row r="64" spans="1:33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E93A" sheet="1"/>
  <mergeCells count="6">
    <mergeCell ref="A44:G48"/>
    <mergeCell ref="A1:G1"/>
    <mergeCell ref="C2:G2"/>
    <mergeCell ref="C3:G3"/>
    <mergeCell ref="C4:G4"/>
    <mergeCell ref="A43:C43"/>
  </mergeCells>
  <phoneticPr fontId="0" type="noConversion"/>
  <pageMargins left="0.59055118110236204" right="0.196850393700787" top="0.78740157499999996" bottom="0.78740157499999996" header="0.3" footer="0.3"/>
  <pageSetup paperSize="9" orientation="landscape" horizontalDpi="4294967294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1"/>
  <sheetViews>
    <sheetView tabSelected="1" workbookViewId="0">
      <pane ySplit="7" topLeftCell="A23" activePane="bottomLeft" state="frozen"/>
      <selection pane="bottomLeft" activeCell="C33" sqref="C33"/>
    </sheetView>
  </sheetViews>
  <sheetFormatPr defaultRowHeight="12.75" outlineLevelRow="1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0" hidden="1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>
      <c r="A1" s="263" t="s">
        <v>7</v>
      </c>
      <c r="B1" s="263"/>
      <c r="C1" s="263"/>
      <c r="D1" s="263"/>
      <c r="E1" s="263"/>
      <c r="F1" s="263"/>
      <c r="G1" s="263"/>
      <c r="AG1" t="s">
        <v>101</v>
      </c>
    </row>
    <row r="2" spans="1:60" ht="24.95" customHeight="1">
      <c r="A2" s="139" t="s">
        <v>8</v>
      </c>
      <c r="B2" s="49" t="s">
        <v>43</v>
      </c>
      <c r="C2" s="264" t="s">
        <v>44</v>
      </c>
      <c r="D2" s="265"/>
      <c r="E2" s="265"/>
      <c r="F2" s="265"/>
      <c r="G2" s="266"/>
      <c r="AG2" t="s">
        <v>102</v>
      </c>
    </row>
    <row r="3" spans="1:60" ht="24.95" customHeight="1">
      <c r="A3" s="139" t="s">
        <v>9</v>
      </c>
      <c r="B3" s="49" t="s">
        <v>54</v>
      </c>
      <c r="C3" s="264" t="s">
        <v>55</v>
      </c>
      <c r="D3" s="265"/>
      <c r="E3" s="265"/>
      <c r="F3" s="265"/>
      <c r="G3" s="266"/>
      <c r="AC3" s="121" t="s">
        <v>102</v>
      </c>
      <c r="AG3" t="s">
        <v>103</v>
      </c>
    </row>
    <row r="4" spans="1:60" ht="24.95" customHeight="1">
      <c r="A4" s="140" t="s">
        <v>10</v>
      </c>
      <c r="B4" s="141" t="s">
        <v>54</v>
      </c>
      <c r="C4" s="267" t="s">
        <v>55</v>
      </c>
      <c r="D4" s="268"/>
      <c r="E4" s="268"/>
      <c r="F4" s="268"/>
      <c r="G4" s="269"/>
      <c r="AG4" t="s">
        <v>104</v>
      </c>
    </row>
    <row r="5" spans="1:60">
      <c r="D5" s="10"/>
    </row>
    <row r="6" spans="1:60" ht="38.25">
      <c r="A6" s="143" t="s">
        <v>105</v>
      </c>
      <c r="B6" s="145" t="s">
        <v>106</v>
      </c>
      <c r="C6" s="145" t="s">
        <v>107</v>
      </c>
      <c r="D6" s="144" t="s">
        <v>108</v>
      </c>
      <c r="E6" s="143" t="s">
        <v>109</v>
      </c>
      <c r="F6" s="142" t="s">
        <v>110</v>
      </c>
      <c r="G6" s="143" t="s">
        <v>31</v>
      </c>
      <c r="H6" s="146" t="s">
        <v>32</v>
      </c>
      <c r="I6" s="146" t="s">
        <v>111</v>
      </c>
      <c r="J6" s="146" t="s">
        <v>33</v>
      </c>
      <c r="K6" s="146" t="s">
        <v>112</v>
      </c>
      <c r="L6" s="146" t="s">
        <v>113</v>
      </c>
      <c r="M6" s="146" t="s">
        <v>114</v>
      </c>
      <c r="N6" s="146" t="s">
        <v>115</v>
      </c>
      <c r="O6" s="146" t="s">
        <v>116</v>
      </c>
      <c r="P6" s="146" t="s">
        <v>117</v>
      </c>
      <c r="Q6" s="146" t="s">
        <v>118</v>
      </c>
      <c r="R6" s="146" t="s">
        <v>119</v>
      </c>
      <c r="S6" s="146" t="s">
        <v>120</v>
      </c>
      <c r="T6" s="146" t="s">
        <v>121</v>
      </c>
      <c r="U6" s="146" t="s">
        <v>122</v>
      </c>
      <c r="V6" s="146" t="s">
        <v>123</v>
      </c>
      <c r="W6" s="146" t="s">
        <v>124</v>
      </c>
      <c r="X6" s="146" t="s">
        <v>125</v>
      </c>
    </row>
    <row r="7" spans="1:60" hidden="1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>
      <c r="A8" s="161" t="s">
        <v>126</v>
      </c>
      <c r="B8" s="162" t="s">
        <v>78</v>
      </c>
      <c r="C8" s="183" t="s">
        <v>79</v>
      </c>
      <c r="D8" s="163"/>
      <c r="E8" s="164"/>
      <c r="F8" s="165"/>
      <c r="G8" s="165">
        <f>SUMIF(AG9:AG34,"&lt;&gt;NOR",G9:G34)</f>
        <v>0</v>
      </c>
      <c r="H8" s="165"/>
      <c r="I8" s="165">
        <f>SUM(I9:I34)</f>
        <v>0</v>
      </c>
      <c r="J8" s="165"/>
      <c r="K8" s="165">
        <f>SUM(K9:K34)</f>
        <v>0</v>
      </c>
      <c r="L8" s="165"/>
      <c r="M8" s="165">
        <f>SUM(M9:M34)</f>
        <v>0</v>
      </c>
      <c r="N8" s="164"/>
      <c r="O8" s="164">
        <f>SUM(O9:O34)</f>
        <v>0</v>
      </c>
      <c r="P8" s="164"/>
      <c r="Q8" s="164">
        <f>SUM(Q9:Q34)</f>
        <v>0</v>
      </c>
      <c r="R8" s="165"/>
      <c r="S8" s="165"/>
      <c r="T8" s="166"/>
      <c r="U8" s="160"/>
      <c r="V8" s="160">
        <f>SUM(V9:V34)</f>
        <v>0</v>
      </c>
      <c r="W8" s="160"/>
      <c r="X8" s="160"/>
      <c r="AG8" t="s">
        <v>127</v>
      </c>
    </row>
    <row r="9" spans="1:60" ht="33.75" outlineLevel="1">
      <c r="A9" s="174">
        <v>1</v>
      </c>
      <c r="B9" s="175" t="s">
        <v>286</v>
      </c>
      <c r="C9" s="184" t="s">
        <v>287</v>
      </c>
      <c r="D9" s="176" t="s">
        <v>130</v>
      </c>
      <c r="E9" s="177">
        <v>2</v>
      </c>
      <c r="F9" s="178"/>
      <c r="G9" s="179">
        <f t="shared" ref="G9:G21" si="0">ROUND(E9*F9,2)</f>
        <v>0</v>
      </c>
      <c r="H9" s="178"/>
      <c r="I9" s="179">
        <f t="shared" ref="I9:I21" si="1">ROUND(E9*H9,2)</f>
        <v>0</v>
      </c>
      <c r="J9" s="178"/>
      <c r="K9" s="179">
        <f t="shared" ref="K9:K21" si="2">ROUND(E9*J9,2)</f>
        <v>0</v>
      </c>
      <c r="L9" s="179">
        <v>21</v>
      </c>
      <c r="M9" s="179">
        <f t="shared" ref="M9:M21" si="3">G9*(1+L9/100)</f>
        <v>0</v>
      </c>
      <c r="N9" s="177">
        <v>0</v>
      </c>
      <c r="O9" s="177">
        <f t="shared" ref="O9:O21" si="4">ROUND(E9*N9,2)</f>
        <v>0</v>
      </c>
      <c r="P9" s="177">
        <v>0</v>
      </c>
      <c r="Q9" s="177">
        <f t="shared" ref="Q9:Q21" si="5">ROUND(E9*P9,2)</f>
        <v>0</v>
      </c>
      <c r="R9" s="179"/>
      <c r="S9" s="179" t="s">
        <v>171</v>
      </c>
      <c r="T9" s="180" t="s">
        <v>204</v>
      </c>
      <c r="U9" s="157">
        <v>0</v>
      </c>
      <c r="V9" s="157">
        <f t="shared" ref="V9:V21" si="6">ROUND(E9*U9,2)</f>
        <v>0</v>
      </c>
      <c r="W9" s="157"/>
      <c r="X9" s="157" t="s">
        <v>132</v>
      </c>
      <c r="Y9" s="147"/>
      <c r="Z9" s="147"/>
      <c r="AA9" s="147"/>
      <c r="AB9" s="147"/>
      <c r="AC9" s="147"/>
      <c r="AD9" s="147"/>
      <c r="AE9" s="147"/>
      <c r="AF9" s="147"/>
      <c r="AG9" s="147" t="s">
        <v>232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45" outlineLevel="1">
      <c r="A10" s="174">
        <v>2</v>
      </c>
      <c r="B10" s="175" t="s">
        <v>288</v>
      </c>
      <c r="C10" s="184" t="s">
        <v>289</v>
      </c>
      <c r="D10" s="176" t="s">
        <v>130</v>
      </c>
      <c r="E10" s="177">
        <v>3</v>
      </c>
      <c r="F10" s="178"/>
      <c r="G10" s="179">
        <f t="shared" si="0"/>
        <v>0</v>
      </c>
      <c r="H10" s="178"/>
      <c r="I10" s="179">
        <f t="shared" si="1"/>
        <v>0</v>
      </c>
      <c r="J10" s="178"/>
      <c r="K10" s="179">
        <f t="shared" si="2"/>
        <v>0</v>
      </c>
      <c r="L10" s="179">
        <v>21</v>
      </c>
      <c r="M10" s="179">
        <f t="shared" si="3"/>
        <v>0</v>
      </c>
      <c r="N10" s="177">
        <v>0</v>
      </c>
      <c r="O10" s="177">
        <f t="shared" si="4"/>
        <v>0</v>
      </c>
      <c r="P10" s="177">
        <v>0</v>
      </c>
      <c r="Q10" s="177">
        <f t="shared" si="5"/>
        <v>0</v>
      </c>
      <c r="R10" s="179"/>
      <c r="S10" s="179" t="s">
        <v>171</v>
      </c>
      <c r="T10" s="180" t="s">
        <v>204</v>
      </c>
      <c r="U10" s="157">
        <v>0</v>
      </c>
      <c r="V10" s="157">
        <f t="shared" si="6"/>
        <v>0</v>
      </c>
      <c r="W10" s="157"/>
      <c r="X10" s="157" t="s">
        <v>132</v>
      </c>
      <c r="Y10" s="147"/>
      <c r="Z10" s="147"/>
      <c r="AA10" s="147"/>
      <c r="AB10" s="147"/>
      <c r="AC10" s="147"/>
      <c r="AD10" s="147"/>
      <c r="AE10" s="147"/>
      <c r="AF10" s="147"/>
      <c r="AG10" s="147" t="s">
        <v>232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>
      <c r="A11" s="174">
        <v>3</v>
      </c>
      <c r="B11" s="175" t="s">
        <v>290</v>
      </c>
      <c r="C11" s="184" t="s">
        <v>291</v>
      </c>
      <c r="D11" s="176" t="s">
        <v>130</v>
      </c>
      <c r="E11" s="177">
        <v>6</v>
      </c>
      <c r="F11" s="178"/>
      <c r="G11" s="179">
        <f t="shared" si="0"/>
        <v>0</v>
      </c>
      <c r="H11" s="178"/>
      <c r="I11" s="179">
        <f t="shared" si="1"/>
        <v>0</v>
      </c>
      <c r="J11" s="178"/>
      <c r="K11" s="179">
        <f t="shared" si="2"/>
        <v>0</v>
      </c>
      <c r="L11" s="179">
        <v>21</v>
      </c>
      <c r="M11" s="179">
        <f t="shared" si="3"/>
        <v>0</v>
      </c>
      <c r="N11" s="177">
        <v>0</v>
      </c>
      <c r="O11" s="177">
        <f t="shared" si="4"/>
        <v>0</v>
      </c>
      <c r="P11" s="177">
        <v>0</v>
      </c>
      <c r="Q11" s="177">
        <f t="shared" si="5"/>
        <v>0</v>
      </c>
      <c r="R11" s="179"/>
      <c r="S11" s="179" t="s">
        <v>171</v>
      </c>
      <c r="T11" s="180" t="s">
        <v>204</v>
      </c>
      <c r="U11" s="157">
        <v>0</v>
      </c>
      <c r="V11" s="157">
        <f t="shared" si="6"/>
        <v>0</v>
      </c>
      <c r="W11" s="157"/>
      <c r="X11" s="157" t="s">
        <v>132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232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>
      <c r="A12" s="174">
        <v>4</v>
      </c>
      <c r="B12" s="175" t="s">
        <v>292</v>
      </c>
      <c r="C12" s="184" t="s">
        <v>293</v>
      </c>
      <c r="D12" s="176" t="s">
        <v>294</v>
      </c>
      <c r="E12" s="177">
        <v>10</v>
      </c>
      <c r="F12" s="178"/>
      <c r="G12" s="179">
        <f t="shared" si="0"/>
        <v>0</v>
      </c>
      <c r="H12" s="178"/>
      <c r="I12" s="179">
        <f t="shared" si="1"/>
        <v>0</v>
      </c>
      <c r="J12" s="178"/>
      <c r="K12" s="179">
        <f t="shared" si="2"/>
        <v>0</v>
      </c>
      <c r="L12" s="179">
        <v>21</v>
      </c>
      <c r="M12" s="179">
        <f t="shared" si="3"/>
        <v>0</v>
      </c>
      <c r="N12" s="177">
        <v>0</v>
      </c>
      <c r="O12" s="177">
        <f t="shared" si="4"/>
        <v>0</v>
      </c>
      <c r="P12" s="177">
        <v>0</v>
      </c>
      <c r="Q12" s="177">
        <f t="shared" si="5"/>
        <v>0</v>
      </c>
      <c r="R12" s="179"/>
      <c r="S12" s="179" t="s">
        <v>171</v>
      </c>
      <c r="T12" s="180" t="s">
        <v>204</v>
      </c>
      <c r="U12" s="157">
        <v>0</v>
      </c>
      <c r="V12" s="157">
        <f t="shared" si="6"/>
        <v>0</v>
      </c>
      <c r="W12" s="157"/>
      <c r="X12" s="157" t="s">
        <v>132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232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>
      <c r="A13" s="174">
        <v>5</v>
      </c>
      <c r="B13" s="175" t="s">
        <v>295</v>
      </c>
      <c r="C13" s="184" t="s">
        <v>296</v>
      </c>
      <c r="D13" s="176" t="s">
        <v>130</v>
      </c>
      <c r="E13" s="177">
        <v>1</v>
      </c>
      <c r="F13" s="178"/>
      <c r="G13" s="179">
        <f t="shared" si="0"/>
        <v>0</v>
      </c>
      <c r="H13" s="178"/>
      <c r="I13" s="179">
        <f t="shared" si="1"/>
        <v>0</v>
      </c>
      <c r="J13" s="178"/>
      <c r="K13" s="179">
        <f t="shared" si="2"/>
        <v>0</v>
      </c>
      <c r="L13" s="179">
        <v>21</v>
      </c>
      <c r="M13" s="179">
        <f t="shared" si="3"/>
        <v>0</v>
      </c>
      <c r="N13" s="177">
        <v>0</v>
      </c>
      <c r="O13" s="177">
        <f t="shared" si="4"/>
        <v>0</v>
      </c>
      <c r="P13" s="177">
        <v>0</v>
      </c>
      <c r="Q13" s="177">
        <f t="shared" si="5"/>
        <v>0</v>
      </c>
      <c r="R13" s="179"/>
      <c r="S13" s="179" t="s">
        <v>171</v>
      </c>
      <c r="T13" s="180" t="s">
        <v>204</v>
      </c>
      <c r="U13" s="157">
        <v>0</v>
      </c>
      <c r="V13" s="157">
        <f t="shared" si="6"/>
        <v>0</v>
      </c>
      <c r="W13" s="157"/>
      <c r="X13" s="157" t="s">
        <v>132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232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>
      <c r="A14" s="174">
        <v>6</v>
      </c>
      <c r="B14" s="175" t="s">
        <v>297</v>
      </c>
      <c r="C14" s="184" t="s">
        <v>298</v>
      </c>
      <c r="D14" s="176" t="s">
        <v>294</v>
      </c>
      <c r="E14" s="177">
        <v>7</v>
      </c>
      <c r="F14" s="178"/>
      <c r="G14" s="179">
        <f t="shared" si="0"/>
        <v>0</v>
      </c>
      <c r="H14" s="178"/>
      <c r="I14" s="179">
        <f t="shared" si="1"/>
        <v>0</v>
      </c>
      <c r="J14" s="178"/>
      <c r="K14" s="179">
        <f t="shared" si="2"/>
        <v>0</v>
      </c>
      <c r="L14" s="179">
        <v>21</v>
      </c>
      <c r="M14" s="179">
        <f t="shared" si="3"/>
        <v>0</v>
      </c>
      <c r="N14" s="177">
        <v>0</v>
      </c>
      <c r="O14" s="177">
        <f t="shared" si="4"/>
        <v>0</v>
      </c>
      <c r="P14" s="177">
        <v>0</v>
      </c>
      <c r="Q14" s="177">
        <f t="shared" si="5"/>
        <v>0</v>
      </c>
      <c r="R14" s="179"/>
      <c r="S14" s="179" t="s">
        <v>171</v>
      </c>
      <c r="T14" s="180" t="s">
        <v>204</v>
      </c>
      <c r="U14" s="157">
        <v>0</v>
      </c>
      <c r="V14" s="157">
        <f t="shared" si="6"/>
        <v>0</v>
      </c>
      <c r="W14" s="157"/>
      <c r="X14" s="157" t="s">
        <v>132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232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>
      <c r="A15" s="174">
        <v>7</v>
      </c>
      <c r="B15" s="175" t="s">
        <v>299</v>
      </c>
      <c r="C15" s="184" t="s">
        <v>300</v>
      </c>
      <c r="D15" s="176" t="s">
        <v>294</v>
      </c>
      <c r="E15" s="177">
        <v>4</v>
      </c>
      <c r="F15" s="178"/>
      <c r="G15" s="179">
        <f t="shared" si="0"/>
        <v>0</v>
      </c>
      <c r="H15" s="178"/>
      <c r="I15" s="179">
        <f t="shared" si="1"/>
        <v>0</v>
      </c>
      <c r="J15" s="178"/>
      <c r="K15" s="179">
        <f t="shared" si="2"/>
        <v>0</v>
      </c>
      <c r="L15" s="179">
        <v>21</v>
      </c>
      <c r="M15" s="179">
        <f t="shared" si="3"/>
        <v>0</v>
      </c>
      <c r="N15" s="177">
        <v>0</v>
      </c>
      <c r="O15" s="177">
        <f t="shared" si="4"/>
        <v>0</v>
      </c>
      <c r="P15" s="177">
        <v>0</v>
      </c>
      <c r="Q15" s="177">
        <f t="shared" si="5"/>
        <v>0</v>
      </c>
      <c r="R15" s="179"/>
      <c r="S15" s="179" t="s">
        <v>171</v>
      </c>
      <c r="T15" s="180" t="s">
        <v>204</v>
      </c>
      <c r="U15" s="157">
        <v>0</v>
      </c>
      <c r="V15" s="157">
        <f t="shared" si="6"/>
        <v>0</v>
      </c>
      <c r="W15" s="157"/>
      <c r="X15" s="157" t="s">
        <v>132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232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>
      <c r="A16" s="174">
        <v>8</v>
      </c>
      <c r="B16" s="175" t="s">
        <v>301</v>
      </c>
      <c r="C16" s="184" t="s">
        <v>302</v>
      </c>
      <c r="D16" s="176" t="s">
        <v>294</v>
      </c>
      <c r="E16" s="177">
        <v>24</v>
      </c>
      <c r="F16" s="178"/>
      <c r="G16" s="179">
        <f t="shared" si="0"/>
        <v>0</v>
      </c>
      <c r="H16" s="178"/>
      <c r="I16" s="179">
        <f t="shared" si="1"/>
        <v>0</v>
      </c>
      <c r="J16" s="178"/>
      <c r="K16" s="179">
        <f t="shared" si="2"/>
        <v>0</v>
      </c>
      <c r="L16" s="179">
        <v>21</v>
      </c>
      <c r="M16" s="179">
        <f t="shared" si="3"/>
        <v>0</v>
      </c>
      <c r="N16" s="177">
        <v>0</v>
      </c>
      <c r="O16" s="177">
        <f t="shared" si="4"/>
        <v>0</v>
      </c>
      <c r="P16" s="177">
        <v>0</v>
      </c>
      <c r="Q16" s="177">
        <f t="shared" si="5"/>
        <v>0</v>
      </c>
      <c r="R16" s="179"/>
      <c r="S16" s="179" t="s">
        <v>171</v>
      </c>
      <c r="T16" s="180" t="s">
        <v>204</v>
      </c>
      <c r="U16" s="157">
        <v>0</v>
      </c>
      <c r="V16" s="157">
        <f t="shared" si="6"/>
        <v>0</v>
      </c>
      <c r="W16" s="157"/>
      <c r="X16" s="157" t="s">
        <v>132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232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2.5" outlineLevel="1">
      <c r="A17" s="174">
        <v>9</v>
      </c>
      <c r="B17" s="175" t="s">
        <v>303</v>
      </c>
      <c r="C17" s="184" t="s">
        <v>304</v>
      </c>
      <c r="D17" s="176" t="s">
        <v>294</v>
      </c>
      <c r="E17" s="177">
        <v>8</v>
      </c>
      <c r="F17" s="178"/>
      <c r="G17" s="179">
        <f t="shared" si="0"/>
        <v>0</v>
      </c>
      <c r="H17" s="178"/>
      <c r="I17" s="179">
        <f t="shared" si="1"/>
        <v>0</v>
      </c>
      <c r="J17" s="178"/>
      <c r="K17" s="179">
        <f t="shared" si="2"/>
        <v>0</v>
      </c>
      <c r="L17" s="179">
        <v>21</v>
      </c>
      <c r="M17" s="179">
        <f t="shared" si="3"/>
        <v>0</v>
      </c>
      <c r="N17" s="177">
        <v>0</v>
      </c>
      <c r="O17" s="177">
        <f t="shared" si="4"/>
        <v>0</v>
      </c>
      <c r="P17" s="177">
        <v>0</v>
      </c>
      <c r="Q17" s="177">
        <f t="shared" si="5"/>
        <v>0</v>
      </c>
      <c r="R17" s="179"/>
      <c r="S17" s="179" t="s">
        <v>171</v>
      </c>
      <c r="T17" s="180" t="s">
        <v>204</v>
      </c>
      <c r="U17" s="157">
        <v>0</v>
      </c>
      <c r="V17" s="157">
        <f t="shared" si="6"/>
        <v>0</v>
      </c>
      <c r="W17" s="157"/>
      <c r="X17" s="157" t="s">
        <v>132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232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>
      <c r="A18" s="174">
        <v>10</v>
      </c>
      <c r="B18" s="175" t="s">
        <v>305</v>
      </c>
      <c r="C18" s="184" t="s">
        <v>306</v>
      </c>
      <c r="D18" s="176" t="s">
        <v>130</v>
      </c>
      <c r="E18" s="177">
        <v>2</v>
      </c>
      <c r="F18" s="178"/>
      <c r="G18" s="179">
        <f t="shared" si="0"/>
        <v>0</v>
      </c>
      <c r="H18" s="178"/>
      <c r="I18" s="179">
        <f t="shared" si="1"/>
        <v>0</v>
      </c>
      <c r="J18" s="178"/>
      <c r="K18" s="179">
        <f t="shared" si="2"/>
        <v>0</v>
      </c>
      <c r="L18" s="179">
        <v>21</v>
      </c>
      <c r="M18" s="179">
        <f t="shared" si="3"/>
        <v>0</v>
      </c>
      <c r="N18" s="177">
        <v>0</v>
      </c>
      <c r="O18" s="177">
        <f t="shared" si="4"/>
        <v>0</v>
      </c>
      <c r="P18" s="177">
        <v>0</v>
      </c>
      <c r="Q18" s="177">
        <f t="shared" si="5"/>
        <v>0</v>
      </c>
      <c r="R18" s="179"/>
      <c r="S18" s="179" t="s">
        <v>171</v>
      </c>
      <c r="T18" s="180" t="s">
        <v>204</v>
      </c>
      <c r="U18" s="157">
        <v>0</v>
      </c>
      <c r="V18" s="157">
        <f t="shared" si="6"/>
        <v>0</v>
      </c>
      <c r="W18" s="157"/>
      <c r="X18" s="157" t="s">
        <v>132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232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>
      <c r="A19" s="174">
        <v>11</v>
      </c>
      <c r="B19" s="175" t="s">
        <v>307</v>
      </c>
      <c r="C19" s="184" t="s">
        <v>306</v>
      </c>
      <c r="D19" s="176" t="s">
        <v>130</v>
      </c>
      <c r="E19" s="177">
        <v>3</v>
      </c>
      <c r="F19" s="178"/>
      <c r="G19" s="179">
        <f t="shared" si="0"/>
        <v>0</v>
      </c>
      <c r="H19" s="178"/>
      <c r="I19" s="179">
        <f t="shared" si="1"/>
        <v>0</v>
      </c>
      <c r="J19" s="178"/>
      <c r="K19" s="179">
        <f t="shared" si="2"/>
        <v>0</v>
      </c>
      <c r="L19" s="179">
        <v>21</v>
      </c>
      <c r="M19" s="179">
        <f t="shared" si="3"/>
        <v>0</v>
      </c>
      <c r="N19" s="177">
        <v>0</v>
      </c>
      <c r="O19" s="177">
        <f t="shared" si="4"/>
        <v>0</v>
      </c>
      <c r="P19" s="177">
        <v>0</v>
      </c>
      <c r="Q19" s="177">
        <f t="shared" si="5"/>
        <v>0</v>
      </c>
      <c r="R19" s="179"/>
      <c r="S19" s="179" t="s">
        <v>171</v>
      </c>
      <c r="T19" s="180" t="s">
        <v>204</v>
      </c>
      <c r="U19" s="157">
        <v>0</v>
      </c>
      <c r="V19" s="157">
        <f t="shared" si="6"/>
        <v>0</v>
      </c>
      <c r="W19" s="157"/>
      <c r="X19" s="157" t="s">
        <v>132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232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22.5" outlineLevel="1">
      <c r="A20" s="174">
        <v>12</v>
      </c>
      <c r="B20" s="175" t="s">
        <v>308</v>
      </c>
      <c r="C20" s="184" t="s">
        <v>309</v>
      </c>
      <c r="D20" s="176" t="s">
        <v>294</v>
      </c>
      <c r="E20" s="177">
        <v>7</v>
      </c>
      <c r="F20" s="178"/>
      <c r="G20" s="179">
        <f t="shared" si="0"/>
        <v>0</v>
      </c>
      <c r="H20" s="178"/>
      <c r="I20" s="179">
        <f t="shared" si="1"/>
        <v>0</v>
      </c>
      <c r="J20" s="178"/>
      <c r="K20" s="179">
        <f t="shared" si="2"/>
        <v>0</v>
      </c>
      <c r="L20" s="179">
        <v>21</v>
      </c>
      <c r="M20" s="179">
        <f t="shared" si="3"/>
        <v>0</v>
      </c>
      <c r="N20" s="177">
        <v>0</v>
      </c>
      <c r="O20" s="177">
        <f t="shared" si="4"/>
        <v>0</v>
      </c>
      <c r="P20" s="177">
        <v>0</v>
      </c>
      <c r="Q20" s="177">
        <f t="shared" si="5"/>
        <v>0</v>
      </c>
      <c r="R20" s="179"/>
      <c r="S20" s="179" t="s">
        <v>171</v>
      </c>
      <c r="T20" s="180" t="s">
        <v>204</v>
      </c>
      <c r="U20" s="157">
        <v>0</v>
      </c>
      <c r="V20" s="157">
        <f t="shared" si="6"/>
        <v>0</v>
      </c>
      <c r="W20" s="157"/>
      <c r="X20" s="157" t="s">
        <v>132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232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22.5" outlineLevel="1">
      <c r="A21" s="167">
        <v>13</v>
      </c>
      <c r="B21" s="168" t="s">
        <v>310</v>
      </c>
      <c r="C21" s="185" t="s">
        <v>311</v>
      </c>
      <c r="D21" s="169" t="s">
        <v>130</v>
      </c>
      <c r="E21" s="170">
        <v>1</v>
      </c>
      <c r="F21" s="171"/>
      <c r="G21" s="172">
        <f t="shared" si="0"/>
        <v>0</v>
      </c>
      <c r="H21" s="171"/>
      <c r="I21" s="172">
        <f t="shared" si="1"/>
        <v>0</v>
      </c>
      <c r="J21" s="171"/>
      <c r="K21" s="172">
        <f t="shared" si="2"/>
        <v>0</v>
      </c>
      <c r="L21" s="172">
        <v>21</v>
      </c>
      <c r="M21" s="172">
        <f t="shared" si="3"/>
        <v>0</v>
      </c>
      <c r="N21" s="170">
        <v>0</v>
      </c>
      <c r="O21" s="170">
        <f t="shared" si="4"/>
        <v>0</v>
      </c>
      <c r="P21" s="170">
        <v>0</v>
      </c>
      <c r="Q21" s="170">
        <f t="shared" si="5"/>
        <v>0</v>
      </c>
      <c r="R21" s="172"/>
      <c r="S21" s="172" t="s">
        <v>171</v>
      </c>
      <c r="T21" s="173" t="s">
        <v>204</v>
      </c>
      <c r="U21" s="157">
        <v>0</v>
      </c>
      <c r="V21" s="157">
        <f t="shared" si="6"/>
        <v>0</v>
      </c>
      <c r="W21" s="157"/>
      <c r="X21" s="157" t="s">
        <v>227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228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56.25" outlineLevel="1">
      <c r="A22" s="154"/>
      <c r="B22" s="155"/>
      <c r="C22" s="186" t="s">
        <v>312</v>
      </c>
      <c r="D22" s="158"/>
      <c r="E22" s="159"/>
      <c r="F22" s="157"/>
      <c r="G22" s="157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47"/>
      <c r="Z22" s="147"/>
      <c r="AA22" s="147"/>
      <c r="AB22" s="147"/>
      <c r="AC22" s="147"/>
      <c r="AD22" s="147"/>
      <c r="AE22" s="147"/>
      <c r="AF22" s="147"/>
      <c r="AG22" s="147" t="s">
        <v>140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>
      <c r="A23" s="174">
        <v>14</v>
      </c>
      <c r="B23" s="175" t="s">
        <v>313</v>
      </c>
      <c r="C23" s="184" t="s">
        <v>314</v>
      </c>
      <c r="D23" s="176" t="s">
        <v>231</v>
      </c>
      <c r="E23" s="177">
        <v>2</v>
      </c>
      <c r="F23" s="178"/>
      <c r="G23" s="179">
        <f t="shared" ref="G23:G29" si="7">ROUND(E23*F23,2)</f>
        <v>0</v>
      </c>
      <c r="H23" s="178"/>
      <c r="I23" s="179">
        <f t="shared" ref="I23:I29" si="8">ROUND(E23*H23,2)</f>
        <v>0</v>
      </c>
      <c r="J23" s="178"/>
      <c r="K23" s="179">
        <f t="shared" ref="K23:K29" si="9">ROUND(E23*J23,2)</f>
        <v>0</v>
      </c>
      <c r="L23" s="179">
        <v>21</v>
      </c>
      <c r="M23" s="179">
        <f t="shared" ref="M23:M29" si="10">G23*(1+L23/100)</f>
        <v>0</v>
      </c>
      <c r="N23" s="177">
        <v>0</v>
      </c>
      <c r="O23" s="177">
        <f t="shared" ref="O23:O29" si="11">ROUND(E23*N23,2)</f>
        <v>0</v>
      </c>
      <c r="P23" s="177">
        <v>0</v>
      </c>
      <c r="Q23" s="177">
        <f t="shared" ref="Q23:Q29" si="12">ROUND(E23*P23,2)</f>
        <v>0</v>
      </c>
      <c r="R23" s="179"/>
      <c r="S23" s="179" t="s">
        <v>171</v>
      </c>
      <c r="T23" s="180" t="s">
        <v>204</v>
      </c>
      <c r="U23" s="157">
        <v>0</v>
      </c>
      <c r="V23" s="157">
        <f t="shared" ref="V23:V29" si="13">ROUND(E23*U23,2)</f>
        <v>0</v>
      </c>
      <c r="W23" s="157"/>
      <c r="X23" s="157" t="s">
        <v>227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228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22.5" outlineLevel="1">
      <c r="A24" s="174">
        <v>15</v>
      </c>
      <c r="B24" s="175" t="s">
        <v>315</v>
      </c>
      <c r="C24" s="184" t="s">
        <v>316</v>
      </c>
      <c r="D24" s="176" t="s">
        <v>130</v>
      </c>
      <c r="E24" s="177">
        <v>4</v>
      </c>
      <c r="F24" s="178"/>
      <c r="G24" s="179">
        <f t="shared" si="7"/>
        <v>0</v>
      </c>
      <c r="H24" s="178"/>
      <c r="I24" s="179">
        <f t="shared" si="8"/>
        <v>0</v>
      </c>
      <c r="J24" s="178"/>
      <c r="K24" s="179">
        <f t="shared" si="9"/>
        <v>0</v>
      </c>
      <c r="L24" s="179">
        <v>21</v>
      </c>
      <c r="M24" s="179">
        <f t="shared" si="10"/>
        <v>0</v>
      </c>
      <c r="N24" s="177">
        <v>0</v>
      </c>
      <c r="O24" s="177">
        <f t="shared" si="11"/>
        <v>0</v>
      </c>
      <c r="P24" s="177">
        <v>0</v>
      </c>
      <c r="Q24" s="177">
        <f t="shared" si="12"/>
        <v>0</v>
      </c>
      <c r="R24" s="179"/>
      <c r="S24" s="179" t="s">
        <v>171</v>
      </c>
      <c r="T24" s="180" t="s">
        <v>204</v>
      </c>
      <c r="U24" s="157">
        <v>0</v>
      </c>
      <c r="V24" s="157">
        <f t="shared" si="13"/>
        <v>0</v>
      </c>
      <c r="W24" s="157"/>
      <c r="X24" s="157" t="s">
        <v>227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228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22.5" outlineLevel="1">
      <c r="A25" s="174">
        <v>16</v>
      </c>
      <c r="B25" s="175" t="s">
        <v>317</v>
      </c>
      <c r="C25" s="184" t="s">
        <v>318</v>
      </c>
      <c r="D25" s="176" t="s">
        <v>130</v>
      </c>
      <c r="E25" s="177">
        <v>4</v>
      </c>
      <c r="F25" s="178"/>
      <c r="G25" s="179">
        <f t="shared" si="7"/>
        <v>0</v>
      </c>
      <c r="H25" s="178"/>
      <c r="I25" s="179">
        <f t="shared" si="8"/>
        <v>0</v>
      </c>
      <c r="J25" s="178"/>
      <c r="K25" s="179">
        <f t="shared" si="9"/>
        <v>0</v>
      </c>
      <c r="L25" s="179">
        <v>21</v>
      </c>
      <c r="M25" s="179">
        <f t="shared" si="10"/>
        <v>0</v>
      </c>
      <c r="N25" s="177">
        <v>0</v>
      </c>
      <c r="O25" s="177">
        <f t="shared" si="11"/>
        <v>0</v>
      </c>
      <c r="P25" s="177">
        <v>0</v>
      </c>
      <c r="Q25" s="177">
        <f t="shared" si="12"/>
        <v>0</v>
      </c>
      <c r="R25" s="179"/>
      <c r="S25" s="179" t="s">
        <v>171</v>
      </c>
      <c r="T25" s="180" t="s">
        <v>204</v>
      </c>
      <c r="U25" s="157">
        <v>0</v>
      </c>
      <c r="V25" s="157">
        <f t="shared" si="13"/>
        <v>0</v>
      </c>
      <c r="W25" s="157"/>
      <c r="X25" s="157" t="s">
        <v>227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228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22.5" outlineLevel="1">
      <c r="A26" s="174">
        <v>17</v>
      </c>
      <c r="B26" s="175" t="s">
        <v>319</v>
      </c>
      <c r="C26" s="184" t="s">
        <v>320</v>
      </c>
      <c r="D26" s="176" t="s">
        <v>321</v>
      </c>
      <c r="E26" s="177">
        <v>65</v>
      </c>
      <c r="F26" s="178"/>
      <c r="G26" s="179">
        <f t="shared" si="7"/>
        <v>0</v>
      </c>
      <c r="H26" s="178"/>
      <c r="I26" s="179">
        <f t="shared" si="8"/>
        <v>0</v>
      </c>
      <c r="J26" s="178"/>
      <c r="K26" s="179">
        <f t="shared" si="9"/>
        <v>0</v>
      </c>
      <c r="L26" s="179">
        <v>21</v>
      </c>
      <c r="M26" s="179">
        <f t="shared" si="10"/>
        <v>0</v>
      </c>
      <c r="N26" s="177">
        <v>0</v>
      </c>
      <c r="O26" s="177">
        <f t="shared" si="11"/>
        <v>0</v>
      </c>
      <c r="P26" s="177">
        <v>0</v>
      </c>
      <c r="Q26" s="177">
        <f t="shared" si="12"/>
        <v>0</v>
      </c>
      <c r="R26" s="179"/>
      <c r="S26" s="179" t="s">
        <v>171</v>
      </c>
      <c r="T26" s="180" t="s">
        <v>204</v>
      </c>
      <c r="U26" s="157">
        <v>0</v>
      </c>
      <c r="V26" s="157">
        <f t="shared" si="13"/>
        <v>0</v>
      </c>
      <c r="W26" s="157"/>
      <c r="X26" s="157" t="s">
        <v>227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228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22.5" outlineLevel="1">
      <c r="A27" s="174">
        <v>18</v>
      </c>
      <c r="B27" s="175" t="s">
        <v>322</v>
      </c>
      <c r="C27" s="184" t="s">
        <v>323</v>
      </c>
      <c r="D27" s="176" t="s">
        <v>321</v>
      </c>
      <c r="E27" s="177">
        <v>57</v>
      </c>
      <c r="F27" s="178"/>
      <c r="G27" s="179">
        <f t="shared" si="7"/>
        <v>0</v>
      </c>
      <c r="H27" s="178"/>
      <c r="I27" s="179">
        <f t="shared" si="8"/>
        <v>0</v>
      </c>
      <c r="J27" s="178"/>
      <c r="K27" s="179">
        <f t="shared" si="9"/>
        <v>0</v>
      </c>
      <c r="L27" s="179">
        <v>21</v>
      </c>
      <c r="M27" s="179">
        <f t="shared" si="10"/>
        <v>0</v>
      </c>
      <c r="N27" s="177">
        <v>0</v>
      </c>
      <c r="O27" s="177">
        <f t="shared" si="11"/>
        <v>0</v>
      </c>
      <c r="P27" s="177">
        <v>0</v>
      </c>
      <c r="Q27" s="177">
        <f t="shared" si="12"/>
        <v>0</v>
      </c>
      <c r="R27" s="179"/>
      <c r="S27" s="179" t="s">
        <v>171</v>
      </c>
      <c r="T27" s="180" t="s">
        <v>204</v>
      </c>
      <c r="U27" s="157">
        <v>0</v>
      </c>
      <c r="V27" s="157">
        <f t="shared" si="13"/>
        <v>0</v>
      </c>
      <c r="W27" s="157"/>
      <c r="X27" s="157" t="s">
        <v>227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228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ht="22.5" outlineLevel="1">
      <c r="A28" s="174">
        <v>19</v>
      </c>
      <c r="B28" s="175" t="s">
        <v>324</v>
      </c>
      <c r="C28" s="184" t="s">
        <v>325</v>
      </c>
      <c r="D28" s="176" t="s">
        <v>321</v>
      </c>
      <c r="E28" s="177">
        <v>12</v>
      </c>
      <c r="F28" s="178"/>
      <c r="G28" s="179">
        <f t="shared" si="7"/>
        <v>0</v>
      </c>
      <c r="H28" s="178"/>
      <c r="I28" s="179">
        <f t="shared" si="8"/>
        <v>0</v>
      </c>
      <c r="J28" s="178"/>
      <c r="K28" s="179">
        <f t="shared" si="9"/>
        <v>0</v>
      </c>
      <c r="L28" s="179">
        <v>21</v>
      </c>
      <c r="M28" s="179">
        <f t="shared" si="10"/>
        <v>0</v>
      </c>
      <c r="N28" s="177">
        <v>0</v>
      </c>
      <c r="O28" s="177">
        <f t="shared" si="11"/>
        <v>0</v>
      </c>
      <c r="P28" s="177">
        <v>0</v>
      </c>
      <c r="Q28" s="177">
        <f t="shared" si="12"/>
        <v>0</v>
      </c>
      <c r="R28" s="179"/>
      <c r="S28" s="179" t="s">
        <v>171</v>
      </c>
      <c r="T28" s="180" t="s">
        <v>204</v>
      </c>
      <c r="U28" s="157">
        <v>0</v>
      </c>
      <c r="V28" s="157">
        <f t="shared" si="13"/>
        <v>0</v>
      </c>
      <c r="W28" s="157"/>
      <c r="X28" s="157" t="s">
        <v>227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228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22.5" outlineLevel="1">
      <c r="A29" s="167">
        <v>20</v>
      </c>
      <c r="B29" s="168" t="s">
        <v>326</v>
      </c>
      <c r="C29" s="185" t="s">
        <v>327</v>
      </c>
      <c r="D29" s="169" t="s">
        <v>328</v>
      </c>
      <c r="E29" s="170">
        <v>1</v>
      </c>
      <c r="F29" s="171"/>
      <c r="G29" s="172">
        <f t="shared" si="7"/>
        <v>0</v>
      </c>
      <c r="H29" s="171"/>
      <c r="I29" s="172">
        <f t="shared" si="8"/>
        <v>0</v>
      </c>
      <c r="J29" s="171"/>
      <c r="K29" s="172">
        <f t="shared" si="9"/>
        <v>0</v>
      </c>
      <c r="L29" s="172">
        <v>21</v>
      </c>
      <c r="M29" s="172">
        <f t="shared" si="10"/>
        <v>0</v>
      </c>
      <c r="N29" s="170">
        <v>0</v>
      </c>
      <c r="O29" s="170">
        <f t="shared" si="11"/>
        <v>0</v>
      </c>
      <c r="P29" s="170">
        <v>0</v>
      </c>
      <c r="Q29" s="170">
        <f t="shared" si="12"/>
        <v>0</v>
      </c>
      <c r="R29" s="172"/>
      <c r="S29" s="172" t="s">
        <v>171</v>
      </c>
      <c r="T29" s="173" t="s">
        <v>204</v>
      </c>
      <c r="U29" s="157">
        <v>0</v>
      </c>
      <c r="V29" s="157">
        <f t="shared" si="13"/>
        <v>0</v>
      </c>
      <c r="W29" s="157"/>
      <c r="X29" s="157" t="s">
        <v>227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228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>
      <c r="A30" s="154"/>
      <c r="B30" s="155"/>
      <c r="C30" s="186" t="s">
        <v>329</v>
      </c>
      <c r="D30" s="158"/>
      <c r="E30" s="159"/>
      <c r="F30" s="157"/>
      <c r="G30" s="157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47"/>
      <c r="Z30" s="147"/>
      <c r="AA30" s="147"/>
      <c r="AB30" s="147"/>
      <c r="AC30" s="147"/>
      <c r="AD30" s="147"/>
      <c r="AE30" s="147"/>
      <c r="AF30" s="147"/>
      <c r="AG30" s="147" t="s">
        <v>140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ht="33.75" outlineLevel="1">
      <c r="A31" s="174">
        <v>21</v>
      </c>
      <c r="B31" s="175" t="s">
        <v>330</v>
      </c>
      <c r="C31" s="184" t="s">
        <v>331</v>
      </c>
      <c r="D31" s="176" t="s">
        <v>332</v>
      </c>
      <c r="E31" s="177">
        <v>30</v>
      </c>
      <c r="F31" s="178"/>
      <c r="G31" s="179">
        <f>ROUND(E31*F31,2)</f>
        <v>0</v>
      </c>
      <c r="H31" s="178"/>
      <c r="I31" s="179">
        <f>ROUND(E31*H31,2)</f>
        <v>0</v>
      </c>
      <c r="J31" s="178"/>
      <c r="K31" s="179">
        <f>ROUND(E31*J31,2)</f>
        <v>0</v>
      </c>
      <c r="L31" s="179">
        <v>21</v>
      </c>
      <c r="M31" s="179">
        <f>G31*(1+L31/100)</f>
        <v>0</v>
      </c>
      <c r="N31" s="177">
        <v>0</v>
      </c>
      <c r="O31" s="177">
        <f>ROUND(E31*N31,2)</f>
        <v>0</v>
      </c>
      <c r="P31" s="177">
        <v>0</v>
      </c>
      <c r="Q31" s="177">
        <f>ROUND(E31*P31,2)</f>
        <v>0</v>
      </c>
      <c r="R31" s="179"/>
      <c r="S31" s="179" t="s">
        <v>171</v>
      </c>
      <c r="T31" s="180" t="s">
        <v>204</v>
      </c>
      <c r="U31" s="157">
        <v>0</v>
      </c>
      <c r="V31" s="157">
        <f>ROUND(E31*U31,2)</f>
        <v>0</v>
      </c>
      <c r="W31" s="157"/>
      <c r="X31" s="157" t="s">
        <v>227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228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ht="48" customHeight="1" outlineLevel="1">
      <c r="A32" s="174">
        <v>22</v>
      </c>
      <c r="B32" s="175" t="s">
        <v>333</v>
      </c>
      <c r="C32" s="190" t="s">
        <v>336</v>
      </c>
      <c r="D32" s="176" t="s">
        <v>231</v>
      </c>
      <c r="E32" s="177">
        <v>5</v>
      </c>
      <c r="F32" s="178"/>
      <c r="G32" s="179">
        <f>ROUND(E32*F32,2)</f>
        <v>0</v>
      </c>
      <c r="H32" s="178"/>
      <c r="I32" s="179">
        <f>ROUND(E32*H32,2)</f>
        <v>0</v>
      </c>
      <c r="J32" s="178"/>
      <c r="K32" s="179">
        <f>ROUND(E32*J32,2)</f>
        <v>0</v>
      </c>
      <c r="L32" s="179">
        <v>21</v>
      </c>
      <c r="M32" s="179">
        <f>G32*(1+L32/100)</f>
        <v>0</v>
      </c>
      <c r="N32" s="177">
        <v>0</v>
      </c>
      <c r="O32" s="177">
        <f>ROUND(E32*N32,2)</f>
        <v>0</v>
      </c>
      <c r="P32" s="177">
        <v>0</v>
      </c>
      <c r="Q32" s="177">
        <f>ROUND(E32*P32,2)</f>
        <v>0</v>
      </c>
      <c r="R32" s="179"/>
      <c r="S32" s="179" t="s">
        <v>171</v>
      </c>
      <c r="T32" s="180" t="s">
        <v>204</v>
      </c>
      <c r="U32" s="157">
        <v>0</v>
      </c>
      <c r="V32" s="157">
        <f>ROUND(E32*U32,2)</f>
        <v>0</v>
      </c>
      <c r="W32" s="157"/>
      <c r="X32" s="157" t="s">
        <v>227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228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ht="67.5" outlineLevel="1">
      <c r="A33" s="154"/>
      <c r="B33" s="155"/>
      <c r="C33" s="186" t="s">
        <v>337</v>
      </c>
      <c r="D33" s="158"/>
      <c r="E33" s="159"/>
      <c r="F33" s="157"/>
      <c r="G33" s="157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47"/>
      <c r="Z33" s="147"/>
      <c r="AA33" s="147"/>
      <c r="AB33" s="147"/>
      <c r="AC33" s="147"/>
      <c r="AD33" s="147"/>
      <c r="AE33" s="147"/>
      <c r="AF33" s="147"/>
      <c r="AG33" s="147" t="s">
        <v>140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ht="22.5" outlineLevel="1">
      <c r="A34" s="167">
        <v>23</v>
      </c>
      <c r="B34" s="168" t="s">
        <v>334</v>
      </c>
      <c r="C34" s="185" t="s">
        <v>335</v>
      </c>
      <c r="D34" s="169" t="s">
        <v>321</v>
      </c>
      <c r="E34" s="170">
        <v>10</v>
      </c>
      <c r="F34" s="171"/>
      <c r="G34" s="172">
        <f>ROUND(E34*F34,2)</f>
        <v>0</v>
      </c>
      <c r="H34" s="171"/>
      <c r="I34" s="172">
        <f>ROUND(E34*H34,2)</f>
        <v>0</v>
      </c>
      <c r="J34" s="171"/>
      <c r="K34" s="172">
        <f>ROUND(E34*J34,2)</f>
        <v>0</v>
      </c>
      <c r="L34" s="172">
        <v>21</v>
      </c>
      <c r="M34" s="172">
        <f>G34*(1+L34/100)</f>
        <v>0</v>
      </c>
      <c r="N34" s="170">
        <v>0</v>
      </c>
      <c r="O34" s="170">
        <f>ROUND(E34*N34,2)</f>
        <v>0</v>
      </c>
      <c r="P34" s="170">
        <v>0</v>
      </c>
      <c r="Q34" s="170">
        <f>ROUND(E34*P34,2)</f>
        <v>0</v>
      </c>
      <c r="R34" s="172"/>
      <c r="S34" s="172" t="s">
        <v>171</v>
      </c>
      <c r="T34" s="173" t="s">
        <v>204</v>
      </c>
      <c r="U34" s="157">
        <v>0</v>
      </c>
      <c r="V34" s="157">
        <f>ROUND(E34*U34,2)</f>
        <v>0</v>
      </c>
      <c r="W34" s="157"/>
      <c r="X34" s="157" t="s">
        <v>227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228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>
      <c r="A35" s="3"/>
      <c r="B35" s="4"/>
      <c r="C35" s="187"/>
      <c r="D35" s="6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AE35">
        <v>15</v>
      </c>
      <c r="AF35">
        <v>21</v>
      </c>
      <c r="AG35" t="s">
        <v>113</v>
      </c>
    </row>
    <row r="36" spans="1:60">
      <c r="A36" s="150"/>
      <c r="B36" s="151" t="s">
        <v>31</v>
      </c>
      <c r="C36" s="188"/>
      <c r="D36" s="152"/>
      <c r="E36" s="153"/>
      <c r="F36" s="153"/>
      <c r="G36" s="182">
        <f>G8</f>
        <v>0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AE36">
        <f>SUMIF(L7:L34,AE35,G7:G34)</f>
        <v>0</v>
      </c>
      <c r="AF36">
        <f>SUMIF(L7:L34,AF35,G7:G34)</f>
        <v>0</v>
      </c>
      <c r="AG36" t="s">
        <v>214</v>
      </c>
    </row>
    <row r="37" spans="1:60">
      <c r="A37" s="3"/>
      <c r="B37" s="4"/>
      <c r="C37" s="187"/>
      <c r="D37" s="6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60">
      <c r="A38" s="3"/>
      <c r="B38" s="4"/>
      <c r="C38" s="187"/>
      <c r="D38" s="6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60">
      <c r="A39" s="247" t="s">
        <v>215</v>
      </c>
      <c r="B39" s="247"/>
      <c r="C39" s="248"/>
      <c r="D39" s="6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60">
      <c r="A40" s="249"/>
      <c r="B40" s="250"/>
      <c r="C40" s="251"/>
      <c r="D40" s="250"/>
      <c r="E40" s="250"/>
      <c r="F40" s="250"/>
      <c r="G40" s="252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AG40" t="s">
        <v>216</v>
      </c>
    </row>
    <row r="41" spans="1:60">
      <c r="A41" s="253"/>
      <c r="B41" s="254"/>
      <c r="C41" s="255"/>
      <c r="D41" s="254"/>
      <c r="E41" s="254"/>
      <c r="F41" s="254"/>
      <c r="G41" s="256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60">
      <c r="A42" s="253"/>
      <c r="B42" s="254"/>
      <c r="C42" s="255"/>
      <c r="D42" s="254"/>
      <c r="E42" s="254"/>
      <c r="F42" s="254"/>
      <c r="G42" s="256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60">
      <c r="A43" s="253"/>
      <c r="B43" s="254"/>
      <c r="C43" s="255"/>
      <c r="D43" s="254"/>
      <c r="E43" s="254"/>
      <c r="F43" s="254"/>
      <c r="G43" s="256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60">
      <c r="A44" s="257"/>
      <c r="B44" s="258"/>
      <c r="C44" s="259"/>
      <c r="D44" s="258"/>
      <c r="E44" s="258"/>
      <c r="F44" s="258"/>
      <c r="G44" s="260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60">
      <c r="A45" s="3"/>
      <c r="B45" s="4"/>
      <c r="C45" s="187"/>
      <c r="D45" s="6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60">
      <c r="C46" s="189"/>
      <c r="D46" s="10"/>
      <c r="AG46" t="s">
        <v>217</v>
      </c>
    </row>
    <row r="47" spans="1:60">
      <c r="D47" s="10"/>
    </row>
    <row r="48" spans="1:60">
      <c r="D48" s="10"/>
    </row>
    <row r="49" spans="4:4">
      <c r="D49" s="10"/>
    </row>
    <row r="50" spans="4:4">
      <c r="D50" s="10"/>
    </row>
    <row r="51" spans="4:4">
      <c r="D51" s="10"/>
    </row>
    <row r="52" spans="4:4">
      <c r="D52" s="10"/>
    </row>
    <row r="53" spans="4:4">
      <c r="D53" s="10"/>
    </row>
    <row r="54" spans="4:4">
      <c r="D54" s="10"/>
    </row>
    <row r="55" spans="4:4">
      <c r="D55" s="10"/>
    </row>
    <row r="56" spans="4:4">
      <c r="D56" s="10"/>
    </row>
    <row r="57" spans="4:4">
      <c r="D57" s="10"/>
    </row>
    <row r="58" spans="4:4">
      <c r="D58" s="10"/>
    </row>
    <row r="59" spans="4:4">
      <c r="D59" s="10"/>
    </row>
    <row r="60" spans="4:4">
      <c r="D60" s="10"/>
    </row>
    <row r="61" spans="4:4">
      <c r="D61" s="10"/>
    </row>
    <row r="62" spans="4:4">
      <c r="D62" s="10"/>
    </row>
    <row r="63" spans="4:4">
      <c r="D63" s="10"/>
    </row>
    <row r="64" spans="4:4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  <row r="5001" spans="4:4">
      <c r="D5001" s="10"/>
    </row>
  </sheetData>
  <sheetProtection password="E93A" sheet="1"/>
  <mergeCells count="6">
    <mergeCell ref="A40:G44"/>
    <mergeCell ref="A1:G1"/>
    <mergeCell ref="C2:G2"/>
    <mergeCell ref="C3:G3"/>
    <mergeCell ref="C4:G4"/>
    <mergeCell ref="A39:C39"/>
  </mergeCells>
  <phoneticPr fontId="0" type="noConversion"/>
  <pageMargins left="0.59055118110236204" right="0.196850393700787" top="0.78740157499999996" bottom="0.78740157499999996" header="0.3" footer="0.3"/>
  <pageSetup paperSize="9" orientation="landscape" horizontalDpi="4294967294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54</vt:i4>
      </vt:variant>
    </vt:vector>
  </HeadingPairs>
  <TitlesOfParts>
    <vt:vector size="61" baseType="lpstr">
      <vt:lpstr>Pokyny pro vyplnění</vt:lpstr>
      <vt:lpstr>Stavba</vt:lpstr>
      <vt:lpstr>VzorPolozky</vt:lpstr>
      <vt:lpstr>1 1 Pol</vt:lpstr>
      <vt:lpstr>2 2 Pol</vt:lpstr>
      <vt:lpstr>3 3 Pol</vt:lpstr>
      <vt:lpstr>4 4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'1 1 Pol'!Print_Area</vt:lpstr>
      <vt:lpstr>'2 2 Pol'!Print_Area</vt:lpstr>
      <vt:lpstr>'3 3 Pol'!Print_Area</vt:lpstr>
      <vt:lpstr>'4 4 Pol'!Print_Area</vt:lpstr>
      <vt:lpstr>Stavba!Print_Area</vt:lpstr>
      <vt:lpstr>'1 1 Pol'!Print_Titles</vt:lpstr>
      <vt:lpstr>'2 2 Pol'!Print_Titles</vt:lpstr>
      <vt:lpstr>'3 3 Pol'!Print_Titles</vt:lpstr>
      <vt:lpstr>'4 4 Pol'!Print_Titles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INAD</cp:lastModifiedBy>
  <cp:lastPrinted>2022-02-07T06:52:41Z</cp:lastPrinted>
  <dcterms:created xsi:type="dcterms:W3CDTF">2009-04-08T07:15:50Z</dcterms:created>
  <dcterms:modified xsi:type="dcterms:W3CDTF">2022-03-28T13:39:50Z</dcterms:modified>
</cp:coreProperties>
</file>