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illova\Documents\Koleje\Kounicova\Orava Pizzerie_vestibul\"/>
    </mc:Choice>
  </mc:AlternateContent>
  <xr:revisionPtr revIDLastSave="0" documentId="8_{7A8C2943-9DC8-4DD8-A89E-C9A895ED9DBD}" xr6:coauthVersionLast="36" xr6:coauthVersionMax="36" xr10:uidLastSave="{00000000-0000-0000-0000-000000000000}"/>
  <bookViews>
    <workbookView xWindow="-120" yWindow="48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01 Pol" sheetId="12" r:id="rId4"/>
  </sheets>
  <externalReferences>
    <externalReference r:id="rId5"/>
  </externalReferences>
  <definedNames>
    <definedName name="CelkemDPHVypocet" localSheetId="1">Stavba!$H$41</definedName>
    <definedName name="CenaCelkem">Stavba!$G$29</definedName>
    <definedName name="CenaCelkemBezDPH">Stavba!$G$28</definedName>
    <definedName name="CenaCelkemVypocet" localSheetId="1">Stavba!$I$41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Pol'!$A$1:$X$124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Stavba!$F$41</definedName>
    <definedName name="ZakladDPHZakl">Stavba!$G$25</definedName>
    <definedName name="ZakladDPHZaklVypocet" localSheetId="1">Stavba!$G$41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77" i="12" l="1"/>
  <c r="BA68" i="12" l="1"/>
  <c r="G9" i="12"/>
  <c r="M9" i="12" s="1"/>
  <c r="I9" i="12"/>
  <c r="I8" i="12" s="1"/>
  <c r="K9" i="12"/>
  <c r="K8" i="12" s="1"/>
  <c r="O9" i="12"/>
  <c r="O8" i="12" s="1"/>
  <c r="Q9" i="12"/>
  <c r="V9" i="12"/>
  <c r="V8" i="12" s="1"/>
  <c r="G13" i="12"/>
  <c r="I13" i="12"/>
  <c r="K13" i="12"/>
  <c r="M13" i="12"/>
  <c r="O13" i="12"/>
  <c r="Q13" i="12"/>
  <c r="V13" i="12"/>
  <c r="G19" i="12"/>
  <c r="G8" i="12" s="1"/>
  <c r="I50" i="1" s="1"/>
  <c r="I19" i="12"/>
  <c r="K19" i="12"/>
  <c r="O19" i="12"/>
  <c r="Q19" i="12"/>
  <c r="V19" i="12"/>
  <c r="G21" i="12"/>
  <c r="M21" i="12" s="1"/>
  <c r="I21" i="12"/>
  <c r="K21" i="12"/>
  <c r="O21" i="12"/>
  <c r="Q21" i="12"/>
  <c r="Q8" i="12" s="1"/>
  <c r="V21" i="12"/>
  <c r="G29" i="12"/>
  <c r="I51" i="1" s="1"/>
  <c r="K29" i="12"/>
  <c r="Q29" i="12"/>
  <c r="G30" i="12"/>
  <c r="I30" i="12"/>
  <c r="I29" i="12" s="1"/>
  <c r="K30" i="12"/>
  <c r="M30" i="12"/>
  <c r="M29" i="12" s="1"/>
  <c r="O30" i="12"/>
  <c r="O29" i="12" s="1"/>
  <c r="Q30" i="12"/>
  <c r="V30" i="12"/>
  <c r="V29" i="12" s="1"/>
  <c r="O32" i="12"/>
  <c r="G33" i="12"/>
  <c r="M33" i="12" s="1"/>
  <c r="I33" i="12"/>
  <c r="I32" i="12" s="1"/>
  <c r="K33" i="12"/>
  <c r="O33" i="12"/>
  <c r="Q33" i="12"/>
  <c r="Q32" i="12" s="1"/>
  <c r="V33" i="12"/>
  <c r="V32" i="12" s="1"/>
  <c r="G36" i="12"/>
  <c r="M36" i="12" s="1"/>
  <c r="I36" i="12"/>
  <c r="K36" i="12"/>
  <c r="K32" i="12" s="1"/>
  <c r="O36" i="12"/>
  <c r="Q36" i="12"/>
  <c r="V36" i="12"/>
  <c r="G38" i="12"/>
  <c r="G32" i="12" s="1"/>
  <c r="I52" i="1" s="1"/>
  <c r="I38" i="12"/>
  <c r="K38" i="12"/>
  <c r="O38" i="12"/>
  <c r="Q38" i="12"/>
  <c r="V38" i="12"/>
  <c r="G45" i="12"/>
  <c r="I53" i="1" s="1"/>
  <c r="O45" i="12"/>
  <c r="V45" i="12"/>
  <c r="G46" i="12"/>
  <c r="M46" i="12" s="1"/>
  <c r="M45" i="12" s="1"/>
  <c r="I46" i="12"/>
  <c r="I45" i="12" s="1"/>
  <c r="K46" i="12"/>
  <c r="K45" i="12" s="1"/>
  <c r="O46" i="12"/>
  <c r="Q46" i="12"/>
  <c r="Q45" i="12" s="1"/>
  <c r="V46" i="12"/>
  <c r="G48" i="12"/>
  <c r="I48" i="12"/>
  <c r="I47" i="12" s="1"/>
  <c r="K48" i="12"/>
  <c r="M48" i="12"/>
  <c r="O48" i="12"/>
  <c r="O47" i="12" s="1"/>
  <c r="Q48" i="12"/>
  <c r="V48" i="12"/>
  <c r="G50" i="12"/>
  <c r="I50" i="12"/>
  <c r="K50" i="12"/>
  <c r="O50" i="12"/>
  <c r="Q50" i="12"/>
  <c r="V50" i="12"/>
  <c r="G52" i="12"/>
  <c r="M52" i="12" s="1"/>
  <c r="I52" i="12"/>
  <c r="K52" i="12"/>
  <c r="O52" i="12"/>
  <c r="Q52" i="12"/>
  <c r="Q47" i="12" s="1"/>
  <c r="V52" i="12"/>
  <c r="G54" i="12"/>
  <c r="I54" i="12"/>
  <c r="K54" i="12"/>
  <c r="K47" i="12" s="1"/>
  <c r="M54" i="12"/>
  <c r="O54" i="12"/>
  <c r="Q54" i="12"/>
  <c r="V54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V47" i="12" s="1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Q66" i="12" s="1"/>
  <c r="V67" i="12"/>
  <c r="V66" i="12" s="1"/>
  <c r="G71" i="12"/>
  <c r="M71" i="12" s="1"/>
  <c r="I71" i="12"/>
  <c r="K71" i="12"/>
  <c r="O71" i="12"/>
  <c r="Q71" i="12"/>
  <c r="V71" i="12"/>
  <c r="G74" i="12"/>
  <c r="I74" i="12"/>
  <c r="K74" i="12"/>
  <c r="M74" i="12"/>
  <c r="O74" i="12"/>
  <c r="Q74" i="12"/>
  <c r="V74" i="12"/>
  <c r="G77" i="12"/>
  <c r="M77" i="12" s="1"/>
  <c r="I77" i="12"/>
  <c r="K77" i="12"/>
  <c r="O77" i="12"/>
  <c r="Q77" i="12"/>
  <c r="V77" i="12"/>
  <c r="G80" i="12"/>
  <c r="M80" i="12" s="1"/>
  <c r="I80" i="12"/>
  <c r="K80" i="12"/>
  <c r="O80" i="12"/>
  <c r="Q80" i="12"/>
  <c r="V80" i="12"/>
  <c r="G83" i="12"/>
  <c r="M83" i="12" s="1"/>
  <c r="I83" i="12"/>
  <c r="K83" i="12"/>
  <c r="O83" i="12"/>
  <c r="Q83" i="12"/>
  <c r="V83" i="12"/>
  <c r="G86" i="12"/>
  <c r="I86" i="12"/>
  <c r="K86" i="12"/>
  <c r="M86" i="12"/>
  <c r="O86" i="12"/>
  <c r="Q86" i="12"/>
  <c r="V86" i="12"/>
  <c r="G87" i="12"/>
  <c r="I56" i="1" s="1"/>
  <c r="G88" i="12"/>
  <c r="M88" i="12" s="1"/>
  <c r="I88" i="12"/>
  <c r="I87" i="12" s="1"/>
  <c r="K88" i="12"/>
  <c r="O88" i="12"/>
  <c r="Q88" i="12"/>
  <c r="Q87" i="12" s="1"/>
  <c r="V88" i="12"/>
  <c r="G92" i="12"/>
  <c r="M92" i="12" s="1"/>
  <c r="I92" i="12"/>
  <c r="K92" i="12"/>
  <c r="K87" i="12" s="1"/>
  <c r="O92" i="12"/>
  <c r="Q92" i="12"/>
  <c r="V92" i="12"/>
  <c r="V87" i="12" s="1"/>
  <c r="G95" i="12"/>
  <c r="I95" i="12"/>
  <c r="K95" i="12"/>
  <c r="M95" i="12"/>
  <c r="O95" i="12"/>
  <c r="Q95" i="12"/>
  <c r="V95" i="12"/>
  <c r="G101" i="12"/>
  <c r="M101" i="12" s="1"/>
  <c r="I101" i="12"/>
  <c r="K101" i="12"/>
  <c r="O101" i="12"/>
  <c r="O87" i="12" s="1"/>
  <c r="Q101" i="12"/>
  <c r="V101" i="12"/>
  <c r="Q107" i="12"/>
  <c r="G108" i="12"/>
  <c r="G107" i="12" s="1"/>
  <c r="I57" i="1" s="1"/>
  <c r="I108" i="12"/>
  <c r="K108" i="12"/>
  <c r="K107" i="12" s="1"/>
  <c r="O108" i="12"/>
  <c r="Q108" i="12"/>
  <c r="V108" i="12"/>
  <c r="V107" i="12" s="1"/>
  <c r="G109" i="12"/>
  <c r="I109" i="12"/>
  <c r="K109" i="12"/>
  <c r="M109" i="12"/>
  <c r="O109" i="12"/>
  <c r="Q109" i="12"/>
  <c r="V109" i="12"/>
  <c r="G110" i="12"/>
  <c r="M110" i="12" s="1"/>
  <c r="I110" i="12"/>
  <c r="K110" i="12"/>
  <c r="O110" i="12"/>
  <c r="O107" i="12" s="1"/>
  <c r="Q110" i="12"/>
  <c r="V110" i="12"/>
  <c r="G111" i="12"/>
  <c r="M111" i="12" s="1"/>
  <c r="I111" i="12"/>
  <c r="I107" i="12" s="1"/>
  <c r="K111" i="12"/>
  <c r="O111" i="12"/>
  <c r="Q111" i="12"/>
  <c r="V111" i="12"/>
  <c r="G112" i="12"/>
  <c r="M112" i="12" s="1"/>
  <c r="I112" i="12"/>
  <c r="K112" i="12"/>
  <c r="O112" i="12"/>
  <c r="Q112" i="12"/>
  <c r="V112" i="12"/>
  <c r="AE114" i="12"/>
  <c r="F40" i="1" s="1"/>
  <c r="F41" i="1" s="1"/>
  <c r="I20" i="1"/>
  <c r="I19" i="1"/>
  <c r="I18" i="1"/>
  <c r="J28" i="1"/>
  <c r="J26" i="1"/>
  <c r="G38" i="1"/>
  <c r="F38" i="1"/>
  <c r="J23" i="1"/>
  <c r="J24" i="1"/>
  <c r="J25" i="1"/>
  <c r="J27" i="1"/>
  <c r="E24" i="1"/>
  <c r="E26" i="1"/>
  <c r="M38" i="12" l="1"/>
  <c r="M32" i="12"/>
  <c r="I16" i="1"/>
  <c r="M19" i="12"/>
  <c r="M8" i="12" s="1"/>
  <c r="I66" i="12"/>
  <c r="F39" i="1"/>
  <c r="G66" i="12"/>
  <c r="K66" i="12"/>
  <c r="AF114" i="12"/>
  <c r="O66" i="12"/>
  <c r="M66" i="12"/>
  <c r="M87" i="12"/>
  <c r="M108" i="12"/>
  <c r="M107" i="12" s="1"/>
  <c r="M50" i="12"/>
  <c r="M47" i="12" s="1"/>
  <c r="G47" i="12"/>
  <c r="I54" i="1" s="1"/>
  <c r="J39" i="1"/>
  <c r="G39" i="1" l="1"/>
  <c r="G40" i="1"/>
  <c r="G41" i="1" s="1"/>
  <c r="I55" i="1"/>
  <c r="G114" i="12"/>
  <c r="G23" i="1"/>
  <c r="A23" i="1" s="1"/>
  <c r="I58" i="1" l="1"/>
  <c r="I17" i="1"/>
  <c r="I21" i="1" s="1"/>
  <c r="H40" i="1"/>
  <c r="H41" i="1" s="1"/>
  <c r="H39" i="1"/>
  <c r="I39" i="1" s="1"/>
  <c r="G24" i="1"/>
  <c r="A24" i="1"/>
  <c r="G25" i="1" l="1"/>
  <c r="A25" i="1" s="1"/>
  <c r="G28" i="1"/>
  <c r="I40" i="1"/>
  <c r="I41" i="1" s="1"/>
  <c r="J57" i="1"/>
  <c r="J52" i="1"/>
  <c r="J56" i="1"/>
  <c r="J51" i="1"/>
  <c r="J53" i="1"/>
  <c r="J50" i="1"/>
  <c r="J54" i="1"/>
  <c r="J55" i="1"/>
  <c r="G26" i="1" l="1"/>
  <c r="A27" i="1" s="1"/>
  <c r="A26" i="1"/>
  <c r="J58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Markéta Čápová</author>
  </authors>
  <commentList>
    <comment ref="S6" authorId="0" shapeId="0" xr:uid="{882AB9BF-7399-423C-8D37-59D5172B443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16E18F-73CB-4006-89B6-381939B7D33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<sst xmlns="http://schemas.openxmlformats.org/spreadsheetml/2006/main" count="538" uniqueCount="221">
  <si>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</si>
  <si>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</si>
  <si>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</si>
  <si>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</si>
  <si>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</si>
  <si>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</si>
  <si>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</si>
  <si>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</si>
  <si>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</si>
  <si>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</si>
  <si>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</si>
  <si>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</si>
  <si>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</si>
  <si>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</si>
  <si>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</si>
  <si>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</si>
  <si>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</si>
  <si>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</si>
  <si>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</si>
  <si>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</si>
  <si>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</si>
  <si>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</si>
  <si>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</si>
  <si>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</si>
  <si>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</si>
  <si>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</si>
  <si>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</si>
  <si>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</si>
  <si>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</si>
  <si>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</si>
  <si>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</si>
  <si>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</si>
  <si>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</si>
  <si>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</si>
  <si>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</si>
  <si>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</si>
  <si>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</si>
  <si>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</si>
  <si>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</si>
  <si>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</si>
  <si>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</si>
  <si>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</si>
  <si>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</si>
  <si>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C743</t>
  </si>
  <si>
    <t>MUNI Koleje</t>
  </si>
  <si>
    <t>Stavba</t>
  </si>
  <si>
    <t>SO01</t>
  </si>
  <si>
    <t>Provozní prostor</t>
  </si>
  <si>
    <t>01</t>
  </si>
  <si>
    <t>Opravy po zatečení</t>
  </si>
  <si>
    <t>Celkem za stavbu</t>
  </si>
  <si>
    <t>CZK</t>
  </si>
  <si>
    <t>#POPS</t>
  </si>
  <si>
    <t>Popis stavby: C743 - MUNI Koleje</t>
  </si>
  <si>
    <t>#POPO</t>
  </si>
  <si>
    <t>Popis objektu: SO01 - Provozní prostor</t>
  </si>
  <si>
    <t>Rekapitulace dílů</t>
  </si>
  <si>
    <t>Typ dílu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</si>
  <si>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</si>
  <si>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</si>
  <si>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</si>
  <si>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</si>
  <si>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</si>
  <si>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</si>
  <si>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</si>
  <si>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</si>
  <si>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7631</t>
  </si>
  <si>
    <t>Konstrukce sádrokartonové</t>
  </si>
  <si>
    <t>776</t>
  </si>
  <si>
    <t>Podlahy povlakové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</si>
  <si>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</si>
  <si>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</si>
  <si>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</si>
  <si>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</si>
  <si>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</si>
  <si>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</si>
  <si>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</si>
  <si>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</si>
  <si>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</si>
  <si>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</si>
  <si>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</si>
  <si>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</si>
  <si>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</si>
  <si>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</si>
  <si>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</si>
  <si>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</si>
  <si>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</si>
  <si>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</si>
  <si>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</si>
  <si>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</si>
  <si>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</si>
  <si>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</si>
  <si>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</si>
  <si>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</si>
  <si>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</si>
  <si>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</si>
  <si>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</si>
  <si>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</si>
  <si>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</si>
  <si>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</si>
  <si>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</si>
  <si>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</si>
  <si>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</si>
  <si>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</si>
  <si>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602016193</t>
  </si>
  <si>
    <t>Penetrace hloubková stěn PROFI Akryl-Tiefengrund</t>
  </si>
  <si>
    <t>m2</t>
  </si>
  <si>
    <t>Vlastní</t>
  </si>
  <si>
    <t>Indiv</t>
  </si>
  <si>
    <t>Práce</t>
  </si>
  <si>
    <t>POL1_</t>
  </si>
  <si>
    <t xml:space="preserve">je nutné zpevnit stávající omítku, která je narušena zatopením : </t>
  </si>
  <si>
    <t>VV</t>
  </si>
  <si>
    <t>stěna středová : 3,2*19,51</t>
  </si>
  <si>
    <t>sloup 2ks : (1,01+1,01+0,47+0,47)*3,2*2</t>
  </si>
  <si>
    <t>612421331</t>
  </si>
  <si>
    <t>Oprava vápen.omítek stěn do 30 % pl. - štukových s použitím suché maltové směsi</t>
  </si>
  <si>
    <t>Včetně pomocného pracovního lešení o výšce podlahy do 1900 mm a pro zatížení do 1,5 kPa.</t>
  </si>
  <si>
    <t>POP</t>
  </si>
  <si>
    <t>stěna středová narušená zatopením a dřevěného demontáží obložení : 3,2*19,51</t>
  </si>
  <si>
    <t>stěna s vchodovými dveřmikde bylo dřevěné oložení - odpočet dveří : 5,26*3,2-1,8*2,5</t>
  </si>
  <si>
    <t>stěna s pultem - odpočet dveří : 5,26*3,2-0,9*2</t>
  </si>
  <si>
    <t>stěna do ulice odpočet výplní : (19,51*3,2)-(2,2*5,95)-(5,95*2,2)-(5,95*2,2)</t>
  </si>
  <si>
    <t>613421173</t>
  </si>
  <si>
    <t>Omítka sloupů, plocha rovná, MVC, štuková</t>
  </si>
  <si>
    <t>941955001</t>
  </si>
  <si>
    <t>Lešení lehké pomocné, výška podlahy do 1,2 m</t>
  </si>
  <si>
    <t>půdorysná plocha strop : 5,26*19,51</t>
  </si>
  <si>
    <t xml:space="preserve">stěny : </t>
  </si>
  <si>
    <t>stěna s pultem : 5,26*3,2</t>
  </si>
  <si>
    <t>stěna s vchodovými dveřmikde bylo dřevěné oložení : 5,26*3,2</t>
  </si>
  <si>
    <t>952901111</t>
  </si>
  <si>
    <t>Vyčištění budov o výšce podlaží do 4 m</t>
  </si>
  <si>
    <t>plocha podlahy : 5,26*19,51</t>
  </si>
  <si>
    <t>965048515</t>
  </si>
  <si>
    <t>Broušení betonových povrchů do tl. 5 mm</t>
  </si>
  <si>
    <t>odpočet sloupů : -1,01*0,47*2</t>
  </si>
  <si>
    <t>978012161</t>
  </si>
  <si>
    <t>Otlučení omítek vnitřních rákosov.stropů</t>
  </si>
  <si>
    <t>narušené rákosové omítky a dřevěném podhledu : 5,26*19,51</t>
  </si>
  <si>
    <t>978013121</t>
  </si>
  <si>
    <t>Otlučení omítek vnitřních stěn v rozsahu do 10 %</t>
  </si>
  <si>
    <t xml:space="preserve">je nutné otlučení  stávající omítku, která je narušena zatopením, : </t>
  </si>
  <si>
    <t>999281145</t>
  </si>
  <si>
    <t>Přesun hmot pro opravy a údržbu do v. 6 m, nošením</t>
  </si>
  <si>
    <t>t</t>
  </si>
  <si>
    <t>RTS 22/ I</t>
  </si>
  <si>
    <t>Přesun hmot</t>
  </si>
  <si>
    <t>POL7_</t>
  </si>
  <si>
    <t>342263420</t>
  </si>
  <si>
    <t>Osazení revizních dvířek do SDK příček, do 0,50 m2</t>
  </si>
  <si>
    <t>kus</t>
  </si>
  <si>
    <t>Včetně vytvoření otvoru a osazení rámu s dvířky a prošroubování.</t>
  </si>
  <si>
    <t>půdorysná plocha : 5,26*19,51</t>
  </si>
  <si>
    <t>767584502</t>
  </si>
  <si>
    <t>Montáž podhledů kazetových na ocel.konstr.60x60 cm</t>
  </si>
  <si>
    <t>plocha podhledu : 5,26*19,51</t>
  </si>
  <si>
    <t>767587111</t>
  </si>
  <si>
    <t>Nosný rošt podhl. Knauf,vidit.kce,kazeta 600x600mm</t>
  </si>
  <si>
    <t>767896920</t>
  </si>
  <si>
    <t>Těsnění spár styků tmelením</t>
  </si>
  <si>
    <t>m</t>
  </si>
  <si>
    <t>obvod : 19,51+19,51+5,26+5,26</t>
  </si>
  <si>
    <t>2x sloup : 2*2*(1,01*0,47)</t>
  </si>
  <si>
    <t>23152419</t>
  </si>
  <si>
    <t>Tmel akrylátový AKROTMEL S4 - štuk 310 ml</t>
  </si>
  <si>
    <t>Specifikace</t>
  </si>
  <si>
    <t>POL3_</t>
  </si>
  <si>
    <t>obvod : (19,51+19,51+5,26+5,26)*0,09</t>
  </si>
  <si>
    <t>2x sloup : 2*2*(1,01*0,47)*0,09</t>
  </si>
  <si>
    <t>28349016</t>
  </si>
  <si>
    <t>Dvířka revizní plná SI 4060 rozměr 400x600 mm</t>
  </si>
  <si>
    <t>595960020</t>
  </si>
  <si>
    <t>Thermatex Acoustic Hygena SK, 600x600x19 mm antibakteriální úprava</t>
  </si>
  <si>
    <t>plocha podhledu : 5,26*19,51*1,1</t>
  </si>
  <si>
    <t>998763201</t>
  </si>
  <si>
    <t>Přesun hmot pro dřevostavby, výšky do 12 m</t>
  </si>
  <si>
    <t>POL1_7</t>
  </si>
  <si>
    <t>632419104</t>
  </si>
  <si>
    <t>Samonivelač. stěrka BASF, ruční zpracování tl.4 mm cementová podlahová stěrka PCI Pericem 515</t>
  </si>
  <si>
    <t>Speciální cementová samonivelační podlahová stěrka pro tloušťky 1-15 mm. Pouze pro vnitřní použití, vhodná pro podlahová vytápění, pro jemné vyrovnání nerovných podlah.</t>
  </si>
  <si>
    <t>776421100</t>
  </si>
  <si>
    <t>Lepení podlahových soklíků z PVC a vinylu</t>
  </si>
  <si>
    <t>obvod : 19,51+19,51+5,26+5,26-1,8-0,9</t>
  </si>
  <si>
    <t>776521100</t>
  </si>
  <si>
    <t>Lepení povlak.podlah z pásů PVC na Chemopren</t>
  </si>
  <si>
    <t>776441491</t>
  </si>
  <si>
    <t>Přebroušení podlah po vyrovnání stěrkou</t>
  </si>
  <si>
    <t>28342403</t>
  </si>
  <si>
    <t>Lišta soklová PVC Tarkett Jaslo 100x25 mm dl. 50 m</t>
  </si>
  <si>
    <t>obvod : 19,51+19,51+5,26+5,26 - 1,8-0,9</t>
  </si>
  <si>
    <t>28410150</t>
  </si>
  <si>
    <t>Linoleum Marmorette LPX tl. 2,5 mm, š. 2 m dl. 20m</t>
  </si>
  <si>
    <t xml:space="preserve">plocha podlahy, 5,26*19,51 : </t>
  </si>
  <si>
    <t>potřeba 3x 20m : 6*20</t>
  </si>
  <si>
    <t>998712201</t>
  </si>
  <si>
    <t>Přesun hmot pro povlakové krytiny, výšky do 6 m</t>
  </si>
  <si>
    <t>784401801</t>
  </si>
  <si>
    <t>Odstranění malby obroušením v místnosti H do 3,8 m</t>
  </si>
  <si>
    <t>784402801</t>
  </si>
  <si>
    <t>Odstranění malby oškrábáním v místnosti H do 3,8 m</t>
  </si>
  <si>
    <t>784191201</t>
  </si>
  <si>
    <t>Penetrace podkladu hloubková Primalex 1x</t>
  </si>
  <si>
    <t>784195212</t>
  </si>
  <si>
    <t>Malba Primalex Plus, bílá, bez penetrace, 2 x</t>
  </si>
  <si>
    <t>979990107</t>
  </si>
  <si>
    <t>Poplatek za uložení suti - směs betonu, cihel, dřeva, skupina odpadu 170904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</si>
  <si>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</si>
  <si>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</si>
  <si>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</si>
  <si>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</si>
  <si>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</si>
  <si>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</si>
  <si>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979087312</t>
  </si>
  <si>
    <t>Vodorovné přemístění vyb. hmot nošením do 10 m</t>
  </si>
  <si>
    <t>979087391</t>
  </si>
  <si>
    <t>Příplatek za nošení suti každých dalších 10 m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</si>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</sst>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7" t="s">
        <v>41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opLeftCell="B20" zoomScaleNormal="100" zoomScaleSheetLayoutView="75" workbookViewId="0">
      <selection activeCell="J41" sqref="J4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2" t="s">
        <v>4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 x14ac:dyDescent="0.2">
      <c r="A2" s="2"/>
      <c r="B2" s="76" t="s">
        <v>24</v>
      </c>
      <c r="C2" s="77"/>
      <c r="D2" s="78" t="s">
        <v>43</v>
      </c>
      <c r="E2" s="228" t="s">
        <v>44</v>
      </c>
      <c r="F2" s="229"/>
      <c r="G2" s="229"/>
      <c r="H2" s="229"/>
      <c r="I2" s="229"/>
      <c r="J2" s="230"/>
      <c r="O2" s="1"/>
    </row>
    <row r="3" spans="1:15" ht="27" hidden="1" customHeight="1" x14ac:dyDescent="0.2">
      <c r="A3" s="2"/>
      <c r="B3" s="79"/>
      <c r="C3" s="77"/>
      <c r="D3" s="80"/>
      <c r="E3" s="231"/>
      <c r="F3" s="232"/>
      <c r="G3" s="232"/>
      <c r="H3" s="232"/>
      <c r="I3" s="232"/>
      <c r="J3" s="233"/>
    </row>
    <row r="4" spans="1:15" ht="23.25" customHeight="1" x14ac:dyDescent="0.2">
      <c r="A4" s="2"/>
      <c r="B4" s="81"/>
      <c r="C4" s="82"/>
      <c r="D4" s="83"/>
      <c r="E4" s="212"/>
      <c r="F4" s="212"/>
      <c r="G4" s="212"/>
      <c r="H4" s="212"/>
      <c r="I4" s="212"/>
      <c r="J4" s="213"/>
    </row>
    <row r="5" spans="1:15" ht="24" customHeight="1" x14ac:dyDescent="0.2">
      <c r="A5" s="2"/>
      <c r="B5" s="31" t="s">
        <v>23</v>
      </c>
      <c r="D5" s="216"/>
      <c r="E5" s="217"/>
      <c r="F5" s="217"/>
      <c r="G5" s="217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8"/>
      <c r="E6" s="219"/>
      <c r="F6" s="219"/>
      <c r="G6" s="219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0"/>
      <c r="F7" s="221"/>
      <c r="G7" s="22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5"/>
      <c r="E11" s="235"/>
      <c r="F11" s="235"/>
      <c r="G11" s="235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1"/>
      <c r="E12" s="211"/>
      <c r="F12" s="211"/>
      <c r="G12" s="211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4"/>
      <c r="F13" s="215"/>
      <c r="G13" s="21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4"/>
      <c r="F15" s="234"/>
      <c r="G15" s="236"/>
      <c r="H15" s="236"/>
      <c r="I15" s="236" t="s">
        <v>31</v>
      </c>
      <c r="J15" s="237"/>
    </row>
    <row r="16" spans="1:15" ht="23.25" customHeight="1" x14ac:dyDescent="0.2">
      <c r="A16" s="135" t="s">
        <v>26</v>
      </c>
      <c r="B16" s="38" t="s">
        <v>26</v>
      </c>
      <c r="C16" s="62"/>
      <c r="D16" s="63"/>
      <c r="E16" s="200"/>
      <c r="F16" s="201"/>
      <c r="G16" s="200"/>
      <c r="H16" s="201"/>
      <c r="I16" s="200">
        <f>SUMIF(F50:F57,A16,I50:I57)+SUMIF(F50:F57,"PSU",I50:I57)</f>
        <v>0</v>
      </c>
      <c r="J16" s="202"/>
    </row>
    <row r="17" spans="1:10" ht="23.25" customHeight="1" x14ac:dyDescent="0.2">
      <c r="A17" s="135" t="s">
        <v>27</v>
      </c>
      <c r="B17" s="38" t="s">
        <v>27</v>
      </c>
      <c r="C17" s="62"/>
      <c r="D17" s="63"/>
      <c r="E17" s="200"/>
      <c r="F17" s="201"/>
      <c r="G17" s="200"/>
      <c r="H17" s="201"/>
      <c r="I17" s="200">
        <f>SUMIF(F50:F57,A17,I50:I57)</f>
        <v>0</v>
      </c>
      <c r="J17" s="202"/>
    </row>
    <row r="18" spans="1:10" ht="23.25" customHeight="1" x14ac:dyDescent="0.2">
      <c r="A18" s="135" t="s">
        <v>28</v>
      </c>
      <c r="B18" s="38" t="s">
        <v>28</v>
      </c>
      <c r="C18" s="62"/>
      <c r="D18" s="63"/>
      <c r="E18" s="200"/>
      <c r="F18" s="201"/>
      <c r="G18" s="200"/>
      <c r="H18" s="201"/>
      <c r="I18" s="200">
        <f>SUMIF(F50:F57,A18,I50:I57)</f>
        <v>0</v>
      </c>
      <c r="J18" s="202"/>
    </row>
    <row r="19" spans="1:10" ht="23.25" customHeight="1" x14ac:dyDescent="0.2">
      <c r="A19" s="135" t="s">
        <v>75</v>
      </c>
      <c r="B19" s="38" t="s">
        <v>29</v>
      </c>
      <c r="C19" s="62"/>
      <c r="D19" s="63"/>
      <c r="E19" s="200"/>
      <c r="F19" s="201"/>
      <c r="G19" s="200"/>
      <c r="H19" s="201"/>
      <c r="I19" s="200">
        <f>SUMIF(F50:F57,A19,I50:I57)</f>
        <v>0</v>
      </c>
      <c r="J19" s="202"/>
    </row>
    <row r="20" spans="1:10" ht="23.25" customHeight="1" x14ac:dyDescent="0.2">
      <c r="A20" s="135" t="s">
        <v>76</v>
      </c>
      <c r="B20" s="38" t="s">
        <v>30</v>
      </c>
      <c r="C20" s="62"/>
      <c r="D20" s="63"/>
      <c r="E20" s="200"/>
      <c r="F20" s="201"/>
      <c r="G20" s="200"/>
      <c r="H20" s="201"/>
      <c r="I20" s="200">
        <f>SUMIF(F50:F57,A20,I50:I57)</f>
        <v>0</v>
      </c>
      <c r="J20" s="202"/>
    </row>
    <row r="21" spans="1:10" ht="23.25" customHeight="1" x14ac:dyDescent="0.2">
      <c r="A21" s="2"/>
      <c r="B21" s="48" t="s">
        <v>31</v>
      </c>
      <c r="C21" s="64"/>
      <c r="D21" s="65"/>
      <c r="E21" s="203"/>
      <c r="F21" s="238"/>
      <c r="G21" s="203"/>
      <c r="H21" s="238"/>
      <c r="I21" s="203">
        <f>SUM(I16:J20)</f>
        <v>0</v>
      </c>
      <c r="J21" s="204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8">
        <f>ZakladDPHSniVypocet</f>
        <v>0</v>
      </c>
      <c r="H23" s="199"/>
      <c r="I23" s="19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6">
        <f>A23</f>
        <v>0</v>
      </c>
      <c r="H24" s="197"/>
      <c r="I24" s="19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8">
        <f>ZakladDPHZaklVypocet</f>
        <v>0</v>
      </c>
      <c r="H25" s="199"/>
      <c r="I25" s="19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5">
        <f>A25</f>
        <v>0</v>
      </c>
      <c r="H26" s="226"/>
      <c r="I26" s="22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7">
        <f>CenaCelkem-(ZakladDPHSni+DPHSni+ZakladDPHZakl+DPHZakl)</f>
        <v>0</v>
      </c>
      <c r="H27" s="227"/>
      <c r="I27" s="227"/>
      <c r="J27" s="41" t="str">
        <f t="shared" si="0"/>
        <v>CZK</v>
      </c>
    </row>
    <row r="28" spans="1:10" ht="27.75" hidden="1" customHeight="1" thickBot="1" x14ac:dyDescent="0.25">
      <c r="A28" s="2"/>
      <c r="B28" s="109" t="s">
        <v>25</v>
      </c>
      <c r="C28" s="110"/>
      <c r="D28" s="110"/>
      <c r="E28" s="111"/>
      <c r="F28" s="112"/>
      <c r="G28" s="205">
        <f>ZakladDPHSniVypocet+ZakladDPHZaklVypocet</f>
        <v>0</v>
      </c>
      <c r="H28" s="206"/>
      <c r="I28" s="206"/>
      <c r="J28" s="11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9" t="s">
        <v>37</v>
      </c>
      <c r="C29" s="114"/>
      <c r="D29" s="114"/>
      <c r="E29" s="114"/>
      <c r="F29" s="115"/>
      <c r="G29" s="205">
        <f>A27</f>
        <v>0</v>
      </c>
      <c r="H29" s="205"/>
      <c r="I29" s="205"/>
      <c r="J29" s="116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7"/>
      <c r="E34" s="208"/>
      <c r="G34" s="209"/>
      <c r="H34" s="210"/>
      <c r="I34" s="210"/>
      <c r="J34" s="25"/>
    </row>
    <row r="35" spans="1:10" ht="12.75" customHeight="1" x14ac:dyDescent="0.2">
      <c r="A35" s="2"/>
      <c r="B35" s="2"/>
      <c r="D35" s="195" t="s">
        <v>2</v>
      </c>
      <c r="E35" s="19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190"/>
      <c r="D39" s="190"/>
      <c r="E39" s="190"/>
      <c r="F39" s="99" t="e">
        <f>'SO01 01 Pol'!AE114+#REF!+#REF!</f>
        <v>#REF!</v>
      </c>
      <c r="G39" s="100" t="e">
        <f>'SO01 01 Pol'!AF114+#REF!+#REF!</f>
        <v>#REF!</v>
      </c>
      <c r="H39" s="101" t="e">
        <f t="shared" ref="H39:H40" si="1">(F39*SazbaDPH1/100)+(G39*SazbaDPH2/100)</f>
        <v>#REF!</v>
      </c>
      <c r="I39" s="101" t="e">
        <f t="shared" ref="I39:I40" si="2">F39+G39+H39</f>
        <v>#REF!</v>
      </c>
      <c r="J39" s="102" t="e">
        <f ca="1">IF(_xlfn.SINGLE(CenaCelkemVypocet)=0,"",I39/_xlfn.SINGLE(CenaCelkemVypocet)*100)</f>
        <v>#NAME?</v>
      </c>
    </row>
    <row r="40" spans="1:10" ht="25.5" customHeight="1" x14ac:dyDescent="0.2">
      <c r="A40" s="88">
        <v>2</v>
      </c>
      <c r="B40" s="103" t="s">
        <v>46</v>
      </c>
      <c r="C40" s="194" t="s">
        <v>47</v>
      </c>
      <c r="D40" s="194"/>
      <c r="E40" s="194"/>
      <c r="F40" s="104">
        <f>'SO01 01 Pol'!AE114</f>
        <v>0</v>
      </c>
      <c r="G40" s="105">
        <f>'SO01 01 Pol'!AF114</f>
        <v>0</v>
      </c>
      <c r="H40" s="105">
        <f t="shared" si="1"/>
        <v>0</v>
      </c>
      <c r="I40" s="105">
        <f t="shared" si="2"/>
        <v>0</v>
      </c>
      <c r="J40" s="106">
        <v>100</v>
      </c>
    </row>
    <row r="41" spans="1:10" ht="25.5" customHeight="1" x14ac:dyDescent="0.2">
      <c r="A41" s="88"/>
      <c r="B41" s="191" t="s">
        <v>50</v>
      </c>
      <c r="C41" s="192"/>
      <c r="D41" s="192"/>
      <c r="E41" s="193"/>
      <c r="F41" s="107">
        <f>SUM(F40)</f>
        <v>0</v>
      </c>
      <c r="G41" s="107">
        <f t="shared" ref="G41:I41" si="3">SUM(G40)</f>
        <v>0</v>
      </c>
      <c r="H41" s="107">
        <f t="shared" si="3"/>
        <v>0</v>
      </c>
      <c r="I41" s="107">
        <f t="shared" si="3"/>
        <v>0</v>
      </c>
      <c r="J41" s="108">
        <v>100</v>
      </c>
    </row>
    <row r="43" spans="1:10" x14ac:dyDescent="0.2">
      <c r="A43" t="s">
        <v>52</v>
      </c>
      <c r="B43" t="s">
        <v>53</v>
      </c>
    </row>
    <row r="44" spans="1:10" x14ac:dyDescent="0.2">
      <c r="A44" t="s">
        <v>54</v>
      </c>
      <c r="B44" t="s">
        <v>55</v>
      </c>
    </row>
    <row r="47" spans="1:10" ht="15.75" x14ac:dyDescent="0.25">
      <c r="B47" s="117" t="s">
        <v>56</v>
      </c>
    </row>
    <row r="49" spans="1:10" ht="25.5" customHeight="1" x14ac:dyDescent="0.2">
      <c r="A49" s="119"/>
      <c r="B49" s="122" t="s">
        <v>18</v>
      </c>
      <c r="C49" s="122" t="s">
        <v>6</v>
      </c>
      <c r="D49" s="123"/>
      <c r="E49" s="123"/>
      <c r="F49" s="124" t="s">
        <v>57</v>
      </c>
      <c r="G49" s="124"/>
      <c r="H49" s="124"/>
      <c r="I49" s="124" t="s">
        <v>31</v>
      </c>
      <c r="J49" s="124" t="s">
        <v>0</v>
      </c>
    </row>
    <row r="50" spans="1:10" ht="36.75" customHeight="1" x14ac:dyDescent="0.2">
      <c r="A50" s="120"/>
      <c r="B50" s="125" t="s">
        <v>58</v>
      </c>
      <c r="C50" s="188" t="s">
        <v>59</v>
      </c>
      <c r="D50" s="189"/>
      <c r="E50" s="189"/>
      <c r="F50" s="133" t="s">
        <v>26</v>
      </c>
      <c r="G50" s="126"/>
      <c r="H50" s="126"/>
      <c r="I50" s="126">
        <f>'SO01 01 Pol'!G8</f>
        <v>0</v>
      </c>
      <c r="J50" s="131" t="str">
        <f>IF(I58=0,"",I50/I58*100)</f>
        <v/>
      </c>
    </row>
    <row r="51" spans="1:10" ht="36.75" customHeight="1" x14ac:dyDescent="0.2">
      <c r="A51" s="120"/>
      <c r="B51" s="125" t="s">
        <v>60</v>
      </c>
      <c r="C51" s="188" t="s">
        <v>61</v>
      </c>
      <c r="D51" s="189"/>
      <c r="E51" s="189"/>
      <c r="F51" s="133" t="s">
        <v>26</v>
      </c>
      <c r="G51" s="126"/>
      <c r="H51" s="126"/>
      <c r="I51" s="126">
        <f>'SO01 01 Pol'!G29</f>
        <v>0</v>
      </c>
      <c r="J51" s="131" t="str">
        <f>IF(I58=0,"",I51/I58*100)</f>
        <v/>
      </c>
    </row>
    <row r="52" spans="1:10" ht="36.75" customHeight="1" x14ac:dyDescent="0.2">
      <c r="A52" s="120"/>
      <c r="B52" s="125" t="s">
        <v>62</v>
      </c>
      <c r="C52" s="188" t="s">
        <v>63</v>
      </c>
      <c r="D52" s="189"/>
      <c r="E52" s="189"/>
      <c r="F52" s="133" t="s">
        <v>26</v>
      </c>
      <c r="G52" s="126"/>
      <c r="H52" s="126"/>
      <c r="I52" s="126">
        <f>'SO01 01 Pol'!G32</f>
        <v>0</v>
      </c>
      <c r="J52" s="131" t="str">
        <f>IF(I58=0,"",I52/I58*100)</f>
        <v/>
      </c>
    </row>
    <row r="53" spans="1:10" ht="36.75" customHeight="1" x14ac:dyDescent="0.2">
      <c r="A53" s="120"/>
      <c r="B53" s="125" t="s">
        <v>64</v>
      </c>
      <c r="C53" s="188" t="s">
        <v>65</v>
      </c>
      <c r="D53" s="189"/>
      <c r="E53" s="189"/>
      <c r="F53" s="133" t="s">
        <v>26</v>
      </c>
      <c r="G53" s="126"/>
      <c r="H53" s="126"/>
      <c r="I53" s="126">
        <f>'SO01 01 Pol'!G45</f>
        <v>0</v>
      </c>
      <c r="J53" s="131" t="str">
        <f>IF(I58=0,"",I53/I58*100)</f>
        <v/>
      </c>
    </row>
    <row r="54" spans="1:10" ht="36.75" customHeight="1" x14ac:dyDescent="0.2">
      <c r="A54" s="120"/>
      <c r="B54" s="125" t="s">
        <v>66</v>
      </c>
      <c r="C54" s="188" t="s">
        <v>67</v>
      </c>
      <c r="D54" s="189"/>
      <c r="E54" s="189"/>
      <c r="F54" s="133" t="s">
        <v>27</v>
      </c>
      <c r="G54" s="126"/>
      <c r="H54" s="126"/>
      <c r="I54" s="126">
        <f>'SO01 01 Pol'!G47</f>
        <v>0</v>
      </c>
      <c r="J54" s="131" t="str">
        <f>IF(I58=0,"",I54/I58*100)</f>
        <v/>
      </c>
    </row>
    <row r="55" spans="1:10" ht="36.75" customHeight="1" x14ac:dyDescent="0.2">
      <c r="A55" s="120"/>
      <c r="B55" s="125" t="s">
        <v>68</v>
      </c>
      <c r="C55" s="188" t="s">
        <v>69</v>
      </c>
      <c r="D55" s="189"/>
      <c r="E55" s="189"/>
      <c r="F55" s="133" t="s">
        <v>27</v>
      </c>
      <c r="G55" s="126"/>
      <c r="H55" s="126"/>
      <c r="I55" s="126">
        <f>'SO01 01 Pol'!G66</f>
        <v>0</v>
      </c>
      <c r="J55" s="131" t="str">
        <f>IF(I58=0,"",I55/I58*100)</f>
        <v/>
      </c>
    </row>
    <row r="56" spans="1:10" ht="36.75" customHeight="1" x14ac:dyDescent="0.2">
      <c r="A56" s="120"/>
      <c r="B56" s="125" t="s">
        <v>70</v>
      </c>
      <c r="C56" s="188" t="s">
        <v>71</v>
      </c>
      <c r="D56" s="189"/>
      <c r="E56" s="189"/>
      <c r="F56" s="133" t="s">
        <v>27</v>
      </c>
      <c r="G56" s="126"/>
      <c r="H56" s="126"/>
      <c r="I56" s="126">
        <f>'SO01 01 Pol'!G87</f>
        <v>0</v>
      </c>
      <c r="J56" s="131" t="str">
        <f>IF(I58=0,"",I56/I58*100)</f>
        <v/>
      </c>
    </row>
    <row r="57" spans="1:10" ht="36.75" customHeight="1" x14ac:dyDescent="0.2">
      <c r="A57" s="120"/>
      <c r="B57" s="125" t="s">
        <v>72</v>
      </c>
      <c r="C57" s="188" t="s">
        <v>73</v>
      </c>
      <c r="D57" s="189"/>
      <c r="E57" s="189"/>
      <c r="F57" s="133" t="s">
        <v>74</v>
      </c>
      <c r="G57" s="126"/>
      <c r="H57" s="126"/>
      <c r="I57" s="126">
        <f>'SO01 01 Pol'!G107</f>
        <v>0</v>
      </c>
      <c r="J57" s="131" t="str">
        <f>IF(I58=0,"",I57/I58*100)</f>
        <v/>
      </c>
    </row>
    <row r="58" spans="1:10" ht="25.5" customHeight="1" x14ac:dyDescent="0.2">
      <c r="A58" s="121"/>
      <c r="B58" s="127" t="s">
        <v>1</v>
      </c>
      <c r="C58" s="128"/>
      <c r="D58" s="129"/>
      <c r="E58" s="129"/>
      <c r="F58" s="134"/>
      <c r="G58" s="130"/>
      <c r="H58" s="130"/>
      <c r="I58" s="130">
        <f>SUM(I50:I57)</f>
        <v>0</v>
      </c>
      <c r="J58" s="132">
        <f>SUM(J50:J57)</f>
        <v>0</v>
      </c>
    </row>
    <row r="59" spans="1:10" x14ac:dyDescent="0.2">
      <c r="F59" s="86"/>
      <c r="G59" s="86"/>
      <c r="H59" s="86"/>
      <c r="I59" s="86"/>
      <c r="J59" s="87"/>
    </row>
    <row r="60" spans="1:10" x14ac:dyDescent="0.2">
      <c r="F60" s="86"/>
      <c r="G60" s="86"/>
      <c r="H60" s="86"/>
      <c r="I60" s="86"/>
      <c r="J60" s="87"/>
    </row>
    <row r="61" spans="1:10" x14ac:dyDescent="0.2">
      <c r="F61" s="86"/>
      <c r="G61" s="86"/>
      <c r="H61" s="86"/>
      <c r="I61" s="86"/>
      <c r="J61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B41:E41"/>
    <mergeCell ref="C50:E50"/>
    <mergeCell ref="C51:E51"/>
    <mergeCell ref="C57:E57"/>
    <mergeCell ref="C52:E52"/>
    <mergeCell ref="C53:E53"/>
    <mergeCell ref="C54:E54"/>
    <mergeCell ref="C55:E55"/>
    <mergeCell ref="C56:E5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9" t="s">
        <v>7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50" t="s">
        <v>8</v>
      </c>
      <c r="B2" s="49"/>
      <c r="C2" s="241"/>
      <c r="D2" s="241"/>
      <c r="E2" s="241"/>
      <c r="F2" s="241"/>
      <c r="G2" s="242"/>
    </row>
    <row r="3" spans="1:7" ht="24.95" customHeight="1" x14ac:dyDescent="0.2">
      <c r="A3" s="50" t="s">
        <v>9</v>
      </c>
      <c r="B3" s="49"/>
      <c r="C3" s="241"/>
      <c r="D3" s="241"/>
      <c r="E3" s="241"/>
      <c r="F3" s="241"/>
      <c r="G3" s="242"/>
    </row>
    <row r="4" spans="1:7" ht="24.95" customHeight="1" x14ac:dyDescent="0.2">
      <c r="A4" s="50" t="s">
        <v>10</v>
      </c>
      <c r="B4" s="49"/>
      <c r="C4" s="241"/>
      <c r="D4" s="241"/>
      <c r="E4" s="241"/>
      <c r="F4" s="241"/>
      <c r="G4" s="24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32D1-7A13-4DC0-B88E-C5EFB5004CF6}">
  <sheetPr>
    <outlinePr summaryBelow="0"/>
  </sheetPr>
  <dimension ref="A1:BH5000"/>
  <sheetViews>
    <sheetView tabSelected="1" workbookViewId="0">
      <pane ySplit="7" topLeftCell="A101" activePane="bottomLeft" state="frozen"/>
      <selection pane="bottomLeft" activeCell="Y116" sqref="Y116"/>
    </sheetView>
  </sheetViews>
  <sheetFormatPr defaultRowHeight="12.75" outlineLevelRow="1" x14ac:dyDescent="0.2"/>
  <cols>
    <col min="1" max="1" width="3.42578125" customWidth="1"/>
    <col min="2" max="2" width="12.5703125" style="118" customWidth="1"/>
    <col min="3" max="3" width="38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0" width="0" hidden="1" customWidth="1"/>
    <col min="23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77</v>
      </c>
    </row>
    <row r="2" spans="1:60" ht="24.95" customHeight="1" x14ac:dyDescent="0.2">
      <c r="A2" s="136" t="s">
        <v>8</v>
      </c>
      <c r="B2" s="49" t="s">
        <v>43</v>
      </c>
      <c r="C2" s="244" t="s">
        <v>44</v>
      </c>
      <c r="D2" s="245"/>
      <c r="E2" s="245"/>
      <c r="F2" s="245"/>
      <c r="G2" s="246"/>
      <c r="AG2" t="s">
        <v>78</v>
      </c>
    </row>
    <row r="3" spans="1:60" ht="24.95" customHeight="1" x14ac:dyDescent="0.2">
      <c r="A3" s="136" t="s">
        <v>9</v>
      </c>
      <c r="B3" s="49" t="s">
        <v>46</v>
      </c>
      <c r="C3" s="244" t="s">
        <v>47</v>
      </c>
      <c r="D3" s="245"/>
      <c r="E3" s="245"/>
      <c r="F3" s="245"/>
      <c r="G3" s="246"/>
      <c r="AC3" s="118" t="s">
        <v>78</v>
      </c>
      <c r="AG3" t="s">
        <v>79</v>
      </c>
    </row>
    <row r="4" spans="1:60" ht="24.95" customHeight="1" x14ac:dyDescent="0.2">
      <c r="A4" s="137" t="s">
        <v>10</v>
      </c>
      <c r="B4" s="138" t="s">
        <v>48</v>
      </c>
      <c r="C4" s="247" t="s">
        <v>49</v>
      </c>
      <c r="D4" s="248"/>
      <c r="E4" s="248"/>
      <c r="F4" s="248"/>
      <c r="G4" s="249"/>
      <c r="AG4" t="s">
        <v>80</v>
      </c>
    </row>
    <row r="5" spans="1:60" x14ac:dyDescent="0.2">
      <c r="D5" s="10"/>
    </row>
    <row r="6" spans="1:60" ht="38.25" x14ac:dyDescent="0.2">
      <c r="A6" s="140" t="s">
        <v>81</v>
      </c>
      <c r="B6" s="142" t="s">
        <v>82</v>
      </c>
      <c r="C6" s="142" t="s">
        <v>83</v>
      </c>
      <c r="D6" s="141" t="s">
        <v>84</v>
      </c>
      <c r="E6" s="140" t="s">
        <v>85</v>
      </c>
      <c r="F6" s="139" t="s">
        <v>86</v>
      </c>
      <c r="G6" s="140" t="s">
        <v>31</v>
      </c>
      <c r="H6" s="143" t="s">
        <v>32</v>
      </c>
      <c r="I6" s="143" t="s">
        <v>87</v>
      </c>
      <c r="J6" s="143" t="s">
        <v>33</v>
      </c>
      <c r="K6" s="143" t="s">
        <v>88</v>
      </c>
      <c r="L6" s="143" t="s">
        <v>89</v>
      </c>
      <c r="M6" s="143" t="s">
        <v>90</v>
      </c>
      <c r="N6" s="143" t="s">
        <v>91</v>
      </c>
      <c r="O6" s="143" t="s">
        <v>92</v>
      </c>
      <c r="P6" s="143" t="s">
        <v>93</v>
      </c>
      <c r="Q6" s="143" t="s">
        <v>94</v>
      </c>
      <c r="R6" s="143" t="s">
        <v>95</v>
      </c>
      <c r="S6" s="143" t="s">
        <v>96</v>
      </c>
      <c r="T6" s="143" t="s">
        <v>97</v>
      </c>
      <c r="U6" s="143" t="s">
        <v>98</v>
      </c>
      <c r="V6" s="143" t="s">
        <v>99</v>
      </c>
      <c r="W6" s="143" t="s">
        <v>100</v>
      </c>
      <c r="X6" s="143" t="s">
        <v>101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</row>
    <row r="8" spans="1:60" x14ac:dyDescent="0.2">
      <c r="A8" s="158" t="s">
        <v>102</v>
      </c>
      <c r="B8" s="159" t="s">
        <v>58</v>
      </c>
      <c r="C8" s="180" t="s">
        <v>59</v>
      </c>
      <c r="D8" s="160"/>
      <c r="E8" s="161"/>
      <c r="F8" s="162"/>
      <c r="G8" s="162">
        <f>SUMIF(AG9:AG28,"&lt;&gt;NOR",G9:G28)</f>
        <v>0</v>
      </c>
      <c r="H8" s="162"/>
      <c r="I8" s="162">
        <f>SUM(I9:I28)</f>
        <v>20030.620000000003</v>
      </c>
      <c r="J8" s="162"/>
      <c r="K8" s="162">
        <f>SUM(K9:K28)</f>
        <v>51991.88</v>
      </c>
      <c r="L8" s="162"/>
      <c r="M8" s="162">
        <f>SUM(M9:M28)</f>
        <v>0</v>
      </c>
      <c r="N8" s="161"/>
      <c r="O8" s="161">
        <f>SUM(O9:O28)</f>
        <v>2.4</v>
      </c>
      <c r="P8" s="161"/>
      <c r="Q8" s="161">
        <f>SUM(Q9:Q28)</f>
        <v>0</v>
      </c>
      <c r="R8" s="162"/>
      <c r="S8" s="162"/>
      <c r="T8" s="162"/>
      <c r="U8" s="162"/>
      <c r="V8" s="163">
        <f>SUM(V9:V28)</f>
        <v>105.84</v>
      </c>
      <c r="W8" s="157"/>
      <c r="X8" s="157"/>
      <c r="AG8" t="s">
        <v>103</v>
      </c>
    </row>
    <row r="9" spans="1:60" outlineLevel="1" x14ac:dyDescent="0.2">
      <c r="A9" s="165">
        <v>1</v>
      </c>
      <c r="B9" s="166" t="s">
        <v>104</v>
      </c>
      <c r="C9" s="181" t="s">
        <v>105</v>
      </c>
      <c r="D9" s="167" t="s">
        <v>106</v>
      </c>
      <c r="E9" s="168">
        <v>81.376000000000005</v>
      </c>
      <c r="F9" s="169"/>
      <c r="G9" s="170">
        <f>ROUND(E9*F9,2)</f>
        <v>0</v>
      </c>
      <c r="H9" s="169">
        <v>37.79</v>
      </c>
      <c r="I9" s="170">
        <f>ROUND(E9*H9,2)</f>
        <v>3075.2</v>
      </c>
      <c r="J9" s="169">
        <v>34.21</v>
      </c>
      <c r="K9" s="170">
        <f>ROUND(E9*J9,2)</f>
        <v>2783.87</v>
      </c>
      <c r="L9" s="170">
        <v>21</v>
      </c>
      <c r="M9" s="170">
        <f>G9*(1+L9/100)</f>
        <v>0</v>
      </c>
      <c r="N9" s="168">
        <v>3.2000000000000003E-4</v>
      </c>
      <c r="O9" s="168">
        <f>ROUND(E9*N9,2)</f>
        <v>0.03</v>
      </c>
      <c r="P9" s="168">
        <v>0</v>
      </c>
      <c r="Q9" s="168">
        <f>ROUND(E9*P9,2)</f>
        <v>0</v>
      </c>
      <c r="R9" s="170"/>
      <c r="S9" s="170" t="s">
        <v>107</v>
      </c>
      <c r="T9" s="170" t="s">
        <v>108</v>
      </c>
      <c r="U9" s="170">
        <v>7.0000000000000007E-2</v>
      </c>
      <c r="V9" s="171">
        <f>ROUND(E9*U9,2)</f>
        <v>5.7</v>
      </c>
      <c r="W9" s="154"/>
      <c r="X9" s="154" t="s">
        <v>109</v>
      </c>
      <c r="Y9" s="144"/>
      <c r="Z9" s="144"/>
      <c r="AA9" s="144"/>
      <c r="AB9" s="144"/>
      <c r="AC9" s="144"/>
      <c r="AD9" s="144"/>
      <c r="AE9" s="144"/>
      <c r="AF9" s="144"/>
      <c r="AG9" s="144" t="s">
        <v>110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ht="22.5" outlineLevel="1" x14ac:dyDescent="0.2">
      <c r="A10" s="151"/>
      <c r="B10" s="152"/>
      <c r="C10" s="182" t="s">
        <v>111</v>
      </c>
      <c r="D10" s="155"/>
      <c r="E10" s="156"/>
      <c r="F10" s="154"/>
      <c r="G10" s="154"/>
      <c r="H10" s="154"/>
      <c r="I10" s="154"/>
      <c r="J10" s="154"/>
      <c r="K10" s="154"/>
      <c r="L10" s="154"/>
      <c r="M10" s="154"/>
      <c r="N10" s="153"/>
      <c r="O10" s="153"/>
      <c r="P10" s="153"/>
      <c r="Q10" s="153"/>
      <c r="R10" s="154"/>
      <c r="S10" s="154"/>
      <c r="T10" s="154"/>
      <c r="U10" s="154"/>
      <c r="V10" s="154"/>
      <c r="W10" s="154"/>
      <c r="X10" s="154"/>
      <c r="Y10" s="144"/>
      <c r="Z10" s="144"/>
      <c r="AA10" s="144"/>
      <c r="AB10" s="144"/>
      <c r="AC10" s="144"/>
      <c r="AD10" s="144"/>
      <c r="AE10" s="144"/>
      <c r="AF10" s="144"/>
      <c r="AG10" s="144" t="s">
        <v>112</v>
      </c>
      <c r="AH10" s="144">
        <v>0</v>
      </c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51"/>
      <c r="B11" s="152"/>
      <c r="C11" s="182" t="s">
        <v>113</v>
      </c>
      <c r="D11" s="155"/>
      <c r="E11" s="156">
        <v>62.43</v>
      </c>
      <c r="F11" s="154"/>
      <c r="G11" s="154"/>
      <c r="H11" s="154"/>
      <c r="I11" s="154"/>
      <c r="J11" s="154"/>
      <c r="K11" s="154"/>
      <c r="L11" s="154"/>
      <c r="M11" s="154"/>
      <c r="N11" s="153"/>
      <c r="O11" s="153"/>
      <c r="P11" s="153"/>
      <c r="Q11" s="153"/>
      <c r="R11" s="154"/>
      <c r="S11" s="154"/>
      <c r="T11" s="154"/>
      <c r="U11" s="154"/>
      <c r="V11" s="154"/>
      <c r="W11" s="154"/>
      <c r="X11" s="154"/>
      <c r="Y11" s="144"/>
      <c r="Z11" s="144"/>
      <c r="AA11" s="144"/>
      <c r="AB11" s="144"/>
      <c r="AC11" s="144"/>
      <c r="AD11" s="144"/>
      <c r="AE11" s="144"/>
      <c r="AF11" s="144"/>
      <c r="AG11" s="144" t="s">
        <v>112</v>
      </c>
      <c r="AH11" s="144">
        <v>0</v>
      </c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51"/>
      <c r="B12" s="152"/>
      <c r="C12" s="182" t="s">
        <v>114</v>
      </c>
      <c r="D12" s="155"/>
      <c r="E12" s="156">
        <v>18.940000000000001</v>
      </c>
      <c r="F12" s="154"/>
      <c r="G12" s="154"/>
      <c r="H12" s="154"/>
      <c r="I12" s="154"/>
      <c r="J12" s="154"/>
      <c r="K12" s="154"/>
      <c r="L12" s="154"/>
      <c r="M12" s="154"/>
      <c r="N12" s="153"/>
      <c r="O12" s="153"/>
      <c r="P12" s="153"/>
      <c r="Q12" s="153"/>
      <c r="R12" s="154"/>
      <c r="S12" s="154"/>
      <c r="T12" s="154"/>
      <c r="U12" s="154"/>
      <c r="V12" s="154"/>
      <c r="W12" s="154"/>
      <c r="X12" s="154"/>
      <c r="Y12" s="144"/>
      <c r="Z12" s="144"/>
      <c r="AA12" s="144"/>
      <c r="AB12" s="144"/>
      <c r="AC12" s="144"/>
      <c r="AD12" s="144"/>
      <c r="AE12" s="144"/>
      <c r="AF12" s="144"/>
      <c r="AG12" s="144" t="s">
        <v>112</v>
      </c>
      <c r="AH12" s="144">
        <v>0</v>
      </c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ht="22.5" outlineLevel="1" x14ac:dyDescent="0.2">
      <c r="A13" s="165">
        <v>2</v>
      </c>
      <c r="B13" s="166" t="s">
        <v>115</v>
      </c>
      <c r="C13" s="181" t="s">
        <v>116</v>
      </c>
      <c r="D13" s="167" t="s">
        <v>106</v>
      </c>
      <c r="E13" s="168">
        <v>112.958</v>
      </c>
      <c r="F13" s="169"/>
      <c r="G13" s="170">
        <f>ROUND(E13*F13,2)</f>
        <v>0</v>
      </c>
      <c r="H13" s="169">
        <v>60.21</v>
      </c>
      <c r="I13" s="170">
        <f>ROUND(E13*H13,2)</f>
        <v>6801.2</v>
      </c>
      <c r="J13" s="169">
        <v>175.29</v>
      </c>
      <c r="K13" s="170">
        <f>ROUND(E13*J13,2)</f>
        <v>19800.41</v>
      </c>
      <c r="L13" s="170">
        <v>21</v>
      </c>
      <c r="M13" s="170">
        <f>G13*(1+L13/100)</f>
        <v>0</v>
      </c>
      <c r="N13" s="168">
        <v>1.038E-2</v>
      </c>
      <c r="O13" s="168">
        <f>ROUND(E13*N13,2)</f>
        <v>1.17</v>
      </c>
      <c r="P13" s="168">
        <v>0</v>
      </c>
      <c r="Q13" s="168">
        <f>ROUND(E13*P13,2)</f>
        <v>0</v>
      </c>
      <c r="R13" s="170"/>
      <c r="S13" s="170" t="s">
        <v>107</v>
      </c>
      <c r="T13" s="170" t="s">
        <v>108</v>
      </c>
      <c r="U13" s="170">
        <v>0.33688000000000001</v>
      </c>
      <c r="V13" s="171">
        <f>ROUND(E13*U13,2)</f>
        <v>38.049999999999997</v>
      </c>
      <c r="W13" s="154"/>
      <c r="X13" s="154" t="s">
        <v>109</v>
      </c>
      <c r="Y13" s="144"/>
      <c r="Z13" s="144"/>
      <c r="AA13" s="144"/>
      <c r="AB13" s="144"/>
      <c r="AC13" s="144"/>
      <c r="AD13" s="144"/>
      <c r="AE13" s="144"/>
      <c r="AF13" s="144"/>
      <c r="AG13" s="144" t="s">
        <v>110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51"/>
      <c r="B14" s="152"/>
      <c r="C14" s="264" t="s">
        <v>117</v>
      </c>
      <c r="D14" s="265"/>
      <c r="E14" s="265"/>
      <c r="F14" s="265"/>
      <c r="G14" s="265"/>
      <c r="H14" s="154"/>
      <c r="I14" s="154"/>
      <c r="J14" s="154"/>
      <c r="K14" s="154"/>
      <c r="L14" s="154"/>
      <c r="M14" s="154"/>
      <c r="N14" s="153"/>
      <c r="O14" s="153"/>
      <c r="P14" s="153"/>
      <c r="Q14" s="153"/>
      <c r="R14" s="154"/>
      <c r="S14" s="154"/>
      <c r="T14" s="154"/>
      <c r="U14" s="154"/>
      <c r="V14" s="154"/>
      <c r="W14" s="154"/>
      <c r="X14" s="154"/>
      <c r="Y14" s="144"/>
      <c r="Z14" s="144"/>
      <c r="AA14" s="144"/>
      <c r="AB14" s="144"/>
      <c r="AC14" s="144"/>
      <c r="AD14" s="144"/>
      <c r="AE14" s="144"/>
      <c r="AF14" s="144"/>
      <c r="AG14" s="144" t="s">
        <v>118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ht="22.5" outlineLevel="1" x14ac:dyDescent="0.2">
      <c r="A15" s="151"/>
      <c r="B15" s="152"/>
      <c r="C15" s="182" t="s">
        <v>119</v>
      </c>
      <c r="D15" s="155"/>
      <c r="E15" s="156">
        <v>62.43</v>
      </c>
      <c r="F15" s="154"/>
      <c r="G15" s="154"/>
      <c r="H15" s="154"/>
      <c r="I15" s="154"/>
      <c r="J15" s="154"/>
      <c r="K15" s="154"/>
      <c r="L15" s="154"/>
      <c r="M15" s="154"/>
      <c r="N15" s="153"/>
      <c r="O15" s="153"/>
      <c r="P15" s="153"/>
      <c r="Q15" s="153"/>
      <c r="R15" s="154"/>
      <c r="S15" s="154"/>
      <c r="T15" s="154"/>
      <c r="U15" s="154"/>
      <c r="V15" s="154"/>
      <c r="W15" s="154"/>
      <c r="X15" s="154"/>
      <c r="Y15" s="144"/>
      <c r="Z15" s="144"/>
      <c r="AA15" s="144"/>
      <c r="AB15" s="144"/>
      <c r="AC15" s="144"/>
      <c r="AD15" s="144"/>
      <c r="AE15" s="144"/>
      <c r="AF15" s="144"/>
      <c r="AG15" s="144" t="s">
        <v>112</v>
      </c>
      <c r="AH15" s="144">
        <v>0</v>
      </c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ht="22.5" outlineLevel="1" x14ac:dyDescent="0.2">
      <c r="A16" s="151"/>
      <c r="B16" s="152"/>
      <c r="C16" s="182" t="s">
        <v>120</v>
      </c>
      <c r="D16" s="155"/>
      <c r="E16" s="156">
        <v>12.33</v>
      </c>
      <c r="F16" s="154"/>
      <c r="G16" s="154"/>
      <c r="H16" s="154"/>
      <c r="I16" s="154"/>
      <c r="J16" s="154"/>
      <c r="K16" s="154"/>
      <c r="L16" s="154"/>
      <c r="M16" s="154"/>
      <c r="N16" s="153"/>
      <c r="O16" s="153"/>
      <c r="P16" s="153"/>
      <c r="Q16" s="153"/>
      <c r="R16" s="154"/>
      <c r="S16" s="154"/>
      <c r="T16" s="154"/>
      <c r="U16" s="154"/>
      <c r="V16" s="154"/>
      <c r="W16" s="154"/>
      <c r="X16" s="154"/>
      <c r="Y16" s="144"/>
      <c r="Z16" s="144"/>
      <c r="AA16" s="144"/>
      <c r="AB16" s="144"/>
      <c r="AC16" s="144"/>
      <c r="AD16" s="144"/>
      <c r="AE16" s="144"/>
      <c r="AF16" s="144"/>
      <c r="AG16" s="144" t="s">
        <v>112</v>
      </c>
      <c r="AH16" s="144">
        <v>0</v>
      </c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outlineLevel="1" x14ac:dyDescent="0.2">
      <c r="A17" s="151"/>
      <c r="B17" s="152"/>
      <c r="C17" s="182" t="s">
        <v>121</v>
      </c>
      <c r="D17" s="155"/>
      <c r="E17" s="156">
        <v>15.03</v>
      </c>
      <c r="F17" s="154"/>
      <c r="G17" s="154"/>
      <c r="H17" s="154"/>
      <c r="I17" s="154"/>
      <c r="J17" s="154"/>
      <c r="K17" s="154"/>
      <c r="L17" s="154"/>
      <c r="M17" s="154"/>
      <c r="N17" s="153"/>
      <c r="O17" s="153"/>
      <c r="P17" s="153"/>
      <c r="Q17" s="153"/>
      <c r="R17" s="154"/>
      <c r="S17" s="154"/>
      <c r="T17" s="154"/>
      <c r="U17" s="154"/>
      <c r="V17" s="154"/>
      <c r="W17" s="154"/>
      <c r="X17" s="154"/>
      <c r="Y17" s="144"/>
      <c r="Z17" s="144"/>
      <c r="AA17" s="144"/>
      <c r="AB17" s="144"/>
      <c r="AC17" s="144"/>
      <c r="AD17" s="144"/>
      <c r="AE17" s="144"/>
      <c r="AF17" s="144"/>
      <c r="AG17" s="144" t="s">
        <v>112</v>
      </c>
      <c r="AH17" s="144">
        <v>0</v>
      </c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ht="22.5" outlineLevel="1" x14ac:dyDescent="0.2">
      <c r="A18" s="151"/>
      <c r="B18" s="152"/>
      <c r="C18" s="182" t="s">
        <v>122</v>
      </c>
      <c r="D18" s="155"/>
      <c r="E18" s="156">
        <v>23.16</v>
      </c>
      <c r="F18" s="154"/>
      <c r="G18" s="154"/>
      <c r="H18" s="154"/>
      <c r="I18" s="154"/>
      <c r="J18" s="154"/>
      <c r="K18" s="154"/>
      <c r="L18" s="154"/>
      <c r="M18" s="154"/>
      <c r="N18" s="153"/>
      <c r="O18" s="153"/>
      <c r="P18" s="153"/>
      <c r="Q18" s="153"/>
      <c r="R18" s="154"/>
      <c r="S18" s="154"/>
      <c r="T18" s="154"/>
      <c r="U18" s="154"/>
      <c r="V18" s="154"/>
      <c r="W18" s="154"/>
      <c r="X18" s="154"/>
      <c r="Y18" s="144"/>
      <c r="Z18" s="144"/>
      <c r="AA18" s="144"/>
      <c r="AB18" s="144"/>
      <c r="AC18" s="144"/>
      <c r="AD18" s="144"/>
      <c r="AE18" s="144"/>
      <c r="AF18" s="144"/>
      <c r="AG18" s="144" t="s">
        <v>112</v>
      </c>
      <c r="AH18" s="144">
        <v>0</v>
      </c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outlineLevel="1" x14ac:dyDescent="0.2">
      <c r="A19" s="165">
        <v>3</v>
      </c>
      <c r="B19" s="166" t="s">
        <v>123</v>
      </c>
      <c r="C19" s="181" t="s">
        <v>124</v>
      </c>
      <c r="D19" s="167" t="s">
        <v>106</v>
      </c>
      <c r="E19" s="168">
        <v>18.943999999999999</v>
      </c>
      <c r="F19" s="169"/>
      <c r="G19" s="170">
        <f>ROUND(E19*F19,2)</f>
        <v>0</v>
      </c>
      <c r="H19" s="169">
        <v>49.38</v>
      </c>
      <c r="I19" s="170">
        <f>ROUND(E19*H19,2)</f>
        <v>935.45</v>
      </c>
      <c r="J19" s="169">
        <v>551.62</v>
      </c>
      <c r="K19" s="170">
        <f>ROUND(E19*J19,2)</f>
        <v>10449.89</v>
      </c>
      <c r="L19" s="170">
        <v>21</v>
      </c>
      <c r="M19" s="170">
        <f>G19*(1+L19/100)</f>
        <v>0</v>
      </c>
      <c r="N19" s="168">
        <v>4.8099999999999997E-2</v>
      </c>
      <c r="O19" s="168">
        <f>ROUND(E19*N19,2)</f>
        <v>0.91</v>
      </c>
      <c r="P19" s="168">
        <v>0</v>
      </c>
      <c r="Q19" s="168">
        <f>ROUND(E19*P19,2)</f>
        <v>0</v>
      </c>
      <c r="R19" s="170"/>
      <c r="S19" s="170" t="s">
        <v>107</v>
      </c>
      <c r="T19" s="170" t="s">
        <v>108</v>
      </c>
      <c r="U19" s="170">
        <v>1.0269999999999999</v>
      </c>
      <c r="V19" s="171">
        <f>ROUND(E19*U19,2)</f>
        <v>19.46</v>
      </c>
      <c r="W19" s="154"/>
      <c r="X19" s="154" t="s">
        <v>109</v>
      </c>
      <c r="Y19" s="144"/>
      <c r="Z19" s="144"/>
      <c r="AA19" s="144"/>
      <c r="AB19" s="144"/>
      <c r="AC19" s="144"/>
      <c r="AD19" s="144"/>
      <c r="AE19" s="144"/>
      <c r="AF19" s="144"/>
      <c r="AG19" s="144" t="s">
        <v>110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51"/>
      <c r="B20" s="152"/>
      <c r="C20" s="182" t="s">
        <v>114</v>
      </c>
      <c r="D20" s="155"/>
      <c r="E20" s="156">
        <v>18.940000000000001</v>
      </c>
      <c r="F20" s="154"/>
      <c r="G20" s="154"/>
      <c r="H20" s="154"/>
      <c r="I20" s="154"/>
      <c r="J20" s="154"/>
      <c r="K20" s="154"/>
      <c r="L20" s="154"/>
      <c r="M20" s="154"/>
      <c r="N20" s="153"/>
      <c r="O20" s="153"/>
      <c r="P20" s="153"/>
      <c r="Q20" s="153"/>
      <c r="R20" s="154"/>
      <c r="S20" s="154"/>
      <c r="T20" s="154"/>
      <c r="U20" s="154"/>
      <c r="V20" s="154"/>
      <c r="W20" s="154"/>
      <c r="X20" s="154"/>
      <c r="Y20" s="144"/>
      <c r="Z20" s="144"/>
      <c r="AA20" s="144"/>
      <c r="AB20" s="144"/>
      <c r="AC20" s="144"/>
      <c r="AD20" s="144"/>
      <c r="AE20" s="144"/>
      <c r="AF20" s="144"/>
      <c r="AG20" s="144" t="s">
        <v>112</v>
      </c>
      <c r="AH20" s="144">
        <v>0</v>
      </c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65">
        <v>4</v>
      </c>
      <c r="B21" s="166" t="s">
        <v>125</v>
      </c>
      <c r="C21" s="181" t="s">
        <v>126</v>
      </c>
      <c r="D21" s="167" t="s">
        <v>106</v>
      </c>
      <c r="E21" s="168">
        <v>240.8246</v>
      </c>
      <c r="F21" s="169"/>
      <c r="G21" s="170">
        <f>ROUND(E21*F21,2)</f>
        <v>0</v>
      </c>
      <c r="H21" s="169">
        <v>38.28</v>
      </c>
      <c r="I21" s="170">
        <f>ROUND(E21*H21,2)</f>
        <v>9218.77</v>
      </c>
      <c r="J21" s="169">
        <v>78.72</v>
      </c>
      <c r="K21" s="170">
        <f>ROUND(E21*J21,2)</f>
        <v>18957.71</v>
      </c>
      <c r="L21" s="170">
        <v>21</v>
      </c>
      <c r="M21" s="170">
        <f>G21*(1+L21/100)</f>
        <v>0</v>
      </c>
      <c r="N21" s="168">
        <v>1.2099999999999999E-3</v>
      </c>
      <c r="O21" s="168">
        <f>ROUND(E21*N21,2)</f>
        <v>0.28999999999999998</v>
      </c>
      <c r="P21" s="168">
        <v>0</v>
      </c>
      <c r="Q21" s="168">
        <f>ROUND(E21*P21,2)</f>
        <v>0</v>
      </c>
      <c r="R21" s="170"/>
      <c r="S21" s="170" t="s">
        <v>107</v>
      </c>
      <c r="T21" s="170" t="s">
        <v>108</v>
      </c>
      <c r="U21" s="170">
        <v>0.17699999999999999</v>
      </c>
      <c r="V21" s="171">
        <f>ROUND(E21*U21,2)</f>
        <v>42.63</v>
      </c>
      <c r="W21" s="154"/>
      <c r="X21" s="154" t="s">
        <v>109</v>
      </c>
      <c r="Y21" s="144"/>
      <c r="Z21" s="144"/>
      <c r="AA21" s="144"/>
      <c r="AB21" s="144"/>
      <c r="AC21" s="144"/>
      <c r="AD21" s="144"/>
      <c r="AE21" s="144"/>
      <c r="AF21" s="144"/>
      <c r="AG21" s="144" t="s">
        <v>110</v>
      </c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51"/>
      <c r="B22" s="152"/>
      <c r="C22" s="182" t="s">
        <v>127</v>
      </c>
      <c r="D22" s="155"/>
      <c r="E22" s="156">
        <v>102.62</v>
      </c>
      <c r="F22" s="154"/>
      <c r="G22" s="154"/>
      <c r="H22" s="154"/>
      <c r="I22" s="154"/>
      <c r="J22" s="154"/>
      <c r="K22" s="154"/>
      <c r="L22" s="154"/>
      <c r="M22" s="154"/>
      <c r="N22" s="153"/>
      <c r="O22" s="153"/>
      <c r="P22" s="153"/>
      <c r="Q22" s="153"/>
      <c r="R22" s="154"/>
      <c r="S22" s="154"/>
      <c r="T22" s="154"/>
      <c r="U22" s="154"/>
      <c r="V22" s="154"/>
      <c r="W22" s="154"/>
      <c r="X22" s="154"/>
      <c r="Y22" s="144"/>
      <c r="Z22" s="144"/>
      <c r="AA22" s="144"/>
      <c r="AB22" s="144"/>
      <c r="AC22" s="144"/>
      <c r="AD22" s="144"/>
      <c r="AE22" s="144"/>
      <c r="AF22" s="144"/>
      <c r="AG22" s="144" t="s">
        <v>112</v>
      </c>
      <c r="AH22" s="144">
        <v>0</v>
      </c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outlineLevel="1" x14ac:dyDescent="0.2">
      <c r="A23" s="151"/>
      <c r="B23" s="152"/>
      <c r="C23" s="182" t="s">
        <v>128</v>
      </c>
      <c r="D23" s="155"/>
      <c r="E23" s="156"/>
      <c r="F23" s="154"/>
      <c r="G23" s="154"/>
      <c r="H23" s="154"/>
      <c r="I23" s="154"/>
      <c r="J23" s="154"/>
      <c r="K23" s="154"/>
      <c r="L23" s="154"/>
      <c r="M23" s="154"/>
      <c r="N23" s="153"/>
      <c r="O23" s="153"/>
      <c r="P23" s="153"/>
      <c r="Q23" s="153"/>
      <c r="R23" s="154"/>
      <c r="S23" s="154"/>
      <c r="T23" s="154"/>
      <c r="U23" s="154"/>
      <c r="V23" s="154"/>
      <c r="W23" s="154"/>
      <c r="X23" s="154"/>
      <c r="Y23" s="144"/>
      <c r="Z23" s="144"/>
      <c r="AA23" s="144"/>
      <c r="AB23" s="144"/>
      <c r="AC23" s="144"/>
      <c r="AD23" s="144"/>
      <c r="AE23" s="144"/>
      <c r="AF23" s="144"/>
      <c r="AG23" s="144" t="s">
        <v>112</v>
      </c>
      <c r="AH23" s="144">
        <v>0</v>
      </c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outlineLevel="1" x14ac:dyDescent="0.2">
      <c r="A24" s="151"/>
      <c r="B24" s="152"/>
      <c r="C24" s="182" t="s">
        <v>113</v>
      </c>
      <c r="D24" s="155"/>
      <c r="E24" s="156">
        <v>62.43</v>
      </c>
      <c r="F24" s="154"/>
      <c r="G24" s="154"/>
      <c r="H24" s="154"/>
      <c r="I24" s="154"/>
      <c r="J24" s="154"/>
      <c r="K24" s="154"/>
      <c r="L24" s="154"/>
      <c r="M24" s="154"/>
      <c r="N24" s="153"/>
      <c r="O24" s="153"/>
      <c r="P24" s="153"/>
      <c r="Q24" s="153"/>
      <c r="R24" s="154"/>
      <c r="S24" s="154"/>
      <c r="T24" s="154"/>
      <c r="U24" s="154"/>
      <c r="V24" s="154"/>
      <c r="W24" s="154"/>
      <c r="X24" s="154"/>
      <c r="Y24" s="144"/>
      <c r="Z24" s="144"/>
      <c r="AA24" s="144"/>
      <c r="AB24" s="144"/>
      <c r="AC24" s="144"/>
      <c r="AD24" s="144"/>
      <c r="AE24" s="144"/>
      <c r="AF24" s="144"/>
      <c r="AG24" s="144" t="s">
        <v>112</v>
      </c>
      <c r="AH24" s="144">
        <v>0</v>
      </c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outlineLevel="1" x14ac:dyDescent="0.2">
      <c r="A25" s="151"/>
      <c r="B25" s="152"/>
      <c r="C25" s="182" t="s">
        <v>114</v>
      </c>
      <c r="D25" s="155"/>
      <c r="E25" s="156">
        <v>18.940000000000001</v>
      </c>
      <c r="F25" s="154"/>
      <c r="G25" s="154"/>
      <c r="H25" s="154"/>
      <c r="I25" s="154"/>
      <c r="J25" s="154"/>
      <c r="K25" s="154"/>
      <c r="L25" s="154"/>
      <c r="M25" s="154"/>
      <c r="N25" s="153"/>
      <c r="O25" s="153"/>
      <c r="P25" s="153"/>
      <c r="Q25" s="153"/>
      <c r="R25" s="154"/>
      <c r="S25" s="154"/>
      <c r="T25" s="154"/>
      <c r="U25" s="154"/>
      <c r="V25" s="154"/>
      <c r="W25" s="154"/>
      <c r="X25" s="154"/>
      <c r="Y25" s="144"/>
      <c r="Z25" s="144"/>
      <c r="AA25" s="144"/>
      <c r="AB25" s="144"/>
      <c r="AC25" s="144"/>
      <c r="AD25" s="144"/>
      <c r="AE25" s="144"/>
      <c r="AF25" s="144"/>
      <c r="AG25" s="144" t="s">
        <v>112</v>
      </c>
      <c r="AH25" s="144">
        <v>0</v>
      </c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">
      <c r="A26" s="151"/>
      <c r="B26" s="152"/>
      <c r="C26" s="182" t="s">
        <v>129</v>
      </c>
      <c r="D26" s="155"/>
      <c r="E26" s="156">
        <v>16.829999999999998</v>
      </c>
      <c r="F26" s="154"/>
      <c r="G26" s="154"/>
      <c r="H26" s="154"/>
      <c r="I26" s="154"/>
      <c r="J26" s="154"/>
      <c r="K26" s="154"/>
      <c r="L26" s="154"/>
      <c r="M26" s="154"/>
      <c r="N26" s="153"/>
      <c r="O26" s="153"/>
      <c r="P26" s="153"/>
      <c r="Q26" s="153"/>
      <c r="R26" s="154"/>
      <c r="S26" s="154"/>
      <c r="T26" s="154"/>
      <c r="U26" s="154"/>
      <c r="V26" s="154"/>
      <c r="W26" s="154"/>
      <c r="X26" s="154"/>
      <c r="Y26" s="144"/>
      <c r="Z26" s="144"/>
      <c r="AA26" s="144"/>
      <c r="AB26" s="144"/>
      <c r="AC26" s="144"/>
      <c r="AD26" s="144"/>
      <c r="AE26" s="144"/>
      <c r="AF26" s="144"/>
      <c r="AG26" s="144" t="s">
        <v>112</v>
      </c>
      <c r="AH26" s="144">
        <v>0</v>
      </c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ht="22.5" outlineLevel="1" x14ac:dyDescent="0.2">
      <c r="A27" s="151"/>
      <c r="B27" s="152"/>
      <c r="C27" s="182" t="s">
        <v>122</v>
      </c>
      <c r="D27" s="155"/>
      <c r="E27" s="156">
        <v>23.16</v>
      </c>
      <c r="F27" s="154"/>
      <c r="G27" s="154"/>
      <c r="H27" s="154"/>
      <c r="I27" s="154"/>
      <c r="J27" s="154"/>
      <c r="K27" s="154"/>
      <c r="L27" s="154"/>
      <c r="M27" s="154"/>
      <c r="N27" s="153"/>
      <c r="O27" s="153"/>
      <c r="P27" s="153"/>
      <c r="Q27" s="153"/>
      <c r="R27" s="154"/>
      <c r="S27" s="154"/>
      <c r="T27" s="154"/>
      <c r="U27" s="154"/>
      <c r="V27" s="154"/>
      <c r="W27" s="154"/>
      <c r="X27" s="154"/>
      <c r="Y27" s="144"/>
      <c r="Z27" s="144"/>
      <c r="AA27" s="144"/>
      <c r="AB27" s="144"/>
      <c r="AC27" s="144"/>
      <c r="AD27" s="144"/>
      <c r="AE27" s="144"/>
      <c r="AF27" s="144"/>
      <c r="AG27" s="144" t="s">
        <v>112</v>
      </c>
      <c r="AH27" s="144">
        <v>0</v>
      </c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ht="22.5" outlineLevel="1" x14ac:dyDescent="0.2">
      <c r="A28" s="151"/>
      <c r="B28" s="152"/>
      <c r="C28" s="182" t="s">
        <v>130</v>
      </c>
      <c r="D28" s="155"/>
      <c r="E28" s="156">
        <v>16.829999999999998</v>
      </c>
      <c r="F28" s="154"/>
      <c r="G28" s="154"/>
      <c r="H28" s="154"/>
      <c r="I28" s="154"/>
      <c r="J28" s="154"/>
      <c r="K28" s="154"/>
      <c r="L28" s="154"/>
      <c r="M28" s="154"/>
      <c r="N28" s="153"/>
      <c r="O28" s="153"/>
      <c r="P28" s="153"/>
      <c r="Q28" s="153"/>
      <c r="R28" s="154"/>
      <c r="S28" s="154"/>
      <c r="T28" s="154"/>
      <c r="U28" s="154"/>
      <c r="V28" s="154"/>
      <c r="W28" s="154"/>
      <c r="X28" s="154"/>
      <c r="Y28" s="144"/>
      <c r="Z28" s="144"/>
      <c r="AA28" s="144"/>
      <c r="AB28" s="144"/>
      <c r="AC28" s="144"/>
      <c r="AD28" s="144"/>
      <c r="AE28" s="144"/>
      <c r="AF28" s="144"/>
      <c r="AG28" s="144" t="s">
        <v>112</v>
      </c>
      <c r="AH28" s="144">
        <v>0</v>
      </c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ht="25.5" x14ac:dyDescent="0.2">
      <c r="A29" s="158" t="s">
        <v>102</v>
      </c>
      <c r="B29" s="159" t="s">
        <v>60</v>
      </c>
      <c r="C29" s="180" t="s">
        <v>61</v>
      </c>
      <c r="D29" s="160"/>
      <c r="E29" s="161"/>
      <c r="F29" s="162"/>
      <c r="G29" s="162">
        <f>SUMIF(AG30:AG31,"&lt;&gt;NOR",G30:G31)</f>
        <v>0</v>
      </c>
      <c r="H29" s="162"/>
      <c r="I29" s="162">
        <f>SUM(I30:I31)</f>
        <v>158.04</v>
      </c>
      <c r="J29" s="162"/>
      <c r="K29" s="162">
        <f>SUM(K30:K31)</f>
        <v>12926.34</v>
      </c>
      <c r="L29" s="162"/>
      <c r="M29" s="162">
        <f>SUM(M30:M31)</f>
        <v>0</v>
      </c>
      <c r="N29" s="161"/>
      <c r="O29" s="161">
        <f>SUM(O30:O31)</f>
        <v>0</v>
      </c>
      <c r="P29" s="161"/>
      <c r="Q29" s="161">
        <f>SUM(Q30:Q31)</f>
        <v>0</v>
      </c>
      <c r="R29" s="162"/>
      <c r="S29" s="162"/>
      <c r="T29" s="162"/>
      <c r="U29" s="162"/>
      <c r="V29" s="163">
        <f>SUM(V30:V31)</f>
        <v>31.61</v>
      </c>
      <c r="W29" s="157"/>
      <c r="X29" s="157"/>
      <c r="AG29" t="s">
        <v>103</v>
      </c>
    </row>
    <row r="30" spans="1:60" outlineLevel="1" x14ac:dyDescent="0.2">
      <c r="A30" s="165">
        <v>5</v>
      </c>
      <c r="B30" s="166" t="s">
        <v>131</v>
      </c>
      <c r="C30" s="181" t="s">
        <v>132</v>
      </c>
      <c r="D30" s="167" t="s">
        <v>106</v>
      </c>
      <c r="E30" s="168">
        <v>102.62260000000001</v>
      </c>
      <c r="F30" s="169"/>
      <c r="G30" s="170">
        <f>ROUND(E30*F30,2)</f>
        <v>0</v>
      </c>
      <c r="H30" s="169">
        <v>1.54</v>
      </c>
      <c r="I30" s="170">
        <f>ROUND(E30*H30,2)</f>
        <v>158.04</v>
      </c>
      <c r="J30" s="169">
        <v>125.96</v>
      </c>
      <c r="K30" s="170">
        <f>ROUND(E30*J30,2)</f>
        <v>12926.34</v>
      </c>
      <c r="L30" s="170">
        <v>21</v>
      </c>
      <c r="M30" s="170">
        <f>G30*(1+L30/100)</f>
        <v>0</v>
      </c>
      <c r="N30" s="168">
        <v>4.0000000000000003E-5</v>
      </c>
      <c r="O30" s="168">
        <f>ROUND(E30*N30,2)</f>
        <v>0</v>
      </c>
      <c r="P30" s="168">
        <v>0</v>
      </c>
      <c r="Q30" s="168">
        <f>ROUND(E30*P30,2)</f>
        <v>0</v>
      </c>
      <c r="R30" s="170"/>
      <c r="S30" s="170" t="s">
        <v>107</v>
      </c>
      <c r="T30" s="170" t="s">
        <v>108</v>
      </c>
      <c r="U30" s="170">
        <v>0.308</v>
      </c>
      <c r="V30" s="171">
        <f>ROUND(E30*U30,2)</f>
        <v>31.61</v>
      </c>
      <c r="W30" s="154"/>
      <c r="X30" s="154" t="s">
        <v>109</v>
      </c>
      <c r="Y30" s="144"/>
      <c r="Z30" s="144"/>
      <c r="AA30" s="144"/>
      <c r="AB30" s="144"/>
      <c r="AC30" s="144"/>
      <c r="AD30" s="144"/>
      <c r="AE30" s="144"/>
      <c r="AF30" s="144"/>
      <c r="AG30" s="144" t="s">
        <v>110</v>
      </c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outlineLevel="1" x14ac:dyDescent="0.2">
      <c r="A31" s="151"/>
      <c r="B31" s="152"/>
      <c r="C31" s="182" t="s">
        <v>133</v>
      </c>
      <c r="D31" s="155"/>
      <c r="E31" s="156">
        <v>102.62</v>
      </c>
      <c r="F31" s="154"/>
      <c r="G31" s="154"/>
      <c r="H31" s="154"/>
      <c r="I31" s="154"/>
      <c r="J31" s="154"/>
      <c r="K31" s="154"/>
      <c r="L31" s="154"/>
      <c r="M31" s="154"/>
      <c r="N31" s="153"/>
      <c r="O31" s="153"/>
      <c r="P31" s="153"/>
      <c r="Q31" s="153"/>
      <c r="R31" s="154"/>
      <c r="S31" s="154"/>
      <c r="T31" s="154"/>
      <c r="U31" s="154"/>
      <c r="V31" s="154"/>
      <c r="W31" s="154"/>
      <c r="X31" s="154"/>
      <c r="Y31" s="144"/>
      <c r="Z31" s="144"/>
      <c r="AA31" s="144"/>
      <c r="AB31" s="144"/>
      <c r="AC31" s="144"/>
      <c r="AD31" s="144"/>
      <c r="AE31" s="144"/>
      <c r="AF31" s="144"/>
      <c r="AG31" s="144" t="s">
        <v>112</v>
      </c>
      <c r="AH31" s="144">
        <v>0</v>
      </c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x14ac:dyDescent="0.2">
      <c r="A32" s="158" t="s">
        <v>102</v>
      </c>
      <c r="B32" s="159" t="s">
        <v>62</v>
      </c>
      <c r="C32" s="180" t="s">
        <v>63</v>
      </c>
      <c r="D32" s="160"/>
      <c r="E32" s="161"/>
      <c r="F32" s="162"/>
      <c r="G32" s="162">
        <f>SUMIF(AG33:AG44,"&lt;&gt;NOR",G33:G44)</f>
        <v>0</v>
      </c>
      <c r="H32" s="162"/>
      <c r="I32" s="162">
        <f>SUM(I33:I44)</f>
        <v>0</v>
      </c>
      <c r="J32" s="162"/>
      <c r="K32" s="162">
        <f>SUM(K33:K44)</f>
        <v>43287.01</v>
      </c>
      <c r="L32" s="162"/>
      <c r="M32" s="162">
        <f>SUM(M33:M44)</f>
        <v>0</v>
      </c>
      <c r="N32" s="161"/>
      <c r="O32" s="161">
        <f>SUM(O33:O44)</f>
        <v>0</v>
      </c>
      <c r="P32" s="161"/>
      <c r="Q32" s="161">
        <f>SUM(Q33:Q44)</f>
        <v>3.8600000000000003</v>
      </c>
      <c r="R32" s="162"/>
      <c r="S32" s="162"/>
      <c r="T32" s="162"/>
      <c r="U32" s="162"/>
      <c r="V32" s="163">
        <f>SUM(V33:V44)</f>
        <v>61.93</v>
      </c>
      <c r="W32" s="157"/>
      <c r="X32" s="157"/>
      <c r="AG32" t="s">
        <v>103</v>
      </c>
    </row>
    <row r="33" spans="1:60" outlineLevel="1" x14ac:dyDescent="0.2">
      <c r="A33" s="165">
        <v>6</v>
      </c>
      <c r="B33" s="166" t="s">
        <v>134</v>
      </c>
      <c r="C33" s="181" t="s">
        <v>135</v>
      </c>
      <c r="D33" s="167" t="s">
        <v>106</v>
      </c>
      <c r="E33" s="168">
        <v>101.67319999999999</v>
      </c>
      <c r="F33" s="169"/>
      <c r="G33" s="170">
        <f>ROUND(E33*F33,2)</f>
        <v>0</v>
      </c>
      <c r="H33" s="169">
        <v>0</v>
      </c>
      <c r="I33" s="170">
        <f>ROUND(E33*H33,2)</f>
        <v>0</v>
      </c>
      <c r="J33" s="169">
        <v>324.5</v>
      </c>
      <c r="K33" s="170">
        <f>ROUND(E33*J33,2)</f>
        <v>32992.949999999997</v>
      </c>
      <c r="L33" s="170">
        <v>21</v>
      </c>
      <c r="M33" s="170">
        <f>G33*(1+L33/100)</f>
        <v>0</v>
      </c>
      <c r="N33" s="168">
        <v>0</v>
      </c>
      <c r="O33" s="168">
        <f>ROUND(E33*N33,2)</f>
        <v>0</v>
      </c>
      <c r="P33" s="168">
        <v>1.26E-2</v>
      </c>
      <c r="Q33" s="168">
        <f>ROUND(E33*P33,2)</f>
        <v>1.28</v>
      </c>
      <c r="R33" s="170"/>
      <c r="S33" s="170" t="s">
        <v>107</v>
      </c>
      <c r="T33" s="170" t="s">
        <v>108</v>
      </c>
      <c r="U33" s="170">
        <v>0.33</v>
      </c>
      <c r="V33" s="171">
        <f>ROUND(E33*U33,2)</f>
        <v>33.549999999999997</v>
      </c>
      <c r="W33" s="154"/>
      <c r="X33" s="154" t="s">
        <v>109</v>
      </c>
      <c r="Y33" s="144"/>
      <c r="Z33" s="144"/>
      <c r="AA33" s="144"/>
      <c r="AB33" s="144"/>
      <c r="AC33" s="144"/>
      <c r="AD33" s="144"/>
      <c r="AE33" s="144"/>
      <c r="AF33" s="144"/>
      <c r="AG33" s="144" t="s">
        <v>110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1" x14ac:dyDescent="0.2">
      <c r="A34" s="151"/>
      <c r="B34" s="152"/>
      <c r="C34" s="182" t="s">
        <v>133</v>
      </c>
      <c r="D34" s="155"/>
      <c r="E34" s="156">
        <v>102.62</v>
      </c>
      <c r="F34" s="154"/>
      <c r="G34" s="154"/>
      <c r="H34" s="154"/>
      <c r="I34" s="154"/>
      <c r="J34" s="154"/>
      <c r="K34" s="154"/>
      <c r="L34" s="154"/>
      <c r="M34" s="154"/>
      <c r="N34" s="153"/>
      <c r="O34" s="153"/>
      <c r="P34" s="153"/>
      <c r="Q34" s="153"/>
      <c r="R34" s="154"/>
      <c r="S34" s="154"/>
      <c r="T34" s="154"/>
      <c r="U34" s="154"/>
      <c r="V34" s="154"/>
      <c r="W34" s="154"/>
      <c r="X34" s="154"/>
      <c r="Y34" s="144"/>
      <c r="Z34" s="144"/>
      <c r="AA34" s="144"/>
      <c r="AB34" s="144"/>
      <c r="AC34" s="144"/>
      <c r="AD34" s="144"/>
      <c r="AE34" s="144"/>
      <c r="AF34" s="144"/>
      <c r="AG34" s="144" t="s">
        <v>112</v>
      </c>
      <c r="AH34" s="144">
        <v>0</v>
      </c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outlineLevel="1" x14ac:dyDescent="0.2">
      <c r="A35" s="151"/>
      <c r="B35" s="152"/>
      <c r="C35" s="182" t="s">
        <v>136</v>
      </c>
      <c r="D35" s="155"/>
      <c r="E35" s="156">
        <v>-0.95</v>
      </c>
      <c r="F35" s="154"/>
      <c r="G35" s="154"/>
      <c r="H35" s="154"/>
      <c r="I35" s="154"/>
      <c r="J35" s="154"/>
      <c r="K35" s="154"/>
      <c r="L35" s="154"/>
      <c r="M35" s="154"/>
      <c r="N35" s="153"/>
      <c r="O35" s="153"/>
      <c r="P35" s="153"/>
      <c r="Q35" s="153"/>
      <c r="R35" s="154"/>
      <c r="S35" s="154"/>
      <c r="T35" s="154"/>
      <c r="U35" s="154"/>
      <c r="V35" s="154"/>
      <c r="W35" s="154"/>
      <c r="X35" s="154"/>
      <c r="Y35" s="144"/>
      <c r="Z35" s="144"/>
      <c r="AA35" s="144"/>
      <c r="AB35" s="144"/>
      <c r="AC35" s="144"/>
      <c r="AD35" s="144"/>
      <c r="AE35" s="144"/>
      <c r="AF35" s="144"/>
      <c r="AG35" s="144" t="s">
        <v>112</v>
      </c>
      <c r="AH35" s="144">
        <v>0</v>
      </c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outlineLevel="1" x14ac:dyDescent="0.2">
      <c r="A36" s="165">
        <v>7</v>
      </c>
      <c r="B36" s="166" t="s">
        <v>137</v>
      </c>
      <c r="C36" s="181" t="s">
        <v>138</v>
      </c>
      <c r="D36" s="167" t="s">
        <v>106</v>
      </c>
      <c r="E36" s="168">
        <v>102.62260000000001</v>
      </c>
      <c r="F36" s="169"/>
      <c r="G36" s="170">
        <f>ROUND(E36*F36,2)</f>
        <v>0</v>
      </c>
      <c r="H36" s="169">
        <v>0</v>
      </c>
      <c r="I36" s="170">
        <f>ROUND(E36*H36,2)</f>
        <v>0</v>
      </c>
      <c r="J36" s="169">
        <v>86.3</v>
      </c>
      <c r="K36" s="170">
        <f>ROUND(E36*J36,2)</f>
        <v>8856.33</v>
      </c>
      <c r="L36" s="170">
        <v>21</v>
      </c>
      <c r="M36" s="170">
        <f>G36*(1+L36/100)</f>
        <v>0</v>
      </c>
      <c r="N36" s="168">
        <v>0</v>
      </c>
      <c r="O36" s="168">
        <f>ROUND(E36*N36,2)</f>
        <v>0</v>
      </c>
      <c r="P36" s="168">
        <v>0.02</v>
      </c>
      <c r="Q36" s="168">
        <f>ROUND(E36*P36,2)</f>
        <v>2.0499999999999998</v>
      </c>
      <c r="R36" s="170"/>
      <c r="S36" s="170" t="s">
        <v>107</v>
      </c>
      <c r="T36" s="170" t="s">
        <v>108</v>
      </c>
      <c r="U36" s="170">
        <v>0.23799999999999999</v>
      </c>
      <c r="V36" s="171">
        <f>ROUND(E36*U36,2)</f>
        <v>24.42</v>
      </c>
      <c r="W36" s="154"/>
      <c r="X36" s="154" t="s">
        <v>109</v>
      </c>
      <c r="Y36" s="144"/>
      <c r="Z36" s="144"/>
      <c r="AA36" s="144"/>
      <c r="AB36" s="144"/>
      <c r="AC36" s="144"/>
      <c r="AD36" s="144"/>
      <c r="AE36" s="144"/>
      <c r="AF36" s="144"/>
      <c r="AG36" s="144" t="s">
        <v>110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ht="22.5" outlineLevel="1" x14ac:dyDescent="0.2">
      <c r="A37" s="151"/>
      <c r="B37" s="152"/>
      <c r="C37" s="182" t="s">
        <v>139</v>
      </c>
      <c r="D37" s="155"/>
      <c r="E37" s="156">
        <v>102.62</v>
      </c>
      <c r="F37" s="154"/>
      <c r="G37" s="154"/>
      <c r="H37" s="154"/>
      <c r="I37" s="154"/>
      <c r="J37" s="154"/>
      <c r="K37" s="154"/>
      <c r="L37" s="154"/>
      <c r="M37" s="154"/>
      <c r="N37" s="153"/>
      <c r="O37" s="153"/>
      <c r="P37" s="153"/>
      <c r="Q37" s="153"/>
      <c r="R37" s="154"/>
      <c r="S37" s="154"/>
      <c r="T37" s="154"/>
      <c r="U37" s="154"/>
      <c r="V37" s="154"/>
      <c r="W37" s="154"/>
      <c r="X37" s="154"/>
      <c r="Y37" s="144"/>
      <c r="Z37" s="144"/>
      <c r="AA37" s="144"/>
      <c r="AB37" s="144"/>
      <c r="AC37" s="144"/>
      <c r="AD37" s="144"/>
      <c r="AE37" s="144"/>
      <c r="AF37" s="144"/>
      <c r="AG37" s="144" t="s">
        <v>112</v>
      </c>
      <c r="AH37" s="144">
        <v>0</v>
      </c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outlineLevel="1" x14ac:dyDescent="0.2">
      <c r="A38" s="165">
        <v>8</v>
      </c>
      <c r="B38" s="166" t="s">
        <v>140</v>
      </c>
      <c r="C38" s="181" t="s">
        <v>141</v>
      </c>
      <c r="D38" s="167" t="s">
        <v>106</v>
      </c>
      <c r="E38" s="168">
        <v>131.90199999999999</v>
      </c>
      <c r="F38" s="169"/>
      <c r="G38" s="170">
        <f>ROUND(E38*F38,2)</f>
        <v>0</v>
      </c>
      <c r="H38" s="169">
        <v>0</v>
      </c>
      <c r="I38" s="170">
        <f>ROUND(E38*H38,2)</f>
        <v>0</v>
      </c>
      <c r="J38" s="169">
        <v>10.9</v>
      </c>
      <c r="K38" s="170">
        <f>ROUND(E38*J38,2)</f>
        <v>1437.73</v>
      </c>
      <c r="L38" s="170">
        <v>21</v>
      </c>
      <c r="M38" s="170">
        <f>G38*(1+L38/100)</f>
        <v>0</v>
      </c>
      <c r="N38" s="168">
        <v>0</v>
      </c>
      <c r="O38" s="168">
        <f>ROUND(E38*N38,2)</f>
        <v>0</v>
      </c>
      <c r="P38" s="168">
        <v>4.0000000000000001E-3</v>
      </c>
      <c r="Q38" s="168">
        <f>ROUND(E38*P38,2)</f>
        <v>0.53</v>
      </c>
      <c r="R38" s="170"/>
      <c r="S38" s="170" t="s">
        <v>107</v>
      </c>
      <c r="T38" s="170" t="s">
        <v>108</v>
      </c>
      <c r="U38" s="170">
        <v>0.03</v>
      </c>
      <c r="V38" s="171">
        <f>ROUND(E38*U38,2)</f>
        <v>3.96</v>
      </c>
      <c r="W38" s="154"/>
      <c r="X38" s="154" t="s">
        <v>109</v>
      </c>
      <c r="Y38" s="144"/>
      <c r="Z38" s="144"/>
      <c r="AA38" s="144"/>
      <c r="AB38" s="144"/>
      <c r="AC38" s="144"/>
      <c r="AD38" s="144"/>
      <c r="AE38" s="144"/>
      <c r="AF38" s="144"/>
      <c r="AG38" s="144" t="s">
        <v>110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ht="22.5" outlineLevel="1" x14ac:dyDescent="0.2">
      <c r="A39" s="151"/>
      <c r="B39" s="152"/>
      <c r="C39" s="182" t="s">
        <v>142</v>
      </c>
      <c r="D39" s="155"/>
      <c r="E39" s="156"/>
      <c r="F39" s="154"/>
      <c r="G39" s="154"/>
      <c r="H39" s="154"/>
      <c r="I39" s="154"/>
      <c r="J39" s="154"/>
      <c r="K39" s="154"/>
      <c r="L39" s="154"/>
      <c r="M39" s="154"/>
      <c r="N39" s="153"/>
      <c r="O39" s="153"/>
      <c r="P39" s="153"/>
      <c r="Q39" s="153"/>
      <c r="R39" s="154"/>
      <c r="S39" s="154"/>
      <c r="T39" s="154"/>
      <c r="U39" s="154"/>
      <c r="V39" s="154"/>
      <c r="W39" s="154"/>
      <c r="X39" s="154"/>
      <c r="Y39" s="144"/>
      <c r="Z39" s="144"/>
      <c r="AA39" s="144"/>
      <c r="AB39" s="144"/>
      <c r="AC39" s="144"/>
      <c r="AD39" s="144"/>
      <c r="AE39" s="144"/>
      <c r="AF39" s="144"/>
      <c r="AG39" s="144" t="s">
        <v>112</v>
      </c>
      <c r="AH39" s="144">
        <v>0</v>
      </c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151"/>
      <c r="B40" s="152"/>
      <c r="C40" s="182" t="s">
        <v>113</v>
      </c>
      <c r="D40" s="155"/>
      <c r="E40" s="156">
        <v>62.43</v>
      </c>
      <c r="F40" s="154"/>
      <c r="G40" s="154"/>
      <c r="H40" s="154"/>
      <c r="I40" s="154"/>
      <c r="J40" s="154"/>
      <c r="K40" s="154"/>
      <c r="L40" s="154"/>
      <c r="M40" s="154"/>
      <c r="N40" s="153"/>
      <c r="O40" s="153"/>
      <c r="P40" s="153"/>
      <c r="Q40" s="153"/>
      <c r="R40" s="154"/>
      <c r="S40" s="154"/>
      <c r="T40" s="154"/>
      <c r="U40" s="154"/>
      <c r="V40" s="154"/>
      <c r="W40" s="154"/>
      <c r="X40" s="154"/>
      <c r="Y40" s="144"/>
      <c r="Z40" s="144"/>
      <c r="AA40" s="144"/>
      <c r="AB40" s="144"/>
      <c r="AC40" s="144"/>
      <c r="AD40" s="144"/>
      <c r="AE40" s="144"/>
      <c r="AF40" s="144"/>
      <c r="AG40" s="144" t="s">
        <v>112</v>
      </c>
      <c r="AH40" s="144">
        <v>0</v>
      </c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outlineLevel="1" x14ac:dyDescent="0.2">
      <c r="A41" s="151"/>
      <c r="B41" s="152"/>
      <c r="C41" s="182" t="s">
        <v>114</v>
      </c>
      <c r="D41" s="155"/>
      <c r="E41" s="156">
        <v>18.940000000000001</v>
      </c>
      <c r="F41" s="154"/>
      <c r="G41" s="154"/>
      <c r="H41" s="154"/>
      <c r="I41" s="154"/>
      <c r="J41" s="154"/>
      <c r="K41" s="154"/>
      <c r="L41" s="154"/>
      <c r="M41" s="154"/>
      <c r="N41" s="153"/>
      <c r="O41" s="153"/>
      <c r="P41" s="153"/>
      <c r="Q41" s="153"/>
      <c r="R41" s="154"/>
      <c r="S41" s="154"/>
      <c r="T41" s="154"/>
      <c r="U41" s="154"/>
      <c r="V41" s="154"/>
      <c r="W41" s="154"/>
      <c r="X41" s="154"/>
      <c r="Y41" s="144"/>
      <c r="Z41" s="144"/>
      <c r="AA41" s="144"/>
      <c r="AB41" s="144"/>
      <c r="AC41" s="144"/>
      <c r="AD41" s="144"/>
      <c r="AE41" s="144"/>
      <c r="AF41" s="144"/>
      <c r="AG41" s="144" t="s">
        <v>112</v>
      </c>
      <c r="AH41" s="144">
        <v>0</v>
      </c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ht="22.5" outlineLevel="1" x14ac:dyDescent="0.2">
      <c r="A42" s="151"/>
      <c r="B42" s="152"/>
      <c r="C42" s="182" t="s">
        <v>120</v>
      </c>
      <c r="D42" s="155"/>
      <c r="E42" s="156">
        <v>12.33</v>
      </c>
      <c r="F42" s="154"/>
      <c r="G42" s="154"/>
      <c r="H42" s="154"/>
      <c r="I42" s="154"/>
      <c r="J42" s="154"/>
      <c r="K42" s="154"/>
      <c r="L42" s="154"/>
      <c r="M42" s="154"/>
      <c r="N42" s="153"/>
      <c r="O42" s="153"/>
      <c r="P42" s="153"/>
      <c r="Q42" s="153"/>
      <c r="R42" s="154"/>
      <c r="S42" s="154"/>
      <c r="T42" s="154"/>
      <c r="U42" s="154"/>
      <c r="V42" s="154"/>
      <c r="W42" s="154"/>
      <c r="X42" s="154"/>
      <c r="Y42" s="144"/>
      <c r="Z42" s="144"/>
      <c r="AA42" s="144"/>
      <c r="AB42" s="144"/>
      <c r="AC42" s="144"/>
      <c r="AD42" s="144"/>
      <c r="AE42" s="144"/>
      <c r="AF42" s="144"/>
      <c r="AG42" s="144" t="s">
        <v>112</v>
      </c>
      <c r="AH42" s="144">
        <v>0</v>
      </c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1" x14ac:dyDescent="0.2">
      <c r="A43" s="151"/>
      <c r="B43" s="152"/>
      <c r="C43" s="182" t="s">
        <v>121</v>
      </c>
      <c r="D43" s="155"/>
      <c r="E43" s="156">
        <v>15.03</v>
      </c>
      <c r="F43" s="154"/>
      <c r="G43" s="154"/>
      <c r="H43" s="154"/>
      <c r="I43" s="154"/>
      <c r="J43" s="154"/>
      <c r="K43" s="154"/>
      <c r="L43" s="154"/>
      <c r="M43" s="154"/>
      <c r="N43" s="153"/>
      <c r="O43" s="153"/>
      <c r="P43" s="153"/>
      <c r="Q43" s="153"/>
      <c r="R43" s="154"/>
      <c r="S43" s="154"/>
      <c r="T43" s="154"/>
      <c r="U43" s="154"/>
      <c r="V43" s="154"/>
      <c r="W43" s="154"/>
      <c r="X43" s="154"/>
      <c r="Y43" s="144"/>
      <c r="Z43" s="144"/>
      <c r="AA43" s="144"/>
      <c r="AB43" s="144"/>
      <c r="AC43" s="144"/>
      <c r="AD43" s="144"/>
      <c r="AE43" s="144"/>
      <c r="AF43" s="144"/>
      <c r="AG43" s="144" t="s">
        <v>112</v>
      </c>
      <c r="AH43" s="144">
        <v>0</v>
      </c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ht="22.5" outlineLevel="1" x14ac:dyDescent="0.2">
      <c r="A44" s="151"/>
      <c r="B44" s="152"/>
      <c r="C44" s="182" t="s">
        <v>122</v>
      </c>
      <c r="D44" s="155"/>
      <c r="E44" s="156">
        <v>23.16</v>
      </c>
      <c r="F44" s="154"/>
      <c r="G44" s="154"/>
      <c r="H44" s="154"/>
      <c r="I44" s="154"/>
      <c r="J44" s="154"/>
      <c r="K44" s="154"/>
      <c r="L44" s="154"/>
      <c r="M44" s="154"/>
      <c r="N44" s="153"/>
      <c r="O44" s="153"/>
      <c r="P44" s="153"/>
      <c r="Q44" s="153"/>
      <c r="R44" s="154"/>
      <c r="S44" s="154"/>
      <c r="T44" s="154"/>
      <c r="U44" s="154"/>
      <c r="V44" s="154"/>
      <c r="W44" s="154"/>
      <c r="X44" s="154"/>
      <c r="Y44" s="144"/>
      <c r="Z44" s="144"/>
      <c r="AA44" s="144"/>
      <c r="AB44" s="144"/>
      <c r="AC44" s="144"/>
      <c r="AD44" s="144"/>
      <c r="AE44" s="144"/>
      <c r="AF44" s="144"/>
      <c r="AG44" s="144" t="s">
        <v>112</v>
      </c>
      <c r="AH44" s="144">
        <v>0</v>
      </c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x14ac:dyDescent="0.2">
      <c r="A45" s="158" t="s">
        <v>102</v>
      </c>
      <c r="B45" s="159" t="s">
        <v>64</v>
      </c>
      <c r="C45" s="180" t="s">
        <v>65</v>
      </c>
      <c r="D45" s="160"/>
      <c r="E45" s="161"/>
      <c r="F45" s="162"/>
      <c r="G45" s="162">
        <f>SUMIF(AG46:AG46,"&lt;&gt;NOR",G46:G46)</f>
        <v>0</v>
      </c>
      <c r="H45" s="162"/>
      <c r="I45" s="162">
        <f>SUM(I46:I46)</f>
        <v>0</v>
      </c>
      <c r="J45" s="162"/>
      <c r="K45" s="162">
        <f>SUM(K46:K46)</f>
        <v>2198.4</v>
      </c>
      <c r="L45" s="162"/>
      <c r="M45" s="162">
        <f>SUM(M46:M46)</f>
        <v>0</v>
      </c>
      <c r="N45" s="161"/>
      <c r="O45" s="161">
        <f>SUM(O46:O46)</f>
        <v>0</v>
      </c>
      <c r="P45" s="161"/>
      <c r="Q45" s="161">
        <f>SUM(Q46:Q46)</f>
        <v>0</v>
      </c>
      <c r="R45" s="162"/>
      <c r="S45" s="162"/>
      <c r="T45" s="162"/>
      <c r="U45" s="162"/>
      <c r="V45" s="163">
        <f>SUM(V46:V46)</f>
        <v>5.05</v>
      </c>
      <c r="W45" s="157"/>
      <c r="X45" s="157"/>
      <c r="AG45" t="s">
        <v>103</v>
      </c>
    </row>
    <row r="46" spans="1:60" ht="22.5" outlineLevel="1" x14ac:dyDescent="0.2">
      <c r="A46" s="172">
        <v>9</v>
      </c>
      <c r="B46" s="173" t="s">
        <v>143</v>
      </c>
      <c r="C46" s="183" t="s">
        <v>144</v>
      </c>
      <c r="D46" s="174" t="s">
        <v>145</v>
      </c>
      <c r="E46" s="175">
        <v>2.4052500000000001</v>
      </c>
      <c r="F46" s="176"/>
      <c r="G46" s="177">
        <f>ROUND(E46*F46,2)</f>
        <v>0</v>
      </c>
      <c r="H46" s="176">
        <v>0</v>
      </c>
      <c r="I46" s="177">
        <f>ROUND(E46*H46,2)</f>
        <v>0</v>
      </c>
      <c r="J46" s="176">
        <v>914</v>
      </c>
      <c r="K46" s="177">
        <f>ROUND(E46*J46,2)</f>
        <v>2198.4</v>
      </c>
      <c r="L46" s="177">
        <v>21</v>
      </c>
      <c r="M46" s="177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7"/>
      <c r="S46" s="177" t="s">
        <v>146</v>
      </c>
      <c r="T46" s="177" t="s">
        <v>146</v>
      </c>
      <c r="U46" s="177">
        <v>2.1</v>
      </c>
      <c r="V46" s="178">
        <f>ROUND(E46*U46,2)</f>
        <v>5.05</v>
      </c>
      <c r="W46" s="154"/>
      <c r="X46" s="154" t="s">
        <v>147</v>
      </c>
      <c r="Y46" s="144"/>
      <c r="Z46" s="144"/>
      <c r="AA46" s="144"/>
      <c r="AB46" s="144"/>
      <c r="AC46" s="144"/>
      <c r="AD46" s="144"/>
      <c r="AE46" s="144"/>
      <c r="AF46" s="144"/>
      <c r="AG46" s="144" t="s">
        <v>148</v>
      </c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x14ac:dyDescent="0.2">
      <c r="A47" s="158" t="s">
        <v>102</v>
      </c>
      <c r="B47" s="159" t="s">
        <v>66</v>
      </c>
      <c r="C47" s="180" t="s">
        <v>67</v>
      </c>
      <c r="D47" s="160"/>
      <c r="E47" s="161"/>
      <c r="F47" s="162"/>
      <c r="G47" s="162">
        <f>SUMIF(AG48:AG65,"&lt;&gt;NOR",G48:G65)</f>
        <v>0</v>
      </c>
      <c r="H47" s="162"/>
      <c r="I47" s="162">
        <f>SUM(I48:I65)</f>
        <v>70926.070000000007</v>
      </c>
      <c r="J47" s="162"/>
      <c r="K47" s="162">
        <f>SUM(K48:K65)</f>
        <v>99802.790000000008</v>
      </c>
      <c r="L47" s="162"/>
      <c r="M47" s="162">
        <f>SUM(M48:M65)</f>
        <v>0</v>
      </c>
      <c r="N47" s="161"/>
      <c r="O47" s="161">
        <f>SUM(O48:O65)</f>
        <v>0.65</v>
      </c>
      <c r="P47" s="161"/>
      <c r="Q47" s="161">
        <f>SUM(Q48:Q65)</f>
        <v>0</v>
      </c>
      <c r="R47" s="162"/>
      <c r="S47" s="162"/>
      <c r="T47" s="162"/>
      <c r="U47" s="162"/>
      <c r="V47" s="163">
        <f>SUM(V48:V65)</f>
        <v>166.07</v>
      </c>
      <c r="W47" s="157"/>
      <c r="X47" s="157"/>
      <c r="AG47" t="s">
        <v>103</v>
      </c>
    </row>
    <row r="48" spans="1:60" outlineLevel="1" x14ac:dyDescent="0.2">
      <c r="A48" s="165">
        <v>10</v>
      </c>
      <c r="B48" s="166" t="s">
        <v>149</v>
      </c>
      <c r="C48" s="181" t="s">
        <v>150</v>
      </c>
      <c r="D48" s="167" t="s">
        <v>151</v>
      </c>
      <c r="E48" s="168">
        <v>2</v>
      </c>
      <c r="F48" s="169"/>
      <c r="G48" s="170">
        <f>ROUND(E48*F48,2)</f>
        <v>0</v>
      </c>
      <c r="H48" s="169">
        <v>11.69</v>
      </c>
      <c r="I48" s="170">
        <f>ROUND(E48*H48,2)</f>
        <v>23.38</v>
      </c>
      <c r="J48" s="169">
        <v>539.30999999999995</v>
      </c>
      <c r="K48" s="170">
        <f>ROUND(E48*J48,2)</f>
        <v>1078.6199999999999</v>
      </c>
      <c r="L48" s="170">
        <v>21</v>
      </c>
      <c r="M48" s="170">
        <f>G48*(1+L48/100)</f>
        <v>0</v>
      </c>
      <c r="N48" s="168">
        <v>2.4000000000000001E-4</v>
      </c>
      <c r="O48" s="168">
        <f>ROUND(E48*N48,2)</f>
        <v>0</v>
      </c>
      <c r="P48" s="168">
        <v>0</v>
      </c>
      <c r="Q48" s="168">
        <f>ROUND(E48*P48,2)</f>
        <v>0</v>
      </c>
      <c r="R48" s="170"/>
      <c r="S48" s="170" t="s">
        <v>107</v>
      </c>
      <c r="T48" s="170" t="s">
        <v>108</v>
      </c>
      <c r="U48" s="170">
        <v>1.04</v>
      </c>
      <c r="V48" s="171">
        <f>ROUND(E48*U48,2)</f>
        <v>2.08</v>
      </c>
      <c r="W48" s="154"/>
      <c r="X48" s="154" t="s">
        <v>109</v>
      </c>
      <c r="Y48" s="144"/>
      <c r="Z48" s="144"/>
      <c r="AA48" s="144"/>
      <c r="AB48" s="144"/>
      <c r="AC48" s="144"/>
      <c r="AD48" s="144"/>
      <c r="AE48" s="144"/>
      <c r="AF48" s="144"/>
      <c r="AG48" s="144" t="s">
        <v>110</v>
      </c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outlineLevel="1" x14ac:dyDescent="0.2">
      <c r="A49" s="151"/>
      <c r="B49" s="152"/>
      <c r="C49" s="264" t="s">
        <v>152</v>
      </c>
      <c r="D49" s="265"/>
      <c r="E49" s="265"/>
      <c r="F49" s="265"/>
      <c r="G49" s="265"/>
      <c r="H49" s="154"/>
      <c r="I49" s="154"/>
      <c r="J49" s="154"/>
      <c r="K49" s="154"/>
      <c r="L49" s="154"/>
      <c r="M49" s="154"/>
      <c r="N49" s="153"/>
      <c r="O49" s="153"/>
      <c r="P49" s="153"/>
      <c r="Q49" s="153"/>
      <c r="R49" s="154"/>
      <c r="S49" s="154"/>
      <c r="T49" s="154"/>
      <c r="U49" s="154"/>
      <c r="V49" s="154"/>
      <c r="W49" s="154"/>
      <c r="X49" s="154"/>
      <c r="Y49" s="144"/>
      <c r="Z49" s="144"/>
      <c r="AA49" s="144"/>
      <c r="AB49" s="144"/>
      <c r="AC49" s="144"/>
      <c r="AD49" s="144"/>
      <c r="AE49" s="144"/>
      <c r="AF49" s="144"/>
      <c r="AG49" s="144" t="s">
        <v>118</v>
      </c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outlineLevel="1" x14ac:dyDescent="0.2">
      <c r="A50" s="165">
        <v>11</v>
      </c>
      <c r="B50" s="166" t="s">
        <v>125</v>
      </c>
      <c r="C50" s="181" t="s">
        <v>126</v>
      </c>
      <c r="D50" s="167" t="s">
        <v>106</v>
      </c>
      <c r="E50" s="168">
        <v>102.62260000000001</v>
      </c>
      <c r="F50" s="169"/>
      <c r="G50" s="170">
        <f>ROUND(E50*F50,2)</f>
        <v>0</v>
      </c>
      <c r="H50" s="169">
        <v>38.28</v>
      </c>
      <c r="I50" s="170">
        <f>ROUND(E50*H50,2)</f>
        <v>3928.39</v>
      </c>
      <c r="J50" s="169">
        <v>78.72</v>
      </c>
      <c r="K50" s="170">
        <f>ROUND(E50*J50,2)</f>
        <v>8078.45</v>
      </c>
      <c r="L50" s="170">
        <v>21</v>
      </c>
      <c r="M50" s="170">
        <f>G50*(1+L50/100)</f>
        <v>0</v>
      </c>
      <c r="N50" s="168">
        <v>1.2099999999999999E-3</v>
      </c>
      <c r="O50" s="168">
        <f>ROUND(E50*N50,2)</f>
        <v>0.12</v>
      </c>
      <c r="P50" s="168">
        <v>0</v>
      </c>
      <c r="Q50" s="168">
        <f>ROUND(E50*P50,2)</f>
        <v>0</v>
      </c>
      <c r="R50" s="170"/>
      <c r="S50" s="170" t="s">
        <v>107</v>
      </c>
      <c r="T50" s="170" t="s">
        <v>108</v>
      </c>
      <c r="U50" s="170">
        <v>0.17699999999999999</v>
      </c>
      <c r="V50" s="171">
        <f>ROUND(E50*U50,2)</f>
        <v>18.16</v>
      </c>
      <c r="W50" s="154"/>
      <c r="X50" s="154" t="s">
        <v>109</v>
      </c>
      <c r="Y50" s="144"/>
      <c r="Z50" s="144"/>
      <c r="AA50" s="144"/>
      <c r="AB50" s="144"/>
      <c r="AC50" s="144"/>
      <c r="AD50" s="144"/>
      <c r="AE50" s="144"/>
      <c r="AF50" s="144"/>
      <c r="AG50" s="144" t="s">
        <v>110</v>
      </c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1" x14ac:dyDescent="0.2">
      <c r="A51" s="151"/>
      <c r="B51" s="152"/>
      <c r="C51" s="182" t="s">
        <v>153</v>
      </c>
      <c r="D51" s="155"/>
      <c r="E51" s="156">
        <v>102.62</v>
      </c>
      <c r="F51" s="154"/>
      <c r="G51" s="154"/>
      <c r="H51" s="154"/>
      <c r="I51" s="154"/>
      <c r="J51" s="154"/>
      <c r="K51" s="154"/>
      <c r="L51" s="154"/>
      <c r="M51" s="154"/>
      <c r="N51" s="153"/>
      <c r="O51" s="153"/>
      <c r="P51" s="153"/>
      <c r="Q51" s="153"/>
      <c r="R51" s="154"/>
      <c r="S51" s="154"/>
      <c r="T51" s="154"/>
      <c r="U51" s="154"/>
      <c r="V51" s="154"/>
      <c r="W51" s="154"/>
      <c r="X51" s="154"/>
      <c r="Y51" s="144"/>
      <c r="Z51" s="144"/>
      <c r="AA51" s="144"/>
      <c r="AB51" s="144"/>
      <c r="AC51" s="144"/>
      <c r="AD51" s="144"/>
      <c r="AE51" s="144"/>
      <c r="AF51" s="144"/>
      <c r="AG51" s="144" t="s">
        <v>112</v>
      </c>
      <c r="AH51" s="144">
        <v>0</v>
      </c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ht="22.5" outlineLevel="1" x14ac:dyDescent="0.2">
      <c r="A52" s="165">
        <v>12</v>
      </c>
      <c r="B52" s="166" t="s">
        <v>154</v>
      </c>
      <c r="C52" s="181" t="s">
        <v>155</v>
      </c>
      <c r="D52" s="167" t="s">
        <v>106</v>
      </c>
      <c r="E52" s="168">
        <v>102.62260000000001</v>
      </c>
      <c r="F52" s="169"/>
      <c r="G52" s="170">
        <f>ROUND(E52*F52,2)</f>
        <v>0</v>
      </c>
      <c r="H52" s="169">
        <v>10.39</v>
      </c>
      <c r="I52" s="170">
        <f>ROUND(E52*H52,2)</f>
        <v>1066.25</v>
      </c>
      <c r="J52" s="169">
        <v>451.61</v>
      </c>
      <c r="K52" s="170">
        <f>ROUND(E52*J52,2)</f>
        <v>46345.39</v>
      </c>
      <c r="L52" s="170">
        <v>21</v>
      </c>
      <c r="M52" s="170">
        <f>G52*(1+L52/100)</f>
        <v>0</v>
      </c>
      <c r="N52" s="168">
        <v>5.0000000000000002E-5</v>
      </c>
      <c r="O52" s="168">
        <f>ROUND(E52*N52,2)</f>
        <v>0.01</v>
      </c>
      <c r="P52" s="168">
        <v>0</v>
      </c>
      <c r="Q52" s="168">
        <f>ROUND(E52*P52,2)</f>
        <v>0</v>
      </c>
      <c r="R52" s="170"/>
      <c r="S52" s="170" t="s">
        <v>107</v>
      </c>
      <c r="T52" s="170" t="s">
        <v>108</v>
      </c>
      <c r="U52" s="170">
        <v>0.87</v>
      </c>
      <c r="V52" s="171">
        <f>ROUND(E52*U52,2)</f>
        <v>89.28</v>
      </c>
      <c r="W52" s="154"/>
      <c r="X52" s="154" t="s">
        <v>109</v>
      </c>
      <c r="Y52" s="144"/>
      <c r="Z52" s="144"/>
      <c r="AA52" s="144"/>
      <c r="AB52" s="144"/>
      <c r="AC52" s="144"/>
      <c r="AD52" s="144"/>
      <c r="AE52" s="144"/>
      <c r="AF52" s="144"/>
      <c r="AG52" s="144" t="s">
        <v>110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outlineLevel="1" x14ac:dyDescent="0.2">
      <c r="A53" s="151"/>
      <c r="B53" s="152"/>
      <c r="C53" s="182" t="s">
        <v>156</v>
      </c>
      <c r="D53" s="155"/>
      <c r="E53" s="156">
        <v>102.62</v>
      </c>
      <c r="F53" s="154"/>
      <c r="G53" s="154"/>
      <c r="H53" s="154"/>
      <c r="I53" s="154"/>
      <c r="J53" s="154"/>
      <c r="K53" s="154"/>
      <c r="L53" s="154"/>
      <c r="M53" s="154"/>
      <c r="N53" s="153"/>
      <c r="O53" s="153"/>
      <c r="P53" s="153"/>
      <c r="Q53" s="153"/>
      <c r="R53" s="154"/>
      <c r="S53" s="154"/>
      <c r="T53" s="154"/>
      <c r="U53" s="154"/>
      <c r="V53" s="154"/>
      <c r="W53" s="154"/>
      <c r="X53" s="154"/>
      <c r="Y53" s="144"/>
      <c r="Z53" s="144"/>
      <c r="AA53" s="144"/>
      <c r="AB53" s="144"/>
      <c r="AC53" s="144"/>
      <c r="AD53" s="144"/>
      <c r="AE53" s="144"/>
      <c r="AF53" s="144"/>
      <c r="AG53" s="144" t="s">
        <v>112</v>
      </c>
      <c r="AH53" s="144">
        <v>0</v>
      </c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ht="22.5" outlineLevel="1" x14ac:dyDescent="0.2">
      <c r="A54" s="165">
        <v>13</v>
      </c>
      <c r="B54" s="166" t="s">
        <v>157</v>
      </c>
      <c r="C54" s="181" t="s">
        <v>158</v>
      </c>
      <c r="D54" s="167" t="s">
        <v>106</v>
      </c>
      <c r="E54" s="168">
        <v>102.62260000000001</v>
      </c>
      <c r="F54" s="169"/>
      <c r="G54" s="170">
        <f>ROUND(E54*F54,2)</f>
        <v>0</v>
      </c>
      <c r="H54" s="169">
        <v>151.66</v>
      </c>
      <c r="I54" s="170">
        <f>ROUND(E54*H54,2)</f>
        <v>15563.74</v>
      </c>
      <c r="J54" s="169">
        <v>269.83999999999997</v>
      </c>
      <c r="K54" s="170">
        <f>ROUND(E54*J54,2)</f>
        <v>27691.68</v>
      </c>
      <c r="L54" s="170">
        <v>21</v>
      </c>
      <c r="M54" s="170">
        <f>G54*(1+L54/100)</f>
        <v>0</v>
      </c>
      <c r="N54" s="168">
        <v>0</v>
      </c>
      <c r="O54" s="168">
        <f>ROUND(E54*N54,2)</f>
        <v>0</v>
      </c>
      <c r="P54" s="168">
        <v>0</v>
      </c>
      <c r="Q54" s="168">
        <f>ROUND(E54*P54,2)</f>
        <v>0</v>
      </c>
      <c r="R54" s="170"/>
      <c r="S54" s="170" t="s">
        <v>107</v>
      </c>
      <c r="T54" s="170" t="s">
        <v>108</v>
      </c>
      <c r="U54" s="170">
        <v>0.52</v>
      </c>
      <c r="V54" s="171">
        <f>ROUND(E54*U54,2)</f>
        <v>53.36</v>
      </c>
      <c r="W54" s="154"/>
      <c r="X54" s="154" t="s">
        <v>109</v>
      </c>
      <c r="Y54" s="144"/>
      <c r="Z54" s="144"/>
      <c r="AA54" s="144"/>
      <c r="AB54" s="144"/>
      <c r="AC54" s="144"/>
      <c r="AD54" s="144"/>
      <c r="AE54" s="144"/>
      <c r="AF54" s="144"/>
      <c r="AG54" s="144" t="s">
        <v>110</v>
      </c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outlineLevel="1" x14ac:dyDescent="0.2">
      <c r="A55" s="151"/>
      <c r="B55" s="152"/>
      <c r="C55" s="182" t="s">
        <v>156</v>
      </c>
      <c r="D55" s="155"/>
      <c r="E55" s="156">
        <v>102.62</v>
      </c>
      <c r="F55" s="154"/>
      <c r="G55" s="154"/>
      <c r="H55" s="154"/>
      <c r="I55" s="154"/>
      <c r="J55" s="154"/>
      <c r="K55" s="154"/>
      <c r="L55" s="154"/>
      <c r="M55" s="154"/>
      <c r="N55" s="153"/>
      <c r="O55" s="153"/>
      <c r="P55" s="153"/>
      <c r="Q55" s="153"/>
      <c r="R55" s="154"/>
      <c r="S55" s="154"/>
      <c r="T55" s="154"/>
      <c r="U55" s="154"/>
      <c r="V55" s="154"/>
      <c r="W55" s="154"/>
      <c r="X55" s="154"/>
      <c r="Y55" s="144"/>
      <c r="Z55" s="144"/>
      <c r="AA55" s="144"/>
      <c r="AB55" s="144"/>
      <c r="AC55" s="144"/>
      <c r="AD55" s="144"/>
      <c r="AE55" s="144"/>
      <c r="AF55" s="144"/>
      <c r="AG55" s="144" t="s">
        <v>112</v>
      </c>
      <c r="AH55" s="144">
        <v>0</v>
      </c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outlineLevel="1" x14ac:dyDescent="0.2">
      <c r="A56" s="165">
        <v>14</v>
      </c>
      <c r="B56" s="166" t="s">
        <v>159</v>
      </c>
      <c r="C56" s="181" t="s">
        <v>160</v>
      </c>
      <c r="D56" s="167" t="s">
        <v>161</v>
      </c>
      <c r="E56" s="168">
        <v>51.438800000000001</v>
      </c>
      <c r="F56" s="169"/>
      <c r="G56" s="170">
        <f>ROUND(E56*F56,2)</f>
        <v>0</v>
      </c>
      <c r="H56" s="169">
        <v>0</v>
      </c>
      <c r="I56" s="170">
        <f>ROUND(E56*H56,2)</f>
        <v>0</v>
      </c>
      <c r="J56" s="169">
        <v>29.4</v>
      </c>
      <c r="K56" s="170">
        <f>ROUND(E56*J56,2)</f>
        <v>1512.3</v>
      </c>
      <c r="L56" s="170">
        <v>21</v>
      </c>
      <c r="M56" s="170">
        <f>G56*(1+L56/100)</f>
        <v>0</v>
      </c>
      <c r="N56" s="168">
        <v>0</v>
      </c>
      <c r="O56" s="168">
        <f>ROUND(E56*N56,2)</f>
        <v>0</v>
      </c>
      <c r="P56" s="168">
        <v>0</v>
      </c>
      <c r="Q56" s="168">
        <f>ROUND(E56*P56,2)</f>
        <v>0</v>
      </c>
      <c r="R56" s="170"/>
      <c r="S56" s="170" t="s">
        <v>107</v>
      </c>
      <c r="T56" s="170" t="s">
        <v>108</v>
      </c>
      <c r="U56" s="170">
        <v>6.2E-2</v>
      </c>
      <c r="V56" s="171">
        <f>ROUND(E56*U56,2)</f>
        <v>3.19</v>
      </c>
      <c r="W56" s="154"/>
      <c r="X56" s="154" t="s">
        <v>109</v>
      </c>
      <c r="Y56" s="144"/>
      <c r="Z56" s="144"/>
      <c r="AA56" s="144"/>
      <c r="AB56" s="144"/>
      <c r="AC56" s="144"/>
      <c r="AD56" s="144"/>
      <c r="AE56" s="144"/>
      <c r="AF56" s="144"/>
      <c r="AG56" s="144" t="s">
        <v>110</v>
      </c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outlineLevel="1" x14ac:dyDescent="0.2">
      <c r="A57" s="151"/>
      <c r="B57" s="152"/>
      <c r="C57" s="182" t="s">
        <v>162</v>
      </c>
      <c r="D57" s="155"/>
      <c r="E57" s="156">
        <v>49.54</v>
      </c>
      <c r="F57" s="154"/>
      <c r="G57" s="154"/>
      <c r="H57" s="154"/>
      <c r="I57" s="154"/>
      <c r="J57" s="154"/>
      <c r="K57" s="154"/>
      <c r="L57" s="154"/>
      <c r="M57" s="154"/>
      <c r="N57" s="153"/>
      <c r="O57" s="153"/>
      <c r="P57" s="153"/>
      <c r="Q57" s="153"/>
      <c r="R57" s="154"/>
      <c r="S57" s="154"/>
      <c r="T57" s="154"/>
      <c r="U57" s="154"/>
      <c r="V57" s="154"/>
      <c r="W57" s="154"/>
      <c r="X57" s="154"/>
      <c r="Y57" s="144"/>
      <c r="Z57" s="144"/>
      <c r="AA57" s="144"/>
      <c r="AB57" s="144"/>
      <c r="AC57" s="144"/>
      <c r="AD57" s="144"/>
      <c r="AE57" s="144"/>
      <c r="AF57" s="144"/>
      <c r="AG57" s="144" t="s">
        <v>112</v>
      </c>
      <c r="AH57" s="144">
        <v>0</v>
      </c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outlineLevel="1" x14ac:dyDescent="0.2">
      <c r="A58" s="151"/>
      <c r="B58" s="152"/>
      <c r="C58" s="182" t="s">
        <v>163</v>
      </c>
      <c r="D58" s="155"/>
      <c r="E58" s="156">
        <v>1.9</v>
      </c>
      <c r="F58" s="154"/>
      <c r="G58" s="154"/>
      <c r="H58" s="154"/>
      <c r="I58" s="154"/>
      <c r="J58" s="154"/>
      <c r="K58" s="154"/>
      <c r="L58" s="154"/>
      <c r="M58" s="154"/>
      <c r="N58" s="153"/>
      <c r="O58" s="153"/>
      <c r="P58" s="153"/>
      <c r="Q58" s="153"/>
      <c r="R58" s="154"/>
      <c r="S58" s="154"/>
      <c r="T58" s="154"/>
      <c r="U58" s="154"/>
      <c r="V58" s="154"/>
      <c r="W58" s="154"/>
      <c r="X58" s="154"/>
      <c r="Y58" s="144"/>
      <c r="Z58" s="144"/>
      <c r="AA58" s="144"/>
      <c r="AB58" s="144"/>
      <c r="AC58" s="144"/>
      <c r="AD58" s="144"/>
      <c r="AE58" s="144"/>
      <c r="AF58" s="144"/>
      <c r="AG58" s="144" t="s">
        <v>112</v>
      </c>
      <c r="AH58" s="144">
        <v>0</v>
      </c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outlineLevel="1" x14ac:dyDescent="0.2">
      <c r="A59" s="165">
        <v>15</v>
      </c>
      <c r="B59" s="166" t="s">
        <v>164</v>
      </c>
      <c r="C59" s="181" t="s">
        <v>165</v>
      </c>
      <c r="D59" s="167" t="s">
        <v>151</v>
      </c>
      <c r="E59" s="168">
        <v>4.6294899999999997</v>
      </c>
      <c r="F59" s="169"/>
      <c r="G59" s="170">
        <f>ROUND(E59*F59,2)</f>
        <v>0</v>
      </c>
      <c r="H59" s="169">
        <v>63.9</v>
      </c>
      <c r="I59" s="170">
        <f>ROUND(E59*H59,2)</f>
        <v>295.82</v>
      </c>
      <c r="J59" s="169">
        <v>0</v>
      </c>
      <c r="K59" s="170">
        <f>ROUND(E59*J59,2)</f>
        <v>0</v>
      </c>
      <c r="L59" s="170">
        <v>21</v>
      </c>
      <c r="M59" s="170">
        <f>G59*(1+L59/100)</f>
        <v>0</v>
      </c>
      <c r="N59" s="168">
        <v>3.5E-4</v>
      </c>
      <c r="O59" s="168">
        <f>ROUND(E59*N59,2)</f>
        <v>0</v>
      </c>
      <c r="P59" s="168">
        <v>0</v>
      </c>
      <c r="Q59" s="168">
        <f>ROUND(E59*P59,2)</f>
        <v>0</v>
      </c>
      <c r="R59" s="170"/>
      <c r="S59" s="170" t="s">
        <v>107</v>
      </c>
      <c r="T59" s="170" t="s">
        <v>108</v>
      </c>
      <c r="U59" s="170">
        <v>0</v>
      </c>
      <c r="V59" s="171">
        <f>ROUND(E59*U59,2)</f>
        <v>0</v>
      </c>
      <c r="W59" s="154"/>
      <c r="X59" s="154" t="s">
        <v>166</v>
      </c>
      <c r="Y59" s="144"/>
      <c r="Z59" s="144"/>
      <c r="AA59" s="144"/>
      <c r="AB59" s="144"/>
      <c r="AC59" s="144"/>
      <c r="AD59" s="144"/>
      <c r="AE59" s="144"/>
      <c r="AF59" s="144"/>
      <c r="AG59" s="144" t="s">
        <v>167</v>
      </c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outlineLevel="1" x14ac:dyDescent="0.2">
      <c r="A60" s="151"/>
      <c r="B60" s="152"/>
      <c r="C60" s="182" t="s">
        <v>168</v>
      </c>
      <c r="D60" s="155"/>
      <c r="E60" s="156">
        <v>4.46</v>
      </c>
      <c r="F60" s="154"/>
      <c r="G60" s="154"/>
      <c r="H60" s="154"/>
      <c r="I60" s="154"/>
      <c r="J60" s="154"/>
      <c r="K60" s="154"/>
      <c r="L60" s="154"/>
      <c r="M60" s="154"/>
      <c r="N60" s="153"/>
      <c r="O60" s="153"/>
      <c r="P60" s="153"/>
      <c r="Q60" s="153"/>
      <c r="R60" s="154"/>
      <c r="S60" s="154"/>
      <c r="T60" s="154"/>
      <c r="U60" s="154"/>
      <c r="V60" s="154"/>
      <c r="W60" s="154"/>
      <c r="X60" s="154"/>
      <c r="Y60" s="144"/>
      <c r="Z60" s="144"/>
      <c r="AA60" s="144"/>
      <c r="AB60" s="144"/>
      <c r="AC60" s="144"/>
      <c r="AD60" s="144"/>
      <c r="AE60" s="144"/>
      <c r="AF60" s="144"/>
      <c r="AG60" s="144" t="s">
        <v>112</v>
      </c>
      <c r="AH60" s="144">
        <v>0</v>
      </c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outlineLevel="1" x14ac:dyDescent="0.2">
      <c r="A61" s="151"/>
      <c r="B61" s="152"/>
      <c r="C61" s="182" t="s">
        <v>169</v>
      </c>
      <c r="D61" s="155"/>
      <c r="E61" s="156">
        <v>0.17</v>
      </c>
      <c r="F61" s="154"/>
      <c r="G61" s="154"/>
      <c r="H61" s="154"/>
      <c r="I61" s="154"/>
      <c r="J61" s="154"/>
      <c r="K61" s="154"/>
      <c r="L61" s="154"/>
      <c r="M61" s="154"/>
      <c r="N61" s="153"/>
      <c r="O61" s="153"/>
      <c r="P61" s="153"/>
      <c r="Q61" s="153"/>
      <c r="R61" s="154"/>
      <c r="S61" s="154"/>
      <c r="T61" s="154"/>
      <c r="U61" s="154"/>
      <c r="V61" s="154"/>
      <c r="W61" s="154"/>
      <c r="X61" s="154"/>
      <c r="Y61" s="144"/>
      <c r="Z61" s="144"/>
      <c r="AA61" s="144"/>
      <c r="AB61" s="144"/>
      <c r="AC61" s="144"/>
      <c r="AD61" s="144"/>
      <c r="AE61" s="144"/>
      <c r="AF61" s="144"/>
      <c r="AG61" s="144" t="s">
        <v>112</v>
      </c>
      <c r="AH61" s="144">
        <v>0</v>
      </c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outlineLevel="1" x14ac:dyDescent="0.2">
      <c r="A62" s="172">
        <v>16</v>
      </c>
      <c r="B62" s="173" t="s">
        <v>170</v>
      </c>
      <c r="C62" s="183" t="s">
        <v>171</v>
      </c>
      <c r="D62" s="174" t="s">
        <v>151</v>
      </c>
      <c r="E62" s="175">
        <v>2</v>
      </c>
      <c r="F62" s="176"/>
      <c r="G62" s="177">
        <f>ROUND(E62*F62,2)</f>
        <v>0</v>
      </c>
      <c r="H62" s="176">
        <v>754</v>
      </c>
      <c r="I62" s="177">
        <f>ROUND(E62*H62,2)</f>
        <v>1508</v>
      </c>
      <c r="J62" s="176">
        <v>0</v>
      </c>
      <c r="K62" s="177">
        <f>ROUND(E62*J62,2)</f>
        <v>0</v>
      </c>
      <c r="L62" s="177">
        <v>21</v>
      </c>
      <c r="M62" s="177">
        <f>G62*(1+L62/100)</f>
        <v>0</v>
      </c>
      <c r="N62" s="175">
        <v>1E-3</v>
      </c>
      <c r="O62" s="175">
        <f>ROUND(E62*N62,2)</f>
        <v>0</v>
      </c>
      <c r="P62" s="175">
        <v>0</v>
      </c>
      <c r="Q62" s="175">
        <f>ROUND(E62*P62,2)</f>
        <v>0</v>
      </c>
      <c r="R62" s="177"/>
      <c r="S62" s="177" t="s">
        <v>107</v>
      </c>
      <c r="T62" s="177" t="s">
        <v>108</v>
      </c>
      <c r="U62" s="177">
        <v>0</v>
      </c>
      <c r="V62" s="178">
        <f>ROUND(E62*U62,2)</f>
        <v>0</v>
      </c>
      <c r="W62" s="154"/>
      <c r="X62" s="154" t="s">
        <v>166</v>
      </c>
      <c r="Y62" s="144"/>
      <c r="Z62" s="144"/>
      <c r="AA62" s="144"/>
      <c r="AB62" s="144"/>
      <c r="AC62" s="144"/>
      <c r="AD62" s="144"/>
      <c r="AE62" s="144"/>
      <c r="AF62" s="144"/>
      <c r="AG62" s="144" t="s">
        <v>167</v>
      </c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ht="22.5" outlineLevel="1" x14ac:dyDescent="0.2">
      <c r="A63" s="165">
        <v>17</v>
      </c>
      <c r="B63" s="166" t="s">
        <v>172</v>
      </c>
      <c r="C63" s="181" t="s">
        <v>173</v>
      </c>
      <c r="D63" s="167" t="s">
        <v>106</v>
      </c>
      <c r="E63" s="168">
        <v>112.88486</v>
      </c>
      <c r="F63" s="169"/>
      <c r="G63" s="170">
        <f>ROUND(E63*F63,2)</f>
        <v>0</v>
      </c>
      <c r="H63" s="169">
        <v>430</v>
      </c>
      <c r="I63" s="170">
        <f>ROUND(E63*H63,2)</f>
        <v>48540.49</v>
      </c>
      <c r="J63" s="169">
        <v>0</v>
      </c>
      <c r="K63" s="170">
        <f>ROUND(E63*J63,2)</f>
        <v>0</v>
      </c>
      <c r="L63" s="170">
        <v>21</v>
      </c>
      <c r="M63" s="170">
        <f>G63*(1+L63/100)</f>
        <v>0</v>
      </c>
      <c r="N63" s="168">
        <v>4.5999999999999999E-3</v>
      </c>
      <c r="O63" s="168">
        <f>ROUND(E63*N63,2)</f>
        <v>0.52</v>
      </c>
      <c r="P63" s="168">
        <v>0</v>
      </c>
      <c r="Q63" s="168">
        <f>ROUND(E63*P63,2)</f>
        <v>0</v>
      </c>
      <c r="R63" s="170"/>
      <c r="S63" s="170" t="s">
        <v>107</v>
      </c>
      <c r="T63" s="170" t="s">
        <v>108</v>
      </c>
      <c r="U63" s="170">
        <v>0</v>
      </c>
      <c r="V63" s="171">
        <f>ROUND(E63*U63,2)</f>
        <v>0</v>
      </c>
      <c r="W63" s="154"/>
      <c r="X63" s="154" t="s">
        <v>166</v>
      </c>
      <c r="Y63" s="144"/>
      <c r="Z63" s="144"/>
      <c r="AA63" s="144"/>
      <c r="AB63" s="144"/>
      <c r="AC63" s="144"/>
      <c r="AD63" s="144"/>
      <c r="AE63" s="144"/>
      <c r="AF63" s="144"/>
      <c r="AG63" s="144" t="s">
        <v>167</v>
      </c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outlineLevel="1" x14ac:dyDescent="0.2">
      <c r="A64" s="151"/>
      <c r="B64" s="152"/>
      <c r="C64" s="182" t="s">
        <v>174</v>
      </c>
      <c r="D64" s="155"/>
      <c r="E64" s="156">
        <v>112.88</v>
      </c>
      <c r="F64" s="154"/>
      <c r="G64" s="154"/>
      <c r="H64" s="154"/>
      <c r="I64" s="154"/>
      <c r="J64" s="154"/>
      <c r="K64" s="154"/>
      <c r="L64" s="154"/>
      <c r="M64" s="154"/>
      <c r="N64" s="153"/>
      <c r="O64" s="153"/>
      <c r="P64" s="153"/>
      <c r="Q64" s="153"/>
      <c r="R64" s="154"/>
      <c r="S64" s="154"/>
      <c r="T64" s="154"/>
      <c r="U64" s="154"/>
      <c r="V64" s="154"/>
      <c r="W64" s="154"/>
      <c r="X64" s="154"/>
      <c r="Y64" s="144"/>
      <c r="Z64" s="144"/>
      <c r="AA64" s="144"/>
      <c r="AB64" s="144"/>
      <c r="AC64" s="144"/>
      <c r="AD64" s="144"/>
      <c r="AE64" s="144"/>
      <c r="AF64" s="144"/>
      <c r="AG64" s="144" t="s">
        <v>112</v>
      </c>
      <c r="AH64" s="144">
        <v>0</v>
      </c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outlineLevel="1" x14ac:dyDescent="0.2">
      <c r="A65" s="172">
        <v>18</v>
      </c>
      <c r="B65" s="173" t="s">
        <v>175</v>
      </c>
      <c r="C65" s="183" t="s">
        <v>176</v>
      </c>
      <c r="D65" s="174" t="s">
        <v>0</v>
      </c>
      <c r="E65" s="175">
        <v>1556.3252</v>
      </c>
      <c r="F65" s="176"/>
      <c r="G65" s="177">
        <f>ROUND(E65*F65,2)</f>
        <v>0</v>
      </c>
      <c r="H65" s="176">
        <v>0</v>
      </c>
      <c r="I65" s="177">
        <f>ROUND(E65*H65,2)</f>
        <v>0</v>
      </c>
      <c r="J65" s="176">
        <v>9.6999999999999993</v>
      </c>
      <c r="K65" s="177">
        <f>ROUND(E65*J65,2)</f>
        <v>15096.35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107</v>
      </c>
      <c r="T65" s="177" t="s">
        <v>108</v>
      </c>
      <c r="U65" s="177">
        <v>0</v>
      </c>
      <c r="V65" s="178">
        <f>ROUND(E65*U65,2)</f>
        <v>0</v>
      </c>
      <c r="W65" s="154"/>
      <c r="X65" s="154" t="s">
        <v>109</v>
      </c>
      <c r="Y65" s="144"/>
      <c r="Z65" s="144"/>
      <c r="AA65" s="144"/>
      <c r="AB65" s="144"/>
      <c r="AC65" s="144"/>
      <c r="AD65" s="144"/>
      <c r="AE65" s="144"/>
      <c r="AF65" s="144"/>
      <c r="AG65" s="144" t="s">
        <v>177</v>
      </c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x14ac:dyDescent="0.2">
      <c r="A66" s="158" t="s">
        <v>102</v>
      </c>
      <c r="B66" s="159" t="s">
        <v>68</v>
      </c>
      <c r="C66" s="180" t="s">
        <v>69</v>
      </c>
      <c r="D66" s="160"/>
      <c r="E66" s="161"/>
      <c r="F66" s="162"/>
      <c r="G66" s="162">
        <f>SUMIF(AG67:AG86,"&lt;&gt;NOR",G67:G86)</f>
        <v>0</v>
      </c>
      <c r="H66" s="162"/>
      <c r="I66" s="162">
        <f>SUM(I67:I86)</f>
        <v>74565.77</v>
      </c>
      <c r="J66" s="162"/>
      <c r="K66" s="162">
        <f>SUM(K67:K86)</f>
        <v>34778.42</v>
      </c>
      <c r="L66" s="162"/>
      <c r="M66" s="162">
        <f>SUM(M67:M86)</f>
        <v>0</v>
      </c>
      <c r="N66" s="161"/>
      <c r="O66" s="161">
        <f>SUM(O67:O86)</f>
        <v>0.45999999999999996</v>
      </c>
      <c r="P66" s="161"/>
      <c r="Q66" s="161">
        <f>SUM(Q67:Q86)</f>
        <v>0</v>
      </c>
      <c r="R66" s="162"/>
      <c r="S66" s="162"/>
      <c r="T66" s="162"/>
      <c r="U66" s="162"/>
      <c r="V66" s="163">
        <f>SUM(V67:V86)</f>
        <v>48.370000000000005</v>
      </c>
      <c r="W66" s="157"/>
      <c r="X66" s="157"/>
      <c r="AG66" t="s">
        <v>103</v>
      </c>
    </row>
    <row r="67" spans="1:60" ht="22.5" outlineLevel="1" x14ac:dyDescent="0.2">
      <c r="A67" s="165">
        <v>19</v>
      </c>
      <c r="B67" s="166" t="s">
        <v>178</v>
      </c>
      <c r="C67" s="181" t="s">
        <v>179</v>
      </c>
      <c r="D67" s="167" t="s">
        <v>106</v>
      </c>
      <c r="E67" s="168">
        <v>10</v>
      </c>
      <c r="F67" s="169"/>
      <c r="G67" s="170">
        <f>ROUND(E67*F67,2)</f>
        <v>0</v>
      </c>
      <c r="H67" s="169">
        <v>205.08</v>
      </c>
      <c r="I67" s="170">
        <f>ROUND(E67*H67,2)</f>
        <v>2050.8000000000002</v>
      </c>
      <c r="J67" s="169">
        <v>125.92</v>
      </c>
      <c r="K67" s="170">
        <f>ROUND(E67*J67,2)</f>
        <v>1259.2</v>
      </c>
      <c r="L67" s="170">
        <v>21</v>
      </c>
      <c r="M67" s="170">
        <f>G67*(1+L67/100)</f>
        <v>0</v>
      </c>
      <c r="N67" s="168">
        <v>7.1399999999999996E-3</v>
      </c>
      <c r="O67" s="168">
        <f>ROUND(E67*N67,2)</f>
        <v>7.0000000000000007E-2</v>
      </c>
      <c r="P67" s="168">
        <v>0</v>
      </c>
      <c r="Q67" s="168">
        <f>ROUND(E67*P67,2)</f>
        <v>0</v>
      </c>
      <c r="R67" s="170"/>
      <c r="S67" s="170" t="s">
        <v>107</v>
      </c>
      <c r="T67" s="170" t="s">
        <v>108</v>
      </c>
      <c r="U67" s="170">
        <v>0.254</v>
      </c>
      <c r="V67" s="171">
        <f>ROUND(E67*U67,2)</f>
        <v>2.54</v>
      </c>
      <c r="W67" s="154"/>
      <c r="X67" s="154" t="s">
        <v>109</v>
      </c>
      <c r="Y67" s="144"/>
      <c r="Z67" s="144"/>
      <c r="AA67" s="144"/>
      <c r="AB67" s="144"/>
      <c r="AC67" s="144"/>
      <c r="AD67" s="144"/>
      <c r="AE67" s="144"/>
      <c r="AF67" s="144"/>
      <c r="AG67" s="144" t="s">
        <v>110</v>
      </c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ht="22.5" outlineLevel="1" x14ac:dyDescent="0.2">
      <c r="A68" s="151"/>
      <c r="B68" s="152"/>
      <c r="C68" s="264" t="s">
        <v>180</v>
      </c>
      <c r="D68" s="265"/>
      <c r="E68" s="265"/>
      <c r="F68" s="265"/>
      <c r="G68" s="265"/>
      <c r="H68" s="154"/>
      <c r="I68" s="154"/>
      <c r="J68" s="154"/>
      <c r="K68" s="154"/>
      <c r="L68" s="154"/>
      <c r="M68" s="154"/>
      <c r="N68" s="153"/>
      <c r="O68" s="153"/>
      <c r="P68" s="153"/>
      <c r="Q68" s="153"/>
      <c r="R68" s="154"/>
      <c r="S68" s="154"/>
      <c r="T68" s="154"/>
      <c r="U68" s="154"/>
      <c r="V68" s="154"/>
      <c r="W68" s="154"/>
      <c r="X68" s="154"/>
      <c r="Y68" s="144"/>
      <c r="Z68" s="144"/>
      <c r="AA68" s="144"/>
      <c r="AB68" s="144"/>
      <c r="AC68" s="144"/>
      <c r="AD68" s="144"/>
      <c r="AE68" s="144"/>
      <c r="AF68" s="144"/>
      <c r="AG68" s="144" t="s">
        <v>118</v>
      </c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79" t="str">
        <f>C68</f>
        <v>Speciální cementová samonivelační podlahová stěrka pro tloušťky 1-15 mm. Pouze pro vnitřní použití, vhodná pro podlahová vytápění, pro jemné vyrovnání nerovných podlah.</v>
      </c>
      <c r="BB68" s="144"/>
      <c r="BC68" s="144"/>
      <c r="BD68" s="144"/>
      <c r="BE68" s="144"/>
      <c r="BF68" s="144"/>
      <c r="BG68" s="144"/>
      <c r="BH68" s="144"/>
    </row>
    <row r="69" spans="1:60" outlineLevel="1" x14ac:dyDescent="0.2">
      <c r="A69" s="151"/>
      <c r="B69" s="152"/>
      <c r="C69" s="182" t="s">
        <v>133</v>
      </c>
      <c r="D69" s="155"/>
      <c r="E69" s="156">
        <v>102.62</v>
      </c>
      <c r="F69" s="154"/>
      <c r="G69" s="154"/>
      <c r="H69" s="154"/>
      <c r="I69" s="154"/>
      <c r="J69" s="154"/>
      <c r="K69" s="154"/>
      <c r="L69" s="154"/>
      <c r="M69" s="154"/>
      <c r="N69" s="153"/>
      <c r="O69" s="153"/>
      <c r="P69" s="153"/>
      <c r="Q69" s="153"/>
      <c r="R69" s="154"/>
      <c r="S69" s="154"/>
      <c r="T69" s="154"/>
      <c r="U69" s="154"/>
      <c r="V69" s="154"/>
      <c r="W69" s="154"/>
      <c r="X69" s="154"/>
      <c r="Y69" s="144"/>
      <c r="Z69" s="144"/>
      <c r="AA69" s="144"/>
      <c r="AB69" s="144"/>
      <c r="AC69" s="144"/>
      <c r="AD69" s="144"/>
      <c r="AE69" s="144"/>
      <c r="AF69" s="144"/>
      <c r="AG69" s="144" t="s">
        <v>112</v>
      </c>
      <c r="AH69" s="144">
        <v>0</v>
      </c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outlineLevel="1" x14ac:dyDescent="0.2">
      <c r="A70" s="151"/>
      <c r="B70" s="152"/>
      <c r="C70" s="182" t="s">
        <v>136</v>
      </c>
      <c r="D70" s="155"/>
      <c r="E70" s="156">
        <v>-0.95</v>
      </c>
      <c r="F70" s="154"/>
      <c r="G70" s="154"/>
      <c r="H70" s="154"/>
      <c r="I70" s="154"/>
      <c r="J70" s="154"/>
      <c r="K70" s="154"/>
      <c r="L70" s="154"/>
      <c r="M70" s="154"/>
      <c r="N70" s="153"/>
      <c r="O70" s="153"/>
      <c r="P70" s="153"/>
      <c r="Q70" s="153"/>
      <c r="R70" s="154"/>
      <c r="S70" s="154"/>
      <c r="T70" s="154"/>
      <c r="U70" s="154"/>
      <c r="V70" s="154"/>
      <c r="W70" s="154"/>
      <c r="X70" s="154"/>
      <c r="Y70" s="144"/>
      <c r="Z70" s="144"/>
      <c r="AA70" s="144"/>
      <c r="AB70" s="144"/>
      <c r="AC70" s="144"/>
      <c r="AD70" s="144"/>
      <c r="AE70" s="144"/>
      <c r="AF70" s="144"/>
      <c r="AG70" s="144" t="s">
        <v>112</v>
      </c>
      <c r="AH70" s="144">
        <v>0</v>
      </c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outlineLevel="1" x14ac:dyDescent="0.2">
      <c r="A71" s="165">
        <v>20</v>
      </c>
      <c r="B71" s="166" t="s">
        <v>181</v>
      </c>
      <c r="C71" s="181" t="s">
        <v>182</v>
      </c>
      <c r="D71" s="167" t="s">
        <v>161</v>
      </c>
      <c r="E71" s="168">
        <v>48.738799999999998</v>
      </c>
      <c r="F71" s="169"/>
      <c r="G71" s="170">
        <f>ROUND(E71*F71,2)</f>
        <v>0</v>
      </c>
      <c r="H71" s="169">
        <v>9.24</v>
      </c>
      <c r="I71" s="170">
        <f>ROUND(E71*H71,2)</f>
        <v>450.35</v>
      </c>
      <c r="J71" s="169">
        <v>71.16</v>
      </c>
      <c r="K71" s="170">
        <f>ROUND(E71*J71,2)</f>
        <v>3468.25</v>
      </c>
      <c r="L71" s="170">
        <v>21</v>
      </c>
      <c r="M71" s="170">
        <f>G71*(1+L71/100)</f>
        <v>0</v>
      </c>
      <c r="N71" s="168">
        <v>3.0000000000000001E-5</v>
      </c>
      <c r="O71" s="168">
        <f>ROUND(E71*N71,2)</f>
        <v>0</v>
      </c>
      <c r="P71" s="168">
        <v>0</v>
      </c>
      <c r="Q71" s="168">
        <f>ROUND(E71*P71,2)</f>
        <v>0</v>
      </c>
      <c r="R71" s="170"/>
      <c r="S71" s="170" t="s">
        <v>107</v>
      </c>
      <c r="T71" s="170" t="s">
        <v>108</v>
      </c>
      <c r="U71" s="170">
        <v>0.13719999999999999</v>
      </c>
      <c r="V71" s="171">
        <f>ROUND(E71*U71,2)</f>
        <v>6.69</v>
      </c>
      <c r="W71" s="154"/>
      <c r="X71" s="154" t="s">
        <v>109</v>
      </c>
      <c r="Y71" s="144"/>
      <c r="Z71" s="144"/>
      <c r="AA71" s="144"/>
      <c r="AB71" s="144"/>
      <c r="AC71" s="144"/>
      <c r="AD71" s="144"/>
      <c r="AE71" s="144"/>
      <c r="AF71" s="144"/>
      <c r="AG71" s="144" t="s">
        <v>110</v>
      </c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</row>
    <row r="72" spans="1:60" outlineLevel="1" x14ac:dyDescent="0.2">
      <c r="A72" s="151"/>
      <c r="B72" s="152"/>
      <c r="C72" s="182" t="s">
        <v>183</v>
      </c>
      <c r="D72" s="155"/>
      <c r="E72" s="156">
        <v>46.84</v>
      </c>
      <c r="F72" s="154"/>
      <c r="G72" s="154"/>
      <c r="H72" s="154"/>
      <c r="I72" s="154"/>
      <c r="J72" s="154"/>
      <c r="K72" s="154"/>
      <c r="L72" s="154"/>
      <c r="M72" s="154"/>
      <c r="N72" s="153"/>
      <c r="O72" s="153"/>
      <c r="P72" s="153"/>
      <c r="Q72" s="153"/>
      <c r="R72" s="154"/>
      <c r="S72" s="154"/>
      <c r="T72" s="154"/>
      <c r="U72" s="154"/>
      <c r="V72" s="154"/>
      <c r="W72" s="154"/>
      <c r="X72" s="154"/>
      <c r="Y72" s="144"/>
      <c r="Z72" s="144"/>
      <c r="AA72" s="144"/>
      <c r="AB72" s="144"/>
      <c r="AC72" s="144"/>
      <c r="AD72" s="144"/>
      <c r="AE72" s="144"/>
      <c r="AF72" s="144"/>
      <c r="AG72" s="144" t="s">
        <v>112</v>
      </c>
      <c r="AH72" s="144">
        <v>0</v>
      </c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outlineLevel="1" x14ac:dyDescent="0.2">
      <c r="A73" s="151"/>
      <c r="B73" s="152"/>
      <c r="C73" s="182" t="s">
        <v>163</v>
      </c>
      <c r="D73" s="155"/>
      <c r="E73" s="156">
        <v>1.9</v>
      </c>
      <c r="F73" s="154"/>
      <c r="G73" s="154"/>
      <c r="H73" s="154"/>
      <c r="I73" s="154"/>
      <c r="J73" s="154"/>
      <c r="K73" s="154"/>
      <c r="L73" s="154"/>
      <c r="M73" s="154"/>
      <c r="N73" s="153"/>
      <c r="O73" s="153"/>
      <c r="P73" s="153"/>
      <c r="Q73" s="153"/>
      <c r="R73" s="154"/>
      <c r="S73" s="154"/>
      <c r="T73" s="154"/>
      <c r="U73" s="154"/>
      <c r="V73" s="154"/>
      <c r="W73" s="154"/>
      <c r="X73" s="154"/>
      <c r="Y73" s="144"/>
      <c r="Z73" s="144"/>
      <c r="AA73" s="144"/>
      <c r="AB73" s="144"/>
      <c r="AC73" s="144"/>
      <c r="AD73" s="144"/>
      <c r="AE73" s="144"/>
      <c r="AF73" s="144"/>
      <c r="AG73" s="144" t="s">
        <v>112</v>
      </c>
      <c r="AH73" s="144">
        <v>0</v>
      </c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outlineLevel="1" x14ac:dyDescent="0.2">
      <c r="A74" s="165">
        <v>21</v>
      </c>
      <c r="B74" s="166" t="s">
        <v>184</v>
      </c>
      <c r="C74" s="181" t="s">
        <v>185</v>
      </c>
      <c r="D74" s="167" t="s">
        <v>106</v>
      </c>
      <c r="E74" s="168">
        <v>101.67319999999999</v>
      </c>
      <c r="F74" s="169"/>
      <c r="G74" s="170">
        <f>ROUND(E74*F74,2)</f>
        <v>0</v>
      </c>
      <c r="H74" s="169">
        <v>73.41</v>
      </c>
      <c r="I74" s="170">
        <f>ROUND(E74*H74,2)</f>
        <v>7463.83</v>
      </c>
      <c r="J74" s="169">
        <v>197.09</v>
      </c>
      <c r="K74" s="170">
        <f>ROUND(E74*J74,2)</f>
        <v>20038.77</v>
      </c>
      <c r="L74" s="170">
        <v>21</v>
      </c>
      <c r="M74" s="170">
        <f>G74*(1+L74/100)</f>
        <v>0</v>
      </c>
      <c r="N74" s="168">
        <v>2.5000000000000001E-4</v>
      </c>
      <c r="O74" s="168">
        <f>ROUND(E74*N74,2)</f>
        <v>0.03</v>
      </c>
      <c r="P74" s="168">
        <v>0</v>
      </c>
      <c r="Q74" s="168">
        <f>ROUND(E74*P74,2)</f>
        <v>0</v>
      </c>
      <c r="R74" s="170"/>
      <c r="S74" s="170" t="s">
        <v>107</v>
      </c>
      <c r="T74" s="170" t="s">
        <v>108</v>
      </c>
      <c r="U74" s="170">
        <v>0.38</v>
      </c>
      <c r="V74" s="171">
        <f>ROUND(E74*U74,2)</f>
        <v>38.64</v>
      </c>
      <c r="W74" s="154"/>
      <c r="X74" s="154" t="s">
        <v>109</v>
      </c>
      <c r="Y74" s="144"/>
      <c r="Z74" s="144"/>
      <c r="AA74" s="144"/>
      <c r="AB74" s="144"/>
      <c r="AC74" s="144"/>
      <c r="AD74" s="144"/>
      <c r="AE74" s="144"/>
      <c r="AF74" s="144"/>
      <c r="AG74" s="144" t="s">
        <v>110</v>
      </c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outlineLevel="1" x14ac:dyDescent="0.2">
      <c r="A75" s="151"/>
      <c r="B75" s="152"/>
      <c r="C75" s="182" t="s">
        <v>133</v>
      </c>
      <c r="D75" s="155"/>
      <c r="E75" s="156">
        <v>102.62</v>
      </c>
      <c r="F75" s="154"/>
      <c r="G75" s="154"/>
      <c r="H75" s="154"/>
      <c r="I75" s="154"/>
      <c r="J75" s="154"/>
      <c r="K75" s="154"/>
      <c r="L75" s="154"/>
      <c r="M75" s="154"/>
      <c r="N75" s="153"/>
      <c r="O75" s="153"/>
      <c r="P75" s="153"/>
      <c r="Q75" s="153"/>
      <c r="R75" s="154"/>
      <c r="S75" s="154"/>
      <c r="T75" s="154"/>
      <c r="U75" s="154"/>
      <c r="V75" s="154"/>
      <c r="W75" s="154"/>
      <c r="X75" s="154"/>
      <c r="Y75" s="144"/>
      <c r="Z75" s="144"/>
      <c r="AA75" s="144"/>
      <c r="AB75" s="144"/>
      <c r="AC75" s="144"/>
      <c r="AD75" s="144"/>
      <c r="AE75" s="144"/>
      <c r="AF75" s="144"/>
      <c r="AG75" s="144" t="s">
        <v>112</v>
      </c>
      <c r="AH75" s="144">
        <v>0</v>
      </c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outlineLevel="1" x14ac:dyDescent="0.2">
      <c r="A76" s="151"/>
      <c r="B76" s="152"/>
      <c r="C76" s="182" t="s">
        <v>136</v>
      </c>
      <c r="D76" s="155"/>
      <c r="E76" s="156">
        <v>-0.95</v>
      </c>
      <c r="F76" s="154"/>
      <c r="G76" s="154"/>
      <c r="H76" s="154"/>
      <c r="I76" s="154"/>
      <c r="J76" s="154"/>
      <c r="K76" s="154"/>
      <c r="L76" s="154"/>
      <c r="M76" s="154"/>
      <c r="N76" s="153"/>
      <c r="O76" s="153"/>
      <c r="P76" s="153"/>
      <c r="Q76" s="153"/>
      <c r="R76" s="154"/>
      <c r="S76" s="154"/>
      <c r="T76" s="154"/>
      <c r="U76" s="154"/>
      <c r="V76" s="154"/>
      <c r="W76" s="154"/>
      <c r="X76" s="154"/>
      <c r="Y76" s="144"/>
      <c r="Z76" s="144"/>
      <c r="AA76" s="144"/>
      <c r="AB76" s="144"/>
      <c r="AC76" s="144"/>
      <c r="AD76" s="144"/>
      <c r="AE76" s="144"/>
      <c r="AF76" s="144"/>
      <c r="AG76" s="144" t="s">
        <v>112</v>
      </c>
      <c r="AH76" s="144">
        <v>0</v>
      </c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outlineLevel="1" x14ac:dyDescent="0.2">
      <c r="A77" s="165">
        <v>22</v>
      </c>
      <c r="B77" s="166" t="s">
        <v>186</v>
      </c>
      <c r="C77" s="181" t="s">
        <v>187</v>
      </c>
      <c r="D77" s="167" t="s">
        <v>106</v>
      </c>
      <c r="E77" s="168">
        <f>E67</f>
        <v>10</v>
      </c>
      <c r="F77" s="169"/>
      <c r="G77" s="170">
        <f>ROUND(E77*F77,2)</f>
        <v>0</v>
      </c>
      <c r="H77" s="169">
        <v>0</v>
      </c>
      <c r="I77" s="170">
        <f>ROUND(E77*H77,2)</f>
        <v>0</v>
      </c>
      <c r="J77" s="169">
        <v>23.75</v>
      </c>
      <c r="K77" s="170">
        <f>ROUND(E77*J77,2)</f>
        <v>237.5</v>
      </c>
      <c r="L77" s="170">
        <v>21</v>
      </c>
      <c r="M77" s="170">
        <f>G77*(1+L77/100)</f>
        <v>0</v>
      </c>
      <c r="N77" s="168">
        <v>0</v>
      </c>
      <c r="O77" s="168">
        <f>ROUND(E77*N77,2)</f>
        <v>0</v>
      </c>
      <c r="P77" s="168">
        <v>0</v>
      </c>
      <c r="Q77" s="168">
        <f>ROUND(E77*P77,2)</f>
        <v>0</v>
      </c>
      <c r="R77" s="170"/>
      <c r="S77" s="170" t="s">
        <v>107</v>
      </c>
      <c r="T77" s="170" t="s">
        <v>108</v>
      </c>
      <c r="U77" s="170">
        <v>0.05</v>
      </c>
      <c r="V77" s="171">
        <f>ROUND(E77*U77,2)</f>
        <v>0.5</v>
      </c>
      <c r="W77" s="154"/>
      <c r="X77" s="154" t="s">
        <v>109</v>
      </c>
      <c r="Y77" s="144"/>
      <c r="Z77" s="144"/>
      <c r="AA77" s="144"/>
      <c r="AB77" s="144"/>
      <c r="AC77" s="144"/>
      <c r="AD77" s="144"/>
      <c r="AE77" s="144"/>
      <c r="AF77" s="144"/>
      <c r="AG77" s="144" t="s">
        <v>110</v>
      </c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outlineLevel="1" x14ac:dyDescent="0.2">
      <c r="A78" s="151"/>
      <c r="B78" s="152"/>
      <c r="C78" s="182" t="s">
        <v>133</v>
      </c>
      <c r="D78" s="155"/>
      <c r="E78" s="156">
        <v>102.62</v>
      </c>
      <c r="F78" s="154"/>
      <c r="G78" s="154"/>
      <c r="H78" s="154"/>
      <c r="I78" s="154"/>
      <c r="J78" s="154"/>
      <c r="K78" s="154"/>
      <c r="L78" s="154"/>
      <c r="M78" s="154"/>
      <c r="N78" s="153"/>
      <c r="O78" s="153"/>
      <c r="P78" s="153"/>
      <c r="Q78" s="153"/>
      <c r="R78" s="154"/>
      <c r="S78" s="154"/>
      <c r="T78" s="154"/>
      <c r="U78" s="154"/>
      <c r="V78" s="154"/>
      <c r="W78" s="154"/>
      <c r="X78" s="154"/>
      <c r="Y78" s="144"/>
      <c r="Z78" s="144"/>
      <c r="AA78" s="144"/>
      <c r="AB78" s="144"/>
      <c r="AC78" s="144"/>
      <c r="AD78" s="144"/>
      <c r="AE78" s="144"/>
      <c r="AF78" s="144"/>
      <c r="AG78" s="144" t="s">
        <v>112</v>
      </c>
      <c r="AH78" s="144">
        <v>0</v>
      </c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</row>
    <row r="79" spans="1:60" outlineLevel="1" x14ac:dyDescent="0.2">
      <c r="A79" s="151"/>
      <c r="B79" s="152"/>
      <c r="C79" s="182" t="s">
        <v>136</v>
      </c>
      <c r="D79" s="155"/>
      <c r="E79" s="156">
        <v>-0.95</v>
      </c>
      <c r="F79" s="154"/>
      <c r="G79" s="154"/>
      <c r="H79" s="154"/>
      <c r="I79" s="154"/>
      <c r="J79" s="154"/>
      <c r="K79" s="154"/>
      <c r="L79" s="154"/>
      <c r="M79" s="154"/>
      <c r="N79" s="153"/>
      <c r="O79" s="153"/>
      <c r="P79" s="153"/>
      <c r="Q79" s="153"/>
      <c r="R79" s="154"/>
      <c r="S79" s="154"/>
      <c r="T79" s="154"/>
      <c r="U79" s="154"/>
      <c r="V79" s="154"/>
      <c r="W79" s="154"/>
      <c r="X79" s="154"/>
      <c r="Y79" s="144"/>
      <c r="Z79" s="144"/>
      <c r="AA79" s="144"/>
      <c r="AB79" s="144"/>
      <c r="AC79" s="144"/>
      <c r="AD79" s="144"/>
      <c r="AE79" s="144"/>
      <c r="AF79" s="144"/>
      <c r="AG79" s="144" t="s">
        <v>112</v>
      </c>
      <c r="AH79" s="144">
        <v>0</v>
      </c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outlineLevel="1" x14ac:dyDescent="0.2">
      <c r="A80" s="165">
        <v>23</v>
      </c>
      <c r="B80" s="166" t="s">
        <v>188</v>
      </c>
      <c r="C80" s="181" t="s">
        <v>189</v>
      </c>
      <c r="D80" s="167" t="s">
        <v>161</v>
      </c>
      <c r="E80" s="168">
        <v>48.738799999999998</v>
      </c>
      <c r="F80" s="169"/>
      <c r="G80" s="170">
        <f>ROUND(E80*F80,2)</f>
        <v>0</v>
      </c>
      <c r="H80" s="169">
        <v>74.7</v>
      </c>
      <c r="I80" s="170">
        <f>ROUND(E80*H80,2)</f>
        <v>3640.79</v>
      </c>
      <c r="J80" s="169">
        <v>0</v>
      </c>
      <c r="K80" s="170">
        <f>ROUND(E80*J80,2)</f>
        <v>0</v>
      </c>
      <c r="L80" s="170">
        <v>21</v>
      </c>
      <c r="M80" s="170">
        <f>G80*(1+L80/100)</f>
        <v>0</v>
      </c>
      <c r="N80" s="168">
        <v>1.2E-4</v>
      </c>
      <c r="O80" s="168">
        <f>ROUND(E80*N80,2)</f>
        <v>0.01</v>
      </c>
      <c r="P80" s="168">
        <v>0</v>
      </c>
      <c r="Q80" s="168">
        <f>ROUND(E80*P80,2)</f>
        <v>0</v>
      </c>
      <c r="R80" s="170"/>
      <c r="S80" s="170" t="s">
        <v>107</v>
      </c>
      <c r="T80" s="170" t="s">
        <v>108</v>
      </c>
      <c r="U80" s="170">
        <v>0</v>
      </c>
      <c r="V80" s="171">
        <f>ROUND(E80*U80,2)</f>
        <v>0</v>
      </c>
      <c r="W80" s="154"/>
      <c r="X80" s="154" t="s">
        <v>166</v>
      </c>
      <c r="Y80" s="144"/>
      <c r="Z80" s="144"/>
      <c r="AA80" s="144"/>
      <c r="AB80" s="144"/>
      <c r="AC80" s="144"/>
      <c r="AD80" s="144"/>
      <c r="AE80" s="144"/>
      <c r="AF80" s="144"/>
      <c r="AG80" s="144" t="s">
        <v>167</v>
      </c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outlineLevel="1" x14ac:dyDescent="0.2">
      <c r="A81" s="151"/>
      <c r="B81" s="152"/>
      <c r="C81" s="182" t="s">
        <v>190</v>
      </c>
      <c r="D81" s="155"/>
      <c r="E81" s="156">
        <v>46.84</v>
      </c>
      <c r="F81" s="154"/>
      <c r="G81" s="154"/>
      <c r="H81" s="154"/>
      <c r="I81" s="154"/>
      <c r="J81" s="154"/>
      <c r="K81" s="154"/>
      <c r="L81" s="154"/>
      <c r="M81" s="154"/>
      <c r="N81" s="153"/>
      <c r="O81" s="153"/>
      <c r="P81" s="153"/>
      <c r="Q81" s="153"/>
      <c r="R81" s="154"/>
      <c r="S81" s="154"/>
      <c r="T81" s="154"/>
      <c r="U81" s="154"/>
      <c r="V81" s="154"/>
      <c r="W81" s="154"/>
      <c r="X81" s="154"/>
      <c r="Y81" s="144"/>
      <c r="Z81" s="144"/>
      <c r="AA81" s="144"/>
      <c r="AB81" s="144"/>
      <c r="AC81" s="144"/>
      <c r="AD81" s="144"/>
      <c r="AE81" s="144"/>
      <c r="AF81" s="144"/>
      <c r="AG81" s="144" t="s">
        <v>112</v>
      </c>
      <c r="AH81" s="144">
        <v>0</v>
      </c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outlineLevel="1" x14ac:dyDescent="0.2">
      <c r="A82" s="151"/>
      <c r="B82" s="152"/>
      <c r="C82" s="182" t="s">
        <v>163</v>
      </c>
      <c r="D82" s="155"/>
      <c r="E82" s="156">
        <v>1.9</v>
      </c>
      <c r="F82" s="154"/>
      <c r="G82" s="154"/>
      <c r="H82" s="154"/>
      <c r="I82" s="154"/>
      <c r="J82" s="154"/>
      <c r="K82" s="154"/>
      <c r="L82" s="154"/>
      <c r="M82" s="154"/>
      <c r="N82" s="153"/>
      <c r="O82" s="153"/>
      <c r="P82" s="153"/>
      <c r="Q82" s="153"/>
      <c r="R82" s="154"/>
      <c r="S82" s="154"/>
      <c r="T82" s="154"/>
      <c r="U82" s="154"/>
      <c r="V82" s="154"/>
      <c r="W82" s="154"/>
      <c r="X82" s="154"/>
      <c r="Y82" s="144"/>
      <c r="Z82" s="144"/>
      <c r="AA82" s="144"/>
      <c r="AB82" s="144"/>
      <c r="AC82" s="144"/>
      <c r="AD82" s="144"/>
      <c r="AE82" s="144"/>
      <c r="AF82" s="144"/>
      <c r="AG82" s="144" t="s">
        <v>112</v>
      </c>
      <c r="AH82" s="144">
        <v>0</v>
      </c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outlineLevel="1" x14ac:dyDescent="0.2">
      <c r="A83" s="165">
        <v>24</v>
      </c>
      <c r="B83" s="166" t="s">
        <v>191</v>
      </c>
      <c r="C83" s="181" t="s">
        <v>192</v>
      </c>
      <c r="D83" s="167" t="s">
        <v>106</v>
      </c>
      <c r="E83" s="168">
        <v>120</v>
      </c>
      <c r="F83" s="169"/>
      <c r="G83" s="170">
        <f>ROUND(E83*F83,2)</f>
        <v>0</v>
      </c>
      <c r="H83" s="169">
        <v>508</v>
      </c>
      <c r="I83" s="170">
        <f>ROUND(E83*H83,2)</f>
        <v>60960</v>
      </c>
      <c r="J83" s="169">
        <v>0</v>
      </c>
      <c r="K83" s="170">
        <f>ROUND(E83*J83,2)</f>
        <v>0</v>
      </c>
      <c r="L83" s="170">
        <v>21</v>
      </c>
      <c r="M83" s="170">
        <f>G83*(1+L83/100)</f>
        <v>0</v>
      </c>
      <c r="N83" s="168">
        <v>2.8999999999999998E-3</v>
      </c>
      <c r="O83" s="168">
        <f>ROUND(E83*N83,2)</f>
        <v>0.35</v>
      </c>
      <c r="P83" s="168">
        <v>0</v>
      </c>
      <c r="Q83" s="168">
        <f>ROUND(E83*P83,2)</f>
        <v>0</v>
      </c>
      <c r="R83" s="170"/>
      <c r="S83" s="170" t="s">
        <v>107</v>
      </c>
      <c r="T83" s="170" t="s">
        <v>108</v>
      </c>
      <c r="U83" s="170">
        <v>0</v>
      </c>
      <c r="V83" s="171">
        <f>ROUND(E83*U83,2)</f>
        <v>0</v>
      </c>
      <c r="W83" s="154"/>
      <c r="X83" s="154" t="s">
        <v>166</v>
      </c>
      <c r="Y83" s="144"/>
      <c r="Z83" s="144"/>
      <c r="AA83" s="144"/>
      <c r="AB83" s="144"/>
      <c r="AC83" s="144"/>
      <c r="AD83" s="144"/>
      <c r="AE83" s="144"/>
      <c r="AF83" s="144"/>
      <c r="AG83" s="144" t="s">
        <v>167</v>
      </c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outlineLevel="1" x14ac:dyDescent="0.2">
      <c r="A84" s="151"/>
      <c r="B84" s="152"/>
      <c r="C84" s="182" t="s">
        <v>193</v>
      </c>
      <c r="D84" s="155"/>
      <c r="E84" s="156"/>
      <c r="F84" s="154"/>
      <c r="G84" s="154"/>
      <c r="H84" s="154"/>
      <c r="I84" s="154"/>
      <c r="J84" s="154"/>
      <c r="K84" s="154"/>
      <c r="L84" s="154"/>
      <c r="M84" s="154"/>
      <c r="N84" s="153"/>
      <c r="O84" s="153"/>
      <c r="P84" s="153"/>
      <c r="Q84" s="153"/>
      <c r="R84" s="154"/>
      <c r="S84" s="154"/>
      <c r="T84" s="154"/>
      <c r="U84" s="154"/>
      <c r="V84" s="154"/>
      <c r="W84" s="154"/>
      <c r="X84" s="154"/>
      <c r="Y84" s="144"/>
      <c r="Z84" s="144"/>
      <c r="AA84" s="144"/>
      <c r="AB84" s="144"/>
      <c r="AC84" s="144"/>
      <c r="AD84" s="144"/>
      <c r="AE84" s="144"/>
      <c r="AF84" s="144"/>
      <c r="AG84" s="144" t="s">
        <v>112</v>
      </c>
      <c r="AH84" s="144">
        <v>0</v>
      </c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outlineLevel="1" x14ac:dyDescent="0.2">
      <c r="A85" s="151"/>
      <c r="B85" s="152"/>
      <c r="C85" s="182" t="s">
        <v>194</v>
      </c>
      <c r="D85" s="155"/>
      <c r="E85" s="156">
        <v>120</v>
      </c>
      <c r="F85" s="154"/>
      <c r="G85" s="154"/>
      <c r="H85" s="154"/>
      <c r="I85" s="154"/>
      <c r="J85" s="154"/>
      <c r="K85" s="154"/>
      <c r="L85" s="154"/>
      <c r="M85" s="154"/>
      <c r="N85" s="153"/>
      <c r="O85" s="153"/>
      <c r="P85" s="153"/>
      <c r="Q85" s="153"/>
      <c r="R85" s="154"/>
      <c r="S85" s="154"/>
      <c r="T85" s="154"/>
      <c r="U85" s="154"/>
      <c r="V85" s="154"/>
      <c r="W85" s="154"/>
      <c r="X85" s="154"/>
      <c r="Y85" s="144"/>
      <c r="Z85" s="144"/>
      <c r="AA85" s="144"/>
      <c r="AB85" s="144"/>
      <c r="AC85" s="144"/>
      <c r="AD85" s="144"/>
      <c r="AE85" s="144"/>
      <c r="AF85" s="144"/>
      <c r="AG85" s="144" t="s">
        <v>112</v>
      </c>
      <c r="AH85" s="144">
        <v>0</v>
      </c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outlineLevel="1" x14ac:dyDescent="0.2">
      <c r="A86" s="172">
        <v>25</v>
      </c>
      <c r="B86" s="173" t="s">
        <v>195</v>
      </c>
      <c r="C86" s="183" t="s">
        <v>196</v>
      </c>
      <c r="D86" s="174" t="s">
        <v>0</v>
      </c>
      <c r="E86" s="175">
        <v>2641.8112000000001</v>
      </c>
      <c r="F86" s="176"/>
      <c r="G86" s="177">
        <f>ROUND(E86*F86,2)</f>
        <v>0</v>
      </c>
      <c r="H86" s="176">
        <v>0</v>
      </c>
      <c r="I86" s="177">
        <f>ROUND(E86*H86,2)</f>
        <v>0</v>
      </c>
      <c r="J86" s="176">
        <v>3.7</v>
      </c>
      <c r="K86" s="177">
        <f>ROUND(E86*J86,2)</f>
        <v>9774.7000000000007</v>
      </c>
      <c r="L86" s="177">
        <v>21</v>
      </c>
      <c r="M86" s="177">
        <f>G86*(1+L86/100)</f>
        <v>0</v>
      </c>
      <c r="N86" s="175">
        <v>0</v>
      </c>
      <c r="O86" s="175">
        <f>ROUND(E86*N86,2)</f>
        <v>0</v>
      </c>
      <c r="P86" s="175">
        <v>0</v>
      </c>
      <c r="Q86" s="175">
        <f>ROUND(E86*P86,2)</f>
        <v>0</v>
      </c>
      <c r="R86" s="177"/>
      <c r="S86" s="177" t="s">
        <v>107</v>
      </c>
      <c r="T86" s="177" t="s">
        <v>108</v>
      </c>
      <c r="U86" s="177">
        <v>0</v>
      </c>
      <c r="V86" s="178">
        <f>ROUND(E86*U86,2)</f>
        <v>0</v>
      </c>
      <c r="W86" s="154"/>
      <c r="X86" s="154" t="s">
        <v>109</v>
      </c>
      <c r="Y86" s="144"/>
      <c r="Z86" s="144"/>
      <c r="AA86" s="144"/>
      <c r="AB86" s="144"/>
      <c r="AC86" s="144"/>
      <c r="AD86" s="144"/>
      <c r="AE86" s="144"/>
      <c r="AF86" s="144"/>
      <c r="AG86" s="144" t="s">
        <v>177</v>
      </c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</row>
    <row r="87" spans="1:60" x14ac:dyDescent="0.2">
      <c r="A87" s="158" t="s">
        <v>102</v>
      </c>
      <c r="B87" s="159" t="s">
        <v>70</v>
      </c>
      <c r="C87" s="180" t="s">
        <v>71</v>
      </c>
      <c r="D87" s="160"/>
      <c r="E87" s="161"/>
      <c r="F87" s="162"/>
      <c r="G87" s="162">
        <f>SUMIF(AG88:AG106,"&lt;&gt;NOR",G88:G106)</f>
        <v>0</v>
      </c>
      <c r="H87" s="162"/>
      <c r="I87" s="162">
        <f>SUM(I88:I106)</f>
        <v>1580.18</v>
      </c>
      <c r="J87" s="162"/>
      <c r="K87" s="162">
        <f>SUM(K88:K106)</f>
        <v>12723.810000000001</v>
      </c>
      <c r="L87" s="162"/>
      <c r="M87" s="162">
        <f>SUM(M88:M106)</f>
        <v>0</v>
      </c>
      <c r="N87" s="161"/>
      <c r="O87" s="161">
        <f>SUM(O88:O106)</f>
        <v>0.03</v>
      </c>
      <c r="P87" s="161"/>
      <c r="Q87" s="161">
        <f>SUM(Q88:Q106)</f>
        <v>0</v>
      </c>
      <c r="R87" s="162"/>
      <c r="S87" s="162"/>
      <c r="T87" s="162"/>
      <c r="U87" s="162"/>
      <c r="V87" s="163">
        <f>SUM(V88:V106)</f>
        <v>24.71</v>
      </c>
      <c r="W87" s="157"/>
      <c r="X87" s="157"/>
      <c r="AG87" t="s">
        <v>103</v>
      </c>
    </row>
    <row r="88" spans="1:60" outlineLevel="1" x14ac:dyDescent="0.2">
      <c r="A88" s="165">
        <v>26</v>
      </c>
      <c r="B88" s="166" t="s">
        <v>197</v>
      </c>
      <c r="C88" s="181" t="s">
        <v>198</v>
      </c>
      <c r="D88" s="167" t="s">
        <v>106</v>
      </c>
      <c r="E88" s="168">
        <v>57.137999999999998</v>
      </c>
      <c r="F88" s="169"/>
      <c r="G88" s="170">
        <f>ROUND(E88*F88,2)</f>
        <v>0</v>
      </c>
      <c r="H88" s="169">
        <v>0.1</v>
      </c>
      <c r="I88" s="170">
        <f>ROUND(E88*H88,2)</f>
        <v>5.71</v>
      </c>
      <c r="J88" s="169">
        <v>11.1</v>
      </c>
      <c r="K88" s="170">
        <f>ROUND(E88*J88,2)</f>
        <v>634.23</v>
      </c>
      <c r="L88" s="170">
        <v>21</v>
      </c>
      <c r="M88" s="170">
        <f>G88*(1+L88/100)</f>
        <v>0</v>
      </c>
      <c r="N88" s="168">
        <v>0</v>
      </c>
      <c r="O88" s="168">
        <f>ROUND(E88*N88,2)</f>
        <v>0</v>
      </c>
      <c r="P88" s="168">
        <v>0</v>
      </c>
      <c r="Q88" s="168">
        <f>ROUND(E88*P88,2)</f>
        <v>0</v>
      </c>
      <c r="R88" s="170"/>
      <c r="S88" s="170" t="s">
        <v>107</v>
      </c>
      <c r="T88" s="170" t="s">
        <v>108</v>
      </c>
      <c r="U88" s="170">
        <v>2.1999999999999999E-2</v>
      </c>
      <c r="V88" s="171">
        <f>ROUND(E88*U88,2)</f>
        <v>1.26</v>
      </c>
      <c r="W88" s="154"/>
      <c r="X88" s="154" t="s">
        <v>109</v>
      </c>
      <c r="Y88" s="144"/>
      <c r="Z88" s="144"/>
      <c r="AA88" s="144"/>
      <c r="AB88" s="144"/>
      <c r="AC88" s="144"/>
      <c r="AD88" s="144"/>
      <c r="AE88" s="144"/>
      <c r="AF88" s="144"/>
      <c r="AG88" s="144" t="s">
        <v>110</v>
      </c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outlineLevel="1" x14ac:dyDescent="0.2">
      <c r="A89" s="151"/>
      <c r="B89" s="152"/>
      <c r="C89" s="182" t="s">
        <v>121</v>
      </c>
      <c r="D89" s="155"/>
      <c r="E89" s="156">
        <v>15.03</v>
      </c>
      <c r="F89" s="154"/>
      <c r="G89" s="154"/>
      <c r="H89" s="154"/>
      <c r="I89" s="154"/>
      <c r="J89" s="154"/>
      <c r="K89" s="154"/>
      <c r="L89" s="154"/>
      <c r="M89" s="154"/>
      <c r="N89" s="153"/>
      <c r="O89" s="153"/>
      <c r="P89" s="153"/>
      <c r="Q89" s="153"/>
      <c r="R89" s="154"/>
      <c r="S89" s="154"/>
      <c r="T89" s="154"/>
      <c r="U89" s="154"/>
      <c r="V89" s="154"/>
      <c r="W89" s="154"/>
      <c r="X89" s="154"/>
      <c r="Y89" s="144"/>
      <c r="Z89" s="144"/>
      <c r="AA89" s="144"/>
      <c r="AB89" s="144"/>
      <c r="AC89" s="144"/>
      <c r="AD89" s="144"/>
      <c r="AE89" s="144"/>
      <c r="AF89" s="144"/>
      <c r="AG89" s="144" t="s">
        <v>112</v>
      </c>
      <c r="AH89" s="144">
        <v>0</v>
      </c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ht="22.5" outlineLevel="1" x14ac:dyDescent="0.2">
      <c r="A90" s="151"/>
      <c r="B90" s="152"/>
      <c r="C90" s="182" t="s">
        <v>122</v>
      </c>
      <c r="D90" s="155"/>
      <c r="E90" s="156">
        <v>23.16</v>
      </c>
      <c r="F90" s="154"/>
      <c r="G90" s="154"/>
      <c r="H90" s="154"/>
      <c r="I90" s="154"/>
      <c r="J90" s="154"/>
      <c r="K90" s="154"/>
      <c r="L90" s="154"/>
      <c r="M90" s="154"/>
      <c r="N90" s="153"/>
      <c r="O90" s="153"/>
      <c r="P90" s="153"/>
      <c r="Q90" s="153"/>
      <c r="R90" s="154"/>
      <c r="S90" s="154"/>
      <c r="T90" s="154"/>
      <c r="U90" s="154"/>
      <c r="V90" s="154"/>
      <c r="W90" s="154"/>
      <c r="X90" s="154"/>
      <c r="Y90" s="144"/>
      <c r="Z90" s="144"/>
      <c r="AA90" s="144"/>
      <c r="AB90" s="144"/>
      <c r="AC90" s="144"/>
      <c r="AD90" s="144"/>
      <c r="AE90" s="144"/>
      <c r="AF90" s="144"/>
      <c r="AG90" s="144" t="s">
        <v>112</v>
      </c>
      <c r="AH90" s="144">
        <v>0</v>
      </c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outlineLevel="1" x14ac:dyDescent="0.2">
      <c r="A91" s="151"/>
      <c r="B91" s="152"/>
      <c r="C91" s="182" t="s">
        <v>114</v>
      </c>
      <c r="D91" s="155"/>
      <c r="E91" s="156">
        <v>18.940000000000001</v>
      </c>
      <c r="F91" s="154"/>
      <c r="G91" s="154"/>
      <c r="H91" s="154"/>
      <c r="I91" s="154"/>
      <c r="J91" s="154"/>
      <c r="K91" s="154"/>
      <c r="L91" s="154"/>
      <c r="M91" s="154"/>
      <c r="N91" s="153"/>
      <c r="O91" s="153"/>
      <c r="P91" s="153"/>
      <c r="Q91" s="153"/>
      <c r="R91" s="154"/>
      <c r="S91" s="154"/>
      <c r="T91" s="154"/>
      <c r="U91" s="154"/>
      <c r="V91" s="154"/>
      <c r="W91" s="154"/>
      <c r="X91" s="154"/>
      <c r="Y91" s="144"/>
      <c r="Z91" s="144"/>
      <c r="AA91" s="144"/>
      <c r="AB91" s="144"/>
      <c r="AC91" s="144"/>
      <c r="AD91" s="144"/>
      <c r="AE91" s="144"/>
      <c r="AF91" s="144"/>
      <c r="AG91" s="144" t="s">
        <v>112</v>
      </c>
      <c r="AH91" s="144">
        <v>0</v>
      </c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outlineLevel="1" x14ac:dyDescent="0.2">
      <c r="A92" s="165">
        <v>27</v>
      </c>
      <c r="B92" s="166" t="s">
        <v>199</v>
      </c>
      <c r="C92" s="181" t="s">
        <v>200</v>
      </c>
      <c r="D92" s="167" t="s">
        <v>106</v>
      </c>
      <c r="E92" s="168">
        <v>74.763999999999996</v>
      </c>
      <c r="F92" s="169"/>
      <c r="G92" s="170">
        <f>ROUND(E92*F92,2)</f>
        <v>0</v>
      </c>
      <c r="H92" s="169">
        <v>0.1</v>
      </c>
      <c r="I92" s="170">
        <f>ROUND(E92*H92,2)</f>
        <v>7.48</v>
      </c>
      <c r="J92" s="169">
        <v>38.700000000000003</v>
      </c>
      <c r="K92" s="170">
        <f>ROUND(E92*J92,2)</f>
        <v>2893.37</v>
      </c>
      <c r="L92" s="170">
        <v>21</v>
      </c>
      <c r="M92" s="170">
        <f>G92*(1+L92/100)</f>
        <v>0</v>
      </c>
      <c r="N92" s="168">
        <v>0</v>
      </c>
      <c r="O92" s="168">
        <f>ROUND(E92*N92,2)</f>
        <v>0</v>
      </c>
      <c r="P92" s="168">
        <v>0</v>
      </c>
      <c r="Q92" s="168">
        <f>ROUND(E92*P92,2)</f>
        <v>0</v>
      </c>
      <c r="R92" s="170"/>
      <c r="S92" s="170" t="s">
        <v>107</v>
      </c>
      <c r="T92" s="170" t="s">
        <v>108</v>
      </c>
      <c r="U92" s="170">
        <v>7.6679999999999998E-2</v>
      </c>
      <c r="V92" s="171">
        <f>ROUND(E92*U92,2)</f>
        <v>5.73</v>
      </c>
      <c r="W92" s="154"/>
      <c r="X92" s="154" t="s">
        <v>109</v>
      </c>
      <c r="Y92" s="144"/>
      <c r="Z92" s="144"/>
      <c r="AA92" s="144"/>
      <c r="AB92" s="144"/>
      <c r="AC92" s="144"/>
      <c r="AD92" s="144"/>
      <c r="AE92" s="144"/>
      <c r="AF92" s="144"/>
      <c r="AG92" s="144" t="s">
        <v>110</v>
      </c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ht="22.5" outlineLevel="1" x14ac:dyDescent="0.2">
      <c r="A93" s="151"/>
      <c r="B93" s="152"/>
      <c r="C93" s="182" t="s">
        <v>119</v>
      </c>
      <c r="D93" s="155"/>
      <c r="E93" s="156">
        <v>62.43</v>
      </c>
      <c r="F93" s="154"/>
      <c r="G93" s="154"/>
      <c r="H93" s="154"/>
      <c r="I93" s="154"/>
      <c r="J93" s="154"/>
      <c r="K93" s="154"/>
      <c r="L93" s="154"/>
      <c r="M93" s="154"/>
      <c r="N93" s="153"/>
      <c r="O93" s="153"/>
      <c r="P93" s="153"/>
      <c r="Q93" s="153"/>
      <c r="R93" s="154"/>
      <c r="S93" s="154"/>
      <c r="T93" s="154"/>
      <c r="U93" s="154"/>
      <c r="V93" s="154"/>
      <c r="W93" s="154"/>
      <c r="X93" s="154"/>
      <c r="Y93" s="144"/>
      <c r="Z93" s="144"/>
      <c r="AA93" s="144"/>
      <c r="AB93" s="144"/>
      <c r="AC93" s="144"/>
      <c r="AD93" s="144"/>
      <c r="AE93" s="144"/>
      <c r="AF93" s="144"/>
      <c r="AG93" s="144" t="s">
        <v>112</v>
      </c>
      <c r="AH93" s="144">
        <v>0</v>
      </c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</row>
    <row r="94" spans="1:60" ht="22.5" outlineLevel="1" x14ac:dyDescent="0.2">
      <c r="A94" s="151"/>
      <c r="B94" s="152"/>
      <c r="C94" s="182" t="s">
        <v>120</v>
      </c>
      <c r="D94" s="155"/>
      <c r="E94" s="156">
        <v>12.33</v>
      </c>
      <c r="F94" s="154"/>
      <c r="G94" s="154"/>
      <c r="H94" s="154"/>
      <c r="I94" s="154"/>
      <c r="J94" s="154"/>
      <c r="K94" s="154"/>
      <c r="L94" s="154"/>
      <c r="M94" s="154"/>
      <c r="N94" s="153"/>
      <c r="O94" s="153"/>
      <c r="P94" s="153"/>
      <c r="Q94" s="153"/>
      <c r="R94" s="154"/>
      <c r="S94" s="154"/>
      <c r="T94" s="154"/>
      <c r="U94" s="154"/>
      <c r="V94" s="154"/>
      <c r="W94" s="154"/>
      <c r="X94" s="154"/>
      <c r="Y94" s="144"/>
      <c r="Z94" s="144"/>
      <c r="AA94" s="144"/>
      <c r="AB94" s="144"/>
      <c r="AC94" s="144"/>
      <c r="AD94" s="144"/>
      <c r="AE94" s="144"/>
      <c r="AF94" s="144"/>
      <c r="AG94" s="144" t="s">
        <v>112</v>
      </c>
      <c r="AH94" s="144">
        <v>0</v>
      </c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outlineLevel="1" x14ac:dyDescent="0.2">
      <c r="A95" s="165">
        <v>28</v>
      </c>
      <c r="B95" s="166" t="s">
        <v>201</v>
      </c>
      <c r="C95" s="181" t="s">
        <v>202</v>
      </c>
      <c r="D95" s="167" t="s">
        <v>106</v>
      </c>
      <c r="E95" s="168">
        <v>131.90199999999999</v>
      </c>
      <c r="F95" s="169"/>
      <c r="G95" s="170">
        <f>ROUND(E95*F95,2)</f>
        <v>0</v>
      </c>
      <c r="H95" s="169">
        <v>6.38</v>
      </c>
      <c r="I95" s="170">
        <f>ROUND(E95*H95,2)</f>
        <v>841.53</v>
      </c>
      <c r="J95" s="169">
        <v>16.82</v>
      </c>
      <c r="K95" s="170">
        <f>ROUND(E95*J95,2)</f>
        <v>2218.59</v>
      </c>
      <c r="L95" s="170">
        <v>21</v>
      </c>
      <c r="M95" s="170">
        <f>G95*(1+L95/100)</f>
        <v>0</v>
      </c>
      <c r="N95" s="168">
        <v>6.9999999999999994E-5</v>
      </c>
      <c r="O95" s="168">
        <f>ROUND(E95*N95,2)</f>
        <v>0.01</v>
      </c>
      <c r="P95" s="168">
        <v>0</v>
      </c>
      <c r="Q95" s="168">
        <f>ROUND(E95*P95,2)</f>
        <v>0</v>
      </c>
      <c r="R95" s="170"/>
      <c r="S95" s="170" t="s">
        <v>107</v>
      </c>
      <c r="T95" s="170" t="s">
        <v>108</v>
      </c>
      <c r="U95" s="170">
        <v>3.2480000000000002E-2</v>
      </c>
      <c r="V95" s="171">
        <f>ROUND(E95*U95,2)</f>
        <v>4.28</v>
      </c>
      <c r="W95" s="154"/>
      <c r="X95" s="154" t="s">
        <v>109</v>
      </c>
      <c r="Y95" s="144"/>
      <c r="Z95" s="144"/>
      <c r="AA95" s="144"/>
      <c r="AB95" s="144"/>
      <c r="AC95" s="144"/>
      <c r="AD95" s="144"/>
      <c r="AE95" s="144"/>
      <c r="AF95" s="144"/>
      <c r="AG95" s="144" t="s">
        <v>110</v>
      </c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outlineLevel="1" x14ac:dyDescent="0.2">
      <c r="A96" s="151"/>
      <c r="B96" s="152"/>
      <c r="C96" s="182" t="s">
        <v>121</v>
      </c>
      <c r="D96" s="155"/>
      <c r="E96" s="156">
        <v>15.03</v>
      </c>
      <c r="F96" s="154"/>
      <c r="G96" s="154"/>
      <c r="H96" s="154"/>
      <c r="I96" s="154"/>
      <c r="J96" s="154"/>
      <c r="K96" s="154"/>
      <c r="L96" s="154"/>
      <c r="M96" s="154"/>
      <c r="N96" s="153"/>
      <c r="O96" s="153"/>
      <c r="P96" s="153"/>
      <c r="Q96" s="153"/>
      <c r="R96" s="154"/>
      <c r="S96" s="154"/>
      <c r="T96" s="154"/>
      <c r="U96" s="154"/>
      <c r="V96" s="154"/>
      <c r="W96" s="154"/>
      <c r="X96" s="154"/>
      <c r="Y96" s="144"/>
      <c r="Z96" s="144"/>
      <c r="AA96" s="144"/>
      <c r="AB96" s="144"/>
      <c r="AC96" s="144"/>
      <c r="AD96" s="144"/>
      <c r="AE96" s="144"/>
      <c r="AF96" s="144"/>
      <c r="AG96" s="144" t="s">
        <v>112</v>
      </c>
      <c r="AH96" s="144">
        <v>0</v>
      </c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ht="22.5" outlineLevel="1" x14ac:dyDescent="0.2">
      <c r="A97" s="151"/>
      <c r="B97" s="152"/>
      <c r="C97" s="182" t="s">
        <v>122</v>
      </c>
      <c r="D97" s="155"/>
      <c r="E97" s="156">
        <v>23.16</v>
      </c>
      <c r="F97" s="154"/>
      <c r="G97" s="154"/>
      <c r="H97" s="154"/>
      <c r="I97" s="154"/>
      <c r="J97" s="154"/>
      <c r="K97" s="154"/>
      <c r="L97" s="154"/>
      <c r="M97" s="154"/>
      <c r="N97" s="153"/>
      <c r="O97" s="153"/>
      <c r="P97" s="153"/>
      <c r="Q97" s="153"/>
      <c r="R97" s="154"/>
      <c r="S97" s="154"/>
      <c r="T97" s="154"/>
      <c r="U97" s="154"/>
      <c r="V97" s="154"/>
      <c r="W97" s="154"/>
      <c r="X97" s="154"/>
      <c r="Y97" s="144"/>
      <c r="Z97" s="144"/>
      <c r="AA97" s="144"/>
      <c r="AB97" s="144"/>
      <c r="AC97" s="144"/>
      <c r="AD97" s="144"/>
      <c r="AE97" s="144"/>
      <c r="AF97" s="144"/>
      <c r="AG97" s="144" t="s">
        <v>112</v>
      </c>
      <c r="AH97" s="144">
        <v>0</v>
      </c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</row>
    <row r="98" spans="1:60" outlineLevel="1" x14ac:dyDescent="0.2">
      <c r="A98" s="151"/>
      <c r="B98" s="152"/>
      <c r="C98" s="182" t="s">
        <v>114</v>
      </c>
      <c r="D98" s="155"/>
      <c r="E98" s="156">
        <v>18.940000000000001</v>
      </c>
      <c r="F98" s="154"/>
      <c r="G98" s="154"/>
      <c r="H98" s="154"/>
      <c r="I98" s="154"/>
      <c r="J98" s="154"/>
      <c r="K98" s="154"/>
      <c r="L98" s="154"/>
      <c r="M98" s="154"/>
      <c r="N98" s="153"/>
      <c r="O98" s="153"/>
      <c r="P98" s="153"/>
      <c r="Q98" s="153"/>
      <c r="R98" s="154"/>
      <c r="S98" s="154"/>
      <c r="T98" s="154"/>
      <c r="U98" s="154"/>
      <c r="V98" s="154"/>
      <c r="W98" s="154"/>
      <c r="X98" s="154"/>
      <c r="Y98" s="144"/>
      <c r="Z98" s="144"/>
      <c r="AA98" s="144"/>
      <c r="AB98" s="144"/>
      <c r="AC98" s="144"/>
      <c r="AD98" s="144"/>
      <c r="AE98" s="144"/>
      <c r="AF98" s="144"/>
      <c r="AG98" s="144" t="s">
        <v>112</v>
      </c>
      <c r="AH98" s="144">
        <v>0</v>
      </c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</row>
    <row r="99" spans="1:60" ht="22.5" outlineLevel="1" x14ac:dyDescent="0.2">
      <c r="A99" s="151"/>
      <c r="B99" s="152"/>
      <c r="C99" s="182" t="s">
        <v>119</v>
      </c>
      <c r="D99" s="155"/>
      <c r="E99" s="156">
        <v>62.43</v>
      </c>
      <c r="F99" s="154"/>
      <c r="G99" s="154"/>
      <c r="H99" s="154"/>
      <c r="I99" s="154"/>
      <c r="J99" s="154"/>
      <c r="K99" s="154"/>
      <c r="L99" s="154"/>
      <c r="M99" s="154"/>
      <c r="N99" s="153"/>
      <c r="O99" s="153"/>
      <c r="P99" s="153"/>
      <c r="Q99" s="153"/>
      <c r="R99" s="154"/>
      <c r="S99" s="154"/>
      <c r="T99" s="154"/>
      <c r="U99" s="154"/>
      <c r="V99" s="154"/>
      <c r="W99" s="154"/>
      <c r="X99" s="154"/>
      <c r="Y99" s="144"/>
      <c r="Z99" s="144"/>
      <c r="AA99" s="144"/>
      <c r="AB99" s="144"/>
      <c r="AC99" s="144"/>
      <c r="AD99" s="144"/>
      <c r="AE99" s="144"/>
      <c r="AF99" s="144"/>
      <c r="AG99" s="144" t="s">
        <v>112</v>
      </c>
      <c r="AH99" s="144">
        <v>0</v>
      </c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ht="22.5" outlineLevel="1" x14ac:dyDescent="0.2">
      <c r="A100" s="151"/>
      <c r="B100" s="152"/>
      <c r="C100" s="182" t="s">
        <v>120</v>
      </c>
      <c r="D100" s="155"/>
      <c r="E100" s="156">
        <v>12.33</v>
      </c>
      <c r="F100" s="154"/>
      <c r="G100" s="154"/>
      <c r="H100" s="154"/>
      <c r="I100" s="154"/>
      <c r="J100" s="154"/>
      <c r="K100" s="154"/>
      <c r="L100" s="154"/>
      <c r="M100" s="154"/>
      <c r="N100" s="153"/>
      <c r="O100" s="153"/>
      <c r="P100" s="153"/>
      <c r="Q100" s="153"/>
      <c r="R100" s="154"/>
      <c r="S100" s="154"/>
      <c r="T100" s="154"/>
      <c r="U100" s="154"/>
      <c r="V100" s="154"/>
      <c r="W100" s="154"/>
      <c r="X100" s="154"/>
      <c r="Y100" s="144"/>
      <c r="Z100" s="144"/>
      <c r="AA100" s="144"/>
      <c r="AB100" s="144"/>
      <c r="AC100" s="144"/>
      <c r="AD100" s="144"/>
      <c r="AE100" s="144"/>
      <c r="AF100" s="144"/>
      <c r="AG100" s="144" t="s">
        <v>112</v>
      </c>
      <c r="AH100" s="144">
        <v>0</v>
      </c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outlineLevel="1" x14ac:dyDescent="0.2">
      <c r="A101" s="165">
        <v>29</v>
      </c>
      <c r="B101" s="166" t="s">
        <v>203</v>
      </c>
      <c r="C101" s="181" t="s">
        <v>204</v>
      </c>
      <c r="D101" s="167" t="s">
        <v>106</v>
      </c>
      <c r="E101" s="168">
        <v>131.90199999999999</v>
      </c>
      <c r="F101" s="169"/>
      <c r="G101" s="170">
        <f>ROUND(E101*F101,2)</f>
        <v>0</v>
      </c>
      <c r="H101" s="169">
        <v>5.5</v>
      </c>
      <c r="I101" s="170">
        <f>ROUND(E101*H101,2)</f>
        <v>725.46</v>
      </c>
      <c r="J101" s="169">
        <v>52.9</v>
      </c>
      <c r="K101" s="170">
        <f>ROUND(E101*J101,2)</f>
        <v>6977.62</v>
      </c>
      <c r="L101" s="170">
        <v>21</v>
      </c>
      <c r="M101" s="170">
        <f>G101*(1+L101/100)</f>
        <v>0</v>
      </c>
      <c r="N101" s="168">
        <v>1.4999999999999999E-4</v>
      </c>
      <c r="O101" s="168">
        <f>ROUND(E101*N101,2)</f>
        <v>0.02</v>
      </c>
      <c r="P101" s="168">
        <v>0</v>
      </c>
      <c r="Q101" s="168">
        <f>ROUND(E101*P101,2)</f>
        <v>0</v>
      </c>
      <c r="R101" s="170"/>
      <c r="S101" s="170" t="s">
        <v>107</v>
      </c>
      <c r="T101" s="170" t="s">
        <v>108</v>
      </c>
      <c r="U101" s="170">
        <v>0.10191</v>
      </c>
      <c r="V101" s="171">
        <f>ROUND(E101*U101,2)</f>
        <v>13.44</v>
      </c>
      <c r="W101" s="154"/>
      <c r="X101" s="154" t="s">
        <v>109</v>
      </c>
      <c r="Y101" s="144"/>
      <c r="Z101" s="144"/>
      <c r="AA101" s="144"/>
      <c r="AB101" s="144"/>
      <c r="AC101" s="144"/>
      <c r="AD101" s="144"/>
      <c r="AE101" s="144"/>
      <c r="AF101" s="144"/>
      <c r="AG101" s="144" t="s">
        <v>110</v>
      </c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</row>
    <row r="102" spans="1:60" outlineLevel="1" x14ac:dyDescent="0.2">
      <c r="A102" s="151"/>
      <c r="B102" s="152"/>
      <c r="C102" s="182" t="s">
        <v>121</v>
      </c>
      <c r="D102" s="155"/>
      <c r="E102" s="156">
        <v>15.03</v>
      </c>
      <c r="F102" s="154"/>
      <c r="G102" s="154"/>
      <c r="H102" s="154"/>
      <c r="I102" s="154"/>
      <c r="J102" s="154"/>
      <c r="K102" s="154"/>
      <c r="L102" s="154"/>
      <c r="M102" s="154"/>
      <c r="N102" s="153"/>
      <c r="O102" s="153"/>
      <c r="P102" s="153"/>
      <c r="Q102" s="153"/>
      <c r="R102" s="154"/>
      <c r="S102" s="154"/>
      <c r="T102" s="154"/>
      <c r="U102" s="154"/>
      <c r="V102" s="154"/>
      <c r="W102" s="154"/>
      <c r="X102" s="154"/>
      <c r="Y102" s="144"/>
      <c r="Z102" s="144"/>
      <c r="AA102" s="144"/>
      <c r="AB102" s="144"/>
      <c r="AC102" s="144"/>
      <c r="AD102" s="144"/>
      <c r="AE102" s="144"/>
      <c r="AF102" s="144"/>
      <c r="AG102" s="144" t="s">
        <v>112</v>
      </c>
      <c r="AH102" s="144">
        <v>0</v>
      </c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</row>
    <row r="103" spans="1:60" ht="22.5" outlineLevel="1" x14ac:dyDescent="0.2">
      <c r="A103" s="151"/>
      <c r="B103" s="152"/>
      <c r="C103" s="182" t="s">
        <v>122</v>
      </c>
      <c r="D103" s="155"/>
      <c r="E103" s="156">
        <v>23.16</v>
      </c>
      <c r="F103" s="154"/>
      <c r="G103" s="154"/>
      <c r="H103" s="154"/>
      <c r="I103" s="154"/>
      <c r="J103" s="154"/>
      <c r="K103" s="154"/>
      <c r="L103" s="154"/>
      <c r="M103" s="154"/>
      <c r="N103" s="153"/>
      <c r="O103" s="153"/>
      <c r="P103" s="153"/>
      <c r="Q103" s="153"/>
      <c r="R103" s="154"/>
      <c r="S103" s="154"/>
      <c r="T103" s="154"/>
      <c r="U103" s="154"/>
      <c r="V103" s="154"/>
      <c r="W103" s="154"/>
      <c r="X103" s="154"/>
      <c r="Y103" s="144"/>
      <c r="Z103" s="144"/>
      <c r="AA103" s="144"/>
      <c r="AB103" s="144"/>
      <c r="AC103" s="144"/>
      <c r="AD103" s="144"/>
      <c r="AE103" s="144"/>
      <c r="AF103" s="144"/>
      <c r="AG103" s="144" t="s">
        <v>112</v>
      </c>
      <c r="AH103" s="144">
        <v>0</v>
      </c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</row>
    <row r="104" spans="1:60" outlineLevel="1" x14ac:dyDescent="0.2">
      <c r="A104" s="151"/>
      <c r="B104" s="152"/>
      <c r="C104" s="182" t="s">
        <v>114</v>
      </c>
      <c r="D104" s="155"/>
      <c r="E104" s="156">
        <v>18.940000000000001</v>
      </c>
      <c r="F104" s="154"/>
      <c r="G104" s="154"/>
      <c r="H104" s="154"/>
      <c r="I104" s="154"/>
      <c r="J104" s="154"/>
      <c r="K104" s="154"/>
      <c r="L104" s="154"/>
      <c r="M104" s="154"/>
      <c r="N104" s="153"/>
      <c r="O104" s="153"/>
      <c r="P104" s="153"/>
      <c r="Q104" s="153"/>
      <c r="R104" s="154"/>
      <c r="S104" s="154"/>
      <c r="T104" s="154"/>
      <c r="U104" s="154"/>
      <c r="V104" s="154"/>
      <c r="W104" s="154"/>
      <c r="X104" s="154"/>
      <c r="Y104" s="144"/>
      <c r="Z104" s="144"/>
      <c r="AA104" s="144"/>
      <c r="AB104" s="144"/>
      <c r="AC104" s="144"/>
      <c r="AD104" s="144"/>
      <c r="AE104" s="144"/>
      <c r="AF104" s="144"/>
      <c r="AG104" s="144" t="s">
        <v>112</v>
      </c>
      <c r="AH104" s="144">
        <v>0</v>
      </c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0" ht="22.5" outlineLevel="1" x14ac:dyDescent="0.2">
      <c r="A105" s="151"/>
      <c r="B105" s="152"/>
      <c r="C105" s="182" t="s">
        <v>119</v>
      </c>
      <c r="D105" s="155"/>
      <c r="E105" s="156">
        <v>62.43</v>
      </c>
      <c r="F105" s="154"/>
      <c r="G105" s="154"/>
      <c r="H105" s="154"/>
      <c r="I105" s="154"/>
      <c r="J105" s="154"/>
      <c r="K105" s="154"/>
      <c r="L105" s="154"/>
      <c r="M105" s="154"/>
      <c r="N105" s="153"/>
      <c r="O105" s="153"/>
      <c r="P105" s="153"/>
      <c r="Q105" s="153"/>
      <c r="R105" s="154"/>
      <c r="S105" s="154"/>
      <c r="T105" s="154"/>
      <c r="U105" s="154"/>
      <c r="V105" s="154"/>
      <c r="W105" s="154"/>
      <c r="X105" s="154"/>
      <c r="Y105" s="144"/>
      <c r="Z105" s="144"/>
      <c r="AA105" s="144"/>
      <c r="AB105" s="144"/>
      <c r="AC105" s="144"/>
      <c r="AD105" s="144"/>
      <c r="AE105" s="144"/>
      <c r="AF105" s="144"/>
      <c r="AG105" s="144" t="s">
        <v>112</v>
      </c>
      <c r="AH105" s="144">
        <v>0</v>
      </c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</row>
    <row r="106" spans="1:60" ht="22.5" outlineLevel="1" x14ac:dyDescent="0.2">
      <c r="A106" s="151"/>
      <c r="B106" s="152"/>
      <c r="C106" s="182" t="s">
        <v>120</v>
      </c>
      <c r="D106" s="155"/>
      <c r="E106" s="156">
        <v>12.33</v>
      </c>
      <c r="F106" s="154"/>
      <c r="G106" s="154"/>
      <c r="H106" s="154"/>
      <c r="I106" s="154"/>
      <c r="J106" s="154"/>
      <c r="K106" s="154"/>
      <c r="L106" s="154"/>
      <c r="M106" s="154"/>
      <c r="N106" s="153"/>
      <c r="O106" s="153"/>
      <c r="P106" s="153"/>
      <c r="Q106" s="153"/>
      <c r="R106" s="154"/>
      <c r="S106" s="154"/>
      <c r="T106" s="154"/>
      <c r="U106" s="154"/>
      <c r="V106" s="154"/>
      <c r="W106" s="154"/>
      <c r="X106" s="154"/>
      <c r="Y106" s="144"/>
      <c r="Z106" s="144"/>
      <c r="AA106" s="144"/>
      <c r="AB106" s="144"/>
      <c r="AC106" s="144"/>
      <c r="AD106" s="144"/>
      <c r="AE106" s="144"/>
      <c r="AF106" s="144"/>
      <c r="AG106" s="144" t="s">
        <v>112</v>
      </c>
      <c r="AH106" s="144">
        <v>0</v>
      </c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</row>
    <row r="107" spans="1:60" x14ac:dyDescent="0.2">
      <c r="A107" s="158" t="s">
        <v>102</v>
      </c>
      <c r="B107" s="159" t="s">
        <v>72</v>
      </c>
      <c r="C107" s="180" t="s">
        <v>73</v>
      </c>
      <c r="D107" s="160"/>
      <c r="E107" s="161"/>
      <c r="F107" s="162"/>
      <c r="G107" s="162">
        <f>SUMIF(AG108:AG112,"&lt;&gt;NOR",G108:G112)</f>
        <v>0</v>
      </c>
      <c r="H107" s="162"/>
      <c r="I107" s="162">
        <f>SUM(I108:I112)</f>
        <v>0</v>
      </c>
      <c r="J107" s="162"/>
      <c r="K107" s="162">
        <f>SUM(K108:K112)</f>
        <v>10321.220000000001</v>
      </c>
      <c r="L107" s="162"/>
      <c r="M107" s="162">
        <f>SUM(M108:M112)</f>
        <v>0</v>
      </c>
      <c r="N107" s="161"/>
      <c r="O107" s="161">
        <f>SUM(O108:O112)</f>
        <v>0</v>
      </c>
      <c r="P107" s="161"/>
      <c r="Q107" s="161">
        <f>SUM(Q108:Q112)</f>
        <v>0</v>
      </c>
      <c r="R107" s="162"/>
      <c r="S107" s="162"/>
      <c r="T107" s="162"/>
      <c r="U107" s="162"/>
      <c r="V107" s="163">
        <f>SUM(V108:V112)</f>
        <v>6.4899999999999993</v>
      </c>
      <c r="W107" s="157"/>
      <c r="X107" s="157"/>
      <c r="AG107" t="s">
        <v>103</v>
      </c>
    </row>
    <row r="108" spans="1:60" ht="22.5" outlineLevel="1" x14ac:dyDescent="0.2">
      <c r="A108" s="172">
        <v>30</v>
      </c>
      <c r="B108" s="173" t="s">
        <v>205</v>
      </c>
      <c r="C108" s="183" t="s">
        <v>206</v>
      </c>
      <c r="D108" s="174" t="s">
        <v>145</v>
      </c>
      <c r="E108" s="175">
        <v>3.8611399999999998</v>
      </c>
      <c r="F108" s="176"/>
      <c r="G108" s="177">
        <f>ROUND(E108*F108,2)</f>
        <v>0</v>
      </c>
      <c r="H108" s="176">
        <v>0</v>
      </c>
      <c r="I108" s="177">
        <f>ROUND(E108*H108,2)</f>
        <v>0</v>
      </c>
      <c r="J108" s="176">
        <v>1925</v>
      </c>
      <c r="K108" s="177">
        <f>ROUND(E108*J108,2)</f>
        <v>7432.69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7"/>
      <c r="S108" s="177" t="s">
        <v>146</v>
      </c>
      <c r="T108" s="177" t="s">
        <v>146</v>
      </c>
      <c r="U108" s="177">
        <v>0</v>
      </c>
      <c r="V108" s="178">
        <f>ROUND(E108*U108,2)</f>
        <v>0</v>
      </c>
      <c r="W108" s="154"/>
      <c r="X108" s="154" t="s">
        <v>207</v>
      </c>
      <c r="Y108" s="144"/>
      <c r="Z108" s="144"/>
      <c r="AA108" s="144"/>
      <c r="AB108" s="144"/>
      <c r="AC108" s="144"/>
      <c r="AD108" s="144"/>
      <c r="AE108" s="144"/>
      <c r="AF108" s="144"/>
      <c r="AG108" s="144" t="s">
        <v>208</v>
      </c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</row>
    <row r="109" spans="1:60" outlineLevel="1" x14ac:dyDescent="0.2">
      <c r="A109" s="172">
        <v>31</v>
      </c>
      <c r="B109" s="173" t="s">
        <v>209</v>
      </c>
      <c r="C109" s="183" t="s">
        <v>210</v>
      </c>
      <c r="D109" s="174" t="s">
        <v>145</v>
      </c>
      <c r="E109" s="175">
        <v>3.8611399999999998</v>
      </c>
      <c r="F109" s="176"/>
      <c r="G109" s="177">
        <f>ROUND(E109*F109,2)</f>
        <v>0</v>
      </c>
      <c r="H109" s="176">
        <v>0</v>
      </c>
      <c r="I109" s="177">
        <f>ROUND(E109*H109,2)</f>
        <v>0</v>
      </c>
      <c r="J109" s="176">
        <v>244</v>
      </c>
      <c r="K109" s="177">
        <f>ROUND(E109*J109,2)</f>
        <v>942.12</v>
      </c>
      <c r="L109" s="177">
        <v>21</v>
      </c>
      <c r="M109" s="177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7"/>
      <c r="S109" s="177" t="s">
        <v>146</v>
      </c>
      <c r="T109" s="177" t="s">
        <v>146</v>
      </c>
      <c r="U109" s="177">
        <v>0.49</v>
      </c>
      <c r="V109" s="178">
        <f>ROUND(E109*U109,2)</f>
        <v>1.89</v>
      </c>
      <c r="W109" s="154"/>
      <c r="X109" s="154" t="s">
        <v>207</v>
      </c>
      <c r="Y109" s="144"/>
      <c r="Z109" s="144"/>
      <c r="AA109" s="144"/>
      <c r="AB109" s="144"/>
      <c r="AC109" s="144"/>
      <c r="AD109" s="144"/>
      <c r="AE109" s="144"/>
      <c r="AF109" s="144"/>
      <c r="AG109" s="144" t="s">
        <v>208</v>
      </c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</row>
    <row r="110" spans="1:60" outlineLevel="1" x14ac:dyDescent="0.2">
      <c r="A110" s="172">
        <v>32</v>
      </c>
      <c r="B110" s="173" t="s">
        <v>211</v>
      </c>
      <c r="C110" s="183" t="s">
        <v>212</v>
      </c>
      <c r="D110" s="174" t="s">
        <v>145</v>
      </c>
      <c r="E110" s="175">
        <v>3.8611399999999998</v>
      </c>
      <c r="F110" s="176"/>
      <c r="G110" s="177">
        <f>ROUND(E110*F110,2)</f>
        <v>0</v>
      </c>
      <c r="H110" s="176">
        <v>0</v>
      </c>
      <c r="I110" s="177">
        <f>ROUND(E110*H110,2)</f>
        <v>0</v>
      </c>
      <c r="J110" s="176">
        <v>17.100000000000001</v>
      </c>
      <c r="K110" s="177">
        <f>ROUND(E110*J110,2)</f>
        <v>66.03</v>
      </c>
      <c r="L110" s="177">
        <v>21</v>
      </c>
      <c r="M110" s="177">
        <f>G110*(1+L110/100)</f>
        <v>0</v>
      </c>
      <c r="N110" s="175">
        <v>0</v>
      </c>
      <c r="O110" s="175">
        <f>ROUND(E110*N110,2)</f>
        <v>0</v>
      </c>
      <c r="P110" s="175">
        <v>0</v>
      </c>
      <c r="Q110" s="175">
        <f>ROUND(E110*P110,2)</f>
        <v>0</v>
      </c>
      <c r="R110" s="177"/>
      <c r="S110" s="177" t="s">
        <v>146</v>
      </c>
      <c r="T110" s="177" t="s">
        <v>146</v>
      </c>
      <c r="U110" s="177">
        <v>0</v>
      </c>
      <c r="V110" s="178">
        <f>ROUND(E110*U110,2)</f>
        <v>0</v>
      </c>
      <c r="W110" s="154"/>
      <c r="X110" s="154" t="s">
        <v>207</v>
      </c>
      <c r="Y110" s="144"/>
      <c r="Z110" s="144"/>
      <c r="AA110" s="144"/>
      <c r="AB110" s="144"/>
      <c r="AC110" s="144"/>
      <c r="AD110" s="144"/>
      <c r="AE110" s="144"/>
      <c r="AF110" s="144"/>
      <c r="AG110" s="144" t="s">
        <v>208</v>
      </c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</row>
    <row r="111" spans="1:60" outlineLevel="1" x14ac:dyDescent="0.2">
      <c r="A111" s="172">
        <v>33</v>
      </c>
      <c r="B111" s="173" t="s">
        <v>213</v>
      </c>
      <c r="C111" s="183" t="s">
        <v>214</v>
      </c>
      <c r="D111" s="174" t="s">
        <v>145</v>
      </c>
      <c r="E111" s="175">
        <v>3.8611399999999998</v>
      </c>
      <c r="F111" s="176"/>
      <c r="G111" s="177">
        <f>ROUND(E111*F111,2)</f>
        <v>0</v>
      </c>
      <c r="H111" s="176">
        <v>0</v>
      </c>
      <c r="I111" s="177">
        <f>ROUND(E111*H111,2)</f>
        <v>0</v>
      </c>
      <c r="J111" s="176">
        <v>340</v>
      </c>
      <c r="K111" s="177">
        <f>ROUND(E111*J111,2)</f>
        <v>1312.79</v>
      </c>
      <c r="L111" s="177">
        <v>21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146</v>
      </c>
      <c r="T111" s="177" t="s">
        <v>146</v>
      </c>
      <c r="U111" s="177">
        <v>0.83199999999999996</v>
      </c>
      <c r="V111" s="178">
        <f>ROUND(E111*U111,2)</f>
        <v>3.21</v>
      </c>
      <c r="W111" s="154"/>
      <c r="X111" s="154" t="s">
        <v>207</v>
      </c>
      <c r="Y111" s="144"/>
      <c r="Z111" s="144"/>
      <c r="AA111" s="144"/>
      <c r="AB111" s="144"/>
      <c r="AC111" s="144"/>
      <c r="AD111" s="144"/>
      <c r="AE111" s="144"/>
      <c r="AF111" s="144"/>
      <c r="AG111" s="144" t="s">
        <v>208</v>
      </c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</row>
    <row r="112" spans="1:60" outlineLevel="1" x14ac:dyDescent="0.2">
      <c r="A112" s="165">
        <v>34</v>
      </c>
      <c r="B112" s="166" t="s">
        <v>215</v>
      </c>
      <c r="C112" s="181" t="s">
        <v>216</v>
      </c>
      <c r="D112" s="167" t="s">
        <v>145</v>
      </c>
      <c r="E112" s="168">
        <v>3.8611399999999998</v>
      </c>
      <c r="F112" s="169"/>
      <c r="G112" s="170">
        <f>ROUND(E112*F112,2)</f>
        <v>0</v>
      </c>
      <c r="H112" s="169">
        <v>0</v>
      </c>
      <c r="I112" s="170">
        <f>ROUND(E112*H112,2)</f>
        <v>0</v>
      </c>
      <c r="J112" s="169">
        <v>147</v>
      </c>
      <c r="K112" s="170">
        <f>ROUND(E112*J112,2)</f>
        <v>567.59</v>
      </c>
      <c r="L112" s="170">
        <v>21</v>
      </c>
      <c r="M112" s="170">
        <f>G112*(1+L112/100)</f>
        <v>0</v>
      </c>
      <c r="N112" s="168">
        <v>0</v>
      </c>
      <c r="O112" s="168">
        <f>ROUND(E112*N112,2)</f>
        <v>0</v>
      </c>
      <c r="P112" s="168">
        <v>0</v>
      </c>
      <c r="Q112" s="168">
        <f>ROUND(E112*P112,2)</f>
        <v>0</v>
      </c>
      <c r="R112" s="170"/>
      <c r="S112" s="170" t="s">
        <v>146</v>
      </c>
      <c r="T112" s="170" t="s">
        <v>146</v>
      </c>
      <c r="U112" s="170">
        <v>0.36</v>
      </c>
      <c r="V112" s="171">
        <f>ROUND(E112*U112,2)</f>
        <v>1.39</v>
      </c>
      <c r="W112" s="154"/>
      <c r="X112" s="154" t="s">
        <v>207</v>
      </c>
      <c r="Y112" s="144"/>
      <c r="Z112" s="144"/>
      <c r="AA112" s="144"/>
      <c r="AB112" s="144"/>
      <c r="AC112" s="144"/>
      <c r="AD112" s="144"/>
      <c r="AE112" s="144"/>
      <c r="AF112" s="144"/>
      <c r="AG112" s="144" t="s">
        <v>208</v>
      </c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</row>
    <row r="113" spans="1:33" x14ac:dyDescent="0.2">
      <c r="A113" s="3"/>
      <c r="B113" s="4"/>
      <c r="C113" s="184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v>15</v>
      </c>
      <c r="AF113">
        <v>21</v>
      </c>
      <c r="AG113" t="s">
        <v>89</v>
      </c>
    </row>
    <row r="114" spans="1:33" x14ac:dyDescent="0.2">
      <c r="A114" s="147"/>
      <c r="B114" s="148" t="s">
        <v>31</v>
      </c>
      <c r="C114" s="185"/>
      <c r="D114" s="149"/>
      <c r="E114" s="150"/>
      <c r="F114" s="150"/>
      <c r="G114" s="164">
        <f>G8+G29+G32+G45+G47+G66+G87+G107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f>SUMIF(L7:L112,AE113,G7:G112)</f>
        <v>0</v>
      </c>
      <c r="AF114">
        <f>SUMIF(L7:L112,AF113,G7:G112)</f>
        <v>0</v>
      </c>
      <c r="AG114" t="s">
        <v>217</v>
      </c>
    </row>
    <row r="115" spans="1:33" x14ac:dyDescent="0.2">
      <c r="A115" s="3"/>
      <c r="B115" s="4"/>
      <c r="C115" s="184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">
      <c r="A116" s="3"/>
      <c r="B116" s="4"/>
      <c r="C116" s="184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33" x14ac:dyDescent="0.2">
      <c r="A117" s="250" t="s">
        <v>218</v>
      </c>
      <c r="B117" s="250"/>
      <c r="C117" s="251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33" x14ac:dyDescent="0.2">
      <c r="A118" s="252"/>
      <c r="B118" s="253"/>
      <c r="C118" s="254"/>
      <c r="D118" s="253"/>
      <c r="E118" s="253"/>
      <c r="F118" s="253"/>
      <c r="G118" s="25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G118" t="s">
        <v>219</v>
      </c>
    </row>
    <row r="119" spans="1:33" x14ac:dyDescent="0.2">
      <c r="A119" s="256"/>
      <c r="B119" s="257"/>
      <c r="C119" s="258"/>
      <c r="D119" s="257"/>
      <c r="E119" s="257"/>
      <c r="F119" s="257"/>
      <c r="G119" s="259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33" x14ac:dyDescent="0.2">
      <c r="A120" s="256"/>
      <c r="B120" s="257"/>
      <c r="C120" s="258"/>
      <c r="D120" s="257"/>
      <c r="E120" s="257"/>
      <c r="F120" s="257"/>
      <c r="G120" s="259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33" x14ac:dyDescent="0.2">
      <c r="A121" s="256"/>
      <c r="B121" s="257"/>
      <c r="C121" s="258"/>
      <c r="D121" s="257"/>
      <c r="E121" s="257"/>
      <c r="F121" s="257"/>
      <c r="G121" s="259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33" x14ac:dyDescent="0.2">
      <c r="A122" s="260"/>
      <c r="B122" s="261"/>
      <c r="C122" s="262"/>
      <c r="D122" s="261"/>
      <c r="E122" s="261"/>
      <c r="F122" s="261"/>
      <c r="G122" s="26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33" x14ac:dyDescent="0.2">
      <c r="A123" s="3"/>
      <c r="B123" s="4"/>
      <c r="C123" s="184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33" x14ac:dyDescent="0.2">
      <c r="C124" s="186"/>
      <c r="D124" s="10"/>
      <c r="AG124" t="s">
        <v>220</v>
      </c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118:G122"/>
    <mergeCell ref="C14:G14"/>
    <mergeCell ref="C49:G49"/>
    <mergeCell ref="C68:G68"/>
    <mergeCell ref="A1:G1"/>
    <mergeCell ref="C2:G2"/>
    <mergeCell ref="C3:G3"/>
    <mergeCell ref="C4:G4"/>
    <mergeCell ref="A117:C1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oadresa</vt:lpstr>
      <vt:lpstr>Stavba!Objednatel</vt:lpstr>
      <vt:lpstr>Stavba!Objekt</vt:lpstr>
      <vt:lpstr>'SO01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Čápová</dc:creator>
  <cp:lastModifiedBy>Ing. Jana Fillová</cp:lastModifiedBy>
  <cp:lastPrinted>2019-03-19T12:27:02Z</cp:lastPrinted>
  <dcterms:created xsi:type="dcterms:W3CDTF">2009-04-08T07:15:50Z</dcterms:created>
  <dcterms:modified xsi:type="dcterms:W3CDTF">2022-04-06T13:42:26Z</dcterms:modified>
</cp:coreProperties>
</file>