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Y:\Verejne_zakazky\Nefakultni\Telc\03_Telc-Stavebni_prace\06_Telc_Stavebni_upravy_studentskych_pokoju\00_Priprava\"/>
    </mc:Choice>
  </mc:AlternateContent>
  <xr:revisionPtr revIDLastSave="0" documentId="8_{715B7949-E318-4E04-AD58-B7CE5946D520}" xr6:coauthVersionLast="47" xr6:coauthVersionMax="47" xr10:uidLastSave="{00000000-0000-0000-0000-000000000000}"/>
  <bookViews>
    <workbookView xWindow="1170" yWindow="1170" windowWidth="14640" windowHeight="14040" firstSheet="1" activeTab="2" xr2:uid="{00000000-000D-0000-FFFF-FFFF00000000}"/>
  </bookViews>
  <sheets>
    <sheet name="Pokyny pro vyplnění" sheetId="11" r:id="rId1"/>
    <sheet name="Čestné prohlášení" sheetId="16" r:id="rId2"/>
    <sheet name="Kvalifikace" sheetId="17" r:id="rId3"/>
    <sheet name="Stavba" sheetId="1" r:id="rId4"/>
    <sheet name="VzorPolozky" sheetId="10" state="hidden" r:id="rId5"/>
    <sheet name="099 01 Naklady" sheetId="12" r:id="rId6"/>
    <sheet name="01 01 Pol" sheetId="13" r:id="rId7"/>
    <sheet name="01 02 Pol" sheetId="14" r:id="rId8"/>
    <sheet name="01 03 Pol" sheetId="15" r:id="rId9"/>
  </sheets>
  <externalReferences>
    <externalReference r:id="rId10"/>
  </externalReferences>
  <definedNames>
    <definedName name="_Hlk103174937" localSheetId="1">'Čestné prohlášení'!$A$10</definedName>
    <definedName name="CelkemDPHVypocet" localSheetId="3">Stavba!$H$47</definedName>
    <definedName name="CenaCelkem">Stavba!$G$29</definedName>
    <definedName name="CenaCelkemBezDPH">Stavba!$G$28</definedName>
    <definedName name="CenaCelkemVypocet" localSheetId="3">Stavba!$I$47</definedName>
    <definedName name="cisloobjektu">Stavba!$D$3</definedName>
    <definedName name="CisloRozpoctu">'[1]Krycí list'!$C$2</definedName>
    <definedName name="CisloStavby" localSheetId="3">Stavba!$D$2</definedName>
    <definedName name="cislostavby">'[1]Krycí list'!$A$7</definedName>
    <definedName name="CisloStavebnihoRozpoctu">Stavba!$D$4</definedName>
    <definedName name="dadresa">Stavba!$D$12:$G$12</definedName>
    <definedName name="DIČ" localSheetId="3">Stavba!$I$12</definedName>
    <definedName name="dmisto">Stavba!$E$13:$G$13</definedName>
    <definedName name="DPHSni">Stavba!$G$24</definedName>
    <definedName name="DPHZakl">Stavba!$G$26</definedName>
    <definedName name="dpsc" localSheetId="3">Stavba!$D$13</definedName>
    <definedName name="IČO" localSheetId="3">Stavba!$I$11</definedName>
    <definedName name="Mena">Stavba!$J$29</definedName>
    <definedName name="MistoStavby">Stavba!$D$4</definedName>
    <definedName name="nazevobjektu">Stavba!$E$3</definedName>
    <definedName name="NazevRozpoctu">'[1]Krycí list'!$D$2</definedName>
    <definedName name="NazevStavby" localSheetId="3">Stavba!$E$2</definedName>
    <definedName name="nazevstavby">'[1]Krycí list'!$C$7</definedName>
    <definedName name="NazevStavebnihoRozpoctu">Stavba!$E$4</definedName>
    <definedName name="_xlnm.Print_Titles" localSheetId="6">'01 01 Pol'!$1:$7</definedName>
    <definedName name="_xlnm.Print_Titles" localSheetId="7">'01 02 Pol'!$1:$7</definedName>
    <definedName name="_xlnm.Print_Titles" localSheetId="8">'01 03 Pol'!$1:$7</definedName>
    <definedName name="_xlnm.Print_Titles" localSheetId="5">'099 01 Naklady'!$1:$7</definedName>
    <definedName name="oadresa">Stavba!$D$6</definedName>
    <definedName name="Objednatel" localSheetId="3">Stavba!$D$5</definedName>
    <definedName name="Objekt" localSheetId="3">Stavba!$B$38</definedName>
    <definedName name="_xlnm.Print_Area" localSheetId="6">'01 01 Pol'!$A$1:$Y$594</definedName>
    <definedName name="_xlnm.Print_Area" localSheetId="7">'01 02 Pol'!$A$1:$Y$53</definedName>
    <definedName name="_xlnm.Print_Area" localSheetId="8">'01 03 Pol'!$A$1:$Y$146</definedName>
    <definedName name="_xlnm.Print_Area" localSheetId="5">'099 01 Naklady'!$A$1:$Y$22</definedName>
    <definedName name="_xlnm.Print_Area" localSheetId="3">Stavba!$A$1:$J$88</definedName>
    <definedName name="odic" localSheetId="3">Stavba!$I$6</definedName>
    <definedName name="oico" localSheetId="3">Stavba!$I$5</definedName>
    <definedName name="omisto" localSheetId="3">Stavba!$E$7</definedName>
    <definedName name="onazev" localSheetId="3">Stavba!$D$6</definedName>
    <definedName name="opsc" localSheetId="3">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3">Stavba!$E$23</definedName>
    <definedName name="SazbaDPH1">'[1]Krycí list'!$C$30</definedName>
    <definedName name="SazbaDPH2" localSheetId="3">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3" hidden="1">Stavba!$A:$A</definedName>
    <definedName name="Z_B7E7C763_C459_487D_8ABA_5CFDDFBD5A84_.wvu.PrintArea" localSheetId="3" hidden="1">Stavba!$B$1:$J$36</definedName>
    <definedName name="ZakladDPHSni">Stavba!$G$23</definedName>
    <definedName name="ZakladDPHSniVypocet" localSheetId="3">Stavba!$F$47</definedName>
    <definedName name="ZakladDPHZakl">Stavba!$G$25</definedName>
    <definedName name="ZakladDPHZaklVypocet" localSheetId="3">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42" i="15" l="1"/>
  <c r="BA140" i="15"/>
  <c r="G8" i="15"/>
  <c r="I66" i="1" s="1"/>
  <c r="G9" i="15"/>
  <c r="M9" i="15" s="1"/>
  <c r="M8" i="15" s="1"/>
  <c r="I9" i="15"/>
  <c r="I8" i="15" s="1"/>
  <c r="K9" i="15"/>
  <c r="K8" i="15" s="1"/>
  <c r="O9" i="15"/>
  <c r="O8" i="15" s="1"/>
  <c r="Q9" i="15"/>
  <c r="Q8" i="15" s="1"/>
  <c r="V9" i="15"/>
  <c r="V8" i="15" s="1"/>
  <c r="G12" i="15"/>
  <c r="M12" i="15" s="1"/>
  <c r="I12" i="15"/>
  <c r="K12" i="15"/>
  <c r="O12" i="15"/>
  <c r="Q12" i="15"/>
  <c r="V12" i="15"/>
  <c r="G14" i="15"/>
  <c r="I14" i="15"/>
  <c r="K14" i="15"/>
  <c r="O14" i="15"/>
  <c r="Q14" i="15"/>
  <c r="V14" i="15"/>
  <c r="G16" i="15"/>
  <c r="I16" i="15"/>
  <c r="K16" i="15"/>
  <c r="M16" i="15"/>
  <c r="O16" i="15"/>
  <c r="Q16" i="15"/>
  <c r="V16" i="15"/>
  <c r="G18" i="15"/>
  <c r="M18" i="15" s="1"/>
  <c r="I18" i="15"/>
  <c r="K18" i="15"/>
  <c r="O18" i="15"/>
  <c r="Q18" i="15"/>
  <c r="V18" i="15"/>
  <c r="G21" i="15"/>
  <c r="M21" i="15" s="1"/>
  <c r="I21" i="15"/>
  <c r="K21" i="15"/>
  <c r="O21" i="15"/>
  <c r="Q21" i="15"/>
  <c r="V21" i="15"/>
  <c r="G24" i="15"/>
  <c r="M24" i="15" s="1"/>
  <c r="I24" i="15"/>
  <c r="K24" i="15"/>
  <c r="O24" i="15"/>
  <c r="Q24" i="15"/>
  <c r="V24" i="15"/>
  <c r="G27" i="15"/>
  <c r="M27" i="15" s="1"/>
  <c r="I27" i="15"/>
  <c r="K27" i="15"/>
  <c r="O27" i="15"/>
  <c r="Q27" i="15"/>
  <c r="V27" i="15"/>
  <c r="G31" i="15"/>
  <c r="M31" i="15" s="1"/>
  <c r="I31" i="15"/>
  <c r="K31" i="15"/>
  <c r="O31" i="15"/>
  <c r="Q31" i="15"/>
  <c r="V31" i="15"/>
  <c r="G36" i="15"/>
  <c r="M36" i="15" s="1"/>
  <c r="I36" i="15"/>
  <c r="K36" i="15"/>
  <c r="O36" i="15"/>
  <c r="Q36" i="15"/>
  <c r="V36" i="15"/>
  <c r="G40" i="15"/>
  <c r="M40" i="15" s="1"/>
  <c r="I40" i="15"/>
  <c r="K40" i="15"/>
  <c r="O40" i="15"/>
  <c r="Q40" i="15"/>
  <c r="V40" i="15"/>
  <c r="G42" i="15"/>
  <c r="I42" i="15"/>
  <c r="K42" i="15"/>
  <c r="M42" i="15"/>
  <c r="O42" i="15"/>
  <c r="Q42" i="15"/>
  <c r="V42" i="15"/>
  <c r="G44" i="15"/>
  <c r="M44" i="15" s="1"/>
  <c r="I44" i="15"/>
  <c r="K44" i="15"/>
  <c r="O44" i="15"/>
  <c r="Q44" i="15"/>
  <c r="V44" i="15"/>
  <c r="G47" i="15"/>
  <c r="M47" i="15" s="1"/>
  <c r="I47" i="15"/>
  <c r="K47" i="15"/>
  <c r="O47" i="15"/>
  <c r="Q47" i="15"/>
  <c r="V47" i="15"/>
  <c r="G48" i="15"/>
  <c r="M48" i="15" s="1"/>
  <c r="I48" i="15"/>
  <c r="K48" i="15"/>
  <c r="O48" i="15"/>
  <c r="Q48" i="15"/>
  <c r="V48" i="15"/>
  <c r="G49" i="15"/>
  <c r="M49" i="15" s="1"/>
  <c r="I49" i="15"/>
  <c r="K49" i="15"/>
  <c r="O49" i="15"/>
  <c r="Q49" i="15"/>
  <c r="V49" i="15"/>
  <c r="G54" i="15"/>
  <c r="M54" i="15" s="1"/>
  <c r="I54" i="15"/>
  <c r="K54" i="15"/>
  <c r="O54" i="15"/>
  <c r="Q54" i="15"/>
  <c r="V54" i="15"/>
  <c r="G55" i="15"/>
  <c r="M55" i="15" s="1"/>
  <c r="I55" i="15"/>
  <c r="K55" i="15"/>
  <c r="O55" i="15"/>
  <c r="Q55" i="15"/>
  <c r="V55" i="15"/>
  <c r="G57" i="15"/>
  <c r="I57" i="15"/>
  <c r="K57" i="15"/>
  <c r="M57" i="15"/>
  <c r="O57" i="15"/>
  <c r="Q57" i="15"/>
  <c r="V57" i="15"/>
  <c r="G59" i="15"/>
  <c r="M59" i="15" s="1"/>
  <c r="I59" i="15"/>
  <c r="K59" i="15"/>
  <c r="O59" i="15"/>
  <c r="Q59" i="15"/>
  <c r="V59" i="15"/>
  <c r="G67" i="15"/>
  <c r="M67" i="15" s="1"/>
  <c r="I67" i="15"/>
  <c r="K67" i="15"/>
  <c r="O67" i="15"/>
  <c r="Q67" i="15"/>
  <c r="V67" i="15"/>
  <c r="G69" i="15"/>
  <c r="M69" i="15" s="1"/>
  <c r="I69" i="15"/>
  <c r="K69" i="15"/>
  <c r="O69" i="15"/>
  <c r="Q69" i="15"/>
  <c r="V69" i="15"/>
  <c r="G70" i="15"/>
  <c r="M70" i="15" s="1"/>
  <c r="I70" i="15"/>
  <c r="K70" i="15"/>
  <c r="O70" i="15"/>
  <c r="Q70" i="15"/>
  <c r="V70" i="15"/>
  <c r="G71" i="15"/>
  <c r="M71" i="15" s="1"/>
  <c r="I71" i="15"/>
  <c r="K71" i="15"/>
  <c r="O71" i="15"/>
  <c r="Q71" i="15"/>
  <c r="V71" i="15"/>
  <c r="G73" i="15"/>
  <c r="M73" i="15" s="1"/>
  <c r="I73" i="15"/>
  <c r="K73" i="15"/>
  <c r="O73" i="15"/>
  <c r="Q73" i="15"/>
  <c r="V73" i="15"/>
  <c r="G75" i="15"/>
  <c r="M75" i="15" s="1"/>
  <c r="I75" i="15"/>
  <c r="K75" i="15"/>
  <c r="O75" i="15"/>
  <c r="Q75" i="15"/>
  <c r="V75" i="15"/>
  <c r="G77" i="15"/>
  <c r="M77" i="15" s="1"/>
  <c r="I77" i="15"/>
  <c r="K77" i="15"/>
  <c r="O77" i="15"/>
  <c r="Q77" i="15"/>
  <c r="V77" i="15"/>
  <c r="G80" i="15"/>
  <c r="M80" i="15" s="1"/>
  <c r="I80" i="15"/>
  <c r="K80" i="15"/>
  <c r="O80" i="15"/>
  <c r="Q80" i="15"/>
  <c r="V80" i="15"/>
  <c r="G83" i="15"/>
  <c r="M83" i="15" s="1"/>
  <c r="I83" i="15"/>
  <c r="K83" i="15"/>
  <c r="O83" i="15"/>
  <c r="Q83" i="15"/>
  <c r="V83" i="15"/>
  <c r="G85" i="15"/>
  <c r="I85" i="15"/>
  <c r="K85" i="15"/>
  <c r="M85" i="15"/>
  <c r="O85" i="15"/>
  <c r="Q85" i="15"/>
  <c r="V85" i="15"/>
  <c r="G87" i="15"/>
  <c r="I87" i="15"/>
  <c r="K87" i="15"/>
  <c r="O87" i="15"/>
  <c r="Q87" i="15"/>
  <c r="V87" i="15"/>
  <c r="G91" i="15"/>
  <c r="M91" i="15" s="1"/>
  <c r="I91" i="15"/>
  <c r="K91" i="15"/>
  <c r="O91" i="15"/>
  <c r="Q91" i="15"/>
  <c r="V91" i="15"/>
  <c r="G92" i="15"/>
  <c r="M92" i="15" s="1"/>
  <c r="I92" i="15"/>
  <c r="K92" i="15"/>
  <c r="O92" i="15"/>
  <c r="Q92" i="15"/>
  <c r="V92" i="15"/>
  <c r="G93" i="15"/>
  <c r="M93" i="15" s="1"/>
  <c r="I93" i="15"/>
  <c r="K93" i="15"/>
  <c r="O93" i="15"/>
  <c r="Q93" i="15"/>
  <c r="V93" i="15"/>
  <c r="G95" i="15"/>
  <c r="M95" i="15" s="1"/>
  <c r="I95" i="15"/>
  <c r="K95" i="15"/>
  <c r="O95" i="15"/>
  <c r="Q95" i="15"/>
  <c r="V95" i="15"/>
  <c r="G97" i="15"/>
  <c r="M97" i="15" s="1"/>
  <c r="I97" i="15"/>
  <c r="K97" i="15"/>
  <c r="O97" i="15"/>
  <c r="Q97" i="15"/>
  <c r="V97" i="15"/>
  <c r="G98" i="15"/>
  <c r="M98" i="15" s="1"/>
  <c r="I98" i="15"/>
  <c r="K98" i="15"/>
  <c r="O98" i="15"/>
  <c r="Q98" i="15"/>
  <c r="V98" i="15"/>
  <c r="G99" i="15"/>
  <c r="I99" i="15"/>
  <c r="K99" i="15"/>
  <c r="M99" i="15"/>
  <c r="O99" i="15"/>
  <c r="Q99" i="15"/>
  <c r="V99" i="15"/>
  <c r="G100" i="15"/>
  <c r="M100" i="15" s="1"/>
  <c r="I100" i="15"/>
  <c r="K100" i="15"/>
  <c r="O100" i="15"/>
  <c r="Q100" i="15"/>
  <c r="V100" i="15"/>
  <c r="G101" i="15"/>
  <c r="M101" i="15" s="1"/>
  <c r="I101" i="15"/>
  <c r="K101" i="15"/>
  <c r="O101" i="15"/>
  <c r="Q101" i="15"/>
  <c r="V101" i="15"/>
  <c r="G102" i="15"/>
  <c r="M102" i="15" s="1"/>
  <c r="I102" i="15"/>
  <c r="K102" i="15"/>
  <c r="O102" i="15"/>
  <c r="Q102" i="15"/>
  <c r="V102" i="15"/>
  <c r="G103" i="15"/>
  <c r="M103" i="15" s="1"/>
  <c r="I103" i="15"/>
  <c r="K103" i="15"/>
  <c r="O103" i="15"/>
  <c r="Q103" i="15"/>
  <c r="V103" i="15"/>
  <c r="G104" i="15"/>
  <c r="M104" i="15" s="1"/>
  <c r="I104" i="15"/>
  <c r="K104" i="15"/>
  <c r="O104" i="15"/>
  <c r="Q104" i="15"/>
  <c r="V104" i="15"/>
  <c r="G105" i="15"/>
  <c r="M105" i="15" s="1"/>
  <c r="I105" i="15"/>
  <c r="K105" i="15"/>
  <c r="O105" i="15"/>
  <c r="Q105" i="15"/>
  <c r="V105" i="15"/>
  <c r="G106" i="15"/>
  <c r="M106" i="15" s="1"/>
  <c r="I106" i="15"/>
  <c r="K106" i="15"/>
  <c r="O106" i="15"/>
  <c r="Q106" i="15"/>
  <c r="V106" i="15"/>
  <c r="G107" i="15"/>
  <c r="I107" i="15"/>
  <c r="K107" i="15"/>
  <c r="M107" i="15"/>
  <c r="O107" i="15"/>
  <c r="Q107" i="15"/>
  <c r="V107" i="15"/>
  <c r="G108" i="15"/>
  <c r="M108" i="15" s="1"/>
  <c r="I108" i="15"/>
  <c r="K108" i="15"/>
  <c r="O108" i="15"/>
  <c r="Q108" i="15"/>
  <c r="V108" i="15"/>
  <c r="G109" i="15"/>
  <c r="M109" i="15" s="1"/>
  <c r="I109" i="15"/>
  <c r="K109" i="15"/>
  <c r="O109" i="15"/>
  <c r="Q109" i="15"/>
  <c r="V109" i="15"/>
  <c r="G110" i="15"/>
  <c r="M110" i="15" s="1"/>
  <c r="I110" i="15"/>
  <c r="K110" i="15"/>
  <c r="O110" i="15"/>
  <c r="Q110" i="15"/>
  <c r="V110" i="15"/>
  <c r="G113" i="15"/>
  <c r="M113" i="15" s="1"/>
  <c r="I113" i="15"/>
  <c r="K113" i="15"/>
  <c r="O113" i="15"/>
  <c r="Q113" i="15"/>
  <c r="V113" i="15"/>
  <c r="G114" i="15"/>
  <c r="M114" i="15" s="1"/>
  <c r="I114" i="15"/>
  <c r="K114" i="15"/>
  <c r="O114" i="15"/>
  <c r="Q114" i="15"/>
  <c r="V114" i="15"/>
  <c r="G115" i="15"/>
  <c r="M115" i="15" s="1"/>
  <c r="I115" i="15"/>
  <c r="K115" i="15"/>
  <c r="O115" i="15"/>
  <c r="Q115" i="15"/>
  <c r="V115" i="15"/>
  <c r="G116" i="15"/>
  <c r="M116" i="15" s="1"/>
  <c r="I116" i="15"/>
  <c r="K116" i="15"/>
  <c r="O116" i="15"/>
  <c r="Q116" i="15"/>
  <c r="V116" i="15"/>
  <c r="G117" i="15"/>
  <c r="I117" i="15"/>
  <c r="K117" i="15"/>
  <c r="M117" i="15"/>
  <c r="O117" i="15"/>
  <c r="Q117" i="15"/>
  <c r="V117" i="15"/>
  <c r="G118" i="15"/>
  <c r="M118" i="15" s="1"/>
  <c r="I118" i="15"/>
  <c r="K118" i="15"/>
  <c r="O118" i="15"/>
  <c r="Q118" i="15"/>
  <c r="V118" i="15"/>
  <c r="G119" i="15"/>
  <c r="M119" i="15" s="1"/>
  <c r="I119" i="15"/>
  <c r="K119" i="15"/>
  <c r="O119" i="15"/>
  <c r="Q119" i="15"/>
  <c r="V119" i="15"/>
  <c r="G122" i="15"/>
  <c r="M122" i="15" s="1"/>
  <c r="I122" i="15"/>
  <c r="K122" i="15"/>
  <c r="O122" i="15"/>
  <c r="Q122" i="15"/>
  <c r="V122" i="15"/>
  <c r="G123" i="15"/>
  <c r="M123" i="15" s="1"/>
  <c r="I123" i="15"/>
  <c r="K123" i="15"/>
  <c r="O123" i="15"/>
  <c r="Q123" i="15"/>
  <c r="V123" i="15"/>
  <c r="G124" i="15"/>
  <c r="M124" i="15" s="1"/>
  <c r="I124" i="15"/>
  <c r="K124" i="15"/>
  <c r="O124" i="15"/>
  <c r="Q124" i="15"/>
  <c r="V124" i="15"/>
  <c r="G125" i="15"/>
  <c r="M125" i="15" s="1"/>
  <c r="I125" i="15"/>
  <c r="K125" i="15"/>
  <c r="O125" i="15"/>
  <c r="Q125" i="15"/>
  <c r="V125" i="15"/>
  <c r="G126" i="15"/>
  <c r="M126" i="15" s="1"/>
  <c r="I126" i="15"/>
  <c r="K126" i="15"/>
  <c r="O126" i="15"/>
  <c r="Q126" i="15"/>
  <c r="V126" i="15"/>
  <c r="G127" i="15"/>
  <c r="I127" i="15"/>
  <c r="K127" i="15"/>
  <c r="M127" i="15"/>
  <c r="O127" i="15"/>
  <c r="Q127" i="15"/>
  <c r="V127" i="15"/>
  <c r="G130" i="15"/>
  <c r="M130" i="15" s="1"/>
  <c r="I130" i="15"/>
  <c r="K130" i="15"/>
  <c r="O130" i="15"/>
  <c r="Q130" i="15"/>
  <c r="V130" i="15"/>
  <c r="G133" i="15"/>
  <c r="M133" i="15" s="1"/>
  <c r="I133" i="15"/>
  <c r="K133" i="15"/>
  <c r="O133" i="15"/>
  <c r="Q133" i="15"/>
  <c r="V133" i="15"/>
  <c r="G136" i="15"/>
  <c r="I136" i="15"/>
  <c r="K136" i="15"/>
  <c r="O136" i="15"/>
  <c r="Q136" i="15"/>
  <c r="V136" i="15"/>
  <c r="G139" i="15"/>
  <c r="G138" i="15" s="1"/>
  <c r="I79" i="1" s="1"/>
  <c r="I139" i="15"/>
  <c r="K139" i="15"/>
  <c r="M139" i="15"/>
  <c r="O139" i="15"/>
  <c r="O138" i="15" s="1"/>
  <c r="Q139" i="15"/>
  <c r="V139" i="15"/>
  <c r="G141" i="15"/>
  <c r="M141" i="15" s="1"/>
  <c r="I141" i="15"/>
  <c r="K141" i="15"/>
  <c r="O141" i="15"/>
  <c r="Q141" i="15"/>
  <c r="V141" i="15"/>
  <c r="V138" i="15" s="1"/>
  <c r="AE145" i="15"/>
  <c r="F46" i="1" s="1"/>
  <c r="G9" i="14"/>
  <c r="M9" i="14" s="1"/>
  <c r="I9" i="14"/>
  <c r="K9" i="14"/>
  <c r="O9" i="14"/>
  <c r="Q9" i="14"/>
  <c r="V9" i="14"/>
  <c r="G10" i="14"/>
  <c r="M10" i="14" s="1"/>
  <c r="I10" i="14"/>
  <c r="K10" i="14"/>
  <c r="O10" i="14"/>
  <c r="Q10" i="14"/>
  <c r="V10" i="14"/>
  <c r="G11" i="14"/>
  <c r="M11" i="14" s="1"/>
  <c r="I11" i="14"/>
  <c r="K11" i="14"/>
  <c r="O11" i="14"/>
  <c r="Q11" i="14"/>
  <c r="V11" i="14"/>
  <c r="G13" i="14"/>
  <c r="M13" i="14" s="1"/>
  <c r="I13" i="14"/>
  <c r="K13" i="14"/>
  <c r="O13" i="14"/>
  <c r="Q13" i="14"/>
  <c r="V13" i="14"/>
  <c r="G15" i="14"/>
  <c r="M15" i="14" s="1"/>
  <c r="I15" i="14"/>
  <c r="K15" i="14"/>
  <c r="O15" i="14"/>
  <c r="Q15" i="14"/>
  <c r="V15" i="14"/>
  <c r="G16" i="14"/>
  <c r="M16" i="14" s="1"/>
  <c r="I16" i="14"/>
  <c r="K16" i="14"/>
  <c r="O16" i="14"/>
  <c r="Q16" i="14"/>
  <c r="V16" i="14"/>
  <c r="G17" i="14"/>
  <c r="I17" i="14"/>
  <c r="K17" i="14"/>
  <c r="O17" i="14"/>
  <c r="Q17" i="14"/>
  <c r="V17" i="14"/>
  <c r="G19" i="14"/>
  <c r="M19" i="14" s="1"/>
  <c r="I19" i="14"/>
  <c r="K19" i="14"/>
  <c r="O19" i="14"/>
  <c r="Q19" i="14"/>
  <c r="V19" i="14"/>
  <c r="G20" i="14"/>
  <c r="M20" i="14" s="1"/>
  <c r="I20" i="14"/>
  <c r="K20" i="14"/>
  <c r="O20" i="14"/>
  <c r="Q20" i="14"/>
  <c r="V20" i="14"/>
  <c r="G22" i="14"/>
  <c r="I22" i="14"/>
  <c r="K22" i="14"/>
  <c r="O22" i="14"/>
  <c r="Q22" i="14"/>
  <c r="V22" i="14"/>
  <c r="G23" i="14"/>
  <c r="M23" i="14" s="1"/>
  <c r="I23" i="14"/>
  <c r="K23" i="14"/>
  <c r="O23" i="14"/>
  <c r="Q23" i="14"/>
  <c r="V23" i="14"/>
  <c r="G24" i="14"/>
  <c r="I24" i="14"/>
  <c r="K24" i="14"/>
  <c r="M24" i="14"/>
  <c r="O24" i="14"/>
  <c r="Q24" i="14"/>
  <c r="V24" i="14"/>
  <c r="G25" i="14"/>
  <c r="I25" i="14"/>
  <c r="K25" i="14"/>
  <c r="M25" i="14"/>
  <c r="O25" i="14"/>
  <c r="Q25" i="14"/>
  <c r="V25" i="14"/>
  <c r="G27" i="14"/>
  <c r="M27" i="14" s="1"/>
  <c r="I27" i="14"/>
  <c r="K27" i="14"/>
  <c r="O27" i="14"/>
  <c r="Q27" i="14"/>
  <c r="V27" i="14"/>
  <c r="G28" i="14"/>
  <c r="M28" i="14" s="1"/>
  <c r="I28" i="14"/>
  <c r="K28" i="14"/>
  <c r="O28" i="14"/>
  <c r="Q28" i="14"/>
  <c r="V28" i="14"/>
  <c r="G29" i="14"/>
  <c r="M29" i="14" s="1"/>
  <c r="I29" i="14"/>
  <c r="K29" i="14"/>
  <c r="O29" i="14"/>
  <c r="Q29" i="14"/>
  <c r="V29" i="14"/>
  <c r="G30" i="14"/>
  <c r="M30" i="14" s="1"/>
  <c r="I30" i="14"/>
  <c r="K30" i="14"/>
  <c r="O30" i="14"/>
  <c r="Q30" i="14"/>
  <c r="V30" i="14"/>
  <c r="G32" i="14"/>
  <c r="M32" i="14" s="1"/>
  <c r="I32" i="14"/>
  <c r="K32" i="14"/>
  <c r="O32" i="14"/>
  <c r="Q32" i="14"/>
  <c r="V32" i="14"/>
  <c r="G33" i="14"/>
  <c r="M33" i="14" s="1"/>
  <c r="I33" i="14"/>
  <c r="K33" i="14"/>
  <c r="O33" i="14"/>
  <c r="Q33" i="14"/>
  <c r="V33" i="14"/>
  <c r="G34" i="14"/>
  <c r="M34" i="14" s="1"/>
  <c r="I34" i="14"/>
  <c r="K34" i="14"/>
  <c r="O34" i="14"/>
  <c r="Q34" i="14"/>
  <c r="V34" i="14"/>
  <c r="G35" i="14"/>
  <c r="I35" i="14"/>
  <c r="K35" i="14"/>
  <c r="O35" i="14"/>
  <c r="Q35" i="14"/>
  <c r="V35" i="14"/>
  <c r="G36" i="14"/>
  <c r="M36" i="14" s="1"/>
  <c r="I36" i="14"/>
  <c r="K36" i="14"/>
  <c r="O36" i="14"/>
  <c r="Q36" i="14"/>
  <c r="V36" i="14"/>
  <c r="G37" i="14"/>
  <c r="I37" i="14"/>
  <c r="K37" i="14"/>
  <c r="M37" i="14"/>
  <c r="O37" i="14"/>
  <c r="Q37" i="14"/>
  <c r="V37" i="14"/>
  <c r="G38" i="14"/>
  <c r="I38" i="14"/>
  <c r="K38" i="14"/>
  <c r="M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I43" i="14"/>
  <c r="K43" i="14"/>
  <c r="O43" i="14"/>
  <c r="Q43" i="14"/>
  <c r="V43" i="14"/>
  <c r="G44" i="14"/>
  <c r="M44" i="14" s="1"/>
  <c r="I44" i="14"/>
  <c r="K44" i="14"/>
  <c r="O44" i="14"/>
  <c r="Q44" i="14"/>
  <c r="V44" i="14"/>
  <c r="G45" i="14"/>
  <c r="M45" i="14" s="1"/>
  <c r="I45" i="14"/>
  <c r="K45" i="14"/>
  <c r="O45" i="14"/>
  <c r="Q45" i="14"/>
  <c r="V45" i="14"/>
  <c r="G46" i="14"/>
  <c r="M46" i="14" s="1"/>
  <c r="I46" i="14"/>
  <c r="K46" i="14"/>
  <c r="O46" i="14"/>
  <c r="Q46" i="14"/>
  <c r="V46" i="14"/>
  <c r="G48" i="14"/>
  <c r="M48" i="14" s="1"/>
  <c r="I48" i="14"/>
  <c r="K48" i="14"/>
  <c r="O48" i="14"/>
  <c r="Q48" i="14"/>
  <c r="V48" i="14"/>
  <c r="G49" i="14"/>
  <c r="G47" i="14" s="1"/>
  <c r="I84" i="1" s="1"/>
  <c r="I49" i="14"/>
  <c r="K49" i="14"/>
  <c r="O49" i="14"/>
  <c r="Q49" i="14"/>
  <c r="V49" i="14"/>
  <c r="G50" i="14"/>
  <c r="M50" i="14" s="1"/>
  <c r="I50" i="14"/>
  <c r="K50" i="14"/>
  <c r="O50" i="14"/>
  <c r="Q50" i="14"/>
  <c r="V50" i="14"/>
  <c r="AE52" i="14"/>
  <c r="F45" i="1" s="1"/>
  <c r="BA35" i="13"/>
  <c r="BA13" i="13"/>
  <c r="G9" i="13"/>
  <c r="M9" i="13" s="1"/>
  <c r="I9" i="13"/>
  <c r="I8" i="13" s="1"/>
  <c r="K9" i="13"/>
  <c r="O9" i="13"/>
  <c r="Q9" i="13"/>
  <c r="V9" i="13"/>
  <c r="V8" i="13" s="1"/>
  <c r="G31" i="13"/>
  <c r="M31" i="13" s="1"/>
  <c r="I31" i="13"/>
  <c r="K31" i="13"/>
  <c r="O31" i="13"/>
  <c r="O8" i="13" s="1"/>
  <c r="Q31" i="13"/>
  <c r="V31" i="13"/>
  <c r="G54" i="13"/>
  <c r="M54" i="13" s="1"/>
  <c r="I54" i="13"/>
  <c r="K54" i="13"/>
  <c r="O54" i="13"/>
  <c r="Q54" i="13"/>
  <c r="V54" i="13"/>
  <c r="G66" i="13"/>
  <c r="M66" i="13" s="1"/>
  <c r="I66" i="13"/>
  <c r="K66" i="13"/>
  <c r="O66" i="13"/>
  <c r="Q66" i="13"/>
  <c r="V66" i="13"/>
  <c r="G70" i="13"/>
  <c r="G69" i="13" s="1"/>
  <c r="I63" i="1" s="1"/>
  <c r="I70" i="13"/>
  <c r="I69" i="13" s="1"/>
  <c r="K70" i="13"/>
  <c r="K69" i="13" s="1"/>
  <c r="O70" i="13"/>
  <c r="O69" i="13" s="1"/>
  <c r="Q70" i="13"/>
  <c r="Q69" i="13" s="1"/>
  <c r="V70" i="13"/>
  <c r="V69" i="13" s="1"/>
  <c r="G82" i="13"/>
  <c r="I82" i="13"/>
  <c r="K82" i="13"/>
  <c r="M82" i="13"/>
  <c r="O82" i="13"/>
  <c r="Q82" i="13"/>
  <c r="V82" i="13"/>
  <c r="G93" i="13"/>
  <c r="M93" i="13" s="1"/>
  <c r="I93" i="13"/>
  <c r="K93" i="13"/>
  <c r="O93" i="13"/>
  <c r="Q93" i="13"/>
  <c r="V93" i="13"/>
  <c r="G95" i="13"/>
  <c r="I95" i="13"/>
  <c r="K95" i="13"/>
  <c r="O95" i="13"/>
  <c r="Q95" i="13"/>
  <c r="V95" i="13"/>
  <c r="G107" i="13"/>
  <c r="M107" i="13" s="1"/>
  <c r="I107" i="13"/>
  <c r="K107" i="13"/>
  <c r="O107" i="13"/>
  <c r="Q107" i="13"/>
  <c r="V107" i="13"/>
  <c r="G117" i="13"/>
  <c r="M117" i="13" s="1"/>
  <c r="I117" i="13"/>
  <c r="K117" i="13"/>
  <c r="O117" i="13"/>
  <c r="Q117" i="13"/>
  <c r="V117" i="13"/>
  <c r="G129" i="13"/>
  <c r="M129" i="13" s="1"/>
  <c r="I129" i="13"/>
  <c r="K129" i="13"/>
  <c r="O129" i="13"/>
  <c r="Q129" i="13"/>
  <c r="V129" i="13"/>
  <c r="G149" i="13"/>
  <c r="M149" i="13" s="1"/>
  <c r="M148" i="13" s="1"/>
  <c r="I149" i="13"/>
  <c r="I148" i="13" s="1"/>
  <c r="K149" i="13"/>
  <c r="K148" i="13" s="1"/>
  <c r="O149" i="13"/>
  <c r="O148" i="13" s="1"/>
  <c r="Q149" i="13"/>
  <c r="Q148" i="13" s="1"/>
  <c r="V149" i="13"/>
  <c r="V148" i="13" s="1"/>
  <c r="G155" i="13"/>
  <c r="I155" i="13"/>
  <c r="K155" i="13"/>
  <c r="M155" i="13"/>
  <c r="O155" i="13"/>
  <c r="Q155" i="13"/>
  <c r="V155" i="13"/>
  <c r="G157" i="13"/>
  <c r="I157" i="13"/>
  <c r="K157" i="13"/>
  <c r="O157" i="13"/>
  <c r="Q157" i="13"/>
  <c r="V157" i="13"/>
  <c r="G176" i="13"/>
  <c r="M176" i="13" s="1"/>
  <c r="I176" i="13"/>
  <c r="K176" i="13"/>
  <c r="O176" i="13"/>
  <c r="Q176" i="13"/>
  <c r="V176" i="13"/>
  <c r="G187" i="13"/>
  <c r="M187" i="13" s="1"/>
  <c r="I187" i="13"/>
  <c r="K187" i="13"/>
  <c r="O187" i="13"/>
  <c r="Q187" i="13"/>
  <c r="V187" i="13"/>
  <c r="G198" i="13"/>
  <c r="I198" i="13"/>
  <c r="K198" i="13"/>
  <c r="M198" i="13"/>
  <c r="O198" i="13"/>
  <c r="Q198" i="13"/>
  <c r="V198" i="13"/>
  <c r="G204" i="13"/>
  <c r="M204" i="13" s="1"/>
  <c r="I204" i="13"/>
  <c r="K204" i="13"/>
  <c r="O204" i="13"/>
  <c r="Q204" i="13"/>
  <c r="V204" i="13"/>
  <c r="G215" i="13"/>
  <c r="M215" i="13" s="1"/>
  <c r="I215" i="13"/>
  <c r="K215" i="13"/>
  <c r="O215" i="13"/>
  <c r="Q215" i="13"/>
  <c r="V215" i="13"/>
  <c r="G217" i="13"/>
  <c r="I217" i="13"/>
  <c r="K217" i="13"/>
  <c r="M217" i="13"/>
  <c r="O217" i="13"/>
  <c r="Q217" i="13"/>
  <c r="V217" i="13"/>
  <c r="G219" i="13"/>
  <c r="M219" i="13" s="1"/>
  <c r="I219" i="13"/>
  <c r="K219" i="13"/>
  <c r="O219" i="13"/>
  <c r="Q219" i="13"/>
  <c r="V219" i="13"/>
  <c r="G222" i="13"/>
  <c r="M222" i="13" s="1"/>
  <c r="I222" i="13"/>
  <c r="K222" i="13"/>
  <c r="O222" i="13"/>
  <c r="Q222" i="13"/>
  <c r="V222" i="13"/>
  <c r="G233" i="13"/>
  <c r="M233" i="13" s="1"/>
  <c r="I233" i="13"/>
  <c r="K233" i="13"/>
  <c r="O233" i="13"/>
  <c r="Q233" i="13"/>
  <c r="V233" i="13"/>
  <c r="G235" i="13"/>
  <c r="M235" i="13" s="1"/>
  <c r="I235" i="13"/>
  <c r="K235" i="13"/>
  <c r="O235" i="13"/>
  <c r="Q235" i="13"/>
  <c r="V235" i="13"/>
  <c r="G237" i="13"/>
  <c r="M237" i="13" s="1"/>
  <c r="I237" i="13"/>
  <c r="K237" i="13"/>
  <c r="O237" i="13"/>
  <c r="Q237" i="13"/>
  <c r="V237" i="13"/>
  <c r="G245" i="13"/>
  <c r="M245" i="13" s="1"/>
  <c r="I245" i="13"/>
  <c r="K245" i="13"/>
  <c r="O245" i="13"/>
  <c r="Q245" i="13"/>
  <c r="V245" i="13"/>
  <c r="G249" i="13"/>
  <c r="I249" i="13"/>
  <c r="K249" i="13"/>
  <c r="M249" i="13"/>
  <c r="O249" i="13"/>
  <c r="Q249" i="13"/>
  <c r="V249" i="13"/>
  <c r="G251" i="13"/>
  <c r="M251" i="13" s="1"/>
  <c r="I251" i="13"/>
  <c r="K251" i="13"/>
  <c r="O251" i="13"/>
  <c r="Q251" i="13"/>
  <c r="V251" i="13"/>
  <c r="G253" i="13"/>
  <c r="M253" i="13" s="1"/>
  <c r="I253" i="13"/>
  <c r="K253" i="13"/>
  <c r="O253" i="13"/>
  <c r="Q253" i="13"/>
  <c r="V253" i="13"/>
  <c r="G262" i="13"/>
  <c r="M262" i="13" s="1"/>
  <c r="I262" i="13"/>
  <c r="K262" i="13"/>
  <c r="O262" i="13"/>
  <c r="Q262" i="13"/>
  <c r="V262" i="13"/>
  <c r="G267" i="13"/>
  <c r="M267" i="13" s="1"/>
  <c r="I267" i="13"/>
  <c r="K267" i="13"/>
  <c r="O267" i="13"/>
  <c r="Q267" i="13"/>
  <c r="V267" i="13"/>
  <c r="G273" i="13"/>
  <c r="M273" i="13" s="1"/>
  <c r="I273" i="13"/>
  <c r="K273" i="13"/>
  <c r="O273" i="13"/>
  <c r="Q273" i="13"/>
  <c r="V273" i="13"/>
  <c r="G275" i="13"/>
  <c r="M275" i="13" s="1"/>
  <c r="I275" i="13"/>
  <c r="K275" i="13"/>
  <c r="O275" i="13"/>
  <c r="Q275" i="13"/>
  <c r="V275" i="13"/>
  <c r="G286" i="13"/>
  <c r="M286" i="13" s="1"/>
  <c r="I286" i="13"/>
  <c r="K286" i="13"/>
  <c r="O286" i="13"/>
  <c r="Q286" i="13"/>
  <c r="V286" i="13"/>
  <c r="G297" i="13"/>
  <c r="M297" i="13" s="1"/>
  <c r="I297" i="13"/>
  <c r="K297" i="13"/>
  <c r="O297" i="13"/>
  <c r="Q297" i="13"/>
  <c r="V297" i="13"/>
  <c r="G316" i="13"/>
  <c r="M316" i="13" s="1"/>
  <c r="I316" i="13"/>
  <c r="K316" i="13"/>
  <c r="O316" i="13"/>
  <c r="Q316" i="13"/>
  <c r="V316" i="13"/>
  <c r="G319" i="13"/>
  <c r="M319" i="13" s="1"/>
  <c r="I319" i="13"/>
  <c r="K319" i="13"/>
  <c r="O319" i="13"/>
  <c r="Q319" i="13"/>
  <c r="V319" i="13"/>
  <c r="G325" i="13"/>
  <c r="G324" i="13" s="1"/>
  <c r="I73" i="1" s="1"/>
  <c r="I325" i="13"/>
  <c r="I324" i="13" s="1"/>
  <c r="K325" i="13"/>
  <c r="K324" i="13" s="1"/>
  <c r="O325" i="13"/>
  <c r="O324" i="13" s="1"/>
  <c r="Q325" i="13"/>
  <c r="Q324" i="13" s="1"/>
  <c r="V325" i="13"/>
  <c r="V324" i="13" s="1"/>
  <c r="G339" i="13"/>
  <c r="M339" i="13" s="1"/>
  <c r="I339" i="13"/>
  <c r="K339" i="13"/>
  <c r="O339" i="13"/>
  <c r="Q339" i="13"/>
  <c r="V339" i="13"/>
  <c r="G341" i="13"/>
  <c r="M341" i="13" s="1"/>
  <c r="I341" i="13"/>
  <c r="K341" i="13"/>
  <c r="O341" i="13"/>
  <c r="Q341" i="13"/>
  <c r="V341" i="13"/>
  <c r="G345" i="13"/>
  <c r="I345" i="13"/>
  <c r="K345" i="13"/>
  <c r="O345" i="13"/>
  <c r="Q345" i="13"/>
  <c r="V345" i="13"/>
  <c r="G384" i="13"/>
  <c r="M384" i="13" s="1"/>
  <c r="I384" i="13"/>
  <c r="K384" i="13"/>
  <c r="O384" i="13"/>
  <c r="Q384" i="13"/>
  <c r="V384" i="13"/>
  <c r="G395" i="13"/>
  <c r="M395" i="13" s="1"/>
  <c r="I395" i="13"/>
  <c r="K395" i="13"/>
  <c r="O395" i="13"/>
  <c r="Q395" i="13"/>
  <c r="V395" i="13"/>
  <c r="G398" i="13"/>
  <c r="M398" i="13" s="1"/>
  <c r="I398" i="13"/>
  <c r="K398" i="13"/>
  <c r="O398" i="13"/>
  <c r="Q398" i="13"/>
  <c r="V398" i="13"/>
  <c r="G401" i="13"/>
  <c r="M401" i="13" s="1"/>
  <c r="I401" i="13"/>
  <c r="K401" i="13"/>
  <c r="O401" i="13"/>
  <c r="Q401" i="13"/>
  <c r="V401" i="13"/>
  <c r="G405" i="13"/>
  <c r="M405" i="13" s="1"/>
  <c r="I405" i="13"/>
  <c r="K405" i="13"/>
  <c r="O405" i="13"/>
  <c r="Q405" i="13"/>
  <c r="V405" i="13"/>
  <c r="G411" i="13"/>
  <c r="I411" i="13"/>
  <c r="K411" i="13"/>
  <c r="K410" i="13" s="1"/>
  <c r="M411" i="13"/>
  <c r="O411" i="13"/>
  <c r="Q411" i="13"/>
  <c r="V411" i="13"/>
  <c r="G423" i="13"/>
  <c r="I423" i="13"/>
  <c r="K423" i="13"/>
  <c r="O423" i="13"/>
  <c r="O410" i="13" s="1"/>
  <c r="Q423" i="13"/>
  <c r="V423" i="13"/>
  <c r="G426" i="13"/>
  <c r="M426" i="13" s="1"/>
  <c r="I426" i="13"/>
  <c r="I410" i="13" s="1"/>
  <c r="K426" i="13"/>
  <c r="O426" i="13"/>
  <c r="Q426" i="13"/>
  <c r="Q410" i="13" s="1"/>
  <c r="V426" i="13"/>
  <c r="G432" i="13"/>
  <c r="I432" i="13"/>
  <c r="K432" i="13"/>
  <c r="M432" i="13"/>
  <c r="O432" i="13"/>
  <c r="Q432" i="13"/>
  <c r="V432" i="13"/>
  <c r="G444" i="13"/>
  <c r="M444" i="13" s="1"/>
  <c r="I444" i="13"/>
  <c r="K444" i="13"/>
  <c r="O444" i="13"/>
  <c r="Q444" i="13"/>
  <c r="V444" i="13"/>
  <c r="G447" i="13"/>
  <c r="M447" i="13" s="1"/>
  <c r="I447" i="13"/>
  <c r="K447" i="13"/>
  <c r="O447" i="13"/>
  <c r="Q447" i="13"/>
  <c r="V447" i="13"/>
  <c r="G472" i="13"/>
  <c r="M472" i="13" s="1"/>
  <c r="I472" i="13"/>
  <c r="K472" i="13"/>
  <c r="O472" i="13"/>
  <c r="Q472" i="13"/>
  <c r="V472" i="13"/>
  <c r="G482" i="13"/>
  <c r="I482" i="13"/>
  <c r="K482" i="13"/>
  <c r="M482" i="13"/>
  <c r="O482" i="13"/>
  <c r="Q482" i="13"/>
  <c r="V482" i="13"/>
  <c r="G485" i="13"/>
  <c r="M485" i="13" s="1"/>
  <c r="I485" i="13"/>
  <c r="K485" i="13"/>
  <c r="O485" i="13"/>
  <c r="Q485" i="13"/>
  <c r="V485" i="13"/>
  <c r="G490" i="13"/>
  <c r="M490" i="13" s="1"/>
  <c r="I490" i="13"/>
  <c r="K490" i="13"/>
  <c r="O490" i="13"/>
  <c r="Q490" i="13"/>
  <c r="V490" i="13"/>
  <c r="V489" i="13" s="1"/>
  <c r="G501" i="13"/>
  <c r="I501" i="13"/>
  <c r="K501" i="13"/>
  <c r="M501" i="13"/>
  <c r="O501" i="13"/>
  <c r="Q501" i="13"/>
  <c r="V501" i="13"/>
  <c r="G528" i="13"/>
  <c r="I528" i="13"/>
  <c r="K528" i="13"/>
  <c r="O528" i="13"/>
  <c r="Q528" i="13"/>
  <c r="V528" i="13"/>
  <c r="G530" i="13"/>
  <c r="M530" i="13" s="1"/>
  <c r="I530" i="13"/>
  <c r="K530" i="13"/>
  <c r="O530" i="13"/>
  <c r="Q530" i="13"/>
  <c r="V530" i="13"/>
  <c r="G532" i="13"/>
  <c r="M532" i="13" s="1"/>
  <c r="I532" i="13"/>
  <c r="K532" i="13"/>
  <c r="O532" i="13"/>
  <c r="Q532" i="13"/>
  <c r="V532" i="13"/>
  <c r="G554" i="13"/>
  <c r="I554" i="13"/>
  <c r="K554" i="13"/>
  <c r="O554" i="13"/>
  <c r="Q554" i="13"/>
  <c r="V554" i="13"/>
  <c r="G562" i="13"/>
  <c r="M562" i="13" s="1"/>
  <c r="I562" i="13"/>
  <c r="K562" i="13"/>
  <c r="O562" i="13"/>
  <c r="Q562" i="13"/>
  <c r="V562" i="13"/>
  <c r="G564" i="13"/>
  <c r="M564" i="13" s="1"/>
  <c r="I564" i="13"/>
  <c r="K564" i="13"/>
  <c r="O564" i="13"/>
  <c r="Q564" i="13"/>
  <c r="V564" i="13"/>
  <c r="G567" i="13"/>
  <c r="M567" i="13" s="1"/>
  <c r="I567" i="13"/>
  <c r="K567" i="13"/>
  <c r="O567" i="13"/>
  <c r="Q567" i="13"/>
  <c r="V567" i="13"/>
  <c r="G571" i="13"/>
  <c r="M571" i="13" s="1"/>
  <c r="I571" i="13"/>
  <c r="K571" i="13"/>
  <c r="O571" i="13"/>
  <c r="Q571" i="13"/>
  <c r="V571" i="13"/>
  <c r="G575" i="13"/>
  <c r="M575" i="13" s="1"/>
  <c r="I575" i="13"/>
  <c r="K575" i="13"/>
  <c r="O575" i="13"/>
  <c r="Q575" i="13"/>
  <c r="V575" i="13"/>
  <c r="G580" i="13"/>
  <c r="M580" i="13" s="1"/>
  <c r="I580" i="13"/>
  <c r="K580" i="13"/>
  <c r="O580" i="13"/>
  <c r="Q580" i="13"/>
  <c r="V580" i="13"/>
  <c r="G584" i="13"/>
  <c r="M584" i="13" s="1"/>
  <c r="I584" i="13"/>
  <c r="K584" i="13"/>
  <c r="O584" i="13"/>
  <c r="Q584" i="13"/>
  <c r="V584" i="13"/>
  <c r="G588" i="13"/>
  <c r="M588" i="13" s="1"/>
  <c r="I588" i="13"/>
  <c r="K588" i="13"/>
  <c r="O588" i="13"/>
  <c r="Q588" i="13"/>
  <c r="V588" i="13"/>
  <c r="AE593" i="13"/>
  <c r="F44" i="1" s="1"/>
  <c r="BA19" i="12"/>
  <c r="BA14" i="12"/>
  <c r="BA12" i="12"/>
  <c r="BA10" i="12"/>
  <c r="G9" i="12"/>
  <c r="M9" i="12" s="1"/>
  <c r="I9" i="12"/>
  <c r="K9" i="12"/>
  <c r="O9" i="12"/>
  <c r="Q9" i="12"/>
  <c r="V9" i="12"/>
  <c r="G11" i="12"/>
  <c r="M11" i="12" s="1"/>
  <c r="I11" i="12"/>
  <c r="K11" i="12"/>
  <c r="O11" i="12"/>
  <c r="Q11" i="12"/>
  <c r="V11" i="12"/>
  <c r="G13" i="12"/>
  <c r="M13" i="12" s="1"/>
  <c r="I13" i="12"/>
  <c r="K13" i="12"/>
  <c r="O13" i="12"/>
  <c r="Q13" i="12"/>
  <c r="V13" i="12"/>
  <c r="G15" i="12"/>
  <c r="I15" i="12"/>
  <c r="K15" i="12"/>
  <c r="O15" i="12"/>
  <c r="Q15" i="12"/>
  <c r="V15" i="12"/>
  <c r="G18" i="12"/>
  <c r="G17" i="12" s="1"/>
  <c r="I87" i="1" s="1"/>
  <c r="I20" i="1" s="1"/>
  <c r="I18" i="12"/>
  <c r="I17" i="12" s="1"/>
  <c r="K18" i="12"/>
  <c r="K17" i="12" s="1"/>
  <c r="O18" i="12"/>
  <c r="O17" i="12" s="1"/>
  <c r="Q18" i="12"/>
  <c r="Q17" i="12" s="1"/>
  <c r="V18" i="12"/>
  <c r="V17" i="12" s="1"/>
  <c r="AE21" i="12"/>
  <c r="F41" i="1" s="1"/>
  <c r="H42" i="1"/>
  <c r="J28" i="1"/>
  <c r="J26" i="1"/>
  <c r="G38" i="1"/>
  <c r="F38" i="1"/>
  <c r="J23" i="1"/>
  <c r="J24" i="1"/>
  <c r="J25" i="1"/>
  <c r="J27" i="1"/>
  <c r="E24" i="1"/>
  <c r="E26" i="1"/>
  <c r="K47" i="14" l="1"/>
  <c r="O129" i="15"/>
  <c r="K553" i="13"/>
  <c r="V410" i="13"/>
  <c r="O203" i="13"/>
  <c r="V47" i="14"/>
  <c r="V8" i="14"/>
  <c r="I8" i="14"/>
  <c r="AF593" i="13"/>
  <c r="V53" i="13"/>
  <c r="O53" i="13"/>
  <c r="I129" i="15"/>
  <c r="Q8" i="13"/>
  <c r="K8" i="13"/>
  <c r="O47" i="14"/>
  <c r="O8" i="14"/>
  <c r="G129" i="15"/>
  <c r="I78" i="1" s="1"/>
  <c r="K129" i="15"/>
  <c r="Q129" i="15"/>
  <c r="V553" i="13"/>
  <c r="I489" i="13"/>
  <c r="O489" i="13"/>
  <c r="I431" i="13"/>
  <c r="O431" i="13"/>
  <c r="G338" i="13"/>
  <c r="I74" i="1" s="1"/>
  <c r="V338" i="13"/>
  <c r="K272" i="13"/>
  <c r="Q272" i="13"/>
  <c r="M272" i="13"/>
  <c r="I221" i="13"/>
  <c r="O221" i="13"/>
  <c r="I203" i="13"/>
  <c r="I154" i="13"/>
  <c r="O154" i="13"/>
  <c r="G81" i="13"/>
  <c r="I64" i="1" s="1"/>
  <c r="V81" i="13"/>
  <c r="K81" i="13"/>
  <c r="G53" i="13"/>
  <c r="I62" i="1" s="1"/>
  <c r="M49" i="14"/>
  <c r="M47" i="14" s="1"/>
  <c r="I47" i="14"/>
  <c r="V31" i="14"/>
  <c r="I31" i="14"/>
  <c r="I21" i="14"/>
  <c r="G12" i="14"/>
  <c r="I81" i="1" s="1"/>
  <c r="Q12" i="14"/>
  <c r="Q8" i="14"/>
  <c r="M8" i="14"/>
  <c r="AF145" i="15"/>
  <c r="G46" i="1" s="1"/>
  <c r="H46" i="1" s="1"/>
  <c r="I46" i="1" s="1"/>
  <c r="M136" i="15"/>
  <c r="M129" i="15" s="1"/>
  <c r="V129" i="15"/>
  <c r="V46" i="15"/>
  <c r="G11" i="15"/>
  <c r="I68" i="1" s="1"/>
  <c r="G44" i="1"/>
  <c r="H44" i="1" s="1"/>
  <c r="I44" i="1" s="1"/>
  <c r="G553" i="13"/>
  <c r="I85" i="1" s="1"/>
  <c r="Q489" i="13"/>
  <c r="K431" i="13"/>
  <c r="Q431" i="13"/>
  <c r="I338" i="13"/>
  <c r="O338" i="13"/>
  <c r="V272" i="13"/>
  <c r="G272" i="13"/>
  <c r="I72" i="1" s="1"/>
  <c r="Q221" i="13"/>
  <c r="K203" i="13"/>
  <c r="Q203" i="13"/>
  <c r="K154" i="13"/>
  <c r="Q154" i="13"/>
  <c r="I81" i="13"/>
  <c r="O81" i="13"/>
  <c r="I53" i="13"/>
  <c r="M8" i="13"/>
  <c r="G8" i="13"/>
  <c r="Q47" i="14"/>
  <c r="AF52" i="14"/>
  <c r="G45" i="1" s="1"/>
  <c r="H45" i="1" s="1"/>
  <c r="I45" i="1" s="1"/>
  <c r="G31" i="14"/>
  <c r="I83" i="1" s="1"/>
  <c r="Q31" i="14"/>
  <c r="K21" i="14"/>
  <c r="Q21" i="14"/>
  <c r="G21" i="14"/>
  <c r="I82" i="1" s="1"/>
  <c r="O12" i="14"/>
  <c r="K138" i="15"/>
  <c r="Q138" i="15"/>
  <c r="I138" i="15"/>
  <c r="K79" i="15"/>
  <c r="Q79" i="15"/>
  <c r="I79" i="15"/>
  <c r="O11" i="15"/>
  <c r="F40" i="1"/>
  <c r="F43" i="1"/>
  <c r="M18" i="12"/>
  <c r="M17" i="12" s="1"/>
  <c r="V8" i="12"/>
  <c r="I8" i="12"/>
  <c r="G8" i="12"/>
  <c r="Q8" i="12"/>
  <c r="I553" i="13"/>
  <c r="O553" i="13"/>
  <c r="K489" i="13"/>
  <c r="V431" i="13"/>
  <c r="G410" i="13"/>
  <c r="I75" i="1" s="1"/>
  <c r="Q338" i="13"/>
  <c r="O272" i="13"/>
  <c r="K221" i="13"/>
  <c r="V203" i="13"/>
  <c r="G203" i="13"/>
  <c r="V154" i="13"/>
  <c r="G148" i="13"/>
  <c r="I65" i="1" s="1"/>
  <c r="Q81" i="13"/>
  <c r="K53" i="13"/>
  <c r="Q53" i="13"/>
  <c r="O31" i="14"/>
  <c r="V21" i="14"/>
  <c r="O21" i="14"/>
  <c r="K12" i="14"/>
  <c r="K8" i="14"/>
  <c r="G8" i="14"/>
  <c r="G79" i="15"/>
  <c r="V79" i="15"/>
  <c r="Q46" i="15"/>
  <c r="I46" i="15"/>
  <c r="O46" i="15"/>
  <c r="K11" i="15"/>
  <c r="Q11" i="15"/>
  <c r="I11" i="15"/>
  <c r="K8" i="12"/>
  <c r="O8" i="12"/>
  <c r="Q553" i="13"/>
  <c r="G489" i="13"/>
  <c r="I77" i="1" s="1"/>
  <c r="K338" i="13"/>
  <c r="I272" i="13"/>
  <c r="V221" i="13"/>
  <c r="G154" i="13"/>
  <c r="I67" i="1" s="1"/>
  <c r="K31" i="14"/>
  <c r="V12" i="14"/>
  <c r="I12" i="14"/>
  <c r="O79" i="15"/>
  <c r="K46" i="15"/>
  <c r="V11" i="15"/>
  <c r="F39" i="1"/>
  <c r="M138" i="15"/>
  <c r="M46" i="15"/>
  <c r="M87" i="15"/>
  <c r="M79" i="15" s="1"/>
  <c r="G46" i="15"/>
  <c r="I69" i="1" s="1"/>
  <c r="M14" i="15"/>
  <c r="M11" i="15" s="1"/>
  <c r="M43" i="14"/>
  <c r="M35" i="14"/>
  <c r="M22" i="14"/>
  <c r="M21" i="14" s="1"/>
  <c r="M17" i="14"/>
  <c r="M12" i="14" s="1"/>
  <c r="M203" i="13"/>
  <c r="M221" i="13"/>
  <c r="M53" i="13"/>
  <c r="M431" i="13"/>
  <c r="M154" i="13"/>
  <c r="M554" i="13"/>
  <c r="M553" i="13" s="1"/>
  <c r="M528" i="13"/>
  <c r="M489" i="13" s="1"/>
  <c r="M423" i="13"/>
  <c r="M410" i="13" s="1"/>
  <c r="G221" i="13"/>
  <c r="I71" i="1" s="1"/>
  <c r="M157" i="13"/>
  <c r="M95" i="13"/>
  <c r="M81" i="13" s="1"/>
  <c r="M70" i="13"/>
  <c r="M69" i="13" s="1"/>
  <c r="G431" i="13"/>
  <c r="I76" i="1" s="1"/>
  <c r="M345" i="13"/>
  <c r="M338" i="13" s="1"/>
  <c r="M325" i="13"/>
  <c r="M324" i="13" s="1"/>
  <c r="M15" i="12"/>
  <c r="M8" i="12" s="1"/>
  <c r="AF21" i="12"/>
  <c r="G145" i="15" l="1"/>
  <c r="I17" i="1"/>
  <c r="M31" i="14"/>
  <c r="G21" i="12"/>
  <c r="I86" i="1"/>
  <c r="I19" i="1" s="1"/>
  <c r="G43" i="1"/>
  <c r="H43" i="1" s="1"/>
  <c r="I43" i="1" s="1"/>
  <c r="I70" i="1"/>
  <c r="F47" i="1"/>
  <c r="H39" i="1"/>
  <c r="H47" i="1" s="1"/>
  <c r="I61" i="1"/>
  <c r="G593" i="13"/>
  <c r="G40" i="1"/>
  <c r="H40" i="1" s="1"/>
  <c r="I40" i="1" s="1"/>
  <c r="G41" i="1"/>
  <c r="H41" i="1" s="1"/>
  <c r="I41" i="1" s="1"/>
  <c r="G39" i="1"/>
  <c r="G47" i="1" s="1"/>
  <c r="G25" i="1" s="1"/>
  <c r="A25" i="1" s="1"/>
  <c r="G52" i="14"/>
  <c r="I80" i="1"/>
  <c r="I18" i="1" s="1"/>
  <c r="I39" i="1" l="1"/>
  <c r="I47" i="1" s="1"/>
  <c r="J44" i="1" s="1"/>
  <c r="G28" i="1"/>
  <c r="G23" i="1"/>
  <c r="A23" i="1" s="1"/>
  <c r="A26" i="1"/>
  <c r="G26" i="1"/>
  <c r="I88" i="1"/>
  <c r="I16" i="1"/>
  <c r="I21" i="1" s="1"/>
  <c r="A24" i="1"/>
  <c r="G24" i="1"/>
  <c r="A27" i="1" s="1"/>
  <c r="J45" i="1" l="1"/>
  <c r="J46" i="1"/>
  <c r="J40" i="1"/>
  <c r="J41" i="1"/>
  <c r="J39" i="1"/>
  <c r="J47" i="1" s="1"/>
  <c r="J43" i="1"/>
  <c r="J87" i="1"/>
  <c r="J63" i="1"/>
  <c r="J75" i="1"/>
  <c r="J83" i="1"/>
  <c r="J68" i="1"/>
  <c r="J66" i="1"/>
  <c r="J78" i="1"/>
  <c r="J71" i="1"/>
  <c r="J77" i="1"/>
  <c r="J85" i="1"/>
  <c r="J76" i="1"/>
  <c r="J70" i="1"/>
  <c r="J80" i="1"/>
  <c r="J67" i="1"/>
  <c r="J65" i="1"/>
  <c r="J79" i="1"/>
  <c r="J61" i="1"/>
  <c r="J72" i="1"/>
  <c r="J82" i="1"/>
  <c r="J84" i="1"/>
  <c r="J73" i="1"/>
  <c r="J69" i="1"/>
  <c r="J81" i="1"/>
  <c r="J64" i="1"/>
  <c r="J62" i="1"/>
  <c r="J74" i="1"/>
  <c r="J86" i="1"/>
  <c r="G29" i="1"/>
  <c r="G27" i="1" s="1"/>
  <c r="A29" i="1"/>
  <c r="J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300-000001000000}">
      <text>
        <r>
          <rPr>
            <sz val="9"/>
            <color indexed="81"/>
            <rFont val="Tahoma"/>
            <family val="2"/>
            <charset val="238"/>
          </rPr>
          <t>Název</t>
        </r>
      </text>
    </comment>
    <comment ref="I11" authorId="0" shapeId="0" xr:uid="{00000000-0006-0000-0300-000002000000}">
      <text>
        <r>
          <rPr>
            <sz val="9"/>
            <color indexed="81"/>
            <rFont val="Tahoma"/>
            <family val="2"/>
            <charset val="238"/>
          </rPr>
          <t>IČO</t>
        </r>
      </text>
    </comment>
    <comment ref="D12" authorId="0" shapeId="0" xr:uid="{00000000-0006-0000-0300-000003000000}">
      <text>
        <r>
          <rPr>
            <sz val="9"/>
            <color indexed="81"/>
            <rFont val="Tahoma"/>
            <family val="2"/>
            <charset val="238"/>
          </rPr>
          <t>Ulice</t>
        </r>
      </text>
    </comment>
    <comment ref="I12" authorId="0" shapeId="0" xr:uid="{00000000-0006-0000-0300-000004000000}">
      <text>
        <r>
          <rPr>
            <sz val="9"/>
            <color indexed="81"/>
            <rFont val="Tahoma"/>
            <family val="2"/>
            <charset val="238"/>
          </rPr>
          <t>DIČ</t>
        </r>
      </text>
    </comment>
    <comment ref="D13" authorId="0" shapeId="0" xr:uid="{00000000-0006-0000-0300-000005000000}">
      <text>
        <r>
          <rPr>
            <sz val="9"/>
            <color indexed="81"/>
            <rFont val="Tahoma"/>
            <family val="2"/>
            <charset val="238"/>
          </rPr>
          <t>PSČ</t>
        </r>
      </text>
    </comment>
    <comment ref="E13" authorId="1" shapeId="0" xr:uid="{00000000-0006-0000-03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<sst xmlns="http://schemas.openxmlformats.org/spreadsheetml/2006/main" count="3189" uniqueCount="885">
  <si>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</si>
  <si>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</si>
  <si>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</si>
  <si>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</si>
  <si>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</si>
  <si>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</si>
  <si>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</si>
  <si>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</si>
  <si>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</si>
  <si>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</si>
  <si>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</si>
  <si>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</si>
  <si>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</si>
  <si>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</si>
  <si>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</si>
  <si>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</si>
  <si>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</si>
  <si>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</si>
  <si>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</si>
  <si>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</si>
  <si>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</si>
  <si>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</si>
  <si>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</si>
  <si>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</si>
  <si>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</si>
  <si>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</si>
  <si>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</si>
  <si>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</si>
  <si>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</si>
  <si>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</si>
  <si>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</si>
  <si>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</si>
  <si>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</si>
  <si>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</si>
  <si>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</si>
  <si>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</si>
  <si>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</si>
  <si>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</si>
  <si>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</si>
  <si>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</si>
  <si>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</si>
  <si>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</si>
  <si>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</si>
  <si>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</si>
  <si>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099_2022</t>
  </si>
  <si>
    <t>STAVEBNÍ ÚPRAVY STUDENTSKÝCH POKOJŮ - Univerzitní centrum Telč</t>
  </si>
  <si>
    <t>Masarykova univerzita</t>
  </si>
  <si>
    <t>Žerotínovo náměstí 617/9</t>
  </si>
  <si>
    <t>Brno-Brno-město</t>
  </si>
  <si>
    <t>60200</t>
  </si>
  <si>
    <t>00216224</t>
  </si>
  <si>
    <t>CZ00216224</t>
  </si>
  <si>
    <t>Stavba</t>
  </si>
  <si>
    <t>Ostatní a vedlejší náklady</t>
  </si>
  <si>
    <t>01</t>
  </si>
  <si>
    <t>ON, VN</t>
  </si>
  <si>
    <t>Stavební objekt</t>
  </si>
  <si>
    <t>Podkroví</t>
  </si>
  <si>
    <t>ASŘ</t>
  </si>
  <si>
    <t>02</t>
  </si>
  <si>
    <t>Elektroinstalace</t>
  </si>
  <si>
    <t>03</t>
  </si>
  <si>
    <t>Zdravotně technické instalace</t>
  </si>
  <si>
    <t>Celkem za stavbu</t>
  </si>
  <si>
    <t>CZK</t>
  </si>
  <si>
    <t>#POPS</t>
  </si>
  <si>
    <t>Popis stavby: 099_2022 - STAVEBNÍ ÚPRAVY STUDENTSKÝCH POKOJŮ - Univerzitní centrum Telč</t>
  </si>
  <si>
    <t>#POPO</t>
  </si>
  <si>
    <t>Popis objektu: 01 - Podkroví</t>
  </si>
  <si>
    <t>#POPR</t>
  </si>
  <si>
    <t>Popis rozpočtu: 01 - ASŘ</t>
  </si>
  <si>
    <t>Popis rozpočtu: 02 - Elektroinstalace</t>
  </si>
  <si>
    <t>Popis rozpočtu: 03 - Zdravotně technické instalace</t>
  </si>
  <si>
    <t>Popis objektu: 099 - Ostatní a vedlejší náklady</t>
  </si>
  <si>
    <t>Popis rozpočtu: 01 - ON, VN</t>
  </si>
  <si>
    <t>Rekapitulace dílů</t>
  </si>
  <si>
    <t>Typ dílu</t>
  </si>
  <si>
    <t>3</t>
  </si>
  <si>
    <t>Svislé a kompletní konstrukce</t>
  </si>
  <si>
    <t>6</t>
  </si>
  <si>
    <t>Úpravy povrchu, podlahy</t>
  </si>
  <si>
    <t>95</t>
  </si>
  <si>
    <t>Dokončovací konstrukce na pozemních stavbách</t>
  </si>
  <si>
    <t>96</t>
  </si>
  <si>
    <t>Bourání konstrukcí</t>
  </si>
  <si>
    <t>99</t>
  </si>
  <si>
    <t>Staveništní přesun hmot</t>
  </si>
  <si>
    <t>700</t>
  </si>
  <si>
    <t>HZS - hodinové zúčtovací sazby</t>
  </si>
  <si>
    <t>711</t>
  </si>
  <si>
    <t>Izolace proti vodě</t>
  </si>
  <si>
    <t>721</t>
  </si>
  <si>
    <t>Vnitřní kanalizace</t>
  </si>
  <si>
    <t>722</t>
  </si>
  <si>
    <t>Vnitřní vodovod</t>
  </si>
  <si>
    <t>725</t>
  </si>
  <si>
    <t>Zařizovací předměty</t>
  </si>
  <si>
    <t>766</t>
  </si>
  <si>
    <t>Konstrukce truhlářské</t>
  </si>
  <si>
    <t>771</t>
  </si>
  <si>
    <t>Podlahy z dlaždic a obklady</t>
  </si>
  <si>
    <t>775</t>
  </si>
  <si>
    <t>Podlahy vlysové a parketové</t>
  </si>
  <si>
    <t>776</t>
  </si>
  <si>
    <t>Podlahy povlakové</t>
  </si>
  <si>
    <t>776A</t>
  </si>
  <si>
    <t>Obklad stěn PVC lepením</t>
  </si>
  <si>
    <t>781</t>
  </si>
  <si>
    <t>Obklady keramické</t>
  </si>
  <si>
    <t>784</t>
  </si>
  <si>
    <t>Malby</t>
  </si>
  <si>
    <t>787</t>
  </si>
  <si>
    <t>Zasklívání</t>
  </si>
  <si>
    <t>799</t>
  </si>
  <si>
    <t>Ostatní</t>
  </si>
  <si>
    <t>T1</t>
  </si>
  <si>
    <t>Výměna zdrojů ve svítidlech</t>
  </si>
  <si>
    <t>T2</t>
  </si>
  <si>
    <t>Připojení nové kuchyňské linky na každém pokoji</t>
  </si>
  <si>
    <t>T3</t>
  </si>
  <si>
    <t>Instalace nových a rušení některých zásuvkových vývodů</t>
  </si>
  <si>
    <t>T4</t>
  </si>
  <si>
    <t>Výměna všech vypínačů a zásuvek v dotčených prostorách</t>
  </si>
  <si>
    <t>T5</t>
  </si>
  <si>
    <t>Hodinové zúčtovací sazby</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</si>
  <si>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</si>
  <si>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</si>
  <si>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</si>
  <si>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</si>
  <si>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</si>
  <si>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</si>
  <si>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</si>
  <si>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</si>
  <si>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</si>
  <si>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</si>
  <si>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</si>
  <si>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</si>
  <si>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</si>
  <si>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</si>
  <si>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</si>
  <si>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</si>
  <si>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</si>
  <si>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</si>
  <si>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</si>
  <si>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</si>
  <si>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</si>
  <si>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</si>
  <si>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</si>
  <si>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</si>
  <si>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</si>
  <si>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</si>
  <si>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</si>
  <si>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</si>
  <si>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</si>
  <si>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</si>
  <si>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</si>
  <si>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</si>
  <si>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</si>
  <si>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</si>
  <si>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</si>
  <si>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</si>
  <si>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</si>
  <si>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</si>
  <si>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</si>
  <si>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22/ II</t>
  </si>
  <si>
    <t>Indiv</t>
  </si>
  <si>
    <t>VRN</t>
  </si>
  <si>
    <t>Běžná</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</si>
  <si>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</si>
  <si>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</si>
  <si>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</si>
  <si>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</si>
  <si>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</si>
  <si>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</si>
  <si>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</si>
  <si>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</si>
  <si>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</si>
  <si>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</si>
  <si>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</si>
  <si>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</si>
  <si>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005241010R</t>
  </si>
  <si>
    <t xml:space="preserve">Dokumentace skutečného provedení </t>
  </si>
  <si>
    <t>POL99_8</t>
  </si>
  <si>
    <t>Náklady na vyhotovení dokumentace skutečného provedení stavby a její předání objednateli v požadované formě a požadovaném počtu.</t>
  </si>
  <si>
    <t>SUM</t>
  </si>
  <si>
    <t>END</t>
  </si>
  <si>
    <t>Položkový soupis prací a dodávek</t>
  </si>
  <si>
    <t>347011003xxx</t>
  </si>
  <si>
    <t>Předstěny opláštěné sádrokartonovými deskami suchá omítka - předstěna lepená Předstěna SDK,lepená,1x opl., RBI 6 mm</t>
  </si>
  <si>
    <t>m2</t>
  </si>
  <si>
    <t>801-1</t>
  </si>
  <si>
    <t>Vlastní</t>
  </si>
  <si>
    <t>Práce</t>
  </si>
  <si>
    <t>POL1_</t>
  </si>
  <si>
    <t>- nezbytné úpravy desek na příslušný rozměr</t>
  </si>
  <si>
    <t>- úpravy rohů, koutů a hran konstrukcí ze sádrokartonu</t>
  </si>
  <si>
    <t>- standardního tmelení Q2, to je: základní tmelení Q1+ dodatečné tmelení (tmelení najemno) a případné přebroušení.</t>
  </si>
  <si>
    <t xml:space="preserve">koupelny stěny skl. NS3 : </t>
  </si>
  <si>
    <t>VV</t>
  </si>
  <si>
    <t xml:space="preserve">část A : </t>
  </si>
  <si>
    <t>I.a : (1,88+2,25)*2*2,3*3</t>
  </si>
  <si>
    <t>-0,7*2*3</t>
  </si>
  <si>
    <t>I.b : (1,88+2,25)*2*2,3*2</t>
  </si>
  <si>
    <t>-0,7*2*2</t>
  </si>
  <si>
    <t>II.a : (1,88+2,4)*2,3*2</t>
  </si>
  <si>
    <t>-0,8*2</t>
  </si>
  <si>
    <t>II.b : (1,88+2,4)*2,3*2</t>
  </si>
  <si>
    <t>III : (1,94+1,9)*2,3*2</t>
  </si>
  <si>
    <t>-0,7*2</t>
  </si>
  <si>
    <t xml:space="preserve">část B : </t>
  </si>
  <si>
    <t>I.b : (1,88+2,25)*2*2,3*3</t>
  </si>
  <si>
    <t>347014113R00</t>
  </si>
  <si>
    <t>Předstěny opláštěné sádrokartonovými deskami předsazené stěny spřažené tl. 55 mm bez minerální izolace 1x ocelová konstrukce CD, tloušťka desky12,5 mm, impregnovaná , požární odolnost EI 15</t>
  </si>
  <si>
    <t>RTS 22/ I</t>
  </si>
  <si>
    <t xml:space="preserve">předstěny WC : </t>
  </si>
  <si>
    <t>I.a : (0,15+0,9)*1,2*3</t>
  </si>
  <si>
    <t>0,15*0,9*3</t>
  </si>
  <si>
    <t>I.b : (0,15+0,9)*1,2*2</t>
  </si>
  <si>
    <t>0,15*0,9*2</t>
  </si>
  <si>
    <t>II.a : (0,15+0,9)*1,2</t>
  </si>
  <si>
    <t>0,15*0,9</t>
  </si>
  <si>
    <t>II.b : (0,15+0,9)*1,2</t>
  </si>
  <si>
    <t>III : (0,15+0,9)*1,2</t>
  </si>
  <si>
    <t>I.b : (0,15+0,9)*1,2*3</t>
  </si>
  <si>
    <t>602023147R00</t>
  </si>
  <si>
    <t xml:space="preserve">Omítka stěn z hotových směsí jednovrstvá, sádrová, vnitřní, tloušťka vrstvy 2 mm,  </t>
  </si>
  <si>
    <t>po jednotlivých vrstvách</t>
  </si>
  <si>
    <t>SPI</t>
  </si>
  <si>
    <t xml:space="preserve">stěna u jídelního stolu skl. NS4 : </t>
  </si>
  <si>
    <t>I.a : 2*2,7*3</t>
  </si>
  <si>
    <t>I.b : 2*2,7*2</t>
  </si>
  <si>
    <t>II.a : 2*2,7</t>
  </si>
  <si>
    <t>II.b : 2*2,7</t>
  </si>
  <si>
    <t>III : 2*2,7</t>
  </si>
  <si>
    <t>I.b : 2*2,7*3</t>
  </si>
  <si>
    <t>602023193R00</t>
  </si>
  <si>
    <t xml:space="preserve">Omítka stěn z hotových směsí adhézní nátěr, umělopryskyřičná disperze, vnitřní,  ,  </t>
  </si>
  <si>
    <t>Odkaz na mn. položky pořadí 3 : 75,60000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</si>
  <si>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</si>
  <si>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</si>
  <si>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skl. NS1, NS2 (area) : </t>
  </si>
  <si>
    <t>I.a : 29,51*3</t>
  </si>
  <si>
    <t>I.b : 29,51*2</t>
  </si>
  <si>
    <t>II.a : 29,42</t>
  </si>
  <si>
    <t>II.b : 29,42</t>
  </si>
  <si>
    <t>III : 32,36</t>
  </si>
  <si>
    <t>I.a : 29,03*3</t>
  </si>
  <si>
    <t>I.b : 29,03*3</t>
  </si>
  <si>
    <t>962036412R00</t>
  </si>
  <si>
    <t>Demontáž sádrokartonových, sádrovláknitých příček a předstěn předstěna, sádrokartonová bez minerální izolace, jednoduchá ocelová konstrukce, 1xopláštěná deskou tl. 12,5 mm</t>
  </si>
  <si>
    <t>801-3</t>
  </si>
  <si>
    <t>965048150R00</t>
  </si>
  <si>
    <t>Dočištění povrchu po vybourání dlažeb do tmele, plochy do 50%</t>
  </si>
  <si>
    <t>Odkaz na mn. položky pořadí 8 : 59,12000</t>
  </si>
  <si>
    <t>965081713R00</t>
  </si>
  <si>
    <t>Bourání podlah z keramických dlaždic, tloušťky do 10 mm, plochy přes 1 m2</t>
  </si>
  <si>
    <t>bez podkladního lože, s jakoukoliv výplní spár</t>
  </si>
  <si>
    <t xml:space="preserve">skl. PS2 : </t>
  </si>
  <si>
    <t>I.a : 4,22*3</t>
  </si>
  <si>
    <t>I.b : 4,22*2</t>
  </si>
  <si>
    <t>II.a : 4,5</t>
  </si>
  <si>
    <t>II.b : 4,5</t>
  </si>
  <si>
    <t>III : 3,7</t>
  </si>
  <si>
    <t>I.b : 4,22*3</t>
  </si>
  <si>
    <t>968061125R00</t>
  </si>
  <si>
    <t>Vyvěšení nebo zavěšení dřevěných křídel dveří, plochy do 2 m2</t>
  </si>
  <si>
    <t>kus</t>
  </si>
  <si>
    <t>oken, dveří a vrat, s uložením a opětovným zavěšením po provedení stavebních změn,</t>
  </si>
  <si>
    <t xml:space="preserve">koupelny : </t>
  </si>
  <si>
    <t>I.a : 3</t>
  </si>
  <si>
    <t>I.b : 2</t>
  </si>
  <si>
    <t>III : 1</t>
  </si>
  <si>
    <t>I.b : 3</t>
  </si>
  <si>
    <t>968062455R00</t>
  </si>
  <si>
    <t>Vybourání dřevěných rámů dveřních zárubní, plochy do 2 m2</t>
  </si>
  <si>
    <t>včetně pomocného lešení o výšce podlahy do 1900 mm a pro zatížení do 1,5 kPa  (150 kg/m2),</t>
  </si>
  <si>
    <t>I.a : 0,7*2*3</t>
  </si>
  <si>
    <t>I.b : 0,7*2*2</t>
  </si>
  <si>
    <t>II.a : 0,8*2</t>
  </si>
  <si>
    <t>II.b : 0,8*2</t>
  </si>
  <si>
    <t>III : 0,7*2</t>
  </si>
  <si>
    <t>I.b : 0,7*2*3</t>
  </si>
  <si>
    <t>978059531R00</t>
  </si>
  <si>
    <t>Odsekání a odebrání obkladů stěn z obkládaček vnitřních z jakýchkoliv materiálů, plochy přes 2 m2</t>
  </si>
  <si>
    <t>včetně otlučení podkladní omítky až na zdivo,</t>
  </si>
  <si>
    <t>I.a : (1,88+2,25)*2*2*3</t>
  </si>
  <si>
    <t>I.b : (1,88+2,25)*2*2*2</t>
  </si>
  <si>
    <t>II.a : (1,88+2,4)*2*2</t>
  </si>
  <si>
    <t>II.b : (1,88+2,4)*2*2</t>
  </si>
  <si>
    <t>III : (1,94+1,9)*2*2</t>
  </si>
  <si>
    <t>I.b : (1,88+2,25)*2*2*3</t>
  </si>
  <si>
    <t>999281108R00</t>
  </si>
  <si>
    <t xml:space="preserve">Přesun hmot pro opravy a údržbu objektů pro opravy a údržbu dosavadních objektů včetně vnějších plášťů výšky do 12 m,  </t>
  </si>
  <si>
    <t>t</t>
  </si>
  <si>
    <t>801-4</t>
  </si>
  <si>
    <t>Přesun hmot</t>
  </si>
  <si>
    <t>POL7_</t>
  </si>
  <si>
    <t>oborů 801, 803, 811 a 812</t>
  </si>
  <si>
    <t xml:space="preserve">Hmotnosti z položek s pořadovými čísly: : </t>
  </si>
  <si>
    <t xml:space="preserve">1,2,3,4,5,6,10, : </t>
  </si>
  <si>
    <t>Součet: : 2,95100</t>
  </si>
  <si>
    <t>711212000RU1</t>
  </si>
  <si>
    <t>Izolace proti vodě nátěr podkladní pod hydroizolační stěrky</t>
  </si>
  <si>
    <t>800-711</t>
  </si>
  <si>
    <t>Odkaz na mn. položky pořadí 14 : 115,12000</t>
  </si>
  <si>
    <t>711212002RT3</t>
  </si>
  <si>
    <t>Izolace proti vodě stěrka hydroizolační  proti vlhkosti</t>
  </si>
  <si>
    <t>jednovrstvá</t>
  </si>
  <si>
    <t xml:space="preserve">skl. NS2 : </t>
  </si>
  <si>
    <t>stěny : (1+1)*2*3</t>
  </si>
  <si>
    <t>stěny : (1+1)*2*2</t>
  </si>
  <si>
    <t>stěny : (1+1)*2</t>
  </si>
  <si>
    <t>711212601R00</t>
  </si>
  <si>
    <t>Izolace proti vodě doplňky těsnicí pás š.120 mm do spoje podlaha-stěna</t>
  </si>
  <si>
    <t>m</t>
  </si>
  <si>
    <t>I.a : (1,88+2,25)*2*3</t>
  </si>
  <si>
    <t>I.b : (1,88+2,25)*2*2</t>
  </si>
  <si>
    <t>II.a : (1,88+2,4)*2</t>
  </si>
  <si>
    <t>II.b : (1,88+2,4)*2</t>
  </si>
  <si>
    <t>III : (1,94+1,9)*2</t>
  </si>
  <si>
    <t>I.b : (1,88+2,25)*2*3</t>
  </si>
  <si>
    <t>711212611R00</t>
  </si>
  <si>
    <t>Izolace proti vodě doplňky těsnicí pás šířky 120 mm do svislých koutů</t>
  </si>
  <si>
    <t>I.a : 2*3</t>
  </si>
  <si>
    <t>I.b : 2*2</t>
  </si>
  <si>
    <t>II.a : 2</t>
  </si>
  <si>
    <t>II.b : 2</t>
  </si>
  <si>
    <t>III : 2</t>
  </si>
  <si>
    <t>I.b : 2*3</t>
  </si>
  <si>
    <t>998711102R00</t>
  </si>
  <si>
    <t>Přesun hmot pro izolace proti vodě svisle do 12 m</t>
  </si>
  <si>
    <t>50 m vodorovně měřeno od těžiště půdorysné plochy skládky do těžiště půdorysné plochy objektu</t>
  </si>
  <si>
    <t xml:space="preserve">13,14,15,16, : </t>
  </si>
  <si>
    <t>Součet: : 0,46155</t>
  </si>
  <si>
    <t>725110814R00</t>
  </si>
  <si>
    <t>Demontáž klozetů kombinovaných</t>
  </si>
  <si>
    <t>soubor</t>
  </si>
  <si>
    <t>800-721</t>
  </si>
  <si>
    <t>II.a : 1</t>
  </si>
  <si>
    <t>II.b : 1</t>
  </si>
  <si>
    <t>725210821R00</t>
  </si>
  <si>
    <t>Demontáž umyvadel umyvadel bez výtokových armatur</t>
  </si>
  <si>
    <t>Odkaz na mn. položky pořadí 18 : 14,00000</t>
  </si>
  <si>
    <t>725240811R00</t>
  </si>
  <si>
    <t>Demontáž sprchových kabin a mís kabin bez výtokových armatur</t>
  </si>
  <si>
    <t>Odkaz na mn. položky pořadí 21 : 14,00000</t>
  </si>
  <si>
    <t>725240812R00</t>
  </si>
  <si>
    <t>Demontáž sprchových kabin a mís mís bez výtokových armatur</t>
  </si>
  <si>
    <t>766670011R00</t>
  </si>
  <si>
    <t>Montáž obložkové zárubně a dveřního křídla jednokřídlového</t>
  </si>
  <si>
    <t>800-766</t>
  </si>
  <si>
    <t>766825111R00</t>
  </si>
  <si>
    <t>Montáž nábytku vestavěného skříně jednokřídlové šatní policové</t>
  </si>
  <si>
    <t>Odkaz na mn. položky pořadí 25 : 49,00000</t>
  </si>
  <si>
    <t>766825122R00</t>
  </si>
  <si>
    <t xml:space="preserve">Montáž nábytku vestavěného skříně dvoukřídlové šatní </t>
  </si>
  <si>
    <t>Odkaz na mn. položky pořadí 26 : 4,00000</t>
  </si>
  <si>
    <t>766825811R00</t>
  </si>
  <si>
    <t>Demontáž nábytku vestavěného skříní jednokřídlových</t>
  </si>
  <si>
    <t>I.a : 4*3</t>
  </si>
  <si>
    <t>I.b : 4*2</t>
  </si>
  <si>
    <t>III : 5</t>
  </si>
  <si>
    <t>I.b : 4*3</t>
  </si>
  <si>
    <t>766825821R00</t>
  </si>
  <si>
    <t>Demontáž nábytku vestavěného skříní dvoukřídlových</t>
  </si>
  <si>
    <t>T/1</t>
  </si>
  <si>
    <t>Kuchyňská linka pravá dl.1800mm, techn. specifikace a příslušenství dle výpisu truhl. výrobků, D+ M</t>
  </si>
  <si>
    <t xml:space="preserve">ks    </t>
  </si>
  <si>
    <t>včetně dřezu</t>
  </si>
  <si>
    <t>T/2</t>
  </si>
  <si>
    <t>Kuchyňská linka levá dl.1800mm, techn. specifikace a příslušenství dle výpisu truhl. výrobků, D+ M</t>
  </si>
  <si>
    <t>61181511R</t>
  </si>
  <si>
    <t>zárubeň dřevěná obkladová; otočná; pro dveře jednokřídlové; š průchodu 700 mm; h průchodu 1 970 mm; tloušťka stěny 60 až 170 mm; laminovaná; dub, buk, ořech, olše, javor, třešeň, bílá, hruška, teak, bělený dub, šedá</t>
  </si>
  <si>
    <t>SPCM</t>
  </si>
  <si>
    <t>Specifikace</t>
  </si>
  <si>
    <t>POL3_</t>
  </si>
  <si>
    <t>61181512R</t>
  </si>
  <si>
    <t>zárubeň dřevěná obkladová; otočná; pro dveře jednokřídlové; š průchodu 800 mm; h průchodu 1 970 mm; tloušťka stěny 60 až 170 mm; laminovaná; dub, buk, ořech, olše, javor, třešeň, bílá, hruška, teak, bělený dub, šedá</t>
  </si>
  <si>
    <t>998766102R00</t>
  </si>
  <si>
    <t>Přesun hmot pro konstrukce truhlářské v objektech výšky do 12 m</t>
  </si>
  <si>
    <t>50 m vodorovně</t>
  </si>
  <si>
    <t xml:space="preserve">22,23,24,27,28,29,30, : </t>
  </si>
  <si>
    <t>Součet: : 1,63435</t>
  </si>
  <si>
    <t>771101210R00</t>
  </si>
  <si>
    <t>Příprava podkladu pod dlažby penetrace podkladu pod dlažby</t>
  </si>
  <si>
    <t>800-771</t>
  </si>
  <si>
    <t>Odkaz na mn. položky pořadí 33 : 59,12000</t>
  </si>
  <si>
    <t>771575107RT8</t>
  </si>
  <si>
    <t>Montáž podlah z dlaždic keramických 200 x 200 mm, režných nebo glazovaných, hladkých, kladených do flexibilního tmele</t>
  </si>
  <si>
    <t xml:space="preserve">skl. NS2 koupelny : </t>
  </si>
  <si>
    <t>771577114R00</t>
  </si>
  <si>
    <t>Hrany schodů, dilatační, koutové, ukončovací a přechodové profily profily přechodové eloxovaný hliník, dekorativní spojení dvou podlah různé výšky, lepením (samolepící profil), výška profilu 8 mm, šířka profilu 35 mm</t>
  </si>
  <si>
    <t xml:space="preserve">koupelna/ předsíň : </t>
  </si>
  <si>
    <t>I.a : 0,7*3</t>
  </si>
  <si>
    <t>I.b : 0,7*2</t>
  </si>
  <si>
    <t>II.a : 0,8</t>
  </si>
  <si>
    <t>II.b : 0,8</t>
  </si>
  <si>
    <t>III : 0,7</t>
  </si>
  <si>
    <t>I.b : 0,7*3</t>
  </si>
  <si>
    <t>771578011R00</t>
  </si>
  <si>
    <t>Zvláštní úpravy spár spára podlaha-stěna silikonem</t>
  </si>
  <si>
    <t>vč. dodávky a montáže silikonu.</t>
  </si>
  <si>
    <t>-0,7*3</t>
  </si>
  <si>
    <t>-0,8</t>
  </si>
  <si>
    <t>-0,7</t>
  </si>
  <si>
    <t>597642020R</t>
  </si>
  <si>
    <t>dlažba keramická š = 200 mm; l = 200 mm; h = 9,0 mm; povrch matný; pro interiér i exteriér</t>
  </si>
  <si>
    <t>Koeficient prořez: 0,1</t>
  </si>
  <si>
    <t>998771102R00</t>
  </si>
  <si>
    <t>Přesun hmot pro podlahy z dlaždic v objektech výšky do 12 m</t>
  </si>
  <si>
    <t xml:space="preserve">32,33,34,35,36, : </t>
  </si>
  <si>
    <t>Součet: : 1,42925</t>
  </si>
  <si>
    <t>775561805R00</t>
  </si>
  <si>
    <t>Demontáž podlah lamelových (plovoucích) se zámkovým spojem</t>
  </si>
  <si>
    <t>800-775</t>
  </si>
  <si>
    <t>laminátových, dýhovaných, dřevěných, korkových, vinylových, PVC, linoleových.</t>
  </si>
  <si>
    <t>včetně soklových lišt a podkladní podložky.</t>
  </si>
  <si>
    <t xml:space="preserve">skl. PS1 : </t>
  </si>
  <si>
    <t>I.a : 25,15*3</t>
  </si>
  <si>
    <t>I.b : 25,15*2</t>
  </si>
  <si>
    <t>II.a : 24,85</t>
  </si>
  <si>
    <t>II.b : 24,85</t>
  </si>
  <si>
    <t>III : 28,66</t>
  </si>
  <si>
    <t>I.a : 24,75*3</t>
  </si>
  <si>
    <t>I.b : 24,75*3</t>
  </si>
  <si>
    <t>713191100RT9</t>
  </si>
  <si>
    <t>Izolace tepelné běžných konstrukcí - doplňky položení separační fólie, včetně dodávky PE fólie</t>
  </si>
  <si>
    <t>800-713</t>
  </si>
  <si>
    <t>Odkaz na mn. položky pořadí 43 : 352,88000</t>
  </si>
  <si>
    <t>776101101R00</t>
  </si>
  <si>
    <t>Přípravné práce vysávání povlakových podlah průmyslovým vysavačem</t>
  </si>
  <si>
    <t>položky neobsahují žádný materiál</t>
  </si>
  <si>
    <t>Odkaz na mn. položky pořadí 42 : 352,88000</t>
  </si>
  <si>
    <t>776421200R00</t>
  </si>
  <si>
    <t xml:space="preserve">Lepení podlahových soklíků nebo lišt pryžových soklová lišta </t>
  </si>
  <si>
    <t>včetně vložení a přilepení povlakové krytiny do soklového profilu.</t>
  </si>
  <si>
    <t xml:space="preserve">pokoj + předsíň : </t>
  </si>
  <si>
    <t>I.a : (3,75+5,61)*2*3</t>
  </si>
  <si>
    <t>-0,8*3</t>
  </si>
  <si>
    <t>(1,78+2,25)*2*3</t>
  </si>
  <si>
    <t>-0,8*2*3</t>
  </si>
  <si>
    <t>I.b : (3,75+5,61)*2*2</t>
  </si>
  <si>
    <t>(1,78+2,25)*2*2</t>
  </si>
  <si>
    <t>-0,8*2*2</t>
  </si>
  <si>
    <t>II.a : (3,75+5,46)*2</t>
  </si>
  <si>
    <t>(1,78+2,4)*2</t>
  </si>
  <si>
    <t>II.b : (3,75+5,46)*2</t>
  </si>
  <si>
    <t>III : 4,64+6,37+5,13+6,37+0,35</t>
  </si>
  <si>
    <t>-0,9</t>
  </si>
  <si>
    <t>(2,22+2,61+0,25)*2</t>
  </si>
  <si>
    <t>-0,9-0,8-0,7</t>
  </si>
  <si>
    <t>I.a : (3,75+5,51)*2*3</t>
  </si>
  <si>
    <t>I.b : (3,75+5,51)*2*3</t>
  </si>
  <si>
    <t>776521110R00</t>
  </si>
  <si>
    <t xml:space="preserve">Lepení povlakových podlah z plastů  Lepení povlakových podlah z plastů - pásy z PVC, montáž,  </t>
  </si>
  <si>
    <t>I.a : 25,2*3</t>
  </si>
  <si>
    <t>I.b : 25,2*2</t>
  </si>
  <si>
    <t>II.a : 24,92</t>
  </si>
  <si>
    <t>II.b : 24,92</t>
  </si>
  <si>
    <t>I.a : 24,73*3</t>
  </si>
  <si>
    <t>I.b : 24,73*3</t>
  </si>
  <si>
    <t>776001</t>
  </si>
  <si>
    <t>Systémová sendvičová podložka pod povlakové krytiny, D+ M</t>
  </si>
  <si>
    <t>MDF, pěna XPS - systémová sendvičová podložka s interaktivním lepidlem</t>
  </si>
  <si>
    <t>28342451R</t>
  </si>
  <si>
    <t>lišta soklová; pro vinylové podlahy; materiál PVC; š = 11,8 mm; h = 58,0 mm; 9 barev</t>
  </si>
  <si>
    <t>Odkaz na mn. položky pořadí 41 : 335,66000</t>
  </si>
  <si>
    <t>284122xxx</t>
  </si>
  <si>
    <t>Podlahovina PVC v rolích; l = 25 000 mm; tl. 3 mm; heterogenní; protiskluzná; oblast bytová,, komerční</t>
  </si>
  <si>
    <t>soklík : 335,66*0,06</t>
  </si>
  <si>
    <t>Koeficient prořez: 0,05</t>
  </si>
  <si>
    <t>998776102R00</t>
  </si>
  <si>
    <t>Přesun hmot pro podlahy povlakové v objektech výšky do 12 m</t>
  </si>
  <si>
    <t>vodorovně do 50 m</t>
  </si>
  <si>
    <t xml:space="preserve">39,41,42,43,44,45, : </t>
  </si>
  <si>
    <t>Součet: : 1,50952</t>
  </si>
  <si>
    <t>776521110xxx</t>
  </si>
  <si>
    <t>Lepení pásů PVC na stěny</t>
  </si>
  <si>
    <t>včetně penetrace</t>
  </si>
  <si>
    <t>284115xxx</t>
  </si>
  <si>
    <t>Role vinyl; tl. 1 mm; jednovrstvý; vhodný pro obklad stěn lepením, vlhké prostředí</t>
  </si>
  <si>
    <t>Odkaz na mn. položky pořadí 47 : 75,60000</t>
  </si>
  <si>
    <t xml:space="preserve">47,48, : </t>
  </si>
  <si>
    <t>Součet: : 0,22075</t>
  </si>
  <si>
    <t xml:space="preserve">stěna - stěna (svisle) : </t>
  </si>
  <si>
    <t>I.a : 2*4*3</t>
  </si>
  <si>
    <t>I.b : 2*4*2</t>
  </si>
  <si>
    <t>II.a : 2*4</t>
  </si>
  <si>
    <t>II.b : 2*4</t>
  </si>
  <si>
    <t>III : 2*4</t>
  </si>
  <si>
    <t>I.b : 2*4*3</t>
  </si>
  <si>
    <t>781101210R00</t>
  </si>
  <si>
    <t>Příprava podkladu pod obklady penetrace podkladu pod obklady</t>
  </si>
  <si>
    <t>včetně dodávky materiálu.</t>
  </si>
  <si>
    <t>Odkaz na mn. položky pořadí 52 : 213,21000</t>
  </si>
  <si>
    <t>781475115RU3</t>
  </si>
  <si>
    <t>Montáž obkladů vnitřních z dlaždic keramických 250 x 250 mm,  , kladených do flexibilního tmele</t>
  </si>
  <si>
    <t>781497121RS2</t>
  </si>
  <si>
    <t xml:space="preserve">Lišty k obkladům profil rohový eloxovaný hliník, uložení do tmele,  , výška profilu 8 mm,  </t>
  </si>
  <si>
    <t>I.a : (1,2+0,15+0,9)*3</t>
  </si>
  <si>
    <t>I.b : (1,2+0,15+0,9)*2</t>
  </si>
  <si>
    <t>II.a : 1,2+0,15+0,9</t>
  </si>
  <si>
    <t>II.b : 1,2+0,15+0,9</t>
  </si>
  <si>
    <t>III : 1,2+0,15+0,9</t>
  </si>
  <si>
    <t>I.b : (1,2+0,15+0,9)*3</t>
  </si>
  <si>
    <t>597813663R</t>
  </si>
  <si>
    <t>obklad keramický š = 198 mm; l = 248 mm; h = 6,8 mm; pro interiér; barva světle šedá; mat</t>
  </si>
  <si>
    <t>998781102R00</t>
  </si>
  <si>
    <t>Přesun hmot pro obklady keramické v objektech výšky do 12 m</t>
  </si>
  <si>
    <t xml:space="preserve">50,51,52,53,54, : </t>
  </si>
  <si>
    <t>Součet: : 3,60756</t>
  </si>
  <si>
    <t>784402801R00</t>
  </si>
  <si>
    <t>Odstranění maleb oškrabáním, v místnostech do 3,8 m</t>
  </si>
  <si>
    <t>800-784</t>
  </si>
  <si>
    <t>784191201R00</t>
  </si>
  <si>
    <t>Příprava povrchu Penetrace (napouštění) podkladu disperzní, jednonásobná</t>
  </si>
  <si>
    <t xml:space="preserve">část A pokoj + předsíň : </t>
  </si>
  <si>
    <t>I.a : (3,75+5,61)*2*2,7*3</t>
  </si>
  <si>
    <t>(1,78+2,25)*2*2,3*3</t>
  </si>
  <si>
    <t>I.b : (3,75+5,61)*2*2,7*2</t>
  </si>
  <si>
    <t>(1,78+2,25)*2*2,3*2</t>
  </si>
  <si>
    <t>II.a : (3,75+5,46)*2*2,7</t>
  </si>
  <si>
    <t>(1,78+2,4)*2*2,3</t>
  </si>
  <si>
    <t>II.b : (3,75+5,46)*2*2,7</t>
  </si>
  <si>
    <t>III : (4,64+6,37+5,13+6,37+0,35+0,35)*2,7</t>
  </si>
  <si>
    <t>(2,22+2,61)*2*2,3</t>
  </si>
  <si>
    <t>I.a : (3,75+5,51)*2*2,7*3</t>
  </si>
  <si>
    <t>I.b : (3,75+5,51)*2*2,7*3</t>
  </si>
  <si>
    <t xml:space="preserve">stropy : </t>
  </si>
  <si>
    <t>I.a : (21,13+3,99)*3</t>
  </si>
  <si>
    <t>I.b : (21,13+3,99)*2</t>
  </si>
  <si>
    <t>II.a : 20,57+4,26</t>
  </si>
  <si>
    <t>II.b : 20,57+4,26</t>
  </si>
  <si>
    <t>III : 23,07+5,51</t>
  </si>
  <si>
    <t>I.a : (20,73+3,99)*3</t>
  </si>
  <si>
    <t>I.b : (20,73+3,99)*3</t>
  </si>
  <si>
    <t>784191301R00</t>
  </si>
  <si>
    <t>Příprava povrchu Penetrace (napouštění) podkladu protiplísňová, jednonásobná</t>
  </si>
  <si>
    <t>Odkaz na mn. položky pořadí 60 : 93,81800</t>
  </si>
  <si>
    <t>784195212R00</t>
  </si>
  <si>
    <t>Malby z malířských směsí otěruvzdorných,  , bělost 82 %, dvojnásobné, Hmota nátěrová typ: malířská;  funkce: dekorační;  vrstva: vrchní;  interiér;  podklad: minerální, sádrokarton;  barva: bílá;  lesk: matný (G3);  b...</t>
  </si>
  <si>
    <t>Odkaz na mn. položky pořadí 57 : 1331,63100</t>
  </si>
  <si>
    <t>784195612R00</t>
  </si>
  <si>
    <t>Malby z malířských směsí protiplísňové,  , bílé, dvojnásobné, Hmota nátěrová typ: malířská;  funkce: dekorační, fungicidní;  vrstva: vrchní;  interiér;  bělost (BaSO4) = 92 %;  ředidlo: voda;  spotřeba (1 vrst...</t>
  </si>
  <si>
    <t>I.a : (1,88+2,25)*2*0,3*3</t>
  </si>
  <si>
    <t>I.b : (1,88+2,25)*2*0,3*2</t>
  </si>
  <si>
    <t>II.a : (1,88+2,4)*2*0,3</t>
  </si>
  <si>
    <t>II.b : (1,88+2,4)*2*0,3</t>
  </si>
  <si>
    <t>III : (1,94+1,9)*2*0,3</t>
  </si>
  <si>
    <t>I.b : (1,88+2,25)*2*0,3*3</t>
  </si>
  <si>
    <t>979990001R00</t>
  </si>
  <si>
    <t>Poplatek za skládku stavební suti</t>
  </si>
  <si>
    <t>RTS 20/ I</t>
  </si>
  <si>
    <t xml:space="preserve">Demontážní hmotnosti z položek s pořadovými čísly: : </t>
  </si>
  <si>
    <t xml:space="preserve">4,5,6,8,9,11,12,13,14,28, : </t>
  </si>
  <si>
    <t>Součet: : 23,09935</t>
  </si>
  <si>
    <t xml:space="preserve">- sdk : </t>
  </si>
  <si>
    <t>Odkaz na mn. položky pořadí 62 : 0,21574*-1</t>
  </si>
  <si>
    <t xml:space="preserve">- dřevo : </t>
  </si>
  <si>
    <t>Odkaz na mn. položky pořadí 63 : 4,90176*-1</t>
  </si>
  <si>
    <t>979990110R00</t>
  </si>
  <si>
    <t>Poplatek za skládku Poplatek za uložení suti - sádrokartonové desky, skupina odpadu 170802</t>
  </si>
  <si>
    <t>Odkaz na dem. hmot. položky pořadí 6 : 0,21574</t>
  </si>
  <si>
    <t>979990161R00</t>
  </si>
  <si>
    <t>Poplatek za skládku Poplatek za likvidaci (spalovna) - dřevo, skupina odpadu 170201</t>
  </si>
  <si>
    <t>Odkaz na dem. hmot. položky pořadí 10 : 1,76000</t>
  </si>
  <si>
    <t>Odkaz na dem. hmot. položky pořadí 38 : 3,14176</t>
  </si>
  <si>
    <t>979011211R00</t>
  </si>
  <si>
    <t>Svislá doprava suti a vybouraných hmot nošením za prvé podlaží nad základním podlažím</t>
  </si>
  <si>
    <t>Přesun suti</t>
  </si>
  <si>
    <t>POL8_</t>
  </si>
  <si>
    <t xml:space="preserve">6,7,8,10,11,18,19,20,21,38, : </t>
  </si>
  <si>
    <t>979011219R00</t>
  </si>
  <si>
    <t>Svislá doprava suti a vybouraných hmot nošením příplatek zakaždé další podlaží nad prvním základním podlažím</t>
  </si>
  <si>
    <t>Součet: : 46,19870</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</si>
  <si>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</si>
  <si>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</si>
  <si>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</si>
  <si>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</si>
  <si>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</si>
  <si>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900,87474</t>
  </si>
  <si>
    <t>979082111R00</t>
  </si>
  <si>
    <t>Vnitrostaveništní doprava suti a vybouraných hmot do 10 m</t>
  </si>
  <si>
    <t>979082121R00</t>
  </si>
  <si>
    <t>Vnitrostaveništní doprava suti a vybouraných hmot příplatek k ceně za každých dalších 5 m</t>
  </si>
  <si>
    <t>Součet: : 138,59611</t>
  </si>
  <si>
    <t>Včetně:</t>
  </si>
  <si>
    <t>T101</t>
  </si>
  <si>
    <t>demontáž stávajících svítidel vč. zdrojů (trafa)</t>
  </si>
  <si>
    <t>ks</t>
  </si>
  <si>
    <t>POL1_1</t>
  </si>
  <si>
    <t>T102</t>
  </si>
  <si>
    <t>montáž nových podhledových LED svítidel vč. zdrojů (součást dod. svítidla), včetně zvětšení, stávajícího otvoru 90 mm na nový průměr 117 mm</t>
  </si>
  <si>
    <t>T103</t>
  </si>
  <si>
    <t>Podhledové LED svítidlo, např. ATUEL LED/12W/230V 3000K pr. 14,5 cm IP54, 230 V (trafo součástí, dodávky svítidla)</t>
  </si>
  <si>
    <t>POL3_0</t>
  </si>
  <si>
    <t>T201</t>
  </si>
  <si>
    <t>připojení nové kuch. linky ke světelnému obvodu instalací nové rozbočovací krabice ve stávajícím, rozvodu, přivedení šňůry 3x1,5 do přichystané krabice (součást dodávky linky) s rezervou 4m (možnost</t>
  </si>
  <si>
    <t>odstavení linky bez rozpojování)</t>
  </si>
  <si>
    <t>T202</t>
  </si>
  <si>
    <t>instalační krabice se svorkovnicí a víčkem</t>
  </si>
  <si>
    <t>T203</t>
  </si>
  <si>
    <t>Kabel H05VV-F 3Gx1,5 černá (CYSY 3Cx1,5)</t>
  </si>
  <si>
    <t>T204</t>
  </si>
  <si>
    <t>připojení nové kuch. linky k zásuvkovému obvodu instalací nové rozbočovací krabice ve stávajícím, rozvodu, přivedení šňůry 3x2,5 do přichystané krabice (součást dodávky linky) s rezervou 4m (možnost</t>
  </si>
  <si>
    <t>T205</t>
  </si>
  <si>
    <t>T206</t>
  </si>
  <si>
    <t>Kabel H05VV-F 3Gx2,5 bílá (CYSY 3Cx2,5)</t>
  </si>
  <si>
    <t>T301</t>
  </si>
  <si>
    <t>demontáž stávající zásuvky / dvojzásuvky, krabice ponechána, montáž nové svorkovnice, zapojení, vodičů, nové víčko</t>
  </si>
  <si>
    <t>T302</t>
  </si>
  <si>
    <t>nová svorkvnice do stávající krabice</t>
  </si>
  <si>
    <t>T303</t>
  </si>
  <si>
    <t>nové víčko na stávající krabici</t>
  </si>
  <si>
    <t>T304</t>
  </si>
  <si>
    <t>nalezení stávajícího vedení v místě budoucí nové zásuvky, zřízení otvoru ve stěně, instalace nové, spojovací krabice pro prodloužení vedení, přidání potřebné části vedení pro možnost zapojení nové</t>
  </si>
  <si>
    <t>zásuvky, tato položka může být změněna dle zvolené technolo</t>
  </si>
  <si>
    <t>T305</t>
  </si>
  <si>
    <t>nová instalační krabice pro svorkování potřebné přidané části vedení (nebude-li možno vedením ve, stěně pohybovat), svorkovnice, víčko</t>
  </si>
  <si>
    <t>T306</t>
  </si>
  <si>
    <t>nová krabice do sádrokartonové příčky pro novou zásuvku</t>
  </si>
  <si>
    <t>T307</t>
  </si>
  <si>
    <t>nová zásuvka 16A/230V</t>
  </si>
  <si>
    <t>T308</t>
  </si>
  <si>
    <t>CYKY-J 3x2,5 (doplnění nových zásuvkových obvodů)</t>
  </si>
  <si>
    <t>T401</t>
  </si>
  <si>
    <t>demontáž stávajícího vypínače ř. 1 vč. rámečku</t>
  </si>
  <si>
    <t>T402</t>
  </si>
  <si>
    <t>montáž nového vypínače ř. 1 vč. rámečku</t>
  </si>
  <si>
    <t>T403</t>
  </si>
  <si>
    <t>nový vypínač ř. 1, 10A, vč. rámečku</t>
  </si>
  <si>
    <t>T404</t>
  </si>
  <si>
    <t>demontáž stávajícího vypínače ř. 5 vč. rámečku</t>
  </si>
  <si>
    <t>T405</t>
  </si>
  <si>
    <t>montáž nového vypínače ř. 5 vč. rámečku</t>
  </si>
  <si>
    <t>T406</t>
  </si>
  <si>
    <t>nový vypínač ř. 5, 10A, vč. rámečku</t>
  </si>
  <si>
    <t>T407</t>
  </si>
  <si>
    <t>demontáž stávajícího tlačítkového ovladače ř. 1/0 vč. rámečku</t>
  </si>
  <si>
    <t>T408</t>
  </si>
  <si>
    <t>montáž nového tlačítkového ovladače ř. 1/0 vč. rámečku</t>
  </si>
  <si>
    <t>T409</t>
  </si>
  <si>
    <t>nový tlačítkový ovladač ř. 1/0 vč. rámečku</t>
  </si>
  <si>
    <t>T410</t>
  </si>
  <si>
    <t>demontáž stávající jednoduché zásuvky vč. rámečku</t>
  </si>
  <si>
    <t>T411</t>
  </si>
  <si>
    <t>montáž nové jednoduché zásuvky 16A/230V vč. rámečku</t>
  </si>
  <si>
    <t>T412</t>
  </si>
  <si>
    <t>nová jednoduchá zásuvka 16A/230V vč. rámečku</t>
  </si>
  <si>
    <t>T413</t>
  </si>
  <si>
    <t>demontáž stávající dvojzásuvky vč. rámečku</t>
  </si>
  <si>
    <t>T414</t>
  </si>
  <si>
    <t>montáž nové dvojzásuvky 16A/230V vč. rámečku</t>
  </si>
  <si>
    <t>T415</t>
  </si>
  <si>
    <t>nová dvojzásuvka 16A/230V vč. rámečku</t>
  </si>
  <si>
    <t>741810002-R</t>
  </si>
  <si>
    <t>Celková prohlídka elektrického rozvodu a zařízení přes 100 000 do 500 000,- Kč, revize</t>
  </si>
  <si>
    <t>HZS-1</t>
  </si>
  <si>
    <t>průběžný úklid dotčených prostor</t>
  </si>
  <si>
    <t>kpl</t>
  </si>
  <si>
    <t>065002000</t>
  </si>
  <si>
    <t>Mimostaveništní doprava materiálů</t>
  </si>
  <si>
    <t>910      T01</t>
  </si>
  <si>
    <t>Hzs-nezměřitelné stavební práce a přípomoci</t>
  </si>
  <si>
    <t>h</t>
  </si>
  <si>
    <t>HZS</t>
  </si>
  <si>
    <t>POL10_</t>
  </si>
  <si>
    <t>sekání drážek, prostupů : 24,0</t>
  </si>
  <si>
    <t>721170955R00</t>
  </si>
  <si>
    <t>Opravy odpadního potrubí novodurového vsazení odbočky do potrubí hrdlového, D 110 mm</t>
  </si>
  <si>
    <t>Včetně pomocného lešení o výšce podlahy do 1900 mm a pro zatížení do 1,5 kPa.</t>
  </si>
  <si>
    <t>721170962R00</t>
  </si>
  <si>
    <t>Opravy odpadního potrubí novodurového propojení dosavadního potrubí PVC, D 63 mm</t>
  </si>
  <si>
    <t>721170965R00</t>
  </si>
  <si>
    <t>Opravy odpadního potrubí novodurového propojení dosavadního potrubí PVC, D 110 mm</t>
  </si>
  <si>
    <t>721176102R00</t>
  </si>
  <si>
    <t>Potrubí HT připojovací vnější průměr D 40 mm, tloušťka stěny 1,8 mm, DN 40</t>
  </si>
  <si>
    <t>včetně tvarovek, objímek. Bez zednických výpomocí.</t>
  </si>
  <si>
    <t>Potrubí včetně tvarovek. Bez zednických výpomocí.</t>
  </si>
  <si>
    <t>721176103R00</t>
  </si>
  <si>
    <t>Potrubí HT připojovací vnější průměr D 50 mm, tloušťka stěny 1,8 mm, DN 50</t>
  </si>
  <si>
    <t>721176105R00</t>
  </si>
  <si>
    <t>Potrubí HT připojovací vnější průměr D 110 mm, tloušťka stěny 2,7 mm, DN 100</t>
  </si>
  <si>
    <t>721194104R00</t>
  </si>
  <si>
    <t>Zřízení přípojek na potrubí D 40 mm, materiál ve specifikaci</t>
  </si>
  <si>
    <t>vyvedení a upevnění odpadních výpustek,</t>
  </si>
  <si>
    <t>U : 12</t>
  </si>
  <si>
    <t>Ui : 2</t>
  </si>
  <si>
    <t>721194105R00</t>
  </si>
  <si>
    <t>Zřízení přípojek na potrubí D 50 mm, materiál ve specifikaci</t>
  </si>
  <si>
    <t>D : 14</t>
  </si>
  <si>
    <t>S : 12</t>
  </si>
  <si>
    <t>Si : 2</t>
  </si>
  <si>
    <t>721194109R00</t>
  </si>
  <si>
    <t>Zřízení přípojek na potrubí D 110  mm, materiál ve specifikaci</t>
  </si>
  <si>
    <t>K : 12</t>
  </si>
  <si>
    <t>Ki : 2</t>
  </si>
  <si>
    <t>721290111R00</t>
  </si>
  <si>
    <t>Zkouška těsnosti kanalizace v objektech vodou, DN 125</t>
  </si>
  <si>
    <t>2+10+1</t>
  </si>
  <si>
    <t>721      T00</t>
  </si>
  <si>
    <t>Hzs-nezměřitelné práce a přípomoci při výměně kanalizace</t>
  </si>
  <si>
    <t>13*2,0</t>
  </si>
  <si>
    <t>998721103R00</t>
  </si>
  <si>
    <t>Přesun hmot pro vnitřní kanalizaci v objektech výšky do 24 m</t>
  </si>
  <si>
    <t>POL1_7</t>
  </si>
  <si>
    <t>50 m vodorovně, měřeno od těžiště půdorysné plochy skládky do těžiště půdorysné plochy objektu</t>
  </si>
  <si>
    <t>722172962R00</t>
  </si>
  <si>
    <t>Opravy vodovodního potrubí z plastových trubek vsazení odbočky do stávajícího plastového potrubí polyfuzí včetně T-kusu, D 20 mm</t>
  </si>
  <si>
    <t>722173912R00</t>
  </si>
  <si>
    <t>Opravy vodovodního potrubí z plastových trubek ostatní práce mimo spojové svary s přidáním materiálu  spoje pro rozvod vody plastů polyfuzní, přes D 16 do D 20 mm</t>
  </si>
  <si>
    <t>722178711R00</t>
  </si>
  <si>
    <t>Potrubí vícevrstvé z polypropylenu, polypropylenu s čedičovými vlákny a polypropylenu PP-RCT/ PP-RCT+BF/ PP-RCT, D 20 mm, s 2,8 mm, S 3,2, polyfúzně svařované</t>
  </si>
  <si>
    <t>včetně tvarovek, bez zednických výpomocí</t>
  </si>
  <si>
    <t>SV : 10</t>
  </si>
  <si>
    <t>TV : 10</t>
  </si>
  <si>
    <t>722179191R00</t>
  </si>
  <si>
    <t>Příplatky za malý rozsah za práce malého rozsahu na zakázce do 20 m rozvodu</t>
  </si>
  <si>
    <t>722181213RZ6</t>
  </si>
  <si>
    <t>Izolace vodovodního potrubí návleková z trubic z pěnového polyetylenu, tloušťka stěny 13 mm, d 20 mm</t>
  </si>
  <si>
    <t>V položce je kalkulována dodávka izolační trubice, spon a lepicí pásky.</t>
  </si>
  <si>
    <t>722181214RZ6</t>
  </si>
  <si>
    <t>Izolace vodovodního potrubí návleková z trubic z pěnového polyetylenu, tloušťka stěny 20 mm, d 20 mm</t>
  </si>
  <si>
    <t>722190401R00</t>
  </si>
  <si>
    <t>Vyvedení a upevnění výpustek DN 15</t>
  </si>
  <si>
    <t>U : 12*2</t>
  </si>
  <si>
    <t>Ui : 2*2</t>
  </si>
  <si>
    <t>D : 14*2</t>
  </si>
  <si>
    <t>S : 12*2</t>
  </si>
  <si>
    <t>Si : 2*2</t>
  </si>
  <si>
    <t>722190901R00</t>
  </si>
  <si>
    <t>Uzavření nebo otevření vodovodního potrubí při opravě</t>
  </si>
  <si>
    <t>včetně vypuštění a napuštění,</t>
  </si>
  <si>
    <t>722202213R00</t>
  </si>
  <si>
    <t>Nástěnka vnitřní závit,  spoj svařováním, D 20 mm x DN 15, včetně dodávky materiálu</t>
  </si>
  <si>
    <t>722202221R00</t>
  </si>
  <si>
    <t>Nástěnný komplet (dvojnástěnka), vnitřní závit, spoj svařováním,  D 20 mm x DN 15, včetně dodávky materiálu</t>
  </si>
  <si>
    <t>722280106R00</t>
  </si>
  <si>
    <t>Tlakové zkoušky vodovodního potrubí do DN 32</t>
  </si>
  <si>
    <t>Včetně dodávky vody, uzavření a zabezpečení konců potrubí.</t>
  </si>
  <si>
    <t>722290234R00</t>
  </si>
  <si>
    <t>Proplach a dezinfekce vodovodního potrubí do DN 80</t>
  </si>
  <si>
    <t>Včetně dodání desinfekčního prostředku.</t>
  </si>
  <si>
    <t>722      T00</t>
  </si>
  <si>
    <t>Hzs-nezměřitelné práce a přípomoci při výměně vodovodu</t>
  </si>
  <si>
    <t>998722103R00</t>
  </si>
  <si>
    <t>Přesun hmot pro vnitřní vodovod v objektech výšky do 24 m</t>
  </si>
  <si>
    <t>725119306R00</t>
  </si>
  <si>
    <t>Klozetové mísy montáž  závěsné</t>
  </si>
  <si>
    <t>725119401R00</t>
  </si>
  <si>
    <t>Doplňky Montáž doplňků zařízení záchodů předstěnový systém</t>
  </si>
  <si>
    <t>725119402R00</t>
  </si>
  <si>
    <t>Doplňky Montáž doplňků zařízení záchodů předstěnový systém do sádrokartonu</t>
  </si>
  <si>
    <t>725219401R00</t>
  </si>
  <si>
    <t>Umyvadlo montáž na šrouby do zdiva</t>
  </si>
  <si>
    <t>Včetně dodání zápachové uzávěrky.</t>
  </si>
  <si>
    <t>725249102R00</t>
  </si>
  <si>
    <t>Montáž sprchové mísy a vaničky sprchových mís a vaniček</t>
  </si>
  <si>
    <t>725249103R00</t>
  </si>
  <si>
    <t xml:space="preserve">Montáž sprchového koutu  </t>
  </si>
  <si>
    <t>725299101R00</t>
  </si>
  <si>
    <t>Montáž koupelnových doplňků mýdelníků, držáků apod.</t>
  </si>
  <si>
    <t>14*5</t>
  </si>
  <si>
    <t>725319101R00</t>
  </si>
  <si>
    <t>Montáž dřezu jednoduchého</t>
  </si>
  <si>
    <t>725814104R00</t>
  </si>
  <si>
    <t>Ventil  rohový, mosazný,  , DN 15 x DN 15, včetně dodávky materiálu</t>
  </si>
  <si>
    <t>725829301R00</t>
  </si>
  <si>
    <t>Montáž baterií umyvadlových a dřezových umyvadlové a dřezové stojánkové</t>
  </si>
  <si>
    <t>725849200R00</t>
  </si>
  <si>
    <t>Montáž baterie sprchové nastavitelná výška</t>
  </si>
  <si>
    <t>725849302R00</t>
  </si>
  <si>
    <t>Montáž baterie sprchové držáku sprchy</t>
  </si>
  <si>
    <t>28696750R</t>
  </si>
  <si>
    <t>systém předstěnový pro WC; pro zazdění mokrým procesem; ovládání zepředu;</t>
  </si>
  <si>
    <t>286967582R</t>
  </si>
  <si>
    <t>systém předstěnový pro závěsné WC, ZTP; pro suchou instalaci (do sádrokartonu), pro zazdění mokrým procesem; nádržka; ovládání zepředu; h = 112,0 cm; š = 42,5 cm; hl = 21,5 cm;</t>
  </si>
  <si>
    <t>551070101R</t>
  </si>
  <si>
    <t>tlačítko ovládací plastové; ovládací síla do 20,0 N; dvoučinné mechanické splachování 3 l/6 l; 247x165x17,5 mm; barva bílá</t>
  </si>
  <si>
    <t>55144241S</t>
  </si>
  <si>
    <t>Baterie sprchová s přísluš., hlavová a ruční sprcha</t>
  </si>
  <si>
    <t>551450004R</t>
  </si>
  <si>
    <t>baterie umyvadlová směšovací; stojánková; ovládání pákové, s otevíráním odpadu; povrch chrom; v. výtoku 45 mm</t>
  </si>
  <si>
    <t>55145041R</t>
  </si>
  <si>
    <t>baterie dřezová stojánková; ovládání pákové; povrch chrom; ramínko otočné; 215 mm</t>
  </si>
  <si>
    <t>55149005R</t>
  </si>
  <si>
    <t>držák toaletního papíru nerez</t>
  </si>
  <si>
    <t>55149011R</t>
  </si>
  <si>
    <t>zásobník na papírové ručníky; nerez</t>
  </si>
  <si>
    <t>55149020R</t>
  </si>
  <si>
    <t>dávkovač tekutého mýdla nerez; dvojdílný; obsah 1,00 l</t>
  </si>
  <si>
    <t>55149030T</t>
  </si>
  <si>
    <t>Zásobník na hygienické sáčky, nerez, 98x137x25 mm</t>
  </si>
  <si>
    <t>KS</t>
  </si>
  <si>
    <t>GSP002</t>
  </si>
  <si>
    <t>49815288</t>
  </si>
  <si>
    <t>55161627R</t>
  </si>
  <si>
    <t>sifon ke sprchové vaničce; plast; 90/50</t>
  </si>
  <si>
    <t>55161685R</t>
  </si>
  <si>
    <t>sifon lahvový; převlečná matice 5/4"; chromovaný</t>
  </si>
  <si>
    <t>551673931R</t>
  </si>
  <si>
    <t>sedátko klozetové s poklopem; duroplast; antibakteriální; bílé; úchyty ocelové; š = 376mm, H= 436mm, rozteč =155 mm</t>
  </si>
  <si>
    <t>551674021R</t>
  </si>
  <si>
    <t>sedátko klozetové plast; antibakteriální; bílé; úchyty ocelové; šířka = 378,0 mm; délka = 448,0 mm; rozteč = 155 mm</t>
  </si>
  <si>
    <t>55231082R</t>
  </si>
  <si>
    <t>dřez kuchyňský; jednoduchý; nerez, mat; š = 560 mm; hl. 480 mm; 160 mm; obdélníkový; montáž vestavný; bez otvoru pro baterii</t>
  </si>
  <si>
    <t>55428083.AR</t>
  </si>
  <si>
    <t>kout sprchový v = 1 850 mm; š = 900 mm; l = 900 mm; čtvercový; vstup rohový; š. vstupu 530 mm; výplň plast; dezén pearl</t>
  </si>
  <si>
    <t>640021173T</t>
  </si>
  <si>
    <t>Sklen. polička pod zrcadlo, tvrz.sklo, 399x22x100 mm</t>
  </si>
  <si>
    <t>XD20100200</t>
  </si>
  <si>
    <t>Z0047798</t>
  </si>
  <si>
    <t>642144751R</t>
  </si>
  <si>
    <t>umyvadlo š = 600 mm; hl. 450 mm; diturvit; s otvorem pro baterii; uprostřed; bílé</t>
  </si>
  <si>
    <t>64214484R</t>
  </si>
  <si>
    <t>umyvadlo š = 640 mm; hl. 550 mm; diturvit; zdravotní; s otvorem pro baterii; uprostřed;bílá</t>
  </si>
  <si>
    <t>64240056R</t>
  </si>
  <si>
    <t>mísa klozetová diturvit závěsná, zdravotní; h = 365 mm; š = 360 mm; hl. 700 mm; splach. hluboké; bílá</t>
  </si>
  <si>
    <t>64240062R</t>
  </si>
  <si>
    <t>mísa klozetová diturvit závěsná; h = 360 mm; š = 360 mm; hl. 530 mm; splach. hluboké; sedátko s poklopem; bílá</t>
  </si>
  <si>
    <t>642938000R</t>
  </si>
  <si>
    <t>vanička sprchová čtvercová; l = 900,0 mm; š = 900 mm; hl = 60 mm; průměr odpadu 90 mm; diturvit; bílá; umístění při stěně, v rohu</t>
  </si>
  <si>
    <t>998725103R00</t>
  </si>
  <si>
    <t>Přesun hmot pro zařizovací předměty v objektech výšky do 24 m</t>
  </si>
  <si>
    <t>787911111R00</t>
  </si>
  <si>
    <t>Montáž zrcadla na stěnu, lepidlem, plochy do 2 m2</t>
  </si>
  <si>
    <t>800-787</t>
  </si>
  <si>
    <t>včetně dodávky lepidla.</t>
  </si>
  <si>
    <t>0,6*0,6*14</t>
  </si>
  <si>
    <t>63465132R</t>
  </si>
  <si>
    <t>sklo plavené zrcadlo; bronz; š = 1 600 mm; l = 2000,0 mm; tl = 3,0 mm</t>
  </si>
  <si>
    <t xml:space="preserve">+5% : </t>
  </si>
  <si>
    <t>Odkaz na mn. položky pořadí 63 : 5,04000*1,05</t>
  </si>
  <si>
    <t>998787103R00</t>
  </si>
  <si>
    <t>Přesun hmot pro zasklívání v objektech výšky do 24 m</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</si>
  <si>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</si>
  <si>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</si>
  <si>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</si>
  <si>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00523  R</t>
  </si>
  <si>
    <t>Zkoušky a revize</t>
  </si>
  <si>
    <t>Náklady zhotovitele, související s prováděním zkoušek a revizí předepsaných technickými normami nebo objednatelem a které jsou pro provedení díla nezbytné.</t>
  </si>
  <si>
    <t>hygienický rozbor vody : 1</t>
  </si>
  <si>
    <t>PROHLÁŠENÍ  ÚČASTNÍKA</t>
  </si>
  <si>
    <t xml:space="preserve">Účastník čestně prohlašuje, že   </t>
  </si>
  <si>
    <r>
      <t>a)</t>
    </r>
    <r>
      <rPr>
        <sz val="7"/>
        <rFont val="Times New Roman"/>
        <family val="1"/>
        <charset val="238"/>
      </rPr>
      <t xml:space="preserve">       </t>
    </r>
    <r>
      <rPr>
        <sz val="11"/>
        <rFont val="Arial Narrow"/>
        <family val="2"/>
        <charset val="238"/>
      </rPr>
      <t>se pečlivě seznámil se zadávacími podmínkami, porozuměl jim a mj. tak používá veškeré pojmy a zkratky v souladu se zadávací dokumentací,</t>
    </r>
  </si>
  <si>
    <r>
      <t>b)</t>
    </r>
    <r>
      <rPr>
        <sz val="7"/>
        <rFont val="Times New Roman"/>
        <family val="1"/>
        <charset val="238"/>
      </rPr>
      <t xml:space="preserve">       </t>
    </r>
    <r>
      <rPr>
        <sz val="11"/>
        <rFont val="Arial Narrow"/>
        <family val="2"/>
        <charset val="238"/>
      </rPr>
      <t>přijímá elektronický nástroj E-ZAK jako výhradní prostředek komunikace ve výběrovém řízení, nestanoví-li zadavatel u konkrétního úkonu jinak,</t>
    </r>
  </si>
  <si>
    <r>
      <t>c)</t>
    </r>
    <r>
      <rPr>
        <sz val="7"/>
        <rFont val="Times New Roman"/>
        <family val="1"/>
        <charset val="238"/>
      </rPr>
      <t xml:space="preserve">       </t>
    </r>
    <r>
      <rPr>
        <sz val="11"/>
        <rFont val="Arial Narrow"/>
        <family val="2"/>
        <charset val="238"/>
      </rPr>
      <t xml:space="preserve">výše uvedená kontaktní osoba je oprávněna k jednání za účastníka v rámci výběrového řízení, </t>
    </r>
  </si>
  <si>
    <r>
      <t>d)</t>
    </r>
    <r>
      <rPr>
        <sz val="7"/>
        <rFont val="Times New Roman"/>
        <family val="1"/>
        <charset val="238"/>
      </rPr>
      <t xml:space="preserve">       </t>
    </r>
    <r>
      <rPr>
        <sz val="11"/>
        <rFont val="Arial Narrow"/>
        <family val="2"/>
        <charset val="238"/>
      </rPr>
      <t xml:space="preserve">je srozuměn s tím, že veškeré písemnosti zasílané prostřednictvím elektronického nástroje E-ZAK se považují za řádně doručené dnem jejich doručení do uživatelského účtu adresáta písemnosti v elektronickém nástroji E-ZAK, </t>
    </r>
  </si>
  <si>
    <r>
      <t>e)</t>
    </r>
    <r>
      <rPr>
        <sz val="7"/>
        <rFont val="Times New Roman"/>
        <family val="1"/>
        <charset val="238"/>
      </rPr>
      <t xml:space="preserve">       </t>
    </r>
    <r>
      <rPr>
        <sz val="11"/>
        <rFont val="Arial Narrow"/>
        <family val="2"/>
        <charset val="238"/>
      </rPr>
      <t>při plnění předmětu veřejné zakázky zajistí legální zaměstnávání, férové a důstojné pracovní podmínky, odpovídající úroveň bezpečnosti práce pro všechny osoby, které se budou na plnění předmětu veřejné zakázky podílet, bude se snažit minimalizovat dopad na životní prostředí, respektovat udržitelnost či možnosti cirkulární ekonomiky a pokud je to možné a vhodné bude implementovat nové nebo značně zlepšené produkty, služby nebo postupy související s předmětem veřejné zakázky a bude dodržovat další požadavky na společenskou a environmentální odpovědnost a inovace uvedené v obchodních a jiných smluvních podmínkách; splnění uvedených požadavků zajistí účastník i u svých poddodavatelů,</t>
    </r>
  </si>
  <si>
    <t>Účastník, který se uchází o veřejnou zakázku, tímto předkládá toto prohlášení za účelem prokázání splnění jednotlivých požadavků zadavatele, kterými je podmiňována účast dodavatelů ve výběrovém řízení.</t>
  </si>
  <si>
    <r>
      <t>f)</t>
    </r>
    <r>
      <rPr>
        <sz val="7"/>
        <rFont val="Times New Roman"/>
        <family val="1"/>
        <charset val="238"/>
      </rPr>
      <t xml:space="preserve">         </t>
    </r>
    <r>
      <rPr>
        <sz val="11"/>
        <rFont val="Arial Narrow"/>
        <family val="2"/>
        <charset val="238"/>
      </rPr>
      <t>není účastník sám, jeho poddodavatel, prostřednictvím kterého prokazuje kvalifikaci, nebo dodavatel, se kterým podává společnou nabídku, obchodní společností, ve které veřejný funkcionář uvedený v § 2 odst. 1 písm. c) zákona č. 159/2006 Sb., o střetu zájmů nebo jím ovládaná osoba vlastní podíl představující alespoň 25 % účasti společníka v obchodní společnosti,</t>
    </r>
  </si>
  <si>
    <r>
      <t>h)</t>
    </r>
    <r>
      <rPr>
        <sz val="7"/>
        <rFont val="Times New Roman"/>
        <family val="1"/>
        <charset val="238"/>
      </rPr>
      <t xml:space="preserve">       </t>
    </r>
    <r>
      <rPr>
        <sz val="11"/>
        <rFont val="Arial Narrow"/>
        <family val="2"/>
        <charset val="238"/>
      </rPr>
      <t>splňuje veškeré požadavky zadavatele na předmět veřejné zakázky, a že</t>
    </r>
  </si>
  <si>
    <r>
      <t>i)</t>
    </r>
    <r>
      <rPr>
        <sz val="7"/>
        <rFont val="Times New Roman"/>
        <family val="1"/>
        <charset val="238"/>
      </rPr>
      <t xml:space="preserve">       </t>
    </r>
    <r>
      <rPr>
        <sz val="11"/>
        <rFont val="Arial Narrow"/>
        <family val="2"/>
        <charset val="238"/>
      </rPr>
      <t>je pro případ uzavření smlouvy na veřejnou zakázku vázán veškerými technickými, obchodními a jinými smluvními podmínkami zadavatele.</t>
    </r>
  </si>
  <si>
    <r>
      <t>g)</t>
    </r>
    <r>
      <rPr>
        <sz val="7"/>
        <rFont val="Times New Roman"/>
        <family val="1"/>
        <charset val="238"/>
      </rPr>
      <t xml:space="preserve">       </t>
    </r>
    <r>
      <rPr>
        <sz val="11"/>
        <rFont val="Arial Narrow"/>
        <family val="2"/>
        <charset val="238"/>
      </rPr>
      <t>se na nabízené plnění nevztahují sankce EU a že není účastník sám, jeho poddodavatel, nebo dodavatel, se kterým podává společnou nabídku, osobou, subjektem či orgánem uvedeným na sankčním seznamu EU, nebo osobou, subjektem či orgánem, na které se vztahuje zákaz zadat nebo dále plnit veřejnou zakázku dle čl. 5k nařízení Rady (EU) č. 2022/576 ze dne 8. 4. 2022, kterým se mění nařízení (EU) č. 833/2014, o omezujících opatřeních vzhledem k činnostem Ruska destabilizujícím situaci na Ukrajině,</t>
    </r>
  </si>
  <si>
    <t>TECHNICKÁ KVALIFIKACE - REFERENČNÍ ZAKÁZKY</t>
  </si>
  <si>
    <t>Účastník čestně prohlašuje, že splňuje následující požadavky na referenční zakázky:</t>
  </si>
  <si>
    <t>Název subjektu, pro který byla referenční zakázka realizována:</t>
  </si>
  <si>
    <t>Identifikace předmětu plnění:</t>
  </si>
  <si>
    <t>Datum dokončení zakázky:</t>
  </si>
  <si>
    <t>Hodnota v Kč bez DPH:</t>
  </si>
  <si>
    <t>Kontaktní osoba objednatele:</t>
  </si>
  <si>
    <t>Referenční zakázka č. 1.</t>
  </si>
  <si>
    <t>Referenční zakázka č. 2.</t>
  </si>
  <si>
    <r>
      <t xml:space="preserve">1.    Byly realizovány v období </t>
    </r>
    <r>
      <rPr>
        <b/>
        <sz val="11"/>
        <rFont val="Arial Narrow"/>
        <family val="2"/>
        <charset val="238"/>
      </rPr>
      <t>posledních 5 letech</t>
    </r>
    <r>
      <rPr>
        <sz val="11"/>
        <rFont val="Arial Narrow"/>
        <family val="2"/>
        <charset val="238"/>
      </rPr>
      <t xml:space="preserve"> před zahájením zadávacího řízení</t>
    </r>
  </si>
  <si>
    <t>4.   Předmětem rekonstrukce byly budovy/objekty spadající do „SEKCE 1 – BUDOVY“ Klasifikace stavebních děl CZ-CC účinné od 1. 1. 2019. Klasifikace stavebních děl CZ-CC  je přístupná zde: https://www.czso.cz/csu/czso/klasifikace_stavebnich_del_cz_cc_platna_od_1_1_2019</t>
  </si>
  <si>
    <t>3.   Minimální hodnota referenčních zakázek činila alespoň 2.000.000,- Kč bez DPH pro každou z nich.</t>
  </si>
  <si>
    <r>
      <t xml:space="preserve">2.   Jednalo se alespoň o </t>
    </r>
    <r>
      <rPr>
        <b/>
        <sz val="11"/>
        <rFont val="Arial Narrow"/>
        <family val="2"/>
        <charset val="238"/>
      </rPr>
      <t>2 referenční zakázky</t>
    </r>
    <r>
      <rPr>
        <sz val="11"/>
        <rFont val="Arial Narrow"/>
        <family val="2"/>
        <charset val="238"/>
      </rPr>
      <t xml:space="preserve"> jejichž předmětem byly stavební práce spočívající v rekonstrukci objektu.</t>
    </r>
  </si>
  <si>
    <t>TECHNICKÁ KVALIFIKACE - REALIZAČNÍ TÝM</t>
  </si>
  <si>
    <t>Účastník čestně prohlašuje, že disponuje kvalifikovaným realizačním týmem, který se bude podílet na plnění veřejné zakázky.</t>
  </si>
  <si>
    <t xml:space="preserve">Hlavní stavbyvedoucí. </t>
  </si>
  <si>
    <t>Jméno a příjmení:</t>
  </si>
  <si>
    <t>Kontakt (e-mail, telefon):</t>
  </si>
  <si>
    <t>Autorizace v oboru (minimálně autorizovaný inženýr nebo technik):</t>
  </si>
  <si>
    <t>Délka praxe (minimálně 3 roky od získání autorizace):</t>
  </si>
  <si>
    <t>Termín realizace ref. Zakázky č. 1:</t>
  </si>
  <si>
    <t>Hodnota ref. Zakázky č. 1 v Kč bez DPH:</t>
  </si>
  <si>
    <t>Název subjektu, pro který byla realizována referenční zakázka č.1:</t>
  </si>
  <si>
    <t>Název subjektu, pro který byla realizována referenční zakázka č. 2:</t>
  </si>
  <si>
    <t>Termín realizace ref. Zakázky č. 2:</t>
  </si>
  <si>
    <t>Hodnota ref. Zakázky č. 2 v Kč bez DPH:</t>
  </si>
  <si>
    <t>Realizační tým povede hlavní stavbyvedoucí splňující následující požadavky:</t>
  </si>
  <si>
    <t>1.   je autorizovaný inženýr nebo technik</t>
  </si>
  <si>
    <t>2. Délka praxe minimálně 3 roky od získání autorizace.</t>
  </si>
  <si>
    <t>3.  Podílel se na realizaci minimálně dvou referenčních zakázak jejichž předmět byl podobný předmětu VZ.</t>
  </si>
  <si>
    <t>4.  Hodnota každé z těchto zkušeností činila minimálně 1 000 000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</si>
</sst>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
      <sz val="11"/>
      <name val="Arial Narrow"/>
      <family val="2"/>
      <charset val="238"/>
    </font>
    <font>
      <b/>
      <sz val="18"/>
      <name val="Arial CE"/>
      <charset val="238"/>
    </font>
    <font>
      <sz val="7"/>
      <name val="Times New Roman"/>
      <family val="1"/>
      <charset val="238"/>
    </font>
    <font>
      <b/>
      <sz val="11"/>
      <name val="Arial Narrow"/>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6" fillId="0" borderId="43" xfId="0" applyNumberFormat="1" applyFont="1" applyBorder="1" applyAlignment="1">
      <alignment horizontal="left" vertical="top" wrapText="1"/>
    </xf>
    <xf numFmtId="0" fontId="22" fillId="0" borderId="0" xfId="0" applyFont="1"/>
    <xf numFmtId="0" fontId="21" fillId="0" borderId="0" xfId="0" applyFont="1" applyAlignment="1">
      <alignment horizontal="justify" vertical="center"/>
    </xf>
    <xf numFmtId="0" fontId="21" fillId="0" borderId="0" xfId="0" applyFont="1" applyAlignment="1">
      <alignment horizontal="left" vertical="center"/>
    </xf>
    <xf numFmtId="0" fontId="21" fillId="0" borderId="0" xfId="0" applyFont="1"/>
    <xf numFmtId="0" fontId="24" fillId="0" borderId="0" xfId="0" applyFont="1"/>
    <xf numFmtId="0" fontId="8" fillId="4"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0" fillId="0" borderId="0" xfId="0" applyFill="1" applyBorder="1"/>
    <xf numFmtId="0" fontId="0" fillId="0" borderId="0" xfId="0" applyFill="1"/>
    <xf numFmtId="0" fontId="21" fillId="0" borderId="0" xfId="0" applyFont="1" applyAlignment="1">
      <alignment horizontal="left" vertical="center"/>
    </xf>
    <xf numFmtId="0" fontId="3" fillId="2" borderId="0" xfId="0" applyFont="1" applyFill="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lef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8" fillId="0" borderId="18" xfId="0" applyFont="1" applyBorder="1" applyAlignment="1">
      <alignment horizontal="center" vertical="top"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24" fillId="0" borderId="0" xfId="0" applyFont="1" applyFill="1"/>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5" sqref="A5"/>
    </sheetView>
  </sheetViews>
  <sheetFormatPr defaultRowHeight="12.75" x14ac:dyDescent="0.2"/>
  <sheetData>
    <row r="1" spans="1:7" x14ac:dyDescent="0.2">
      <c r="A1" s="21" t="s">
        <v>38</v>
      </c>
    </row>
    <row r="2" spans="1:7" ht="57.75" customHeight="1" x14ac:dyDescent="0.2">
      <c r="A2" s="203" t="s">
        <v>39</v>
      </c>
      <c r="B2" s="203"/>
      <c r="C2" s="203"/>
      <c r="D2" s="203"/>
      <c r="E2" s="203"/>
      <c r="F2" s="203"/>
      <c r="G2" s="203"/>
    </row>
  </sheetData>
  <sheetProtection algorithmName="SHA-512" hashValue="sfmRbEnTdiyTC4+o8VwP085aAgsiyxs8mc8SGr4ddggOL+PIMcw3MigaH1zF5R7pCuUD5/eqCPz32u+raHjtAg==" saltValue="Dp9vBopCT0ZYLMHPHXjsj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topLeftCell="A9" workbookViewId="0">
      <selection activeCell="A12" sqref="A12"/>
    </sheetView>
  </sheetViews>
  <sheetFormatPr defaultRowHeight="12.75" x14ac:dyDescent="0.2"/>
  <cols>
    <col min="1" max="1" width="111.42578125" customWidth="1"/>
  </cols>
  <sheetData>
    <row r="1" spans="1:1" ht="23.25" x14ac:dyDescent="0.35">
      <c r="A1" s="193" t="s">
        <v>842</v>
      </c>
    </row>
    <row r="3" spans="1:1" ht="33" x14ac:dyDescent="0.2">
      <c r="A3" s="194" t="s">
        <v>849</v>
      </c>
    </row>
    <row r="4" spans="1:1" ht="16.5" x14ac:dyDescent="0.2">
      <c r="A4" s="194" t="s">
        <v>843</v>
      </c>
    </row>
    <row r="5" spans="1:1" ht="33" x14ac:dyDescent="0.2">
      <c r="A5" s="194" t="s">
        <v>844</v>
      </c>
    </row>
    <row r="6" spans="1:1" ht="33" x14ac:dyDescent="0.2">
      <c r="A6" s="194" t="s">
        <v>845</v>
      </c>
    </row>
    <row r="7" spans="1:1" ht="16.5" x14ac:dyDescent="0.2">
      <c r="A7" s="194" t="s">
        <v>846</v>
      </c>
    </row>
    <row r="8" spans="1:1" ht="33" x14ac:dyDescent="0.2">
      <c r="A8" s="194" t="s">
        <v>847</v>
      </c>
    </row>
    <row r="9" spans="1:1" ht="99" x14ac:dyDescent="0.2">
      <c r="A9" s="194" t="s">
        <v>848</v>
      </c>
    </row>
    <row r="10" spans="1:1" ht="49.5" x14ac:dyDescent="0.2">
      <c r="A10" s="194" t="s">
        <v>850</v>
      </c>
    </row>
    <row r="11" spans="1:1" ht="66" x14ac:dyDescent="0.2">
      <c r="A11" s="194" t="s">
        <v>853</v>
      </c>
    </row>
    <row r="12" spans="1:1" ht="16.5" x14ac:dyDescent="0.2">
      <c r="A12" s="194" t="s">
        <v>851</v>
      </c>
    </row>
    <row r="13" spans="1:1" ht="33" x14ac:dyDescent="0.2">
      <c r="A13" s="194" t="s">
        <v>852</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9"/>
  <sheetViews>
    <sheetView tabSelected="1" workbookViewId="0">
      <selection activeCell="A30" sqref="A30"/>
    </sheetView>
  </sheetViews>
  <sheetFormatPr defaultRowHeight="12.75" x14ac:dyDescent="0.2"/>
  <cols>
    <col min="1" max="1" width="56.140625" customWidth="1"/>
    <col min="2" max="2" width="57.28515625" customWidth="1"/>
  </cols>
  <sheetData>
    <row r="1" spans="1:5" ht="23.25" x14ac:dyDescent="0.35">
      <c r="A1" s="193" t="s">
        <v>854</v>
      </c>
    </row>
    <row r="3" spans="1:5" ht="24.95" customHeight="1" x14ac:dyDescent="0.3">
      <c r="A3" s="195" t="s">
        <v>855</v>
      </c>
      <c r="B3" s="196"/>
    </row>
    <row r="4" spans="1:5" ht="24.95" customHeight="1" x14ac:dyDescent="0.2">
      <c r="A4" s="205" t="s">
        <v>863</v>
      </c>
      <c r="B4" s="205"/>
    </row>
    <row r="5" spans="1:5" ht="24.95" customHeight="1" x14ac:dyDescent="0.3">
      <c r="A5" s="206" t="s">
        <v>866</v>
      </c>
      <c r="B5" s="206"/>
    </row>
    <row r="6" spans="1:5" ht="24.95" customHeight="1" x14ac:dyDescent="0.3">
      <c r="A6" s="206" t="s">
        <v>865</v>
      </c>
      <c r="B6" s="206"/>
    </row>
    <row r="7" spans="1:5" ht="39.75" customHeight="1" x14ac:dyDescent="0.2">
      <c r="A7" s="204" t="s">
        <v>864</v>
      </c>
      <c r="B7" s="204"/>
    </row>
    <row r="8" spans="1:5" ht="24.95" customHeight="1" x14ac:dyDescent="0.3">
      <c r="A8" s="194"/>
      <c r="B8" s="196"/>
    </row>
    <row r="9" spans="1:5" ht="24.95" customHeight="1" x14ac:dyDescent="0.3">
      <c r="A9" s="197" t="s">
        <v>861</v>
      </c>
      <c r="B9" s="196"/>
    </row>
    <row r="10" spans="1:5" ht="24.95" customHeight="1" x14ac:dyDescent="0.3">
      <c r="A10" s="196" t="s">
        <v>856</v>
      </c>
      <c r="B10" s="198"/>
      <c r="C10" s="199"/>
      <c r="D10" s="199"/>
      <c r="E10" s="200"/>
    </row>
    <row r="11" spans="1:5" ht="24.95" customHeight="1" x14ac:dyDescent="0.3">
      <c r="A11" s="196" t="s">
        <v>857</v>
      </c>
      <c r="B11" s="198"/>
    </row>
    <row r="12" spans="1:5" ht="24.95" customHeight="1" x14ac:dyDescent="0.3">
      <c r="A12" s="196" t="s">
        <v>858</v>
      </c>
      <c r="B12" s="198"/>
    </row>
    <row r="13" spans="1:5" ht="24.95" customHeight="1" x14ac:dyDescent="0.3">
      <c r="A13" s="196" t="s">
        <v>859</v>
      </c>
      <c r="B13" s="198"/>
    </row>
    <row r="14" spans="1:5" ht="24.95" customHeight="1" x14ac:dyDescent="0.3">
      <c r="A14" s="196" t="s">
        <v>860</v>
      </c>
      <c r="B14" s="198"/>
    </row>
    <row r="15" spans="1:5" ht="24.95" customHeight="1" x14ac:dyDescent="0.3">
      <c r="A15" s="196"/>
      <c r="B15" s="196"/>
    </row>
    <row r="16" spans="1:5" ht="24.95" customHeight="1" x14ac:dyDescent="0.3">
      <c r="A16" s="197" t="s">
        <v>862</v>
      </c>
      <c r="B16" s="196"/>
    </row>
    <row r="17" spans="1:2" ht="24.95" customHeight="1" x14ac:dyDescent="0.3">
      <c r="A17" s="196" t="s">
        <v>856</v>
      </c>
      <c r="B17" s="198"/>
    </row>
    <row r="18" spans="1:2" ht="24.95" customHeight="1" x14ac:dyDescent="0.3">
      <c r="A18" s="196" t="s">
        <v>857</v>
      </c>
      <c r="B18" s="198"/>
    </row>
    <row r="19" spans="1:2" ht="24.95" customHeight="1" x14ac:dyDescent="0.3">
      <c r="A19" s="196" t="s">
        <v>858</v>
      </c>
      <c r="B19" s="198"/>
    </row>
    <row r="20" spans="1:2" ht="24.95" customHeight="1" x14ac:dyDescent="0.3">
      <c r="A20" s="196" t="s">
        <v>859</v>
      </c>
      <c r="B20" s="198"/>
    </row>
    <row r="21" spans="1:2" ht="24.95" customHeight="1" x14ac:dyDescent="0.3">
      <c r="A21" s="196" t="s">
        <v>860</v>
      </c>
      <c r="B21" s="198"/>
    </row>
    <row r="22" spans="1:2" ht="24.95" customHeight="1" x14ac:dyDescent="0.2"/>
    <row r="23" spans="1:2" ht="24.95" customHeight="1" x14ac:dyDescent="0.35">
      <c r="A23" s="193" t="s">
        <v>867</v>
      </c>
    </row>
    <row r="24" spans="1:2" ht="24.95" customHeight="1" x14ac:dyDescent="0.2">
      <c r="A24" s="202" t="s">
        <v>868</v>
      </c>
    </row>
    <row r="25" spans="1:2" ht="24.95" customHeight="1" x14ac:dyDescent="0.2">
      <c r="A25" s="202" t="s">
        <v>880</v>
      </c>
    </row>
    <row r="26" spans="1:2" ht="24.95" customHeight="1" x14ac:dyDescent="0.3">
      <c r="A26" s="196" t="s">
        <v>881</v>
      </c>
    </row>
    <row r="27" spans="1:2" ht="24.95" customHeight="1" x14ac:dyDescent="0.2">
      <c r="A27" t="s">
        <v>882</v>
      </c>
    </row>
    <row r="28" spans="1:2" ht="24.95" customHeight="1" x14ac:dyDescent="0.2">
      <c r="A28" t="s">
        <v>883</v>
      </c>
    </row>
    <row r="29" spans="1:2" ht="24.95" customHeight="1" x14ac:dyDescent="0.2">
      <c r="A29" t="s">
        <v>884</v>
      </c>
    </row>
    <row r="30" spans="1:2" ht="24.95" customHeight="1" x14ac:dyDescent="0.3">
      <c r="A30" s="276" t="s">
        <v>869</v>
      </c>
    </row>
    <row r="31" spans="1:2" ht="24.95" customHeight="1" x14ac:dyDescent="0.2">
      <c r="A31" s="201" t="s">
        <v>870</v>
      </c>
      <c r="B31" s="198"/>
    </row>
    <row r="32" spans="1:2" ht="24.95" customHeight="1" x14ac:dyDescent="0.2">
      <c r="A32" s="201" t="s">
        <v>871</v>
      </c>
      <c r="B32" s="198"/>
    </row>
    <row r="33" spans="1:2" ht="24.95" customHeight="1" x14ac:dyDescent="0.2">
      <c r="A33" s="201" t="s">
        <v>872</v>
      </c>
      <c r="B33" s="198"/>
    </row>
    <row r="34" spans="1:2" ht="24.95" customHeight="1" x14ac:dyDescent="0.2">
      <c r="A34" s="201" t="s">
        <v>873</v>
      </c>
      <c r="B34" s="198"/>
    </row>
    <row r="35" spans="1:2" ht="24.95" customHeight="1" x14ac:dyDescent="0.2">
      <c r="A35" s="201" t="s">
        <v>876</v>
      </c>
      <c r="B35" s="198"/>
    </row>
    <row r="36" spans="1:2" ht="24.95" customHeight="1" x14ac:dyDescent="0.2">
      <c r="A36" s="201" t="s">
        <v>874</v>
      </c>
      <c r="B36" s="198"/>
    </row>
    <row r="37" spans="1:2" ht="24.95" customHeight="1" x14ac:dyDescent="0.2">
      <c r="A37" s="201" t="s">
        <v>875</v>
      </c>
      <c r="B37" s="198"/>
    </row>
    <row r="38" spans="1:2" ht="24.95" customHeight="1" x14ac:dyDescent="0.2">
      <c r="A38" s="201" t="s">
        <v>877</v>
      </c>
      <c r="B38" s="198"/>
    </row>
    <row r="39" spans="1:2" ht="24.95" customHeight="1" x14ac:dyDescent="0.2">
      <c r="A39" s="201" t="s">
        <v>878</v>
      </c>
      <c r="B39" s="198"/>
    </row>
    <row r="40" spans="1:2" ht="24.95" customHeight="1" x14ac:dyDescent="0.2">
      <c r="A40" s="201" t="s">
        <v>879</v>
      </c>
      <c r="B40" s="198"/>
    </row>
    <row r="41" spans="1:2" ht="24.95" customHeight="1" x14ac:dyDescent="0.2"/>
    <row r="42" spans="1:2" ht="24.95" customHeight="1" x14ac:dyDescent="0.2"/>
    <row r="43" spans="1:2" ht="24.95" customHeight="1" x14ac:dyDescent="0.2"/>
    <row r="44" spans="1:2" ht="24.95" customHeight="1" x14ac:dyDescent="0.2"/>
    <row r="45" spans="1:2" ht="24.95" customHeight="1" x14ac:dyDescent="0.2"/>
    <row r="46" spans="1:2" ht="24.95" customHeight="1" x14ac:dyDescent="0.2"/>
    <row r="47" spans="1:2" ht="24.95" customHeight="1" x14ac:dyDescent="0.2"/>
    <row r="48" spans="1:2" ht="24.95" customHeight="1" x14ac:dyDescent="0.2"/>
    <row r="49" ht="24.95" customHeight="1" x14ac:dyDescent="0.2"/>
    <row r="50" ht="24.95" customHeight="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sheetData>
  <mergeCells count="4">
    <mergeCell ref="A7:B7"/>
    <mergeCell ref="A4:B4"/>
    <mergeCell ref="A5:B5"/>
    <mergeCell ref="A6:B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112">
    <tabColor rgb="FF66FF66"/>
  </sheetPr>
  <dimension ref="A1:O91"/>
  <sheetViews>
    <sheetView showGridLines="0" topLeftCell="B5" zoomScaleNormal="100" zoomScaleSheetLayoutView="75" workbookViewId="0">
      <selection activeCell="D11" sqref="D11:G1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07" t="s">
        <v>41</v>
      </c>
      <c r="C1" s="208"/>
      <c r="D1" s="208"/>
      <c r="E1" s="208"/>
      <c r="F1" s="208"/>
      <c r="G1" s="208"/>
      <c r="H1" s="208"/>
      <c r="I1" s="208"/>
      <c r="J1" s="209"/>
    </row>
    <row r="2" spans="1:15" ht="36" customHeight="1" x14ac:dyDescent="0.2">
      <c r="A2" s="2"/>
      <c r="B2" s="74" t="s">
        <v>22</v>
      </c>
      <c r="C2" s="75"/>
      <c r="D2" s="76" t="s">
        <v>44</v>
      </c>
      <c r="E2" s="216" t="s">
        <v>45</v>
      </c>
      <c r="F2" s="217"/>
      <c r="G2" s="217"/>
      <c r="H2" s="217"/>
      <c r="I2" s="217"/>
      <c r="J2" s="218"/>
      <c r="O2" s="1"/>
    </row>
    <row r="3" spans="1:15" ht="27" hidden="1" customHeight="1" x14ac:dyDescent="0.2">
      <c r="A3" s="2"/>
      <c r="B3" s="77"/>
      <c r="C3" s="75"/>
      <c r="D3" s="78"/>
      <c r="E3" s="219"/>
      <c r="F3" s="220"/>
      <c r="G3" s="220"/>
      <c r="H3" s="220"/>
      <c r="I3" s="220"/>
      <c r="J3" s="221"/>
    </row>
    <row r="4" spans="1:15" ht="23.25" customHeight="1" x14ac:dyDescent="0.2">
      <c r="A4" s="2"/>
      <c r="B4" s="79"/>
      <c r="C4" s="80"/>
      <c r="D4" s="81"/>
      <c r="E4" s="229"/>
      <c r="F4" s="229"/>
      <c r="G4" s="229"/>
      <c r="H4" s="229"/>
      <c r="I4" s="229"/>
      <c r="J4" s="230"/>
    </row>
    <row r="5" spans="1:15" ht="24" customHeight="1" x14ac:dyDescent="0.2">
      <c r="A5" s="2"/>
      <c r="B5" s="31" t="s">
        <v>42</v>
      </c>
      <c r="D5" s="233" t="s">
        <v>46</v>
      </c>
      <c r="E5" s="234"/>
      <c r="F5" s="234"/>
      <c r="G5" s="234"/>
      <c r="H5" s="18" t="s">
        <v>40</v>
      </c>
      <c r="I5" s="83" t="s">
        <v>50</v>
      </c>
      <c r="J5" s="8"/>
    </row>
    <row r="6" spans="1:15" ht="15.75" customHeight="1" x14ac:dyDescent="0.2">
      <c r="A6" s="2"/>
      <c r="B6" s="28"/>
      <c r="C6" s="55"/>
      <c r="D6" s="235" t="s">
        <v>47</v>
      </c>
      <c r="E6" s="236"/>
      <c r="F6" s="236"/>
      <c r="G6" s="236"/>
      <c r="H6" s="18" t="s">
        <v>34</v>
      </c>
      <c r="I6" s="83" t="s">
        <v>51</v>
      </c>
      <c r="J6" s="8"/>
    </row>
    <row r="7" spans="1:15" ht="15.75" customHeight="1" x14ac:dyDescent="0.2">
      <c r="A7" s="2"/>
      <c r="B7" s="29"/>
      <c r="C7" s="56"/>
      <c r="D7" s="82" t="s">
        <v>49</v>
      </c>
      <c r="E7" s="237" t="s">
        <v>48</v>
      </c>
      <c r="F7" s="238"/>
      <c r="G7" s="238"/>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23"/>
      <c r="E11" s="223"/>
      <c r="F11" s="223"/>
      <c r="G11" s="223"/>
      <c r="H11" s="18" t="s">
        <v>40</v>
      </c>
      <c r="I11" s="85"/>
      <c r="J11" s="8"/>
    </row>
    <row r="12" spans="1:15" ht="15.75" customHeight="1" x14ac:dyDescent="0.2">
      <c r="A12" s="2"/>
      <c r="B12" s="28"/>
      <c r="C12" s="55"/>
      <c r="D12" s="228"/>
      <c r="E12" s="228"/>
      <c r="F12" s="228"/>
      <c r="G12" s="228"/>
      <c r="H12" s="18" t="s">
        <v>34</v>
      </c>
      <c r="I12" s="85"/>
      <c r="J12" s="8"/>
    </row>
    <row r="13" spans="1:15" ht="15.75" customHeight="1" x14ac:dyDescent="0.2">
      <c r="A13" s="2"/>
      <c r="B13" s="29"/>
      <c r="C13" s="56"/>
      <c r="D13" s="84"/>
      <c r="E13" s="231"/>
      <c r="F13" s="232"/>
      <c r="G13" s="232"/>
      <c r="H13" s="19"/>
      <c r="I13" s="23"/>
      <c r="J13" s="34"/>
    </row>
    <row r="14" spans="1:15" ht="24" customHeight="1" x14ac:dyDescent="0.2">
      <c r="A14" s="2"/>
      <c r="B14" s="43" t="s">
        <v>21</v>
      </c>
      <c r="C14" s="58"/>
      <c r="D14" s="258" t="s">
        <v>43</v>
      </c>
      <c r="E14" s="258"/>
      <c r="F14" s="258"/>
      <c r="G14" s="258"/>
      <c r="H14" s="45"/>
      <c r="I14" s="44"/>
      <c r="J14" s="46"/>
    </row>
    <row r="15" spans="1:15" ht="32.25" customHeight="1" x14ac:dyDescent="0.2">
      <c r="A15" s="2"/>
      <c r="B15" s="35" t="s">
        <v>32</v>
      </c>
      <c r="C15" s="59"/>
      <c r="D15" s="54"/>
      <c r="E15" s="222"/>
      <c r="F15" s="222"/>
      <c r="G15" s="224"/>
      <c r="H15" s="224"/>
      <c r="I15" s="224" t="s">
        <v>29</v>
      </c>
      <c r="J15" s="225"/>
    </row>
    <row r="16" spans="1:15" ht="23.25" customHeight="1" x14ac:dyDescent="0.2">
      <c r="A16" s="138" t="s">
        <v>24</v>
      </c>
      <c r="B16" s="38" t="s">
        <v>24</v>
      </c>
      <c r="C16" s="60"/>
      <c r="D16" s="61"/>
      <c r="E16" s="213"/>
      <c r="F16" s="214"/>
      <c r="G16" s="213"/>
      <c r="H16" s="214"/>
      <c r="I16" s="213">
        <f>SUMIF(F61:F87,A16,I61:I87)+SUMIF(F61:F87,"PSU",I61:I87)</f>
        <v>0</v>
      </c>
      <c r="J16" s="215"/>
    </row>
    <row r="17" spans="1:10" ht="23.25" customHeight="1" x14ac:dyDescent="0.2">
      <c r="A17" s="138" t="s">
        <v>25</v>
      </c>
      <c r="B17" s="38" t="s">
        <v>25</v>
      </c>
      <c r="C17" s="60"/>
      <c r="D17" s="61"/>
      <c r="E17" s="213"/>
      <c r="F17" s="214"/>
      <c r="G17" s="213"/>
      <c r="H17" s="214"/>
      <c r="I17" s="213">
        <f>SUMIF(F61:F87,A17,I61:I87)</f>
        <v>0</v>
      </c>
      <c r="J17" s="215"/>
    </row>
    <row r="18" spans="1:10" ht="23.25" customHeight="1" x14ac:dyDescent="0.2">
      <c r="A18" s="138" t="s">
        <v>26</v>
      </c>
      <c r="B18" s="38" t="s">
        <v>26</v>
      </c>
      <c r="C18" s="60"/>
      <c r="D18" s="61"/>
      <c r="E18" s="213"/>
      <c r="F18" s="214"/>
      <c r="G18" s="213"/>
      <c r="H18" s="214"/>
      <c r="I18" s="213">
        <f>SUMIF(F61:F87,A18,I61:I87)</f>
        <v>0</v>
      </c>
      <c r="J18" s="215"/>
    </row>
    <row r="19" spans="1:10" ht="23.25" customHeight="1" x14ac:dyDescent="0.2">
      <c r="A19" s="138" t="s">
        <v>128</v>
      </c>
      <c r="B19" s="38" t="s">
        <v>27</v>
      </c>
      <c r="C19" s="60"/>
      <c r="D19" s="61"/>
      <c r="E19" s="213"/>
      <c r="F19" s="214"/>
      <c r="G19" s="213"/>
      <c r="H19" s="214"/>
      <c r="I19" s="213">
        <f>SUMIF(F61:F87,A19,I61:I87)</f>
        <v>0</v>
      </c>
      <c r="J19" s="215"/>
    </row>
    <row r="20" spans="1:10" ht="23.25" customHeight="1" x14ac:dyDescent="0.2">
      <c r="A20" s="138" t="s">
        <v>129</v>
      </c>
      <c r="B20" s="38" t="s">
        <v>28</v>
      </c>
      <c r="C20" s="60"/>
      <c r="D20" s="61"/>
      <c r="E20" s="213"/>
      <c r="F20" s="214"/>
      <c r="G20" s="213"/>
      <c r="H20" s="214"/>
      <c r="I20" s="213">
        <f>SUMIF(F61:F87,A20,I61:I87)</f>
        <v>0</v>
      </c>
      <c r="J20" s="215"/>
    </row>
    <row r="21" spans="1:10" ht="23.25" customHeight="1" x14ac:dyDescent="0.2">
      <c r="A21" s="2"/>
      <c r="B21" s="48" t="s">
        <v>29</v>
      </c>
      <c r="C21" s="62"/>
      <c r="D21" s="63"/>
      <c r="E21" s="226"/>
      <c r="F21" s="227"/>
      <c r="G21" s="226"/>
      <c r="H21" s="227"/>
      <c r="I21" s="226">
        <f>SUM(I16:J20)</f>
        <v>0</v>
      </c>
      <c r="J21" s="244"/>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242">
        <f>ZakladDPHSniVypocet</f>
        <v>0</v>
      </c>
      <c r="H23" s="243"/>
      <c r="I23" s="243"/>
      <c r="J23" s="40" t="str">
        <f t="shared" ref="J23:J28" si="0">Mena</f>
        <v>CZK</v>
      </c>
    </row>
    <row r="24" spans="1:10" ht="23.25" customHeight="1" x14ac:dyDescent="0.2">
      <c r="A24" s="2">
        <f>(A23-INT(A23))*100</f>
        <v>0</v>
      </c>
      <c r="B24" s="38" t="s">
        <v>13</v>
      </c>
      <c r="C24" s="60"/>
      <c r="D24" s="61"/>
      <c r="E24" s="65">
        <f>SazbaDPH1</f>
        <v>15</v>
      </c>
      <c r="F24" s="39" t="s">
        <v>0</v>
      </c>
      <c r="G24" s="240">
        <f>A23</f>
        <v>0</v>
      </c>
      <c r="H24" s="241"/>
      <c r="I24" s="241"/>
      <c r="J24" s="40" t="str">
        <f t="shared" si="0"/>
        <v>CZK</v>
      </c>
    </row>
    <row r="25" spans="1:10" ht="23.25" customHeight="1" x14ac:dyDescent="0.2">
      <c r="A25" s="2">
        <f>ZakladDPHZakl*SazbaDPH2/100</f>
        <v>0</v>
      </c>
      <c r="B25" s="38" t="s">
        <v>14</v>
      </c>
      <c r="C25" s="60"/>
      <c r="D25" s="61"/>
      <c r="E25" s="65">
        <v>21</v>
      </c>
      <c r="F25" s="39" t="s">
        <v>0</v>
      </c>
      <c r="G25" s="242">
        <f>ZakladDPHZaklVypocet</f>
        <v>0</v>
      </c>
      <c r="H25" s="243"/>
      <c r="I25" s="243"/>
      <c r="J25" s="40" t="str">
        <f t="shared" si="0"/>
        <v>CZK</v>
      </c>
    </row>
    <row r="26" spans="1:10" ht="23.25" customHeight="1" x14ac:dyDescent="0.2">
      <c r="A26" s="2">
        <f>(A25-INT(A25))*100</f>
        <v>0</v>
      </c>
      <c r="B26" s="32" t="s">
        <v>15</v>
      </c>
      <c r="C26" s="66"/>
      <c r="D26" s="54"/>
      <c r="E26" s="67">
        <f>SazbaDPH2</f>
        <v>21</v>
      </c>
      <c r="F26" s="30" t="s">
        <v>0</v>
      </c>
      <c r="G26" s="210">
        <f>A25</f>
        <v>0</v>
      </c>
      <c r="H26" s="211"/>
      <c r="I26" s="211"/>
      <c r="J26" s="37" t="str">
        <f t="shared" si="0"/>
        <v>CZK</v>
      </c>
    </row>
    <row r="27" spans="1:10" ht="23.25" customHeight="1" thickBot="1" x14ac:dyDescent="0.25">
      <c r="A27" s="2">
        <f>ZakladDPHSni+DPHSni+ZakladDPHZakl+DPHZakl</f>
        <v>0</v>
      </c>
      <c r="B27" s="31" t="s">
        <v>4</v>
      </c>
      <c r="C27" s="68"/>
      <c r="D27" s="69"/>
      <c r="E27" s="68"/>
      <c r="F27" s="16"/>
      <c r="G27" s="212">
        <f>CenaCelkem-(ZakladDPHSni+DPHSni+ZakladDPHZakl+DPHZakl)</f>
        <v>0</v>
      </c>
      <c r="H27" s="212"/>
      <c r="I27" s="212"/>
      <c r="J27" s="41" t="str">
        <f t="shared" si="0"/>
        <v>CZK</v>
      </c>
    </row>
    <row r="28" spans="1:10" ht="27.75" hidden="1" customHeight="1" thickBot="1" x14ac:dyDescent="0.25">
      <c r="A28" s="2"/>
      <c r="B28" s="111" t="s">
        <v>23</v>
      </c>
      <c r="C28" s="112"/>
      <c r="D28" s="112"/>
      <c r="E28" s="113"/>
      <c r="F28" s="114"/>
      <c r="G28" s="246">
        <f>ZakladDPHSniVypocet+ZakladDPHZaklVypocet</f>
        <v>0</v>
      </c>
      <c r="H28" s="246"/>
      <c r="I28" s="246"/>
      <c r="J28" s="115" t="str">
        <f t="shared" si="0"/>
        <v>CZK</v>
      </c>
    </row>
    <row r="29" spans="1:10" ht="27.75" customHeight="1" thickBot="1" x14ac:dyDescent="0.25">
      <c r="A29" s="2">
        <f>(A27-INT(A27))*100</f>
        <v>0</v>
      </c>
      <c r="B29" s="111" t="s">
        <v>35</v>
      </c>
      <c r="C29" s="116"/>
      <c r="D29" s="116"/>
      <c r="E29" s="116"/>
      <c r="F29" s="117"/>
      <c r="G29" s="245">
        <f>A27</f>
        <v>0</v>
      </c>
      <c r="H29" s="245"/>
      <c r="I29" s="245"/>
      <c r="J29" s="118" t="s">
        <v>64</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47"/>
      <c r="E34" s="248"/>
      <c r="G34" s="249"/>
      <c r="H34" s="250"/>
      <c r="I34" s="250"/>
      <c r="J34" s="25"/>
    </row>
    <row r="35" spans="1:10" ht="12.75" customHeight="1" x14ac:dyDescent="0.2">
      <c r="A35" s="2"/>
      <c r="B35" s="2"/>
      <c r="D35" s="239" t="s">
        <v>2</v>
      </c>
      <c r="E35" s="239"/>
      <c r="H35" s="10" t="s">
        <v>3</v>
      </c>
      <c r="J35" s="9"/>
    </row>
    <row r="36" spans="1:10" ht="13.5" customHeight="1" thickBot="1" x14ac:dyDescent="0.25">
      <c r="A36" s="11"/>
      <c r="B36" s="11"/>
      <c r="C36" s="73"/>
      <c r="D36" s="73"/>
      <c r="E36" s="73"/>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52</v>
      </c>
      <c r="C39" s="251"/>
      <c r="D39" s="251"/>
      <c r="E39" s="251"/>
      <c r="F39" s="98">
        <f>'099 01 Naklady'!AE21+'01 01 Pol'!AE593+'01 02 Pol'!AE52+'01 03 Pol'!AE145</f>
        <v>0</v>
      </c>
      <c r="G39" s="99">
        <f>'099 01 Naklady'!AF21+'01 01 Pol'!AF593+'01 02 Pol'!AF52+'01 03 Pol'!AF145</f>
        <v>0</v>
      </c>
      <c r="H39" s="100">
        <f t="shared" ref="H39:H46" si="1">(F39*SazbaDPH1/100)+(G39*SazbaDPH2/100)</f>
        <v>0</v>
      </c>
      <c r="I39" s="100">
        <f>F39+G39+H39</f>
        <v>0</v>
      </c>
      <c r="J39" s="101" t="str">
        <f>IF(CenaCelkemVypocet=0,"",I39/CenaCelkemVypocet*100)</f>
        <v/>
      </c>
    </row>
    <row r="40" spans="1:10" ht="25.5" customHeight="1" x14ac:dyDescent="0.2">
      <c r="A40" s="87">
        <v>2</v>
      </c>
      <c r="B40" s="102"/>
      <c r="C40" s="252" t="s">
        <v>53</v>
      </c>
      <c r="D40" s="252"/>
      <c r="E40" s="252"/>
      <c r="F40" s="103">
        <f>'099 01 Naklady'!AE21</f>
        <v>0</v>
      </c>
      <c r="G40" s="104">
        <f>'099 01 Naklady'!AF21</f>
        <v>0</v>
      </c>
      <c r="H40" s="104">
        <f t="shared" si="1"/>
        <v>0</v>
      </c>
      <c r="I40" s="104">
        <f>F40+G40+H40</f>
        <v>0</v>
      </c>
      <c r="J40" s="105" t="str">
        <f>IF(CenaCelkemVypocet=0,"",I40/CenaCelkemVypocet*100)</f>
        <v/>
      </c>
    </row>
    <row r="41" spans="1:10" ht="25.5" customHeight="1" x14ac:dyDescent="0.2">
      <c r="A41" s="87">
        <v>3</v>
      </c>
      <c r="B41" s="106" t="s">
        <v>54</v>
      </c>
      <c r="C41" s="251" t="s">
        <v>55</v>
      </c>
      <c r="D41" s="251"/>
      <c r="E41" s="251"/>
      <c r="F41" s="107">
        <f>'099 01 Naklady'!AE21</f>
        <v>0</v>
      </c>
      <c r="G41" s="100">
        <f>'099 01 Naklady'!AF21</f>
        <v>0</v>
      </c>
      <c r="H41" s="100">
        <f t="shared" si="1"/>
        <v>0</v>
      </c>
      <c r="I41" s="100">
        <f>F41+G41+H41</f>
        <v>0</v>
      </c>
      <c r="J41" s="101" t="str">
        <f>IF(CenaCelkemVypocet=0,"",I41/CenaCelkemVypocet*100)</f>
        <v/>
      </c>
    </row>
    <row r="42" spans="1:10" ht="25.5" customHeight="1" x14ac:dyDescent="0.2">
      <c r="A42" s="87">
        <v>2</v>
      </c>
      <c r="B42" s="102"/>
      <c r="C42" s="252" t="s">
        <v>56</v>
      </c>
      <c r="D42" s="252"/>
      <c r="E42" s="252"/>
      <c r="F42" s="103"/>
      <c r="G42" s="104"/>
      <c r="H42" s="104">
        <f t="shared" si="1"/>
        <v>0</v>
      </c>
      <c r="I42" s="104"/>
      <c r="J42" s="105"/>
    </row>
    <row r="43" spans="1:10" ht="25.5" customHeight="1" x14ac:dyDescent="0.2">
      <c r="A43" s="87">
        <v>2</v>
      </c>
      <c r="B43" s="102" t="s">
        <v>54</v>
      </c>
      <c r="C43" s="252" t="s">
        <v>57</v>
      </c>
      <c r="D43" s="252"/>
      <c r="E43" s="252"/>
      <c r="F43" s="103">
        <f>'01 01 Pol'!AE593+'01 02 Pol'!AE52+'01 03 Pol'!AE145</f>
        <v>0</v>
      </c>
      <c r="G43" s="104">
        <f>'01 01 Pol'!AF593+'01 02 Pol'!AF52+'01 03 Pol'!AF145</f>
        <v>0</v>
      </c>
      <c r="H43" s="104">
        <f t="shared" si="1"/>
        <v>0</v>
      </c>
      <c r="I43" s="104">
        <f>F43+G43+H43</f>
        <v>0</v>
      </c>
      <c r="J43" s="105" t="str">
        <f>IF(CenaCelkemVypocet=0,"",I43/CenaCelkemVypocet*100)</f>
        <v/>
      </c>
    </row>
    <row r="44" spans="1:10" ht="25.5" customHeight="1" x14ac:dyDescent="0.2">
      <c r="A44" s="87">
        <v>3</v>
      </c>
      <c r="B44" s="106" t="s">
        <v>54</v>
      </c>
      <c r="C44" s="251" t="s">
        <v>58</v>
      </c>
      <c r="D44" s="251"/>
      <c r="E44" s="251"/>
      <c r="F44" s="107">
        <f>'01 01 Pol'!AE593</f>
        <v>0</v>
      </c>
      <c r="G44" s="100">
        <f>'01 01 Pol'!AF593</f>
        <v>0</v>
      </c>
      <c r="H44" s="100">
        <f t="shared" si="1"/>
        <v>0</v>
      </c>
      <c r="I44" s="100">
        <f>F44+G44+H44</f>
        <v>0</v>
      </c>
      <c r="J44" s="101" t="str">
        <f>IF(CenaCelkemVypocet=0,"",I44/CenaCelkemVypocet*100)</f>
        <v/>
      </c>
    </row>
    <row r="45" spans="1:10" ht="25.5" customHeight="1" x14ac:dyDescent="0.2">
      <c r="A45" s="87">
        <v>3</v>
      </c>
      <c r="B45" s="106" t="s">
        <v>59</v>
      </c>
      <c r="C45" s="251" t="s">
        <v>60</v>
      </c>
      <c r="D45" s="251"/>
      <c r="E45" s="251"/>
      <c r="F45" s="107">
        <f>'01 02 Pol'!AE52</f>
        <v>0</v>
      </c>
      <c r="G45" s="100">
        <f>'01 02 Pol'!AF52</f>
        <v>0</v>
      </c>
      <c r="H45" s="100">
        <f t="shared" si="1"/>
        <v>0</v>
      </c>
      <c r="I45" s="100">
        <f>F45+G45+H45</f>
        <v>0</v>
      </c>
      <c r="J45" s="101" t="str">
        <f>IF(CenaCelkemVypocet=0,"",I45/CenaCelkemVypocet*100)</f>
        <v/>
      </c>
    </row>
    <row r="46" spans="1:10" ht="25.5" customHeight="1" x14ac:dyDescent="0.2">
      <c r="A46" s="87">
        <v>3</v>
      </c>
      <c r="B46" s="106" t="s">
        <v>61</v>
      </c>
      <c r="C46" s="251" t="s">
        <v>62</v>
      </c>
      <c r="D46" s="251"/>
      <c r="E46" s="251"/>
      <c r="F46" s="107">
        <f>'01 03 Pol'!AE145</f>
        <v>0</v>
      </c>
      <c r="G46" s="100">
        <f>'01 03 Pol'!AF145</f>
        <v>0</v>
      </c>
      <c r="H46" s="100">
        <f t="shared" si="1"/>
        <v>0</v>
      </c>
      <c r="I46" s="100">
        <f>F46+G46+H46</f>
        <v>0</v>
      </c>
      <c r="J46" s="101" t="str">
        <f>IF(CenaCelkemVypocet=0,"",I46/CenaCelkemVypocet*100)</f>
        <v/>
      </c>
    </row>
    <row r="47" spans="1:10" ht="25.5" customHeight="1" x14ac:dyDescent="0.2">
      <c r="A47" s="87"/>
      <c r="B47" s="253" t="s">
        <v>63</v>
      </c>
      <c r="C47" s="254"/>
      <c r="D47" s="254"/>
      <c r="E47" s="255"/>
      <c r="F47" s="108">
        <f>SUMIF(A39:A46,"=1",F39:F46)</f>
        <v>0</v>
      </c>
      <c r="G47" s="109">
        <f>SUMIF(A39:A46,"=1",G39:G46)</f>
        <v>0</v>
      </c>
      <c r="H47" s="109">
        <f>SUMIF(A39:A46,"=1",H39:H46)</f>
        <v>0</v>
      </c>
      <c r="I47" s="109">
        <f>SUMIF(A39:A46,"=1",I39:I46)</f>
        <v>0</v>
      </c>
      <c r="J47" s="110">
        <f>SUMIF(A39:A46,"=1",J39:J46)</f>
        <v>0</v>
      </c>
    </row>
    <row r="49" spans="1:10" x14ac:dyDescent="0.2">
      <c r="A49" t="s">
        <v>65</v>
      </c>
      <c r="B49" t="s">
        <v>66</v>
      </c>
    </row>
    <row r="50" spans="1:10" x14ac:dyDescent="0.2">
      <c r="A50" t="s">
        <v>67</v>
      </c>
      <c r="B50" t="s">
        <v>68</v>
      </c>
    </row>
    <row r="51" spans="1:10" x14ac:dyDescent="0.2">
      <c r="A51" t="s">
        <v>69</v>
      </c>
      <c r="B51" t="s">
        <v>70</v>
      </c>
    </row>
    <row r="52" spans="1:10" x14ac:dyDescent="0.2">
      <c r="A52" t="s">
        <v>69</v>
      </c>
      <c r="B52" t="s">
        <v>71</v>
      </c>
    </row>
    <row r="53" spans="1:10" x14ac:dyDescent="0.2">
      <c r="A53" t="s">
        <v>69</v>
      </c>
      <c r="B53" t="s">
        <v>72</v>
      </c>
    </row>
    <row r="54" spans="1:10" x14ac:dyDescent="0.2">
      <c r="A54" t="s">
        <v>67</v>
      </c>
      <c r="B54" t="s">
        <v>73</v>
      </c>
    </row>
    <row r="55" spans="1:10" x14ac:dyDescent="0.2">
      <c r="A55" t="s">
        <v>69</v>
      </c>
      <c r="B55" t="s">
        <v>74</v>
      </c>
    </row>
    <row r="58" spans="1:10" ht="15.75" x14ac:dyDescent="0.25">
      <c r="B58" s="119" t="s">
        <v>75</v>
      </c>
    </row>
    <row r="60" spans="1:10" ht="25.5" customHeight="1" x14ac:dyDescent="0.2">
      <c r="A60" s="121"/>
      <c r="B60" s="124" t="s">
        <v>17</v>
      </c>
      <c r="C60" s="124" t="s">
        <v>5</v>
      </c>
      <c r="D60" s="125"/>
      <c r="E60" s="125"/>
      <c r="F60" s="126" t="s">
        <v>76</v>
      </c>
      <c r="G60" s="126"/>
      <c r="H60" s="126"/>
      <c r="I60" s="126" t="s">
        <v>29</v>
      </c>
      <c r="J60" s="126" t="s">
        <v>0</v>
      </c>
    </row>
    <row r="61" spans="1:10" ht="36.75" customHeight="1" x14ac:dyDescent="0.2">
      <c r="A61" s="122"/>
      <c r="B61" s="127" t="s">
        <v>77</v>
      </c>
      <c r="C61" s="256" t="s">
        <v>78</v>
      </c>
      <c r="D61" s="257"/>
      <c r="E61" s="257"/>
      <c r="F61" s="134" t="s">
        <v>24</v>
      </c>
      <c r="G61" s="135"/>
      <c r="H61" s="135"/>
      <c r="I61" s="135">
        <f>'01 01 Pol'!G8</f>
        <v>0</v>
      </c>
      <c r="J61" s="131" t="str">
        <f>IF(I88=0,"",I61/I88*100)</f>
        <v/>
      </c>
    </row>
    <row r="62" spans="1:10" ht="36.75" customHeight="1" x14ac:dyDescent="0.2">
      <c r="A62" s="122"/>
      <c r="B62" s="127" t="s">
        <v>79</v>
      </c>
      <c r="C62" s="256" t="s">
        <v>80</v>
      </c>
      <c r="D62" s="257"/>
      <c r="E62" s="257"/>
      <c r="F62" s="134" t="s">
        <v>24</v>
      </c>
      <c r="G62" s="135"/>
      <c r="H62" s="135"/>
      <c r="I62" s="135">
        <f>'01 01 Pol'!G53</f>
        <v>0</v>
      </c>
      <c r="J62" s="131" t="str">
        <f>IF(I88=0,"",I62/I88*100)</f>
        <v/>
      </c>
    </row>
    <row r="63" spans="1:10" ht="36.75" customHeight="1" x14ac:dyDescent="0.2">
      <c r="A63" s="122"/>
      <c r="B63" s="127" t="s">
        <v>81</v>
      </c>
      <c r="C63" s="256" t="s">
        <v>82</v>
      </c>
      <c r="D63" s="257"/>
      <c r="E63" s="257"/>
      <c r="F63" s="134" t="s">
        <v>24</v>
      </c>
      <c r="G63" s="135"/>
      <c r="H63" s="135"/>
      <c r="I63" s="135">
        <f>'01 01 Pol'!G69</f>
        <v>0</v>
      </c>
      <c r="J63" s="131" t="str">
        <f>IF(I88=0,"",I63/I88*100)</f>
        <v/>
      </c>
    </row>
    <row r="64" spans="1:10" ht="36.75" customHeight="1" x14ac:dyDescent="0.2">
      <c r="A64" s="122"/>
      <c r="B64" s="127" t="s">
        <v>83</v>
      </c>
      <c r="C64" s="256" t="s">
        <v>84</v>
      </c>
      <c r="D64" s="257"/>
      <c r="E64" s="257"/>
      <c r="F64" s="134" t="s">
        <v>24</v>
      </c>
      <c r="G64" s="135"/>
      <c r="H64" s="135"/>
      <c r="I64" s="135">
        <f>'01 01 Pol'!G81</f>
        <v>0</v>
      </c>
      <c r="J64" s="131" t="str">
        <f>IF(I88=0,"",I64/I88*100)</f>
        <v/>
      </c>
    </row>
    <row r="65" spans="1:10" ht="36.75" customHeight="1" x14ac:dyDescent="0.2">
      <c r="A65" s="122"/>
      <c r="B65" s="127" t="s">
        <v>85</v>
      </c>
      <c r="C65" s="256" t="s">
        <v>86</v>
      </c>
      <c r="D65" s="257"/>
      <c r="E65" s="257"/>
      <c r="F65" s="134" t="s">
        <v>24</v>
      </c>
      <c r="G65" s="135"/>
      <c r="H65" s="135"/>
      <c r="I65" s="135">
        <f>'01 01 Pol'!G148</f>
        <v>0</v>
      </c>
      <c r="J65" s="131" t="str">
        <f>IF(I88=0,"",I65/I88*100)</f>
        <v/>
      </c>
    </row>
    <row r="66" spans="1:10" ht="36.75" customHeight="1" x14ac:dyDescent="0.2">
      <c r="A66" s="122"/>
      <c r="B66" s="127" t="s">
        <v>87</v>
      </c>
      <c r="C66" s="256" t="s">
        <v>88</v>
      </c>
      <c r="D66" s="257"/>
      <c r="E66" s="257"/>
      <c r="F66" s="134" t="s">
        <v>25</v>
      </c>
      <c r="G66" s="135"/>
      <c r="H66" s="135"/>
      <c r="I66" s="135">
        <f>'01 03 Pol'!G8</f>
        <v>0</v>
      </c>
      <c r="J66" s="131" t="str">
        <f>IF(I88=0,"",I66/I88*100)</f>
        <v/>
      </c>
    </row>
    <row r="67" spans="1:10" ht="36.75" customHeight="1" x14ac:dyDescent="0.2">
      <c r="A67" s="122"/>
      <c r="B67" s="127" t="s">
        <v>89</v>
      </c>
      <c r="C67" s="256" t="s">
        <v>90</v>
      </c>
      <c r="D67" s="257"/>
      <c r="E67" s="257"/>
      <c r="F67" s="134" t="s">
        <v>25</v>
      </c>
      <c r="G67" s="135"/>
      <c r="H67" s="135"/>
      <c r="I67" s="135">
        <f>'01 01 Pol'!G154</f>
        <v>0</v>
      </c>
      <c r="J67" s="131" t="str">
        <f>IF(I88=0,"",I67/I88*100)</f>
        <v/>
      </c>
    </row>
    <row r="68" spans="1:10" ht="36.75" customHeight="1" x14ac:dyDescent="0.2">
      <c r="A68" s="122"/>
      <c r="B68" s="127" t="s">
        <v>91</v>
      </c>
      <c r="C68" s="256" t="s">
        <v>92</v>
      </c>
      <c r="D68" s="257"/>
      <c r="E68" s="257"/>
      <c r="F68" s="134" t="s">
        <v>25</v>
      </c>
      <c r="G68" s="135"/>
      <c r="H68" s="135"/>
      <c r="I68" s="135">
        <f>'01 03 Pol'!G11</f>
        <v>0</v>
      </c>
      <c r="J68" s="131" t="str">
        <f>IF(I88=0,"",I68/I88*100)</f>
        <v/>
      </c>
    </row>
    <row r="69" spans="1:10" ht="36.75" customHeight="1" x14ac:dyDescent="0.2">
      <c r="A69" s="122"/>
      <c r="B69" s="127" t="s">
        <v>93</v>
      </c>
      <c r="C69" s="256" t="s">
        <v>94</v>
      </c>
      <c r="D69" s="257"/>
      <c r="E69" s="257"/>
      <c r="F69" s="134" t="s">
        <v>25</v>
      </c>
      <c r="G69" s="135"/>
      <c r="H69" s="135"/>
      <c r="I69" s="135">
        <f>'01 03 Pol'!G46</f>
        <v>0</v>
      </c>
      <c r="J69" s="131" t="str">
        <f>IF(I88=0,"",I69/I88*100)</f>
        <v/>
      </c>
    </row>
    <row r="70" spans="1:10" ht="36.75" customHeight="1" x14ac:dyDescent="0.2">
      <c r="A70" s="122"/>
      <c r="B70" s="127" t="s">
        <v>95</v>
      </c>
      <c r="C70" s="256" t="s">
        <v>96</v>
      </c>
      <c r="D70" s="257"/>
      <c r="E70" s="257"/>
      <c r="F70" s="134" t="s">
        <v>25</v>
      </c>
      <c r="G70" s="135"/>
      <c r="H70" s="135"/>
      <c r="I70" s="135">
        <f>'01 01 Pol'!G203+'01 03 Pol'!G79</f>
        <v>0</v>
      </c>
      <c r="J70" s="131" t="str">
        <f>IF(I88=0,"",I70/I88*100)</f>
        <v/>
      </c>
    </row>
    <row r="71" spans="1:10" ht="36.75" customHeight="1" x14ac:dyDescent="0.2">
      <c r="A71" s="122"/>
      <c r="B71" s="127" t="s">
        <v>97</v>
      </c>
      <c r="C71" s="256" t="s">
        <v>98</v>
      </c>
      <c r="D71" s="257"/>
      <c r="E71" s="257"/>
      <c r="F71" s="134" t="s">
        <v>25</v>
      </c>
      <c r="G71" s="135"/>
      <c r="H71" s="135"/>
      <c r="I71" s="135">
        <f>'01 01 Pol'!G221</f>
        <v>0</v>
      </c>
      <c r="J71" s="131" t="str">
        <f>IF(I88=0,"",I71/I88*100)</f>
        <v/>
      </c>
    </row>
    <row r="72" spans="1:10" ht="36.75" customHeight="1" x14ac:dyDescent="0.2">
      <c r="A72" s="122"/>
      <c r="B72" s="127" t="s">
        <v>99</v>
      </c>
      <c r="C72" s="256" t="s">
        <v>100</v>
      </c>
      <c r="D72" s="257"/>
      <c r="E72" s="257"/>
      <c r="F72" s="134" t="s">
        <v>25</v>
      </c>
      <c r="G72" s="135"/>
      <c r="H72" s="135"/>
      <c r="I72" s="135">
        <f>'01 01 Pol'!G272</f>
        <v>0</v>
      </c>
      <c r="J72" s="131" t="str">
        <f>IF(I88=0,"",I72/I88*100)</f>
        <v/>
      </c>
    </row>
    <row r="73" spans="1:10" ht="36.75" customHeight="1" x14ac:dyDescent="0.2">
      <c r="A73" s="122"/>
      <c r="B73" s="127" t="s">
        <v>101</v>
      </c>
      <c r="C73" s="256" t="s">
        <v>102</v>
      </c>
      <c r="D73" s="257"/>
      <c r="E73" s="257"/>
      <c r="F73" s="134" t="s">
        <v>25</v>
      </c>
      <c r="G73" s="135"/>
      <c r="H73" s="135"/>
      <c r="I73" s="135">
        <f>'01 01 Pol'!G324</f>
        <v>0</v>
      </c>
      <c r="J73" s="131" t="str">
        <f>IF(I88=0,"",I73/I88*100)</f>
        <v/>
      </c>
    </row>
    <row r="74" spans="1:10" ht="36.75" customHeight="1" x14ac:dyDescent="0.2">
      <c r="A74" s="122"/>
      <c r="B74" s="127" t="s">
        <v>103</v>
      </c>
      <c r="C74" s="256" t="s">
        <v>104</v>
      </c>
      <c r="D74" s="257"/>
      <c r="E74" s="257"/>
      <c r="F74" s="134" t="s">
        <v>25</v>
      </c>
      <c r="G74" s="135"/>
      <c r="H74" s="135"/>
      <c r="I74" s="135">
        <f>'01 01 Pol'!G338</f>
        <v>0</v>
      </c>
      <c r="J74" s="131" t="str">
        <f>IF(I88=0,"",I74/I88*100)</f>
        <v/>
      </c>
    </row>
    <row r="75" spans="1:10" ht="36.75" customHeight="1" x14ac:dyDescent="0.2">
      <c r="A75" s="122"/>
      <c r="B75" s="127" t="s">
        <v>105</v>
      </c>
      <c r="C75" s="256" t="s">
        <v>106</v>
      </c>
      <c r="D75" s="257"/>
      <c r="E75" s="257"/>
      <c r="F75" s="134" t="s">
        <v>25</v>
      </c>
      <c r="G75" s="135"/>
      <c r="H75" s="135"/>
      <c r="I75" s="135">
        <f>'01 01 Pol'!G410</f>
        <v>0</v>
      </c>
      <c r="J75" s="131" t="str">
        <f>IF(I88=0,"",I75/I88*100)</f>
        <v/>
      </c>
    </row>
    <row r="76" spans="1:10" ht="36.75" customHeight="1" x14ac:dyDescent="0.2">
      <c r="A76" s="122"/>
      <c r="B76" s="127" t="s">
        <v>107</v>
      </c>
      <c r="C76" s="256" t="s">
        <v>108</v>
      </c>
      <c r="D76" s="257"/>
      <c r="E76" s="257"/>
      <c r="F76" s="134" t="s">
        <v>25</v>
      </c>
      <c r="G76" s="135"/>
      <c r="H76" s="135"/>
      <c r="I76" s="135">
        <f>'01 01 Pol'!G431</f>
        <v>0</v>
      </c>
      <c r="J76" s="131" t="str">
        <f>IF(I88=0,"",I76/I88*100)</f>
        <v/>
      </c>
    </row>
    <row r="77" spans="1:10" ht="36.75" customHeight="1" x14ac:dyDescent="0.2">
      <c r="A77" s="122"/>
      <c r="B77" s="127" t="s">
        <v>109</v>
      </c>
      <c r="C77" s="256" t="s">
        <v>110</v>
      </c>
      <c r="D77" s="257"/>
      <c r="E77" s="257"/>
      <c r="F77" s="134" t="s">
        <v>25</v>
      </c>
      <c r="G77" s="135"/>
      <c r="H77" s="135"/>
      <c r="I77" s="135">
        <f>'01 01 Pol'!G489</f>
        <v>0</v>
      </c>
      <c r="J77" s="131" t="str">
        <f>IF(I88=0,"",I77/I88*100)</f>
        <v/>
      </c>
    </row>
    <row r="78" spans="1:10" ht="36.75" customHeight="1" x14ac:dyDescent="0.2">
      <c r="A78" s="122"/>
      <c r="B78" s="127" t="s">
        <v>111</v>
      </c>
      <c r="C78" s="256" t="s">
        <v>112</v>
      </c>
      <c r="D78" s="257"/>
      <c r="E78" s="257"/>
      <c r="F78" s="134" t="s">
        <v>25</v>
      </c>
      <c r="G78" s="135"/>
      <c r="H78" s="135"/>
      <c r="I78" s="135">
        <f>'01 03 Pol'!G129</f>
        <v>0</v>
      </c>
      <c r="J78" s="131" t="str">
        <f>IF(I88=0,"",I78/I88*100)</f>
        <v/>
      </c>
    </row>
    <row r="79" spans="1:10" ht="36.75" customHeight="1" x14ac:dyDescent="0.2">
      <c r="A79" s="122"/>
      <c r="B79" s="127" t="s">
        <v>113</v>
      </c>
      <c r="C79" s="256" t="s">
        <v>114</v>
      </c>
      <c r="D79" s="257"/>
      <c r="E79" s="257"/>
      <c r="F79" s="134" t="s">
        <v>25</v>
      </c>
      <c r="G79" s="135"/>
      <c r="H79" s="135"/>
      <c r="I79" s="135">
        <f>'01 03 Pol'!G138</f>
        <v>0</v>
      </c>
      <c r="J79" s="131" t="str">
        <f>IF(I88=0,"",I79/I88*100)</f>
        <v/>
      </c>
    </row>
    <row r="80" spans="1:10" ht="36.75" customHeight="1" x14ac:dyDescent="0.2">
      <c r="A80" s="122"/>
      <c r="B80" s="127" t="s">
        <v>115</v>
      </c>
      <c r="C80" s="256" t="s">
        <v>116</v>
      </c>
      <c r="D80" s="257"/>
      <c r="E80" s="257"/>
      <c r="F80" s="134" t="s">
        <v>26</v>
      </c>
      <c r="G80" s="135"/>
      <c r="H80" s="135"/>
      <c r="I80" s="135">
        <f>'01 02 Pol'!G8</f>
        <v>0</v>
      </c>
      <c r="J80" s="131" t="str">
        <f>IF(I88=0,"",I80/I88*100)</f>
        <v/>
      </c>
    </row>
    <row r="81" spans="1:10" ht="36.75" customHeight="1" x14ac:dyDescent="0.2">
      <c r="A81" s="122"/>
      <c r="B81" s="127" t="s">
        <v>117</v>
      </c>
      <c r="C81" s="256" t="s">
        <v>118</v>
      </c>
      <c r="D81" s="257"/>
      <c r="E81" s="257"/>
      <c r="F81" s="134" t="s">
        <v>26</v>
      </c>
      <c r="G81" s="135"/>
      <c r="H81" s="135"/>
      <c r="I81" s="135">
        <f>'01 02 Pol'!G12</f>
        <v>0</v>
      </c>
      <c r="J81" s="131" t="str">
        <f>IF(I88=0,"",I81/I88*100)</f>
        <v/>
      </c>
    </row>
    <row r="82" spans="1:10" ht="36.75" customHeight="1" x14ac:dyDescent="0.2">
      <c r="A82" s="122"/>
      <c r="B82" s="127" t="s">
        <v>119</v>
      </c>
      <c r="C82" s="256" t="s">
        <v>120</v>
      </c>
      <c r="D82" s="257"/>
      <c r="E82" s="257"/>
      <c r="F82" s="134" t="s">
        <v>26</v>
      </c>
      <c r="G82" s="135"/>
      <c r="H82" s="135"/>
      <c r="I82" s="135">
        <f>'01 02 Pol'!G21</f>
        <v>0</v>
      </c>
      <c r="J82" s="131" t="str">
        <f>IF(I88=0,"",I82/I88*100)</f>
        <v/>
      </c>
    </row>
    <row r="83" spans="1:10" ht="36.75" customHeight="1" x14ac:dyDescent="0.2">
      <c r="A83" s="122"/>
      <c r="B83" s="127" t="s">
        <v>121</v>
      </c>
      <c r="C83" s="256" t="s">
        <v>122</v>
      </c>
      <c r="D83" s="257"/>
      <c r="E83" s="257"/>
      <c r="F83" s="134" t="s">
        <v>26</v>
      </c>
      <c r="G83" s="135"/>
      <c r="H83" s="135"/>
      <c r="I83" s="135">
        <f>'01 02 Pol'!G31</f>
        <v>0</v>
      </c>
      <c r="J83" s="131" t="str">
        <f>IF(I88=0,"",I83/I88*100)</f>
        <v/>
      </c>
    </row>
    <row r="84" spans="1:10" ht="36.75" customHeight="1" x14ac:dyDescent="0.2">
      <c r="A84" s="122"/>
      <c r="B84" s="127" t="s">
        <v>123</v>
      </c>
      <c r="C84" s="256" t="s">
        <v>124</v>
      </c>
      <c r="D84" s="257"/>
      <c r="E84" s="257"/>
      <c r="F84" s="134" t="s">
        <v>26</v>
      </c>
      <c r="G84" s="135"/>
      <c r="H84" s="135"/>
      <c r="I84" s="135">
        <f>'01 02 Pol'!G47</f>
        <v>0</v>
      </c>
      <c r="J84" s="131" t="str">
        <f>IF(I88=0,"",I84/I88*100)</f>
        <v/>
      </c>
    </row>
    <row r="85" spans="1:10" ht="36.75" customHeight="1" x14ac:dyDescent="0.2">
      <c r="A85" s="122"/>
      <c r="B85" s="127" t="s">
        <v>125</v>
      </c>
      <c r="C85" s="256" t="s">
        <v>126</v>
      </c>
      <c r="D85" s="257"/>
      <c r="E85" s="257"/>
      <c r="F85" s="134" t="s">
        <v>127</v>
      </c>
      <c r="G85" s="135"/>
      <c r="H85" s="135"/>
      <c r="I85" s="135">
        <f>'01 01 Pol'!G553</f>
        <v>0</v>
      </c>
      <c r="J85" s="131" t="str">
        <f>IF(I88=0,"",I85/I88*100)</f>
        <v/>
      </c>
    </row>
    <row r="86" spans="1:10" ht="36.75" customHeight="1" x14ac:dyDescent="0.2">
      <c r="A86" s="122"/>
      <c r="B86" s="127" t="s">
        <v>128</v>
      </c>
      <c r="C86" s="256" t="s">
        <v>27</v>
      </c>
      <c r="D86" s="257"/>
      <c r="E86" s="257"/>
      <c r="F86" s="134" t="s">
        <v>128</v>
      </c>
      <c r="G86" s="135"/>
      <c r="H86" s="135"/>
      <c r="I86" s="135">
        <f>'099 01 Naklady'!G8</f>
        <v>0</v>
      </c>
      <c r="J86" s="131" t="str">
        <f>IF(I88=0,"",I86/I88*100)</f>
        <v/>
      </c>
    </row>
    <row r="87" spans="1:10" ht="36.75" customHeight="1" x14ac:dyDescent="0.2">
      <c r="A87" s="122"/>
      <c r="B87" s="127" t="s">
        <v>129</v>
      </c>
      <c r="C87" s="256" t="s">
        <v>28</v>
      </c>
      <c r="D87" s="257"/>
      <c r="E87" s="257"/>
      <c r="F87" s="134" t="s">
        <v>129</v>
      </c>
      <c r="G87" s="135"/>
      <c r="H87" s="135"/>
      <c r="I87" s="135">
        <f>'099 01 Naklady'!G17</f>
        <v>0</v>
      </c>
      <c r="J87" s="131" t="str">
        <f>IF(I88=0,"",I87/I88*100)</f>
        <v/>
      </c>
    </row>
    <row r="88" spans="1:10" ht="25.5" customHeight="1" x14ac:dyDescent="0.2">
      <c r="A88" s="123"/>
      <c r="B88" s="128" t="s">
        <v>1</v>
      </c>
      <c r="C88" s="129"/>
      <c r="D88" s="130"/>
      <c r="E88" s="130"/>
      <c r="F88" s="136"/>
      <c r="G88" s="137"/>
      <c r="H88" s="137"/>
      <c r="I88" s="137">
        <f>SUM(I61:I87)</f>
        <v>0</v>
      </c>
      <c r="J88" s="132">
        <f>SUM(J61:J87)</f>
        <v>0</v>
      </c>
    </row>
    <row r="89" spans="1:10" x14ac:dyDescent="0.2">
      <c r="F89" s="86"/>
      <c r="G89" s="86"/>
      <c r="H89" s="86"/>
      <c r="I89" s="86"/>
      <c r="J89" s="133"/>
    </row>
    <row r="90" spans="1:10" x14ac:dyDescent="0.2">
      <c r="F90" s="86"/>
      <c r="G90" s="86"/>
      <c r="H90" s="86"/>
      <c r="I90" s="86"/>
      <c r="J90" s="133"/>
    </row>
    <row r="91" spans="1:10" x14ac:dyDescent="0.2">
      <c r="F91" s="86"/>
      <c r="G91" s="86"/>
      <c r="H91" s="86"/>
      <c r="I91" s="86"/>
      <c r="J91" s="133"/>
    </row>
  </sheetData>
  <sheetProtection algorithmName="SHA-512" hashValue="aWEZfdlPXl1wlBW4uWB6vLotN6djHEMMRGFplEaW2X3pBCDtiac7cQxzvQiGnC1Wu95NIZ0Yv7elmWYU13UVuA==" saltValue="Px3UOJMdOqdZa6k2lVB8l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8">
    <mergeCell ref="C87:E87"/>
    <mergeCell ref="D14:G14"/>
    <mergeCell ref="C82:E82"/>
    <mergeCell ref="C83:E83"/>
    <mergeCell ref="C84:E84"/>
    <mergeCell ref="C85:E85"/>
    <mergeCell ref="C86:E86"/>
    <mergeCell ref="C77:E77"/>
    <mergeCell ref="C78:E78"/>
    <mergeCell ref="C79:E79"/>
    <mergeCell ref="C80:E80"/>
    <mergeCell ref="C81:E81"/>
    <mergeCell ref="C72:E72"/>
    <mergeCell ref="C73:E73"/>
    <mergeCell ref="C74:E74"/>
    <mergeCell ref="C75:E75"/>
    <mergeCell ref="C76:E76"/>
    <mergeCell ref="C67:E67"/>
    <mergeCell ref="C68:E68"/>
    <mergeCell ref="C69:E69"/>
    <mergeCell ref="C70:E70"/>
    <mergeCell ref="C71:E71"/>
    <mergeCell ref="C62:E62"/>
    <mergeCell ref="C63:E63"/>
    <mergeCell ref="C64:E64"/>
    <mergeCell ref="C65:E65"/>
    <mergeCell ref="C66:E66"/>
    <mergeCell ref="C44:E44"/>
    <mergeCell ref="C45:E45"/>
    <mergeCell ref="C46:E46"/>
    <mergeCell ref="B47:E47"/>
    <mergeCell ref="C61:E6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5" max="16383"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9" t="s">
        <v>6</v>
      </c>
      <c r="B1" s="259"/>
      <c r="C1" s="260"/>
      <c r="D1" s="259"/>
      <c r="E1" s="259"/>
      <c r="F1" s="259"/>
      <c r="G1" s="259"/>
    </row>
    <row r="2" spans="1:7" ht="24.95" customHeight="1" x14ac:dyDescent="0.2">
      <c r="A2" s="50" t="s">
        <v>7</v>
      </c>
      <c r="B2" s="49"/>
      <c r="C2" s="261"/>
      <c r="D2" s="261"/>
      <c r="E2" s="261"/>
      <c r="F2" s="261"/>
      <c r="G2" s="262"/>
    </row>
    <row r="3" spans="1:7" ht="24.95" customHeight="1" x14ac:dyDescent="0.2">
      <c r="A3" s="50" t="s">
        <v>8</v>
      </c>
      <c r="B3" s="49"/>
      <c r="C3" s="261"/>
      <c r="D3" s="261"/>
      <c r="E3" s="261"/>
      <c r="F3" s="261"/>
      <c r="G3" s="262"/>
    </row>
    <row r="4" spans="1:7" ht="24.95" customHeight="1" x14ac:dyDescent="0.2">
      <c r="A4" s="50" t="s">
        <v>9</v>
      </c>
      <c r="B4" s="49"/>
      <c r="C4" s="261"/>
      <c r="D4" s="261"/>
      <c r="E4" s="261"/>
      <c r="F4" s="261"/>
      <c r="G4" s="262"/>
    </row>
    <row r="5" spans="1:7" x14ac:dyDescent="0.2">
      <c r="B5" s="4"/>
      <c r="C5" s="5"/>
      <c r="D5" s="6"/>
    </row>
  </sheetData>
  <sheetProtection algorithmName="SHA-512" hashValue="vQ3yw4uDCUEUViSYghscHAFY/3IIbJTJlwx3AlR+z72OnkibGZqMTNP3NiTpFgf5GUSGP+9WXSKPMWf7zYoe0A==" saltValue="LHNDXvKtTRXIzEhay1hb6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130</v>
      </c>
      <c r="B1" s="265"/>
      <c r="C1" s="265"/>
      <c r="D1" s="265"/>
      <c r="E1" s="265"/>
      <c r="F1" s="265"/>
      <c r="G1" s="265"/>
      <c r="AG1" t="s">
        <v>131</v>
      </c>
    </row>
    <row r="2" spans="1:60" ht="24.95" customHeight="1" x14ac:dyDescent="0.2">
      <c r="A2" s="139" t="s">
        <v>7</v>
      </c>
      <c r="B2" s="49" t="s">
        <v>44</v>
      </c>
      <c r="C2" s="266" t="s">
        <v>45</v>
      </c>
      <c r="D2" s="267"/>
      <c r="E2" s="267"/>
      <c r="F2" s="267"/>
      <c r="G2" s="268"/>
      <c r="AG2" t="s">
        <v>132</v>
      </c>
    </row>
    <row r="3" spans="1:60" ht="24.95" customHeight="1" x14ac:dyDescent="0.2">
      <c r="A3" s="139" t="s">
        <v>8</v>
      </c>
      <c r="B3" s="49" t="s">
        <v>133</v>
      </c>
      <c r="C3" s="266" t="s">
        <v>53</v>
      </c>
      <c r="D3" s="267"/>
      <c r="E3" s="267"/>
      <c r="F3" s="267"/>
      <c r="G3" s="268"/>
      <c r="AC3" s="120" t="s">
        <v>134</v>
      </c>
      <c r="AG3" t="s">
        <v>135</v>
      </c>
    </row>
    <row r="4" spans="1:60" ht="24.95" customHeight="1" x14ac:dyDescent="0.2">
      <c r="A4" s="140" t="s">
        <v>9</v>
      </c>
      <c r="B4" s="141" t="s">
        <v>54</v>
      </c>
      <c r="C4" s="269" t="s">
        <v>55</v>
      </c>
      <c r="D4" s="270"/>
      <c r="E4" s="270"/>
      <c r="F4" s="270"/>
      <c r="G4" s="271"/>
      <c r="AG4" t="s">
        <v>136</v>
      </c>
    </row>
    <row r="5" spans="1:60" x14ac:dyDescent="0.2">
      <c r="D5" s="10"/>
    </row>
    <row r="6" spans="1:60" ht="38.25" x14ac:dyDescent="0.2">
      <c r="A6" s="143" t="s">
        <v>137</v>
      </c>
      <c r="B6" s="145" t="s">
        <v>138</v>
      </c>
      <c r="C6" s="145" t="s">
        <v>139</v>
      </c>
      <c r="D6" s="144" t="s">
        <v>140</v>
      </c>
      <c r="E6" s="143" t="s">
        <v>141</v>
      </c>
      <c r="F6" s="142" t="s">
        <v>142</v>
      </c>
      <c r="G6" s="143" t="s">
        <v>29</v>
      </c>
      <c r="H6" s="146" t="s">
        <v>30</v>
      </c>
      <c r="I6" s="146" t="s">
        <v>143</v>
      </c>
      <c r="J6" s="146" t="s">
        <v>31</v>
      </c>
      <c r="K6" s="146" t="s">
        <v>144</v>
      </c>
      <c r="L6" s="146" t="s">
        <v>145</v>
      </c>
      <c r="M6" s="146" t="s">
        <v>146</v>
      </c>
      <c r="N6" s="146" t="s">
        <v>147</v>
      </c>
      <c r="O6" s="146" t="s">
        <v>148</v>
      </c>
      <c r="P6" s="146" t="s">
        <v>149</v>
      </c>
      <c r="Q6" s="146" t="s">
        <v>150</v>
      </c>
      <c r="R6" s="146" t="s">
        <v>151</v>
      </c>
      <c r="S6" s="146" t="s">
        <v>152</v>
      </c>
      <c r="T6" s="146" t="s">
        <v>153</v>
      </c>
      <c r="U6" s="146" t="s">
        <v>154</v>
      </c>
      <c r="V6" s="146" t="s">
        <v>155</v>
      </c>
      <c r="W6" s="146" t="s">
        <v>156</v>
      </c>
      <c r="X6" s="146" t="s">
        <v>157</v>
      </c>
      <c r="Y6" s="146" t="s">
        <v>158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159</v>
      </c>
      <c r="B8" s="160" t="s">
        <v>128</v>
      </c>
      <c r="C8" s="174" t="s">
        <v>27</v>
      </c>
      <c r="D8" s="161"/>
      <c r="E8" s="162"/>
      <c r="F8" s="163"/>
      <c r="G8" s="163">
        <f>SUMIF(AG9:AG16,"&lt;&gt;NOR",G9:G16)</f>
        <v>0</v>
      </c>
      <c r="H8" s="163"/>
      <c r="I8" s="163">
        <f>SUM(I9:I16)</f>
        <v>0</v>
      </c>
      <c r="J8" s="163"/>
      <c r="K8" s="163">
        <f>SUM(K9:K16)</f>
        <v>0</v>
      </c>
      <c r="L8" s="163"/>
      <c r="M8" s="163">
        <f>SUM(M9:M16)</f>
        <v>0</v>
      </c>
      <c r="N8" s="162"/>
      <c r="O8" s="162">
        <f>SUM(O9:O16)</f>
        <v>0</v>
      </c>
      <c r="P8" s="162"/>
      <c r="Q8" s="162">
        <f>SUM(Q9:Q16)</f>
        <v>0</v>
      </c>
      <c r="R8" s="163"/>
      <c r="S8" s="163"/>
      <c r="T8" s="164"/>
      <c r="U8" s="158"/>
      <c r="V8" s="158">
        <f>SUM(V9:V16)</f>
        <v>0</v>
      </c>
      <c r="W8" s="158"/>
      <c r="X8" s="158"/>
      <c r="Y8" s="158"/>
      <c r="AG8" t="s">
        <v>160</v>
      </c>
    </row>
    <row r="9" spans="1:60" outlineLevel="1" x14ac:dyDescent="0.2">
      <c r="A9" s="166">
        <v>1</v>
      </c>
      <c r="B9" s="167" t="s">
        <v>161</v>
      </c>
      <c r="C9" s="175" t="s">
        <v>162</v>
      </c>
      <c r="D9" s="168" t="s">
        <v>163</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164</v>
      </c>
      <c r="T9" s="172" t="s">
        <v>165</v>
      </c>
      <c r="U9" s="157">
        <v>0</v>
      </c>
      <c r="V9" s="157">
        <f>ROUND(E9*U9,2)</f>
        <v>0</v>
      </c>
      <c r="W9" s="157"/>
      <c r="X9" s="157" t="s">
        <v>166</v>
      </c>
      <c r="Y9" s="157" t="s">
        <v>167</v>
      </c>
      <c r="Z9" s="147"/>
      <c r="AA9" s="147"/>
      <c r="AB9" s="147"/>
      <c r="AC9" s="147"/>
      <c r="AD9" s="147"/>
      <c r="AE9" s="147"/>
      <c r="AF9" s="147"/>
      <c r="AG9" s="147" t="s">
        <v>168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3" t="s">
        <v>169</v>
      </c>
      <c r="D10" s="264"/>
      <c r="E10" s="264"/>
      <c r="F10" s="264"/>
      <c r="G10" s="264"/>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170</v>
      </c>
      <c r="AH10" s="147"/>
      <c r="AI10" s="147"/>
      <c r="AJ10" s="147"/>
      <c r="AK10" s="147"/>
      <c r="AL10" s="147"/>
      <c r="AM10" s="147"/>
      <c r="AN10" s="147"/>
      <c r="AO10" s="147"/>
      <c r="AP10" s="147"/>
      <c r="AQ10" s="147"/>
      <c r="AR10" s="147"/>
      <c r="AS10" s="147"/>
      <c r="AT10" s="147"/>
      <c r="AU10" s="147"/>
      <c r="AV10" s="147"/>
      <c r="AW10" s="147"/>
      <c r="AX10" s="147"/>
      <c r="AY10" s="147"/>
      <c r="AZ10" s="147"/>
      <c r="BA10" s="173"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66">
        <v>2</v>
      </c>
      <c r="B11" s="167" t="s">
        <v>171</v>
      </c>
      <c r="C11" s="175" t="s">
        <v>172</v>
      </c>
      <c r="D11" s="168" t="s">
        <v>163</v>
      </c>
      <c r="E11" s="169">
        <v>1</v>
      </c>
      <c r="F11" s="170"/>
      <c r="G11" s="171">
        <f>ROUND(E11*F11,2)</f>
        <v>0</v>
      </c>
      <c r="H11" s="170"/>
      <c r="I11" s="171">
        <f>ROUND(E11*H11,2)</f>
        <v>0</v>
      </c>
      <c r="J11" s="170"/>
      <c r="K11" s="171">
        <f>ROUND(E11*J11,2)</f>
        <v>0</v>
      </c>
      <c r="L11" s="171">
        <v>21</v>
      </c>
      <c r="M11" s="171">
        <f>G11*(1+L11/100)</f>
        <v>0</v>
      </c>
      <c r="N11" s="169">
        <v>0</v>
      </c>
      <c r="O11" s="169">
        <f>ROUND(E11*N11,2)</f>
        <v>0</v>
      </c>
      <c r="P11" s="169">
        <v>0</v>
      </c>
      <c r="Q11" s="169">
        <f>ROUND(E11*P11,2)</f>
        <v>0</v>
      </c>
      <c r="R11" s="171"/>
      <c r="S11" s="171" t="s">
        <v>164</v>
      </c>
      <c r="T11" s="172" t="s">
        <v>165</v>
      </c>
      <c r="U11" s="157">
        <v>0</v>
      </c>
      <c r="V11" s="157">
        <f>ROUND(E11*U11,2)</f>
        <v>0</v>
      </c>
      <c r="W11" s="157"/>
      <c r="X11" s="157" t="s">
        <v>166</v>
      </c>
      <c r="Y11" s="157" t="s">
        <v>167</v>
      </c>
      <c r="Z11" s="147"/>
      <c r="AA11" s="147"/>
      <c r="AB11" s="147"/>
      <c r="AC11" s="147"/>
      <c r="AD11" s="147"/>
      <c r="AE11" s="147"/>
      <c r="AF11" s="147"/>
      <c r="AG11" s="147" t="s">
        <v>168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33.75" outlineLevel="2" x14ac:dyDescent="0.2">
      <c r="A12" s="154"/>
      <c r="B12" s="155"/>
      <c r="C12" s="263" t="s">
        <v>173</v>
      </c>
      <c r="D12" s="264"/>
      <c r="E12" s="264"/>
      <c r="F12" s="264"/>
      <c r="G12" s="264"/>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170</v>
      </c>
      <c r="AH12" s="147"/>
      <c r="AI12" s="147"/>
      <c r="AJ12" s="147"/>
      <c r="AK12" s="147"/>
      <c r="AL12" s="147"/>
      <c r="AM12" s="147"/>
      <c r="AN12" s="147"/>
      <c r="AO12" s="147"/>
      <c r="AP12" s="147"/>
      <c r="AQ12" s="147"/>
      <c r="AR12" s="147"/>
      <c r="AS12" s="147"/>
      <c r="AT12" s="147"/>
      <c r="AU12" s="147"/>
      <c r="AV12" s="147"/>
      <c r="AW12" s="147"/>
      <c r="AX12" s="147"/>
      <c r="AY12" s="147"/>
      <c r="AZ12" s="147"/>
      <c r="BA12" s="173"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147"/>
      <c r="BC12" s="147"/>
      <c r="BD12" s="147"/>
      <c r="BE12" s="147"/>
      <c r="BF12" s="147"/>
      <c r="BG12" s="147"/>
      <c r="BH12" s="147"/>
    </row>
    <row r="13" spans="1:60" outlineLevel="1" x14ac:dyDescent="0.2">
      <c r="A13" s="166">
        <v>3</v>
      </c>
      <c r="B13" s="167" t="s">
        <v>174</v>
      </c>
      <c r="C13" s="175" t="s">
        <v>175</v>
      </c>
      <c r="D13" s="168" t="s">
        <v>163</v>
      </c>
      <c r="E13" s="169">
        <v>1</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c r="S13" s="171" t="s">
        <v>164</v>
      </c>
      <c r="T13" s="172" t="s">
        <v>165</v>
      </c>
      <c r="U13" s="157">
        <v>0</v>
      </c>
      <c r="V13" s="157">
        <f>ROUND(E13*U13,2)</f>
        <v>0</v>
      </c>
      <c r="W13" s="157"/>
      <c r="X13" s="157" t="s">
        <v>166</v>
      </c>
      <c r="Y13" s="157" t="s">
        <v>167</v>
      </c>
      <c r="Z13" s="147"/>
      <c r="AA13" s="147"/>
      <c r="AB13" s="147"/>
      <c r="AC13" s="147"/>
      <c r="AD13" s="147"/>
      <c r="AE13" s="147"/>
      <c r="AF13" s="147"/>
      <c r="AG13" s="147" t="s">
        <v>168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2" x14ac:dyDescent="0.2">
      <c r="A14" s="154"/>
      <c r="B14" s="155"/>
      <c r="C14" s="263" t="s">
        <v>176</v>
      </c>
      <c r="D14" s="264"/>
      <c r="E14" s="264"/>
      <c r="F14" s="264"/>
      <c r="G14" s="264"/>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170</v>
      </c>
      <c r="AH14" s="147"/>
      <c r="AI14" s="147"/>
      <c r="AJ14" s="147"/>
      <c r="AK14" s="147"/>
      <c r="AL14" s="147"/>
      <c r="AM14" s="147"/>
      <c r="AN14" s="147"/>
      <c r="AO14" s="147"/>
      <c r="AP14" s="147"/>
      <c r="AQ14" s="147"/>
      <c r="AR14" s="147"/>
      <c r="AS14" s="147"/>
      <c r="AT14" s="147"/>
      <c r="AU14" s="147"/>
      <c r="AV14" s="147"/>
      <c r="AW14" s="147"/>
      <c r="AX14" s="147"/>
      <c r="AY14" s="147"/>
      <c r="AZ14" s="147"/>
      <c r="BA14" s="173" t="str">
        <f>C14</f>
        <v>Odstranění objektů zařízení staveniště včetně přípojek energií a jejich odvoz. Položka zahrnuje i náklady na úpravu povrchů po odstranění zařízení staveniště a úklid ploch, na kterých bylo zařízení staveniště provozováno.</v>
      </c>
      <c r="BB14" s="147"/>
      <c r="BC14" s="147"/>
      <c r="BD14" s="147"/>
      <c r="BE14" s="147"/>
      <c r="BF14" s="147"/>
      <c r="BG14" s="147"/>
      <c r="BH14" s="147"/>
    </row>
    <row r="15" spans="1:60" outlineLevel="1" x14ac:dyDescent="0.2">
      <c r="A15" s="166">
        <v>4</v>
      </c>
      <c r="B15" s="167" t="s">
        <v>177</v>
      </c>
      <c r="C15" s="175" t="s">
        <v>178</v>
      </c>
      <c r="D15" s="168" t="s">
        <v>163</v>
      </c>
      <c r="E15" s="169">
        <v>1</v>
      </c>
      <c r="F15" s="170"/>
      <c r="G15" s="171">
        <f>ROUND(E15*F15,2)</f>
        <v>0</v>
      </c>
      <c r="H15" s="170"/>
      <c r="I15" s="171">
        <f>ROUND(E15*H15,2)</f>
        <v>0</v>
      </c>
      <c r="J15" s="170"/>
      <c r="K15" s="171">
        <f>ROUND(E15*J15,2)</f>
        <v>0</v>
      </c>
      <c r="L15" s="171">
        <v>21</v>
      </c>
      <c r="M15" s="171">
        <f>G15*(1+L15/100)</f>
        <v>0</v>
      </c>
      <c r="N15" s="169">
        <v>0</v>
      </c>
      <c r="O15" s="169">
        <f>ROUND(E15*N15,2)</f>
        <v>0</v>
      </c>
      <c r="P15" s="169">
        <v>0</v>
      </c>
      <c r="Q15" s="169">
        <f>ROUND(E15*P15,2)</f>
        <v>0</v>
      </c>
      <c r="R15" s="171"/>
      <c r="S15" s="171" t="s">
        <v>164</v>
      </c>
      <c r="T15" s="172" t="s">
        <v>165</v>
      </c>
      <c r="U15" s="157">
        <v>0</v>
      </c>
      <c r="V15" s="157">
        <f>ROUND(E15*U15,2)</f>
        <v>0</v>
      </c>
      <c r="W15" s="157"/>
      <c r="X15" s="157" t="s">
        <v>166</v>
      </c>
      <c r="Y15" s="157" t="s">
        <v>167</v>
      </c>
      <c r="Z15" s="147"/>
      <c r="AA15" s="147"/>
      <c r="AB15" s="147"/>
      <c r="AC15" s="147"/>
      <c r="AD15" s="147"/>
      <c r="AE15" s="147"/>
      <c r="AF15" s="147"/>
      <c r="AG15" s="147" t="s">
        <v>168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63" t="s">
        <v>179</v>
      </c>
      <c r="D16" s="264"/>
      <c r="E16" s="264"/>
      <c r="F16" s="264"/>
      <c r="G16" s="264"/>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170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59" t="s">
        <v>159</v>
      </c>
      <c r="B17" s="160" t="s">
        <v>129</v>
      </c>
      <c r="C17" s="174" t="s">
        <v>28</v>
      </c>
      <c r="D17" s="161"/>
      <c r="E17" s="162"/>
      <c r="F17" s="163"/>
      <c r="G17" s="163">
        <f>SUMIF(AG18:AG19,"&lt;&gt;NOR",G18:G19)</f>
        <v>0</v>
      </c>
      <c r="H17" s="163"/>
      <c r="I17" s="163">
        <f>SUM(I18:I19)</f>
        <v>0</v>
      </c>
      <c r="J17" s="163"/>
      <c r="K17" s="163">
        <f>SUM(K18:K19)</f>
        <v>0</v>
      </c>
      <c r="L17" s="163"/>
      <c r="M17" s="163">
        <f>SUM(M18:M19)</f>
        <v>0</v>
      </c>
      <c r="N17" s="162"/>
      <c r="O17" s="162">
        <f>SUM(O18:O19)</f>
        <v>0</v>
      </c>
      <c r="P17" s="162"/>
      <c r="Q17" s="162">
        <f>SUM(Q18:Q19)</f>
        <v>0</v>
      </c>
      <c r="R17" s="163"/>
      <c r="S17" s="163"/>
      <c r="T17" s="164"/>
      <c r="U17" s="158"/>
      <c r="V17" s="158">
        <f>SUM(V18:V19)</f>
        <v>0</v>
      </c>
      <c r="W17" s="158"/>
      <c r="X17" s="158"/>
      <c r="Y17" s="158"/>
      <c r="AG17" t="s">
        <v>160</v>
      </c>
    </row>
    <row r="18" spans="1:60" outlineLevel="1" x14ac:dyDescent="0.2">
      <c r="A18" s="166">
        <v>5</v>
      </c>
      <c r="B18" s="167" t="s">
        <v>180</v>
      </c>
      <c r="C18" s="175" t="s">
        <v>181</v>
      </c>
      <c r="D18" s="168" t="s">
        <v>163</v>
      </c>
      <c r="E18" s="169">
        <v>1</v>
      </c>
      <c r="F18" s="170"/>
      <c r="G18" s="171">
        <f>ROUND(E18*F18,2)</f>
        <v>0</v>
      </c>
      <c r="H18" s="170"/>
      <c r="I18" s="171">
        <f>ROUND(E18*H18,2)</f>
        <v>0</v>
      </c>
      <c r="J18" s="170"/>
      <c r="K18" s="171">
        <f>ROUND(E18*J18,2)</f>
        <v>0</v>
      </c>
      <c r="L18" s="171">
        <v>21</v>
      </c>
      <c r="M18" s="171">
        <f>G18*(1+L18/100)</f>
        <v>0</v>
      </c>
      <c r="N18" s="169">
        <v>0</v>
      </c>
      <c r="O18" s="169">
        <f>ROUND(E18*N18,2)</f>
        <v>0</v>
      </c>
      <c r="P18" s="169">
        <v>0</v>
      </c>
      <c r="Q18" s="169">
        <f>ROUND(E18*P18,2)</f>
        <v>0</v>
      </c>
      <c r="R18" s="171"/>
      <c r="S18" s="171" t="s">
        <v>164</v>
      </c>
      <c r="T18" s="172" t="s">
        <v>165</v>
      </c>
      <c r="U18" s="157">
        <v>0</v>
      </c>
      <c r="V18" s="157">
        <f>ROUND(E18*U18,2)</f>
        <v>0</v>
      </c>
      <c r="W18" s="157"/>
      <c r="X18" s="157" t="s">
        <v>166</v>
      </c>
      <c r="Y18" s="157" t="s">
        <v>167</v>
      </c>
      <c r="Z18" s="147"/>
      <c r="AA18" s="147"/>
      <c r="AB18" s="147"/>
      <c r="AC18" s="147"/>
      <c r="AD18" s="147"/>
      <c r="AE18" s="147"/>
      <c r="AF18" s="147"/>
      <c r="AG18" s="147" t="s">
        <v>182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63" t="s">
        <v>183</v>
      </c>
      <c r="D19" s="264"/>
      <c r="E19" s="264"/>
      <c r="F19" s="264"/>
      <c r="G19" s="264"/>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170</v>
      </c>
      <c r="AH19" s="147"/>
      <c r="AI19" s="147"/>
      <c r="AJ19" s="147"/>
      <c r="AK19" s="147"/>
      <c r="AL19" s="147"/>
      <c r="AM19" s="147"/>
      <c r="AN19" s="147"/>
      <c r="AO19" s="147"/>
      <c r="AP19" s="147"/>
      <c r="AQ19" s="147"/>
      <c r="AR19" s="147"/>
      <c r="AS19" s="147"/>
      <c r="AT19" s="147"/>
      <c r="AU19" s="147"/>
      <c r="AV19" s="147"/>
      <c r="AW19" s="147"/>
      <c r="AX19" s="147"/>
      <c r="AY19" s="147"/>
      <c r="AZ19" s="147"/>
      <c r="BA19" s="173" t="str">
        <f>C19</f>
        <v>Náklady na vyhotovení dokumentace skutečného provedení stavby a její předání objednateli v požadované formě a požadovaném počtu.</v>
      </c>
      <c r="BB19" s="147"/>
      <c r="BC19" s="147"/>
      <c r="BD19" s="147"/>
      <c r="BE19" s="147"/>
      <c r="BF19" s="147"/>
      <c r="BG19" s="147"/>
      <c r="BH19" s="147"/>
    </row>
    <row r="20" spans="1:60" x14ac:dyDescent="0.2">
      <c r="A20" s="3"/>
      <c r="B20" s="4"/>
      <c r="C20" s="176"/>
      <c r="D20" s="6"/>
      <c r="E20" s="3"/>
      <c r="F20" s="3"/>
      <c r="G20" s="3"/>
      <c r="H20" s="3"/>
      <c r="I20" s="3"/>
      <c r="J20" s="3"/>
      <c r="K20" s="3"/>
      <c r="L20" s="3"/>
      <c r="M20" s="3"/>
      <c r="N20" s="3"/>
      <c r="O20" s="3"/>
      <c r="P20" s="3"/>
      <c r="Q20" s="3"/>
      <c r="R20" s="3"/>
      <c r="S20" s="3"/>
      <c r="T20" s="3"/>
      <c r="U20" s="3"/>
      <c r="V20" s="3"/>
      <c r="W20" s="3"/>
      <c r="X20" s="3"/>
      <c r="Y20" s="3"/>
      <c r="AE20">
        <v>15</v>
      </c>
      <c r="AF20">
        <v>21</v>
      </c>
      <c r="AG20" t="s">
        <v>145</v>
      </c>
    </row>
    <row r="21" spans="1:60" x14ac:dyDescent="0.2">
      <c r="A21" s="150"/>
      <c r="B21" s="151" t="s">
        <v>29</v>
      </c>
      <c r="C21" s="177"/>
      <c r="D21" s="152"/>
      <c r="E21" s="153"/>
      <c r="F21" s="153"/>
      <c r="G21" s="165">
        <f>G8+G17</f>
        <v>0</v>
      </c>
      <c r="H21" s="3"/>
      <c r="I21" s="3"/>
      <c r="J21" s="3"/>
      <c r="K21" s="3"/>
      <c r="L21" s="3"/>
      <c r="M21" s="3"/>
      <c r="N21" s="3"/>
      <c r="O21" s="3"/>
      <c r="P21" s="3"/>
      <c r="Q21" s="3"/>
      <c r="R21" s="3"/>
      <c r="S21" s="3"/>
      <c r="T21" s="3"/>
      <c r="U21" s="3"/>
      <c r="V21" s="3"/>
      <c r="W21" s="3"/>
      <c r="X21" s="3"/>
      <c r="Y21" s="3"/>
      <c r="AE21">
        <f>SUMIF(L7:L19,AE20,G7:G19)</f>
        <v>0</v>
      </c>
      <c r="AF21">
        <f>SUMIF(L7:L19,AF20,G7:G19)</f>
        <v>0</v>
      </c>
      <c r="AG21" t="s">
        <v>184</v>
      </c>
    </row>
    <row r="22" spans="1:60" x14ac:dyDescent="0.2">
      <c r="C22" s="178"/>
      <c r="D22" s="10"/>
      <c r="AG22" t="s">
        <v>185</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6iT6pIwxwO6gqaCZd4OBpQOvy5x/xl2RcYdHa9O2+Xv3JHg/HEaNmW9HVVQdRNEdE8p3LYYaFz1HTEo3OCPhw==" saltValue="ihWvwuWFNPI4OdU7dJewsw==" spinCount="100000" sheet="1" formatRows="0"/>
  <mergeCells count="9">
    <mergeCell ref="C14:G14"/>
    <mergeCell ref="C16:G16"/>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186</v>
      </c>
      <c r="B1" s="265"/>
      <c r="C1" s="265"/>
      <c r="D1" s="265"/>
      <c r="E1" s="265"/>
      <c r="F1" s="265"/>
      <c r="G1" s="265"/>
      <c r="AG1" t="s">
        <v>131</v>
      </c>
    </row>
    <row r="2" spans="1:60" ht="24.95" customHeight="1" x14ac:dyDescent="0.2">
      <c r="A2" s="139" t="s">
        <v>7</v>
      </c>
      <c r="B2" s="49" t="s">
        <v>44</v>
      </c>
      <c r="C2" s="266" t="s">
        <v>45</v>
      </c>
      <c r="D2" s="267"/>
      <c r="E2" s="267"/>
      <c r="F2" s="267"/>
      <c r="G2" s="268"/>
      <c r="AG2" t="s">
        <v>132</v>
      </c>
    </row>
    <row r="3" spans="1:60" ht="24.95" customHeight="1" x14ac:dyDescent="0.2">
      <c r="A3" s="139" t="s">
        <v>8</v>
      </c>
      <c r="B3" s="49" t="s">
        <v>54</v>
      </c>
      <c r="C3" s="266" t="s">
        <v>57</v>
      </c>
      <c r="D3" s="267"/>
      <c r="E3" s="267"/>
      <c r="F3" s="267"/>
      <c r="G3" s="268"/>
      <c r="AC3" s="120" t="s">
        <v>132</v>
      </c>
      <c r="AG3" t="s">
        <v>135</v>
      </c>
    </row>
    <row r="4" spans="1:60" ht="24.95" customHeight="1" x14ac:dyDescent="0.2">
      <c r="A4" s="140" t="s">
        <v>9</v>
      </c>
      <c r="B4" s="141" t="s">
        <v>54</v>
      </c>
      <c r="C4" s="269" t="s">
        <v>58</v>
      </c>
      <c r="D4" s="270"/>
      <c r="E4" s="270"/>
      <c r="F4" s="270"/>
      <c r="G4" s="271"/>
      <c r="AG4" t="s">
        <v>136</v>
      </c>
    </row>
    <row r="5" spans="1:60" x14ac:dyDescent="0.2">
      <c r="D5" s="10"/>
    </row>
    <row r="6" spans="1:60" ht="38.25" x14ac:dyDescent="0.2">
      <c r="A6" s="143" t="s">
        <v>137</v>
      </c>
      <c r="B6" s="145" t="s">
        <v>138</v>
      </c>
      <c r="C6" s="145" t="s">
        <v>139</v>
      </c>
      <c r="D6" s="144" t="s">
        <v>140</v>
      </c>
      <c r="E6" s="143" t="s">
        <v>141</v>
      </c>
      <c r="F6" s="142" t="s">
        <v>142</v>
      </c>
      <c r="G6" s="143" t="s">
        <v>29</v>
      </c>
      <c r="H6" s="146" t="s">
        <v>30</v>
      </c>
      <c r="I6" s="146" t="s">
        <v>143</v>
      </c>
      <c r="J6" s="146" t="s">
        <v>31</v>
      </c>
      <c r="K6" s="146" t="s">
        <v>144</v>
      </c>
      <c r="L6" s="146" t="s">
        <v>145</v>
      </c>
      <c r="M6" s="146" t="s">
        <v>146</v>
      </c>
      <c r="N6" s="146" t="s">
        <v>147</v>
      </c>
      <c r="O6" s="146" t="s">
        <v>148</v>
      </c>
      <c r="P6" s="146" t="s">
        <v>149</v>
      </c>
      <c r="Q6" s="146" t="s">
        <v>150</v>
      </c>
      <c r="R6" s="146" t="s">
        <v>151</v>
      </c>
      <c r="S6" s="146" t="s">
        <v>152</v>
      </c>
      <c r="T6" s="146" t="s">
        <v>153</v>
      </c>
      <c r="U6" s="146" t="s">
        <v>154</v>
      </c>
      <c r="V6" s="146" t="s">
        <v>155</v>
      </c>
      <c r="W6" s="146" t="s">
        <v>156</v>
      </c>
      <c r="X6" s="146" t="s">
        <v>157</v>
      </c>
      <c r="Y6" s="146" t="s">
        <v>158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159</v>
      </c>
      <c r="B8" s="160" t="s">
        <v>77</v>
      </c>
      <c r="C8" s="174" t="s">
        <v>78</v>
      </c>
      <c r="D8" s="161"/>
      <c r="E8" s="162"/>
      <c r="F8" s="163"/>
      <c r="G8" s="163">
        <f>SUMIF(AG9:AG52,"&lt;&gt;NOR",G9:G52)</f>
        <v>0</v>
      </c>
      <c r="H8" s="163"/>
      <c r="I8" s="163">
        <f>SUM(I9:I52)</f>
        <v>0</v>
      </c>
      <c r="J8" s="163"/>
      <c r="K8" s="163">
        <f>SUM(K9:K52)</f>
        <v>0</v>
      </c>
      <c r="L8" s="163"/>
      <c r="M8" s="163">
        <f>SUM(M9:M52)</f>
        <v>0</v>
      </c>
      <c r="N8" s="162"/>
      <c r="O8" s="162">
        <f>SUM(O9:O52)</f>
        <v>2.73</v>
      </c>
      <c r="P8" s="162"/>
      <c r="Q8" s="162">
        <f>SUM(Q9:Q52)</f>
        <v>0</v>
      </c>
      <c r="R8" s="163"/>
      <c r="S8" s="163"/>
      <c r="T8" s="164"/>
      <c r="U8" s="158"/>
      <c r="V8" s="158">
        <f>SUM(V9:V52)</f>
        <v>149.76</v>
      </c>
      <c r="W8" s="158"/>
      <c r="X8" s="158"/>
      <c r="Y8" s="158"/>
      <c r="AG8" t="s">
        <v>160</v>
      </c>
    </row>
    <row r="9" spans="1:60" ht="22.5" outlineLevel="1" x14ac:dyDescent="0.2">
      <c r="A9" s="166">
        <v>1</v>
      </c>
      <c r="B9" s="167" t="s">
        <v>187</v>
      </c>
      <c r="C9" s="175" t="s">
        <v>188</v>
      </c>
      <c r="D9" s="168" t="s">
        <v>189</v>
      </c>
      <c r="E9" s="169">
        <v>246.018</v>
      </c>
      <c r="F9" s="170"/>
      <c r="G9" s="171">
        <f>ROUND(E9*F9,2)</f>
        <v>0</v>
      </c>
      <c r="H9" s="170"/>
      <c r="I9" s="171">
        <f>ROUND(E9*H9,2)</f>
        <v>0</v>
      </c>
      <c r="J9" s="170"/>
      <c r="K9" s="171">
        <f>ROUND(E9*J9,2)</f>
        <v>0</v>
      </c>
      <c r="L9" s="171">
        <v>21</v>
      </c>
      <c r="M9" s="171">
        <f>G9*(1+L9/100)</f>
        <v>0</v>
      </c>
      <c r="N9" s="169">
        <v>1.018E-2</v>
      </c>
      <c r="O9" s="169">
        <f>ROUND(E9*N9,2)</f>
        <v>2.5</v>
      </c>
      <c r="P9" s="169">
        <v>0</v>
      </c>
      <c r="Q9" s="169">
        <f>ROUND(E9*P9,2)</f>
        <v>0</v>
      </c>
      <c r="R9" s="171" t="s">
        <v>190</v>
      </c>
      <c r="S9" s="171" t="s">
        <v>191</v>
      </c>
      <c r="T9" s="172" t="s">
        <v>165</v>
      </c>
      <c r="U9" s="157">
        <v>0.55000000000000004</v>
      </c>
      <c r="V9" s="157">
        <f>ROUND(E9*U9,2)</f>
        <v>135.31</v>
      </c>
      <c r="W9" s="157"/>
      <c r="X9" s="157" t="s">
        <v>192</v>
      </c>
      <c r="Y9" s="157" t="s">
        <v>167</v>
      </c>
      <c r="Z9" s="147"/>
      <c r="AA9" s="147"/>
      <c r="AB9" s="147"/>
      <c r="AC9" s="147"/>
      <c r="AD9" s="147"/>
      <c r="AE9" s="147"/>
      <c r="AF9" s="147"/>
      <c r="AG9" s="147" t="s">
        <v>193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63" t="s">
        <v>586</v>
      </c>
      <c r="D10" s="264"/>
      <c r="E10" s="264"/>
      <c r="F10" s="264"/>
      <c r="G10" s="264"/>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170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
      <c r="A11" s="154"/>
      <c r="B11" s="155"/>
      <c r="C11" s="272" t="s">
        <v>194</v>
      </c>
      <c r="D11" s="273"/>
      <c r="E11" s="273"/>
      <c r="F11" s="273"/>
      <c r="G11" s="273"/>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170</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272" t="s">
        <v>195</v>
      </c>
      <c r="D12" s="273"/>
      <c r="E12" s="273"/>
      <c r="F12" s="273"/>
      <c r="G12" s="273"/>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170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272" t="s">
        <v>196</v>
      </c>
      <c r="D13" s="273"/>
      <c r="E13" s="273"/>
      <c r="F13" s="273"/>
      <c r="G13" s="273"/>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170</v>
      </c>
      <c r="AH13" s="147"/>
      <c r="AI13" s="147"/>
      <c r="AJ13" s="147"/>
      <c r="AK13" s="147"/>
      <c r="AL13" s="147"/>
      <c r="AM13" s="147"/>
      <c r="AN13" s="147"/>
      <c r="AO13" s="147"/>
      <c r="AP13" s="147"/>
      <c r="AQ13" s="147"/>
      <c r="AR13" s="147"/>
      <c r="AS13" s="147"/>
      <c r="AT13" s="147"/>
      <c r="AU13" s="147"/>
      <c r="AV13" s="147"/>
      <c r="AW13" s="147"/>
      <c r="AX13" s="147"/>
      <c r="AY13" s="147"/>
      <c r="AZ13" s="147"/>
      <c r="BA13" s="173" t="str">
        <f>C13</f>
        <v>- standardního tmelení Q2, to je: základní tmelení Q1+ dodatečné tmelení (tmelení najemno) a případné přebroušení.</v>
      </c>
      <c r="BB13" s="147"/>
      <c r="BC13" s="147"/>
      <c r="BD13" s="147"/>
      <c r="BE13" s="147"/>
      <c r="BF13" s="147"/>
      <c r="BG13" s="147"/>
      <c r="BH13" s="147"/>
    </row>
    <row r="14" spans="1:60" outlineLevel="2" x14ac:dyDescent="0.2">
      <c r="A14" s="154"/>
      <c r="B14" s="155"/>
      <c r="C14" s="183" t="s">
        <v>197</v>
      </c>
      <c r="D14" s="179"/>
      <c r="E14" s="180"/>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198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3" x14ac:dyDescent="0.2">
      <c r="A15" s="154"/>
      <c r="B15" s="155"/>
      <c r="C15" s="183" t="s">
        <v>199</v>
      </c>
      <c r="D15" s="179"/>
      <c r="E15" s="180"/>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198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3" x14ac:dyDescent="0.2">
      <c r="A16" s="154"/>
      <c r="B16" s="155"/>
      <c r="C16" s="183" t="s">
        <v>200</v>
      </c>
      <c r="D16" s="179"/>
      <c r="E16" s="180">
        <v>56.994</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198</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3" x14ac:dyDescent="0.2">
      <c r="A17" s="154"/>
      <c r="B17" s="155"/>
      <c r="C17" s="183" t="s">
        <v>201</v>
      </c>
      <c r="D17" s="179"/>
      <c r="E17" s="180">
        <v>-4.2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198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83" t="s">
        <v>202</v>
      </c>
      <c r="D18" s="179"/>
      <c r="E18" s="180">
        <v>37.996000000000002</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198</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183" t="s">
        <v>203</v>
      </c>
      <c r="D19" s="179"/>
      <c r="E19" s="180">
        <v>-2.8</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198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83" t="s">
        <v>204</v>
      </c>
      <c r="D20" s="179"/>
      <c r="E20" s="180">
        <v>19.687999999999999</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198</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3" x14ac:dyDescent="0.2">
      <c r="A21" s="154"/>
      <c r="B21" s="155"/>
      <c r="C21" s="183" t="s">
        <v>205</v>
      </c>
      <c r="D21" s="179"/>
      <c r="E21" s="180">
        <v>-1.6</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198</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183" t="s">
        <v>206</v>
      </c>
      <c r="D22" s="179"/>
      <c r="E22" s="180">
        <v>19.687999999999999</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198</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3" x14ac:dyDescent="0.2">
      <c r="A23" s="154"/>
      <c r="B23" s="155"/>
      <c r="C23" s="183" t="s">
        <v>205</v>
      </c>
      <c r="D23" s="179"/>
      <c r="E23" s="180">
        <v>-1.6</v>
      </c>
      <c r="F23" s="157"/>
      <c r="G23" s="157"/>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198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3" x14ac:dyDescent="0.2">
      <c r="A24" s="154"/>
      <c r="B24" s="155"/>
      <c r="C24" s="183" t="s">
        <v>207</v>
      </c>
      <c r="D24" s="179"/>
      <c r="E24" s="180">
        <v>17.664000000000001</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198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3" t="s">
        <v>208</v>
      </c>
      <c r="D25" s="179"/>
      <c r="E25" s="180">
        <v>-1.4</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198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
      <c r="A26" s="154"/>
      <c r="B26" s="155"/>
      <c r="C26" s="183" t="s">
        <v>209</v>
      </c>
      <c r="D26" s="179"/>
      <c r="E26" s="180"/>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198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
      <c r="A27" s="154"/>
      <c r="B27" s="155"/>
      <c r="C27" s="183" t="s">
        <v>200</v>
      </c>
      <c r="D27" s="179"/>
      <c r="E27" s="180">
        <v>56.994</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198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83" t="s">
        <v>201</v>
      </c>
      <c r="D28" s="179"/>
      <c r="E28" s="180">
        <v>-4.2</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198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183" t="s">
        <v>210</v>
      </c>
      <c r="D29" s="179"/>
      <c r="E29" s="180">
        <v>56.994</v>
      </c>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198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83" t="s">
        <v>201</v>
      </c>
      <c r="D30" s="179"/>
      <c r="E30" s="180">
        <v>-4.2</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198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33.75" outlineLevel="1" x14ac:dyDescent="0.2">
      <c r="A31" s="166">
        <v>2</v>
      </c>
      <c r="B31" s="167" t="s">
        <v>211</v>
      </c>
      <c r="C31" s="175" t="s">
        <v>212</v>
      </c>
      <c r="D31" s="168" t="s">
        <v>189</v>
      </c>
      <c r="E31" s="169">
        <v>19.53</v>
      </c>
      <c r="F31" s="170"/>
      <c r="G31" s="171">
        <f>ROUND(E31*F31,2)</f>
        <v>0</v>
      </c>
      <c r="H31" s="170"/>
      <c r="I31" s="171">
        <f>ROUND(E31*H31,2)</f>
        <v>0</v>
      </c>
      <c r="J31" s="170"/>
      <c r="K31" s="171">
        <f>ROUND(E31*J31,2)</f>
        <v>0</v>
      </c>
      <c r="L31" s="171">
        <v>21</v>
      </c>
      <c r="M31" s="171">
        <f>G31*(1+L31/100)</f>
        <v>0</v>
      </c>
      <c r="N31" s="169">
        <v>1.158E-2</v>
      </c>
      <c r="O31" s="169">
        <f>ROUND(E31*N31,2)</f>
        <v>0.23</v>
      </c>
      <c r="P31" s="169">
        <v>0</v>
      </c>
      <c r="Q31" s="169">
        <f>ROUND(E31*P31,2)</f>
        <v>0</v>
      </c>
      <c r="R31" s="171" t="s">
        <v>190</v>
      </c>
      <c r="S31" s="171" t="s">
        <v>164</v>
      </c>
      <c r="T31" s="172" t="s">
        <v>213</v>
      </c>
      <c r="U31" s="157">
        <v>0.74</v>
      </c>
      <c r="V31" s="157">
        <f>ROUND(E31*U31,2)</f>
        <v>14.45</v>
      </c>
      <c r="W31" s="157"/>
      <c r="X31" s="157" t="s">
        <v>192</v>
      </c>
      <c r="Y31" s="157" t="s">
        <v>167</v>
      </c>
      <c r="Z31" s="147"/>
      <c r="AA31" s="147"/>
      <c r="AB31" s="147"/>
      <c r="AC31" s="147"/>
      <c r="AD31" s="147"/>
      <c r="AE31" s="147"/>
      <c r="AF31" s="147"/>
      <c r="AG31" s="147" t="s">
        <v>193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263" t="s">
        <v>586</v>
      </c>
      <c r="D32" s="264"/>
      <c r="E32" s="264"/>
      <c r="F32" s="264"/>
      <c r="G32" s="264"/>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170</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72" t="s">
        <v>194</v>
      </c>
      <c r="D33" s="273"/>
      <c r="E33" s="273"/>
      <c r="F33" s="273"/>
      <c r="G33" s="273"/>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170</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272" t="s">
        <v>195</v>
      </c>
      <c r="D34" s="273"/>
      <c r="E34" s="273"/>
      <c r="F34" s="273"/>
      <c r="G34" s="273"/>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170</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272" t="s">
        <v>196</v>
      </c>
      <c r="D35" s="273"/>
      <c r="E35" s="273"/>
      <c r="F35" s="273"/>
      <c r="G35" s="273"/>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170</v>
      </c>
      <c r="AH35" s="147"/>
      <c r="AI35" s="147"/>
      <c r="AJ35" s="147"/>
      <c r="AK35" s="147"/>
      <c r="AL35" s="147"/>
      <c r="AM35" s="147"/>
      <c r="AN35" s="147"/>
      <c r="AO35" s="147"/>
      <c r="AP35" s="147"/>
      <c r="AQ35" s="147"/>
      <c r="AR35" s="147"/>
      <c r="AS35" s="147"/>
      <c r="AT35" s="147"/>
      <c r="AU35" s="147"/>
      <c r="AV35" s="147"/>
      <c r="AW35" s="147"/>
      <c r="AX35" s="147"/>
      <c r="AY35" s="147"/>
      <c r="AZ35" s="147"/>
      <c r="BA35" s="173" t="str">
        <f>C35</f>
        <v>- standardního tmelení Q2, to je: základní tmelení Q1+ dodatečné tmelení (tmelení najemno) a případné přebroušení.</v>
      </c>
      <c r="BB35" s="147"/>
      <c r="BC35" s="147"/>
      <c r="BD35" s="147"/>
      <c r="BE35" s="147"/>
      <c r="BF35" s="147"/>
      <c r="BG35" s="147"/>
      <c r="BH35" s="147"/>
    </row>
    <row r="36" spans="1:60" outlineLevel="2" x14ac:dyDescent="0.2">
      <c r="A36" s="154"/>
      <c r="B36" s="155"/>
      <c r="C36" s="183" t="s">
        <v>214</v>
      </c>
      <c r="D36" s="179"/>
      <c r="E36" s="180"/>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198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83" t="s">
        <v>199</v>
      </c>
      <c r="D37" s="179"/>
      <c r="E37" s="180"/>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198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
      <c r="A38" s="154"/>
      <c r="B38" s="155"/>
      <c r="C38" s="183" t="s">
        <v>215</v>
      </c>
      <c r="D38" s="179"/>
      <c r="E38" s="180">
        <v>3.78</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198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83" t="s">
        <v>216</v>
      </c>
      <c r="D39" s="179"/>
      <c r="E39" s="180">
        <v>0.40500000000000003</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198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83" t="s">
        <v>217</v>
      </c>
      <c r="D40" s="179"/>
      <c r="E40" s="180">
        <v>2.52</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198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3" t="s">
        <v>218</v>
      </c>
      <c r="D41" s="179"/>
      <c r="E41" s="180">
        <v>0.27</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198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3" t="s">
        <v>219</v>
      </c>
      <c r="D42" s="179"/>
      <c r="E42" s="180">
        <v>1.26</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198</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83" t="s">
        <v>220</v>
      </c>
      <c r="D43" s="179"/>
      <c r="E43" s="180">
        <v>0.13500000000000001</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198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3" x14ac:dyDescent="0.2">
      <c r="A44" s="154"/>
      <c r="B44" s="155"/>
      <c r="C44" s="183" t="s">
        <v>221</v>
      </c>
      <c r="D44" s="179"/>
      <c r="E44" s="180">
        <v>1.26</v>
      </c>
      <c r="F44" s="157"/>
      <c r="G44" s="157"/>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198</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3" x14ac:dyDescent="0.2">
      <c r="A45" s="154"/>
      <c r="B45" s="155"/>
      <c r="C45" s="183" t="s">
        <v>220</v>
      </c>
      <c r="D45" s="179"/>
      <c r="E45" s="180">
        <v>0.13500000000000001</v>
      </c>
      <c r="F45" s="157"/>
      <c r="G45" s="157"/>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198</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3" x14ac:dyDescent="0.2">
      <c r="A46" s="154"/>
      <c r="B46" s="155"/>
      <c r="C46" s="183" t="s">
        <v>222</v>
      </c>
      <c r="D46" s="179"/>
      <c r="E46" s="180">
        <v>1.26</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198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83" t="s">
        <v>220</v>
      </c>
      <c r="D47" s="179"/>
      <c r="E47" s="180">
        <v>0.13500000000000001</v>
      </c>
      <c r="F47" s="157"/>
      <c r="G47" s="157"/>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198</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3" x14ac:dyDescent="0.2">
      <c r="A48" s="154"/>
      <c r="B48" s="155"/>
      <c r="C48" s="183" t="s">
        <v>209</v>
      </c>
      <c r="D48" s="179"/>
      <c r="E48" s="180"/>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198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83" t="s">
        <v>215</v>
      </c>
      <c r="D49" s="179"/>
      <c r="E49" s="180">
        <v>3.78</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198</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
      <c r="A50" s="154"/>
      <c r="B50" s="155"/>
      <c r="C50" s="183" t="s">
        <v>216</v>
      </c>
      <c r="D50" s="179"/>
      <c r="E50" s="180">
        <v>0.40500000000000003</v>
      </c>
      <c r="F50" s="157"/>
      <c r="G50" s="15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198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83" t="s">
        <v>223</v>
      </c>
      <c r="D51" s="179"/>
      <c r="E51" s="180">
        <v>3.78</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198</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83" t="s">
        <v>216</v>
      </c>
      <c r="D52" s="179"/>
      <c r="E52" s="180">
        <v>0.40500000000000003</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198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59" t="s">
        <v>159</v>
      </c>
      <c r="B53" s="160" t="s">
        <v>79</v>
      </c>
      <c r="C53" s="174" t="s">
        <v>80</v>
      </c>
      <c r="D53" s="161"/>
      <c r="E53" s="162"/>
      <c r="F53" s="163"/>
      <c r="G53" s="163">
        <f>SUMIF(AG54:AG68,"&lt;&gt;NOR",G54:G68)</f>
        <v>0</v>
      </c>
      <c r="H53" s="163"/>
      <c r="I53" s="163">
        <f>SUM(I54:I68)</f>
        <v>0</v>
      </c>
      <c r="J53" s="163"/>
      <c r="K53" s="163">
        <f>SUM(K54:K68)</f>
        <v>0</v>
      </c>
      <c r="L53" s="163"/>
      <c r="M53" s="163">
        <f>SUM(M54:M68)</f>
        <v>0</v>
      </c>
      <c r="N53" s="162"/>
      <c r="O53" s="162">
        <f>SUM(O54:O68)</f>
        <v>0.18</v>
      </c>
      <c r="P53" s="162"/>
      <c r="Q53" s="162">
        <f>SUM(Q54:Q68)</f>
        <v>0</v>
      </c>
      <c r="R53" s="163"/>
      <c r="S53" s="163"/>
      <c r="T53" s="164"/>
      <c r="U53" s="158"/>
      <c r="V53" s="158">
        <f>SUM(V54:V68)</f>
        <v>23.43</v>
      </c>
      <c r="W53" s="158"/>
      <c r="X53" s="158"/>
      <c r="Y53" s="158"/>
      <c r="AG53" t="s">
        <v>160</v>
      </c>
    </row>
    <row r="54" spans="1:60" outlineLevel="1" x14ac:dyDescent="0.2">
      <c r="A54" s="166">
        <v>3</v>
      </c>
      <c r="B54" s="167" t="s">
        <v>224</v>
      </c>
      <c r="C54" s="175" t="s">
        <v>225</v>
      </c>
      <c r="D54" s="168" t="s">
        <v>189</v>
      </c>
      <c r="E54" s="169">
        <v>75.599999999999994</v>
      </c>
      <c r="F54" s="170"/>
      <c r="G54" s="171">
        <f>ROUND(E54*F54,2)</f>
        <v>0</v>
      </c>
      <c r="H54" s="170"/>
      <c r="I54" s="171">
        <f>ROUND(E54*H54,2)</f>
        <v>0</v>
      </c>
      <c r="J54" s="170"/>
      <c r="K54" s="171">
        <f>ROUND(E54*J54,2)</f>
        <v>0</v>
      </c>
      <c r="L54" s="171">
        <v>21</v>
      </c>
      <c r="M54" s="171">
        <f>G54*(1+L54/100)</f>
        <v>0</v>
      </c>
      <c r="N54" s="169">
        <v>2.0999999999999999E-3</v>
      </c>
      <c r="O54" s="169">
        <f>ROUND(E54*N54,2)</f>
        <v>0.16</v>
      </c>
      <c r="P54" s="169">
        <v>0</v>
      </c>
      <c r="Q54" s="169">
        <f>ROUND(E54*P54,2)</f>
        <v>0</v>
      </c>
      <c r="R54" s="171" t="s">
        <v>190</v>
      </c>
      <c r="S54" s="171" t="s">
        <v>164</v>
      </c>
      <c r="T54" s="172" t="s">
        <v>213</v>
      </c>
      <c r="U54" s="157">
        <v>0.24</v>
      </c>
      <c r="V54" s="157">
        <f>ROUND(E54*U54,2)</f>
        <v>18.14</v>
      </c>
      <c r="W54" s="157"/>
      <c r="X54" s="157" t="s">
        <v>192</v>
      </c>
      <c r="Y54" s="157" t="s">
        <v>167</v>
      </c>
      <c r="Z54" s="147"/>
      <c r="AA54" s="147"/>
      <c r="AB54" s="147"/>
      <c r="AC54" s="147"/>
      <c r="AD54" s="147"/>
      <c r="AE54" s="147"/>
      <c r="AF54" s="147"/>
      <c r="AG54" s="147" t="s">
        <v>193</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274" t="s">
        <v>226</v>
      </c>
      <c r="D55" s="275"/>
      <c r="E55" s="275"/>
      <c r="F55" s="275"/>
      <c r="G55" s="275"/>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227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183" t="s">
        <v>228</v>
      </c>
      <c r="D56" s="179"/>
      <c r="E56" s="180"/>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198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183" t="s">
        <v>199</v>
      </c>
      <c r="D57" s="179"/>
      <c r="E57" s="180"/>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198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183" t="s">
        <v>229</v>
      </c>
      <c r="D58" s="179"/>
      <c r="E58" s="180">
        <v>16.2</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198</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83" t="s">
        <v>230</v>
      </c>
      <c r="D59" s="179"/>
      <c r="E59" s="180">
        <v>10.8</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198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3" t="s">
        <v>231</v>
      </c>
      <c r="D60" s="179"/>
      <c r="E60" s="180">
        <v>5.4</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198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83" t="s">
        <v>232</v>
      </c>
      <c r="D61" s="179"/>
      <c r="E61" s="180">
        <v>5.4</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198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83" t="s">
        <v>233</v>
      </c>
      <c r="D62" s="179"/>
      <c r="E62" s="180">
        <v>5.4</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198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3" t="s">
        <v>209</v>
      </c>
      <c r="D63" s="179"/>
      <c r="E63" s="180"/>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198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83" t="s">
        <v>229</v>
      </c>
      <c r="D64" s="179"/>
      <c r="E64" s="180">
        <v>16.2</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198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83" t="s">
        <v>234</v>
      </c>
      <c r="D65" s="179"/>
      <c r="E65" s="180">
        <v>16.2</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198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6">
        <v>4</v>
      </c>
      <c r="B66" s="167" t="s">
        <v>235</v>
      </c>
      <c r="C66" s="175" t="s">
        <v>236</v>
      </c>
      <c r="D66" s="168" t="s">
        <v>189</v>
      </c>
      <c r="E66" s="169">
        <v>75.599999999999994</v>
      </c>
      <c r="F66" s="170"/>
      <c r="G66" s="171">
        <f>ROUND(E66*F66,2)</f>
        <v>0</v>
      </c>
      <c r="H66" s="170"/>
      <c r="I66" s="171">
        <f>ROUND(E66*H66,2)</f>
        <v>0</v>
      </c>
      <c r="J66" s="170"/>
      <c r="K66" s="171">
        <f>ROUND(E66*J66,2)</f>
        <v>0</v>
      </c>
      <c r="L66" s="171">
        <v>21</v>
      </c>
      <c r="M66" s="171">
        <f>G66*(1+L66/100)</f>
        <v>0</v>
      </c>
      <c r="N66" s="169">
        <v>2.1000000000000001E-4</v>
      </c>
      <c r="O66" s="169">
        <f>ROUND(E66*N66,2)</f>
        <v>0.02</v>
      </c>
      <c r="P66" s="169">
        <v>0</v>
      </c>
      <c r="Q66" s="169">
        <f>ROUND(E66*P66,2)</f>
        <v>0</v>
      </c>
      <c r="R66" s="171" t="s">
        <v>190</v>
      </c>
      <c r="S66" s="171" t="s">
        <v>164</v>
      </c>
      <c r="T66" s="172" t="s">
        <v>213</v>
      </c>
      <c r="U66" s="157">
        <v>7.0000000000000007E-2</v>
      </c>
      <c r="V66" s="157">
        <f>ROUND(E66*U66,2)</f>
        <v>5.29</v>
      </c>
      <c r="W66" s="157"/>
      <c r="X66" s="157" t="s">
        <v>192</v>
      </c>
      <c r="Y66" s="157" t="s">
        <v>167</v>
      </c>
      <c r="Z66" s="147"/>
      <c r="AA66" s="147"/>
      <c r="AB66" s="147"/>
      <c r="AC66" s="147"/>
      <c r="AD66" s="147"/>
      <c r="AE66" s="147"/>
      <c r="AF66" s="147"/>
      <c r="AG66" s="147" t="s">
        <v>193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274" t="s">
        <v>226</v>
      </c>
      <c r="D67" s="275"/>
      <c r="E67" s="275"/>
      <c r="F67" s="275"/>
      <c r="G67" s="275"/>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227</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183" t="s">
        <v>237</v>
      </c>
      <c r="D68" s="179"/>
      <c r="E68" s="180">
        <v>75.599999999999994</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198</v>
      </c>
      <c r="AH68" s="147">
        <v>5</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x14ac:dyDescent="0.2">
      <c r="A69" s="159" t="s">
        <v>159</v>
      </c>
      <c r="B69" s="160" t="s">
        <v>81</v>
      </c>
      <c r="C69" s="174" t="s">
        <v>82</v>
      </c>
      <c r="D69" s="161"/>
      <c r="E69" s="162"/>
      <c r="F69" s="163"/>
      <c r="G69" s="163">
        <f>SUMIF(AG70:AG80,"&lt;&gt;NOR",G70:G80)</f>
        <v>0</v>
      </c>
      <c r="H69" s="163"/>
      <c r="I69" s="163">
        <f>SUM(I70:I80)</f>
        <v>0</v>
      </c>
      <c r="J69" s="163"/>
      <c r="K69" s="163">
        <f>SUM(K70:K80)</f>
        <v>0</v>
      </c>
      <c r="L69" s="163"/>
      <c r="M69" s="163">
        <f>SUM(M70:M80)</f>
        <v>0</v>
      </c>
      <c r="N69" s="162"/>
      <c r="O69" s="162">
        <f>SUM(O70:O80)</f>
        <v>0.02</v>
      </c>
      <c r="P69" s="162"/>
      <c r="Q69" s="162">
        <f>SUM(Q70:Q80)</f>
        <v>0</v>
      </c>
      <c r="R69" s="163"/>
      <c r="S69" s="163"/>
      <c r="T69" s="164"/>
      <c r="U69" s="158"/>
      <c r="V69" s="158">
        <f>SUM(V70:V80)</f>
        <v>127.18</v>
      </c>
      <c r="W69" s="158"/>
      <c r="X69" s="158"/>
      <c r="Y69" s="158"/>
      <c r="AG69" t="s">
        <v>160</v>
      </c>
    </row>
    <row r="70" spans="1:60" ht="56.25" outlineLevel="1" x14ac:dyDescent="0.2">
      <c r="A70" s="166">
        <v>5</v>
      </c>
      <c r="B70" s="167" t="s">
        <v>238</v>
      </c>
      <c r="C70" s="175" t="s">
        <v>239</v>
      </c>
      <c r="D70" s="168" t="s">
        <v>189</v>
      </c>
      <c r="E70" s="169">
        <v>412.93</v>
      </c>
      <c r="F70" s="170"/>
      <c r="G70" s="171">
        <f>ROUND(E70*F70,2)</f>
        <v>0</v>
      </c>
      <c r="H70" s="170"/>
      <c r="I70" s="171">
        <f>ROUND(E70*H70,2)</f>
        <v>0</v>
      </c>
      <c r="J70" s="170"/>
      <c r="K70" s="171">
        <f>ROUND(E70*J70,2)</f>
        <v>0</v>
      </c>
      <c r="L70" s="171">
        <v>21</v>
      </c>
      <c r="M70" s="171">
        <f>G70*(1+L70/100)</f>
        <v>0</v>
      </c>
      <c r="N70" s="169">
        <v>4.0000000000000003E-5</v>
      </c>
      <c r="O70" s="169">
        <f>ROUND(E70*N70,2)</f>
        <v>0.02</v>
      </c>
      <c r="P70" s="169">
        <v>0</v>
      </c>
      <c r="Q70" s="169">
        <f>ROUND(E70*P70,2)</f>
        <v>0</v>
      </c>
      <c r="R70" s="171" t="s">
        <v>190</v>
      </c>
      <c r="S70" s="171" t="s">
        <v>164</v>
      </c>
      <c r="T70" s="172" t="s">
        <v>213</v>
      </c>
      <c r="U70" s="157">
        <v>0.308</v>
      </c>
      <c r="V70" s="157">
        <f>ROUND(E70*U70,2)</f>
        <v>127.18</v>
      </c>
      <c r="W70" s="157"/>
      <c r="X70" s="157" t="s">
        <v>192</v>
      </c>
      <c r="Y70" s="157" t="s">
        <v>167</v>
      </c>
      <c r="Z70" s="147"/>
      <c r="AA70" s="147"/>
      <c r="AB70" s="147"/>
      <c r="AC70" s="147"/>
      <c r="AD70" s="147"/>
      <c r="AE70" s="147"/>
      <c r="AF70" s="147"/>
      <c r="AG70" s="147" t="s">
        <v>193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3" t="s">
        <v>240</v>
      </c>
      <c r="D71" s="179"/>
      <c r="E71" s="180"/>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198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83" t="s">
        <v>199</v>
      </c>
      <c r="D72" s="179"/>
      <c r="E72" s="180"/>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198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83" t="s">
        <v>241</v>
      </c>
      <c r="D73" s="179"/>
      <c r="E73" s="180">
        <v>88.53</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198</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83" t="s">
        <v>242</v>
      </c>
      <c r="D74" s="179"/>
      <c r="E74" s="180">
        <v>59.02</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198</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83" t="s">
        <v>243</v>
      </c>
      <c r="D75" s="179"/>
      <c r="E75" s="180">
        <v>29.42</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198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83" t="s">
        <v>244</v>
      </c>
      <c r="D76" s="179"/>
      <c r="E76" s="180">
        <v>29.42</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198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
      <c r="A77" s="154"/>
      <c r="B77" s="155"/>
      <c r="C77" s="183" t="s">
        <v>245</v>
      </c>
      <c r="D77" s="179"/>
      <c r="E77" s="180">
        <v>32.36</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198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
      <c r="A78" s="154"/>
      <c r="B78" s="155"/>
      <c r="C78" s="183" t="s">
        <v>209</v>
      </c>
      <c r="D78" s="179"/>
      <c r="E78" s="180"/>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198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83" t="s">
        <v>246</v>
      </c>
      <c r="D79" s="179"/>
      <c r="E79" s="180">
        <v>87.09</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198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3" t="s">
        <v>247</v>
      </c>
      <c r="D80" s="179"/>
      <c r="E80" s="180">
        <v>87.09</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198</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x14ac:dyDescent="0.2">
      <c r="A81" s="159" t="s">
        <v>159</v>
      </c>
      <c r="B81" s="160" t="s">
        <v>83</v>
      </c>
      <c r="C81" s="174" t="s">
        <v>84</v>
      </c>
      <c r="D81" s="161"/>
      <c r="E81" s="162"/>
      <c r="F81" s="163"/>
      <c r="G81" s="163">
        <f>SUMIF(AG82:AG147,"&lt;&gt;NOR",G82:G147)</f>
        <v>0</v>
      </c>
      <c r="H81" s="163"/>
      <c r="I81" s="163">
        <f>SUM(I82:I147)</f>
        <v>0</v>
      </c>
      <c r="J81" s="163"/>
      <c r="K81" s="163">
        <f>SUM(K82:K147)</f>
        <v>0</v>
      </c>
      <c r="L81" s="163"/>
      <c r="M81" s="163">
        <f>SUM(M82:M147)</f>
        <v>0</v>
      </c>
      <c r="N81" s="162"/>
      <c r="O81" s="162">
        <f>SUM(O82:O147)</f>
        <v>0.03</v>
      </c>
      <c r="P81" s="162"/>
      <c r="Q81" s="162">
        <f>SUM(Q82:Q147)</f>
        <v>17.63</v>
      </c>
      <c r="R81" s="163"/>
      <c r="S81" s="163"/>
      <c r="T81" s="164"/>
      <c r="U81" s="158"/>
      <c r="V81" s="158">
        <f>SUM(V82:V147)</f>
        <v>98.289999999999992</v>
      </c>
      <c r="W81" s="158"/>
      <c r="X81" s="158"/>
      <c r="Y81" s="158"/>
      <c r="AG81" t="s">
        <v>160</v>
      </c>
    </row>
    <row r="82" spans="1:60" ht="33.75" outlineLevel="1" x14ac:dyDescent="0.2">
      <c r="A82" s="166">
        <v>6</v>
      </c>
      <c r="B82" s="167" t="s">
        <v>248</v>
      </c>
      <c r="C82" s="175" t="s">
        <v>249</v>
      </c>
      <c r="D82" s="168" t="s">
        <v>189</v>
      </c>
      <c r="E82" s="169">
        <v>17.64</v>
      </c>
      <c r="F82" s="170"/>
      <c r="G82" s="171">
        <f>ROUND(E82*F82,2)</f>
        <v>0</v>
      </c>
      <c r="H82" s="170"/>
      <c r="I82" s="171">
        <f>ROUND(E82*H82,2)</f>
        <v>0</v>
      </c>
      <c r="J82" s="170"/>
      <c r="K82" s="171">
        <f>ROUND(E82*J82,2)</f>
        <v>0</v>
      </c>
      <c r="L82" s="171">
        <v>21</v>
      </c>
      <c r="M82" s="171">
        <f>G82*(1+L82/100)</f>
        <v>0</v>
      </c>
      <c r="N82" s="169">
        <v>3.3E-4</v>
      </c>
      <c r="O82" s="169">
        <f>ROUND(E82*N82,2)</f>
        <v>0.01</v>
      </c>
      <c r="P82" s="169">
        <v>1.223E-2</v>
      </c>
      <c r="Q82" s="169">
        <f>ROUND(E82*P82,2)</f>
        <v>0.22</v>
      </c>
      <c r="R82" s="171" t="s">
        <v>250</v>
      </c>
      <c r="S82" s="171" t="s">
        <v>164</v>
      </c>
      <c r="T82" s="172" t="s">
        <v>213</v>
      </c>
      <c r="U82" s="157">
        <v>0.26800000000000002</v>
      </c>
      <c r="V82" s="157">
        <f>ROUND(E82*U82,2)</f>
        <v>4.7300000000000004</v>
      </c>
      <c r="W82" s="157"/>
      <c r="X82" s="157" t="s">
        <v>192</v>
      </c>
      <c r="Y82" s="157" t="s">
        <v>167</v>
      </c>
      <c r="Z82" s="147"/>
      <c r="AA82" s="147"/>
      <c r="AB82" s="147"/>
      <c r="AC82" s="147"/>
      <c r="AD82" s="147"/>
      <c r="AE82" s="147"/>
      <c r="AF82" s="147"/>
      <c r="AG82" s="147" t="s">
        <v>193</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183" t="s">
        <v>214</v>
      </c>
      <c r="D83" s="179"/>
      <c r="E83" s="180"/>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198</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83" t="s">
        <v>199</v>
      </c>
      <c r="D84" s="179"/>
      <c r="E84" s="180"/>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198</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83" t="s">
        <v>215</v>
      </c>
      <c r="D85" s="179"/>
      <c r="E85" s="180">
        <v>3.78</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198</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83" t="s">
        <v>217</v>
      </c>
      <c r="D86" s="179"/>
      <c r="E86" s="180">
        <v>2.52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198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3" t="s">
        <v>219</v>
      </c>
      <c r="D87" s="179"/>
      <c r="E87" s="180">
        <v>1.26</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198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83" t="s">
        <v>221</v>
      </c>
      <c r="D88" s="179"/>
      <c r="E88" s="180">
        <v>1.26</v>
      </c>
      <c r="F88" s="157"/>
      <c r="G88" s="157"/>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198</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83" t="s">
        <v>222</v>
      </c>
      <c r="D89" s="179"/>
      <c r="E89" s="180">
        <v>1.26</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198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83" t="s">
        <v>209</v>
      </c>
      <c r="D90" s="179"/>
      <c r="E90" s="180"/>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198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83" t="s">
        <v>215</v>
      </c>
      <c r="D91" s="179"/>
      <c r="E91" s="180">
        <v>3.78</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198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3" t="s">
        <v>223</v>
      </c>
      <c r="D92" s="179"/>
      <c r="E92" s="180">
        <v>3.78</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198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66">
        <v>7</v>
      </c>
      <c r="B93" s="167" t="s">
        <v>251</v>
      </c>
      <c r="C93" s="175" t="s">
        <v>252</v>
      </c>
      <c r="D93" s="168" t="s">
        <v>189</v>
      </c>
      <c r="E93" s="169">
        <v>59.12</v>
      </c>
      <c r="F93" s="170"/>
      <c r="G93" s="171">
        <f>ROUND(E93*F93,2)</f>
        <v>0</v>
      </c>
      <c r="H93" s="170"/>
      <c r="I93" s="171">
        <f>ROUND(E93*H93,2)</f>
        <v>0</v>
      </c>
      <c r="J93" s="170"/>
      <c r="K93" s="171">
        <f>ROUND(E93*J93,2)</f>
        <v>0</v>
      </c>
      <c r="L93" s="171">
        <v>21</v>
      </c>
      <c r="M93" s="171">
        <f>G93*(1+L93/100)</f>
        <v>0</v>
      </c>
      <c r="N93" s="169">
        <v>0</v>
      </c>
      <c r="O93" s="169">
        <f>ROUND(E93*N93,2)</f>
        <v>0</v>
      </c>
      <c r="P93" s="169">
        <v>1.75E-3</v>
      </c>
      <c r="Q93" s="169">
        <f>ROUND(E93*P93,2)</f>
        <v>0.1</v>
      </c>
      <c r="R93" s="171" t="s">
        <v>250</v>
      </c>
      <c r="S93" s="171" t="s">
        <v>164</v>
      </c>
      <c r="T93" s="172" t="s">
        <v>213</v>
      </c>
      <c r="U93" s="157">
        <v>0.16500000000000001</v>
      </c>
      <c r="V93" s="157">
        <f>ROUND(E93*U93,2)</f>
        <v>9.75</v>
      </c>
      <c r="W93" s="157"/>
      <c r="X93" s="157" t="s">
        <v>192</v>
      </c>
      <c r="Y93" s="157" t="s">
        <v>167</v>
      </c>
      <c r="Z93" s="147"/>
      <c r="AA93" s="147"/>
      <c r="AB93" s="147"/>
      <c r="AC93" s="147"/>
      <c r="AD93" s="147"/>
      <c r="AE93" s="147"/>
      <c r="AF93" s="147"/>
      <c r="AG93" s="147" t="s">
        <v>193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83" t="s">
        <v>253</v>
      </c>
      <c r="D94" s="179"/>
      <c r="E94" s="180">
        <v>59.12</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198</v>
      </c>
      <c r="AH94" s="147">
        <v>5</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66">
        <v>8</v>
      </c>
      <c r="B95" s="167" t="s">
        <v>254</v>
      </c>
      <c r="C95" s="175" t="s">
        <v>255</v>
      </c>
      <c r="D95" s="168" t="s">
        <v>189</v>
      </c>
      <c r="E95" s="169">
        <v>59.12</v>
      </c>
      <c r="F95" s="170"/>
      <c r="G95" s="171">
        <f>ROUND(E95*F95,2)</f>
        <v>0</v>
      </c>
      <c r="H95" s="170"/>
      <c r="I95" s="171">
        <f>ROUND(E95*H95,2)</f>
        <v>0</v>
      </c>
      <c r="J95" s="170"/>
      <c r="K95" s="171">
        <f>ROUND(E95*J95,2)</f>
        <v>0</v>
      </c>
      <c r="L95" s="171">
        <v>21</v>
      </c>
      <c r="M95" s="171">
        <f>G95*(1+L95/100)</f>
        <v>0</v>
      </c>
      <c r="N95" s="169">
        <v>0</v>
      </c>
      <c r="O95" s="169">
        <f>ROUND(E95*N95,2)</f>
        <v>0</v>
      </c>
      <c r="P95" s="169">
        <v>0.02</v>
      </c>
      <c r="Q95" s="169">
        <f>ROUND(E95*P95,2)</f>
        <v>1.18</v>
      </c>
      <c r="R95" s="171" t="s">
        <v>250</v>
      </c>
      <c r="S95" s="171" t="s">
        <v>164</v>
      </c>
      <c r="T95" s="172" t="s">
        <v>213</v>
      </c>
      <c r="U95" s="157">
        <v>0.14699999999999999</v>
      </c>
      <c r="V95" s="157">
        <f>ROUND(E95*U95,2)</f>
        <v>8.69</v>
      </c>
      <c r="W95" s="157"/>
      <c r="X95" s="157" t="s">
        <v>192</v>
      </c>
      <c r="Y95" s="157" t="s">
        <v>167</v>
      </c>
      <c r="Z95" s="147"/>
      <c r="AA95" s="147"/>
      <c r="AB95" s="147"/>
      <c r="AC95" s="147"/>
      <c r="AD95" s="147"/>
      <c r="AE95" s="147"/>
      <c r="AF95" s="147"/>
      <c r="AG95" s="147" t="s">
        <v>193</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2" x14ac:dyDescent="0.2">
      <c r="A96" s="154"/>
      <c r="B96" s="155"/>
      <c r="C96" s="274" t="s">
        <v>256</v>
      </c>
      <c r="D96" s="275"/>
      <c r="E96" s="275"/>
      <c r="F96" s="275"/>
      <c r="G96" s="275"/>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227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2" x14ac:dyDescent="0.2">
      <c r="A97" s="154"/>
      <c r="B97" s="155"/>
      <c r="C97" s="183" t="s">
        <v>257</v>
      </c>
      <c r="D97" s="179"/>
      <c r="E97" s="180"/>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198</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83" t="s">
        <v>199</v>
      </c>
      <c r="D98" s="179"/>
      <c r="E98" s="180"/>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198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
      <c r="A99" s="154"/>
      <c r="B99" s="155"/>
      <c r="C99" s="183" t="s">
        <v>258</v>
      </c>
      <c r="D99" s="179"/>
      <c r="E99" s="180">
        <v>12.66</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198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83" t="s">
        <v>259</v>
      </c>
      <c r="D100" s="179"/>
      <c r="E100" s="180">
        <v>8.44</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198</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83" t="s">
        <v>260</v>
      </c>
      <c r="D101" s="179"/>
      <c r="E101" s="180">
        <v>4.5</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198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83" t="s">
        <v>261</v>
      </c>
      <c r="D102" s="179"/>
      <c r="E102" s="180">
        <v>4.5</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198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83" t="s">
        <v>262</v>
      </c>
      <c r="D103" s="179"/>
      <c r="E103" s="180">
        <v>3.7</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198</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83" t="s">
        <v>209</v>
      </c>
      <c r="D104" s="179"/>
      <c r="E104" s="180"/>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198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83" t="s">
        <v>258</v>
      </c>
      <c r="D105" s="179"/>
      <c r="E105" s="180">
        <v>12.66</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198</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83" t="s">
        <v>263</v>
      </c>
      <c r="D106" s="179"/>
      <c r="E106" s="180">
        <v>12.66</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198</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66">
        <v>9</v>
      </c>
      <c r="B107" s="167" t="s">
        <v>264</v>
      </c>
      <c r="C107" s="175" t="s">
        <v>265</v>
      </c>
      <c r="D107" s="168" t="s">
        <v>266</v>
      </c>
      <c r="E107" s="169">
        <v>12</v>
      </c>
      <c r="F107" s="170"/>
      <c r="G107" s="171">
        <f>ROUND(E107*F107,2)</f>
        <v>0</v>
      </c>
      <c r="H107" s="170"/>
      <c r="I107" s="171">
        <f>ROUND(E107*H107,2)</f>
        <v>0</v>
      </c>
      <c r="J107" s="170"/>
      <c r="K107" s="171">
        <f>ROUND(E107*J107,2)</f>
        <v>0</v>
      </c>
      <c r="L107" s="171">
        <v>21</v>
      </c>
      <c r="M107" s="171">
        <f>G107*(1+L107/100)</f>
        <v>0</v>
      </c>
      <c r="N107" s="169">
        <v>0</v>
      </c>
      <c r="O107" s="169">
        <f>ROUND(E107*N107,2)</f>
        <v>0</v>
      </c>
      <c r="P107" s="169">
        <v>0</v>
      </c>
      <c r="Q107" s="169">
        <f>ROUND(E107*P107,2)</f>
        <v>0</v>
      </c>
      <c r="R107" s="171" t="s">
        <v>250</v>
      </c>
      <c r="S107" s="171" t="s">
        <v>164</v>
      </c>
      <c r="T107" s="172" t="s">
        <v>213</v>
      </c>
      <c r="U107" s="157">
        <v>0.05</v>
      </c>
      <c r="V107" s="157">
        <f>ROUND(E107*U107,2)</f>
        <v>0.6</v>
      </c>
      <c r="W107" s="157"/>
      <c r="X107" s="157" t="s">
        <v>192</v>
      </c>
      <c r="Y107" s="157" t="s">
        <v>167</v>
      </c>
      <c r="Z107" s="147"/>
      <c r="AA107" s="147"/>
      <c r="AB107" s="147"/>
      <c r="AC107" s="147"/>
      <c r="AD107" s="147"/>
      <c r="AE107" s="147"/>
      <c r="AF107" s="147"/>
      <c r="AG107" s="147" t="s">
        <v>193</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
      <c r="A108" s="154"/>
      <c r="B108" s="155"/>
      <c r="C108" s="274" t="s">
        <v>267</v>
      </c>
      <c r="D108" s="275"/>
      <c r="E108" s="275"/>
      <c r="F108" s="275"/>
      <c r="G108" s="275"/>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227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83" t="s">
        <v>268</v>
      </c>
      <c r="D109" s="179"/>
      <c r="E109" s="180"/>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198</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83" t="s">
        <v>199</v>
      </c>
      <c r="D110" s="179"/>
      <c r="E110" s="180"/>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198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83" t="s">
        <v>269</v>
      </c>
      <c r="D111" s="179"/>
      <c r="E111" s="180">
        <v>3</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198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83" t="s">
        <v>270</v>
      </c>
      <c r="D112" s="179"/>
      <c r="E112" s="180">
        <v>2</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198</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83" t="s">
        <v>271</v>
      </c>
      <c r="D113" s="179"/>
      <c r="E113" s="180">
        <v>1</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198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83" t="s">
        <v>209</v>
      </c>
      <c r="D114" s="179"/>
      <c r="E114" s="180"/>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198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83" t="s">
        <v>269</v>
      </c>
      <c r="D115" s="179"/>
      <c r="E115" s="180">
        <v>3</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198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83" t="s">
        <v>272</v>
      </c>
      <c r="D116" s="179"/>
      <c r="E116" s="180">
        <v>3</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198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66">
        <v>10</v>
      </c>
      <c r="B117" s="167" t="s">
        <v>273</v>
      </c>
      <c r="C117" s="175" t="s">
        <v>274</v>
      </c>
      <c r="D117" s="168" t="s">
        <v>189</v>
      </c>
      <c r="E117" s="169">
        <v>20</v>
      </c>
      <c r="F117" s="170"/>
      <c r="G117" s="171">
        <f>ROUND(E117*F117,2)</f>
        <v>0</v>
      </c>
      <c r="H117" s="170"/>
      <c r="I117" s="171">
        <f>ROUND(E117*H117,2)</f>
        <v>0</v>
      </c>
      <c r="J117" s="170"/>
      <c r="K117" s="171">
        <f>ROUND(E117*J117,2)</f>
        <v>0</v>
      </c>
      <c r="L117" s="171">
        <v>21</v>
      </c>
      <c r="M117" s="171">
        <f>G117*(1+L117/100)</f>
        <v>0</v>
      </c>
      <c r="N117" s="169">
        <v>1.17E-3</v>
      </c>
      <c r="O117" s="169">
        <f>ROUND(E117*N117,2)</f>
        <v>0.02</v>
      </c>
      <c r="P117" s="169">
        <v>8.7999999999999995E-2</v>
      </c>
      <c r="Q117" s="169">
        <f>ROUND(E117*P117,2)</f>
        <v>1.76</v>
      </c>
      <c r="R117" s="171" t="s">
        <v>250</v>
      </c>
      <c r="S117" s="171" t="s">
        <v>164</v>
      </c>
      <c r="T117" s="172" t="s">
        <v>213</v>
      </c>
      <c r="U117" s="157">
        <v>0.55600000000000005</v>
      </c>
      <c r="V117" s="157">
        <f>ROUND(E117*U117,2)</f>
        <v>11.12</v>
      </c>
      <c r="W117" s="157"/>
      <c r="X117" s="157" t="s">
        <v>192</v>
      </c>
      <c r="Y117" s="157" t="s">
        <v>167</v>
      </c>
      <c r="Z117" s="147"/>
      <c r="AA117" s="147"/>
      <c r="AB117" s="147"/>
      <c r="AC117" s="147"/>
      <c r="AD117" s="147"/>
      <c r="AE117" s="147"/>
      <c r="AF117" s="147"/>
      <c r="AG117" s="147" t="s">
        <v>193</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2" x14ac:dyDescent="0.2">
      <c r="A118" s="154"/>
      <c r="B118" s="155"/>
      <c r="C118" s="274" t="s">
        <v>275</v>
      </c>
      <c r="D118" s="275"/>
      <c r="E118" s="275"/>
      <c r="F118" s="275"/>
      <c r="G118" s="275"/>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227</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2" x14ac:dyDescent="0.2">
      <c r="A119" s="154"/>
      <c r="B119" s="155"/>
      <c r="C119" s="183" t="s">
        <v>268</v>
      </c>
      <c r="D119" s="179"/>
      <c r="E119" s="180"/>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198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83" t="s">
        <v>199</v>
      </c>
      <c r="D120" s="179"/>
      <c r="E120" s="180"/>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198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3" t="s">
        <v>276</v>
      </c>
      <c r="D121" s="179"/>
      <c r="E121" s="180">
        <v>4.2</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198</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83" t="s">
        <v>277</v>
      </c>
      <c r="D122" s="179"/>
      <c r="E122" s="180">
        <v>2.8</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198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
      <c r="A123" s="154"/>
      <c r="B123" s="155"/>
      <c r="C123" s="183" t="s">
        <v>278</v>
      </c>
      <c r="D123" s="179"/>
      <c r="E123" s="180">
        <v>1.6</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198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83" t="s">
        <v>279</v>
      </c>
      <c r="D124" s="179"/>
      <c r="E124" s="180">
        <v>1.6</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198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83" t="s">
        <v>280</v>
      </c>
      <c r="D125" s="179"/>
      <c r="E125" s="180">
        <v>1.4</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198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83" t="s">
        <v>209</v>
      </c>
      <c r="D126" s="179"/>
      <c r="E126" s="180"/>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198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83" t="s">
        <v>276</v>
      </c>
      <c r="D127" s="179"/>
      <c r="E127" s="180">
        <v>4.2</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198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83" t="s">
        <v>281</v>
      </c>
      <c r="D128" s="179"/>
      <c r="E128" s="180">
        <v>4.2</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198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2.5" outlineLevel="1" x14ac:dyDescent="0.2">
      <c r="A129" s="166">
        <v>11</v>
      </c>
      <c r="B129" s="167" t="s">
        <v>282</v>
      </c>
      <c r="C129" s="175" t="s">
        <v>283</v>
      </c>
      <c r="D129" s="168" t="s">
        <v>189</v>
      </c>
      <c r="E129" s="169">
        <v>211.32</v>
      </c>
      <c r="F129" s="170"/>
      <c r="G129" s="171">
        <f>ROUND(E129*F129,2)</f>
        <v>0</v>
      </c>
      <c r="H129" s="170"/>
      <c r="I129" s="171">
        <f>ROUND(E129*H129,2)</f>
        <v>0</v>
      </c>
      <c r="J129" s="170"/>
      <c r="K129" s="171">
        <f>ROUND(E129*J129,2)</f>
        <v>0</v>
      </c>
      <c r="L129" s="171">
        <v>21</v>
      </c>
      <c r="M129" s="171">
        <f>G129*(1+L129/100)</f>
        <v>0</v>
      </c>
      <c r="N129" s="169">
        <v>0</v>
      </c>
      <c r="O129" s="169">
        <f>ROUND(E129*N129,2)</f>
        <v>0</v>
      </c>
      <c r="P129" s="169">
        <v>6.8000000000000005E-2</v>
      </c>
      <c r="Q129" s="169">
        <f>ROUND(E129*P129,2)</f>
        <v>14.37</v>
      </c>
      <c r="R129" s="171" t="s">
        <v>250</v>
      </c>
      <c r="S129" s="171" t="s">
        <v>164</v>
      </c>
      <c r="T129" s="172" t="s">
        <v>213</v>
      </c>
      <c r="U129" s="157">
        <v>0.3</v>
      </c>
      <c r="V129" s="157">
        <f>ROUND(E129*U129,2)</f>
        <v>63.4</v>
      </c>
      <c r="W129" s="157"/>
      <c r="X129" s="157" t="s">
        <v>192</v>
      </c>
      <c r="Y129" s="157" t="s">
        <v>167</v>
      </c>
      <c r="Z129" s="147"/>
      <c r="AA129" s="147"/>
      <c r="AB129" s="147"/>
      <c r="AC129" s="147"/>
      <c r="AD129" s="147"/>
      <c r="AE129" s="147"/>
      <c r="AF129" s="147"/>
      <c r="AG129" s="147" t="s">
        <v>193</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274" t="s">
        <v>284</v>
      </c>
      <c r="D130" s="275"/>
      <c r="E130" s="275"/>
      <c r="F130" s="275"/>
      <c r="G130" s="275"/>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227</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2" x14ac:dyDescent="0.2">
      <c r="A131" s="154"/>
      <c r="B131" s="155"/>
      <c r="C131" s="183" t="s">
        <v>268</v>
      </c>
      <c r="D131" s="179"/>
      <c r="E131" s="180"/>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198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83" t="s">
        <v>199</v>
      </c>
      <c r="D132" s="179"/>
      <c r="E132" s="180"/>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198</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83" t="s">
        <v>285</v>
      </c>
      <c r="D133" s="179"/>
      <c r="E133" s="180">
        <v>49.56</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198</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83" t="s">
        <v>201</v>
      </c>
      <c r="D134" s="179"/>
      <c r="E134" s="180">
        <v>-4.2</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198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83" t="s">
        <v>286</v>
      </c>
      <c r="D135" s="179"/>
      <c r="E135" s="180">
        <v>33.04</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198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3" t="s">
        <v>203</v>
      </c>
      <c r="D136" s="179"/>
      <c r="E136" s="180">
        <v>-2.8</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198</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3" t="s">
        <v>287</v>
      </c>
      <c r="D137" s="179"/>
      <c r="E137" s="180">
        <v>17.12</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198</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83" t="s">
        <v>205</v>
      </c>
      <c r="D138" s="179"/>
      <c r="E138" s="180">
        <v>-1.6</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198</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83" t="s">
        <v>288</v>
      </c>
      <c r="D139" s="179"/>
      <c r="E139" s="180">
        <v>17.12</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198</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3" t="s">
        <v>205</v>
      </c>
      <c r="D140" s="179"/>
      <c r="E140" s="180">
        <v>-1.6</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198</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83" t="s">
        <v>289</v>
      </c>
      <c r="D141" s="179"/>
      <c r="E141" s="180">
        <v>15.36</v>
      </c>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198</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3" t="s">
        <v>208</v>
      </c>
      <c r="D142" s="179"/>
      <c r="E142" s="180">
        <v>-1.4</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198</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3" t="s">
        <v>209</v>
      </c>
      <c r="D143" s="179"/>
      <c r="E143" s="180"/>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198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83" t="s">
        <v>285</v>
      </c>
      <c r="D144" s="179"/>
      <c r="E144" s="180">
        <v>49.56</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198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3" t="s">
        <v>201</v>
      </c>
      <c r="D145" s="179"/>
      <c r="E145" s="180">
        <v>-4.2</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198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83" t="s">
        <v>290</v>
      </c>
      <c r="D146" s="179"/>
      <c r="E146" s="180">
        <v>49.56</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198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83" t="s">
        <v>201</v>
      </c>
      <c r="D147" s="179"/>
      <c r="E147" s="180">
        <v>-4.2</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198</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x14ac:dyDescent="0.2">
      <c r="A148" s="159" t="s">
        <v>159</v>
      </c>
      <c r="B148" s="160" t="s">
        <v>85</v>
      </c>
      <c r="C148" s="174" t="s">
        <v>86</v>
      </c>
      <c r="D148" s="161"/>
      <c r="E148" s="162"/>
      <c r="F148" s="163"/>
      <c r="G148" s="163">
        <f>SUMIF(AG149:AG153,"&lt;&gt;NOR",G149:G153)</f>
        <v>0</v>
      </c>
      <c r="H148" s="163"/>
      <c r="I148" s="163">
        <f>SUM(I149:I153)</f>
        <v>0</v>
      </c>
      <c r="J148" s="163"/>
      <c r="K148" s="163">
        <f>SUM(K149:K153)</f>
        <v>0</v>
      </c>
      <c r="L148" s="163"/>
      <c r="M148" s="163">
        <f>SUM(M149:M153)</f>
        <v>0</v>
      </c>
      <c r="N148" s="162"/>
      <c r="O148" s="162">
        <f>SUM(O149:O153)</f>
        <v>0</v>
      </c>
      <c r="P148" s="162"/>
      <c r="Q148" s="162">
        <f>SUM(Q149:Q153)</f>
        <v>0</v>
      </c>
      <c r="R148" s="163"/>
      <c r="S148" s="163"/>
      <c r="T148" s="164"/>
      <c r="U148" s="158"/>
      <c r="V148" s="158">
        <f>SUM(V149:V153)</f>
        <v>5.58</v>
      </c>
      <c r="W148" s="158"/>
      <c r="X148" s="158"/>
      <c r="Y148" s="158"/>
      <c r="AG148" t="s">
        <v>160</v>
      </c>
    </row>
    <row r="149" spans="1:60" ht="22.5" outlineLevel="1" x14ac:dyDescent="0.2">
      <c r="A149" s="166">
        <v>12</v>
      </c>
      <c r="B149" s="167" t="s">
        <v>291</v>
      </c>
      <c r="C149" s="175" t="s">
        <v>292</v>
      </c>
      <c r="D149" s="168" t="s">
        <v>293</v>
      </c>
      <c r="E149" s="169">
        <v>2.9510000000000001</v>
      </c>
      <c r="F149" s="170"/>
      <c r="G149" s="171">
        <f>ROUND(E149*F149,2)</f>
        <v>0</v>
      </c>
      <c r="H149" s="170"/>
      <c r="I149" s="171">
        <f>ROUND(E149*H149,2)</f>
        <v>0</v>
      </c>
      <c r="J149" s="170"/>
      <c r="K149" s="171">
        <f>ROUND(E149*J149,2)</f>
        <v>0</v>
      </c>
      <c r="L149" s="171">
        <v>21</v>
      </c>
      <c r="M149" s="171">
        <f>G149*(1+L149/100)</f>
        <v>0</v>
      </c>
      <c r="N149" s="169">
        <v>0</v>
      </c>
      <c r="O149" s="169">
        <f>ROUND(E149*N149,2)</f>
        <v>0</v>
      </c>
      <c r="P149" s="169">
        <v>0</v>
      </c>
      <c r="Q149" s="169">
        <f>ROUND(E149*P149,2)</f>
        <v>0</v>
      </c>
      <c r="R149" s="171" t="s">
        <v>294</v>
      </c>
      <c r="S149" s="171" t="s">
        <v>164</v>
      </c>
      <c r="T149" s="172" t="s">
        <v>213</v>
      </c>
      <c r="U149" s="157">
        <v>1.8919999999999999</v>
      </c>
      <c r="V149" s="157">
        <f>ROUND(E149*U149,2)</f>
        <v>5.58</v>
      </c>
      <c r="W149" s="157"/>
      <c r="X149" s="157" t="s">
        <v>295</v>
      </c>
      <c r="Y149" s="157" t="s">
        <v>167</v>
      </c>
      <c r="Z149" s="147"/>
      <c r="AA149" s="147"/>
      <c r="AB149" s="147"/>
      <c r="AC149" s="147"/>
      <c r="AD149" s="147"/>
      <c r="AE149" s="147"/>
      <c r="AF149" s="147"/>
      <c r="AG149" s="147" t="s">
        <v>296</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274" t="s">
        <v>297</v>
      </c>
      <c r="D150" s="275"/>
      <c r="E150" s="275"/>
      <c r="F150" s="275"/>
      <c r="G150" s="275"/>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227</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2" x14ac:dyDescent="0.2">
      <c r="A151" s="154"/>
      <c r="B151" s="155"/>
      <c r="C151" s="183" t="s">
        <v>298</v>
      </c>
      <c r="D151" s="179"/>
      <c r="E151" s="180"/>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198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83" t="s">
        <v>299</v>
      </c>
      <c r="D152" s="179"/>
      <c r="E152" s="180"/>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198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83" t="s">
        <v>300</v>
      </c>
      <c r="D153" s="179"/>
      <c r="E153" s="180">
        <v>2.9510000000000001</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198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x14ac:dyDescent="0.2">
      <c r="A154" s="159" t="s">
        <v>159</v>
      </c>
      <c r="B154" s="160" t="s">
        <v>89</v>
      </c>
      <c r="C154" s="174" t="s">
        <v>90</v>
      </c>
      <c r="D154" s="161"/>
      <c r="E154" s="162"/>
      <c r="F154" s="163"/>
      <c r="G154" s="163">
        <f>SUMIF(AG155:AG202,"&lt;&gt;NOR",G155:G202)</f>
        <v>0</v>
      </c>
      <c r="H154" s="163"/>
      <c r="I154" s="163">
        <f>SUM(I155:I202)</f>
        <v>0</v>
      </c>
      <c r="J154" s="163"/>
      <c r="K154" s="163">
        <f>SUM(K155:K202)</f>
        <v>0</v>
      </c>
      <c r="L154" s="163"/>
      <c r="M154" s="163">
        <f>SUM(M155:M202)</f>
        <v>0</v>
      </c>
      <c r="N154" s="162"/>
      <c r="O154" s="162">
        <f>SUM(O155:O202)</f>
        <v>0.46</v>
      </c>
      <c r="P154" s="162"/>
      <c r="Q154" s="162">
        <f>SUM(Q155:Q202)</f>
        <v>0</v>
      </c>
      <c r="R154" s="163"/>
      <c r="S154" s="163"/>
      <c r="T154" s="164"/>
      <c r="U154" s="158"/>
      <c r="V154" s="158">
        <f>SUM(V155:V202)</f>
        <v>72.64</v>
      </c>
      <c r="W154" s="158"/>
      <c r="X154" s="158"/>
      <c r="Y154" s="158"/>
      <c r="AG154" t="s">
        <v>160</v>
      </c>
    </row>
    <row r="155" spans="1:60" outlineLevel="1" x14ac:dyDescent="0.2">
      <c r="A155" s="166">
        <v>13</v>
      </c>
      <c r="B155" s="167" t="s">
        <v>301</v>
      </c>
      <c r="C155" s="175" t="s">
        <v>302</v>
      </c>
      <c r="D155" s="168" t="s">
        <v>189</v>
      </c>
      <c r="E155" s="169">
        <v>115.12</v>
      </c>
      <c r="F155" s="170"/>
      <c r="G155" s="171">
        <f>ROUND(E155*F155,2)</f>
        <v>0</v>
      </c>
      <c r="H155" s="170"/>
      <c r="I155" s="171">
        <f>ROUND(E155*H155,2)</f>
        <v>0</v>
      </c>
      <c r="J155" s="170"/>
      <c r="K155" s="171">
        <f>ROUND(E155*J155,2)</f>
        <v>0</v>
      </c>
      <c r="L155" s="171">
        <v>21</v>
      </c>
      <c r="M155" s="171">
        <f>G155*(1+L155/100)</f>
        <v>0</v>
      </c>
      <c r="N155" s="169">
        <v>2.1000000000000001E-4</v>
      </c>
      <c r="O155" s="169">
        <f>ROUND(E155*N155,2)</f>
        <v>0.02</v>
      </c>
      <c r="P155" s="169">
        <v>0</v>
      </c>
      <c r="Q155" s="169">
        <f>ROUND(E155*P155,2)</f>
        <v>0</v>
      </c>
      <c r="R155" s="171" t="s">
        <v>303</v>
      </c>
      <c r="S155" s="171" t="s">
        <v>164</v>
      </c>
      <c r="T155" s="172" t="s">
        <v>213</v>
      </c>
      <c r="U155" s="157">
        <v>9.5000000000000001E-2</v>
      </c>
      <c r="V155" s="157">
        <f>ROUND(E155*U155,2)</f>
        <v>10.94</v>
      </c>
      <c r="W155" s="157"/>
      <c r="X155" s="157" t="s">
        <v>192</v>
      </c>
      <c r="Y155" s="157" t="s">
        <v>167</v>
      </c>
      <c r="Z155" s="147"/>
      <c r="AA155" s="147"/>
      <c r="AB155" s="147"/>
      <c r="AC155" s="147"/>
      <c r="AD155" s="147"/>
      <c r="AE155" s="147"/>
      <c r="AF155" s="147"/>
      <c r="AG155" s="147" t="s">
        <v>193</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2" x14ac:dyDescent="0.2">
      <c r="A156" s="154"/>
      <c r="B156" s="155"/>
      <c r="C156" s="183" t="s">
        <v>304</v>
      </c>
      <c r="D156" s="179"/>
      <c r="E156" s="180">
        <v>115.12</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198</v>
      </c>
      <c r="AH156" s="147">
        <v>5</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66">
        <v>14</v>
      </c>
      <c r="B157" s="167" t="s">
        <v>305</v>
      </c>
      <c r="C157" s="175" t="s">
        <v>306</v>
      </c>
      <c r="D157" s="168" t="s">
        <v>189</v>
      </c>
      <c r="E157" s="169">
        <v>115.12</v>
      </c>
      <c r="F157" s="170"/>
      <c r="G157" s="171">
        <f>ROUND(E157*F157,2)</f>
        <v>0</v>
      </c>
      <c r="H157" s="170"/>
      <c r="I157" s="171">
        <f>ROUND(E157*H157,2)</f>
        <v>0</v>
      </c>
      <c r="J157" s="170"/>
      <c r="K157" s="171">
        <f>ROUND(E157*J157,2)</f>
        <v>0</v>
      </c>
      <c r="L157" s="171">
        <v>21</v>
      </c>
      <c r="M157" s="171">
        <f>G157*(1+L157/100)</f>
        <v>0</v>
      </c>
      <c r="N157" s="169">
        <v>3.3999999999999998E-3</v>
      </c>
      <c r="O157" s="169">
        <f>ROUND(E157*N157,2)</f>
        <v>0.39</v>
      </c>
      <c r="P157" s="169">
        <v>0</v>
      </c>
      <c r="Q157" s="169">
        <f>ROUND(E157*P157,2)</f>
        <v>0</v>
      </c>
      <c r="R157" s="171" t="s">
        <v>303</v>
      </c>
      <c r="S157" s="171" t="s">
        <v>164</v>
      </c>
      <c r="T157" s="172" t="s">
        <v>213</v>
      </c>
      <c r="U157" s="157">
        <v>0.38500000000000001</v>
      </c>
      <c r="V157" s="157">
        <f>ROUND(E157*U157,2)</f>
        <v>44.32</v>
      </c>
      <c r="W157" s="157"/>
      <c r="X157" s="157" t="s">
        <v>192</v>
      </c>
      <c r="Y157" s="157" t="s">
        <v>167</v>
      </c>
      <c r="Z157" s="147"/>
      <c r="AA157" s="147"/>
      <c r="AB157" s="147"/>
      <c r="AC157" s="147"/>
      <c r="AD157" s="147"/>
      <c r="AE157" s="147"/>
      <c r="AF157" s="147"/>
      <c r="AG157" s="147" t="s">
        <v>193</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
      <c r="A158" s="154"/>
      <c r="B158" s="155"/>
      <c r="C158" s="263" t="s">
        <v>307</v>
      </c>
      <c r="D158" s="264"/>
      <c r="E158" s="264"/>
      <c r="F158" s="264"/>
      <c r="G158" s="264"/>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170</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2" x14ac:dyDescent="0.2">
      <c r="A159" s="154"/>
      <c r="B159" s="155"/>
      <c r="C159" s="183" t="s">
        <v>308</v>
      </c>
      <c r="D159" s="179"/>
      <c r="E159" s="180"/>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198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3" t="s">
        <v>199</v>
      </c>
      <c r="D160" s="179"/>
      <c r="E160" s="180"/>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198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83" t="s">
        <v>258</v>
      </c>
      <c r="D161" s="179"/>
      <c r="E161" s="180">
        <v>12.66</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198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83" t="s">
        <v>309</v>
      </c>
      <c r="D162" s="179"/>
      <c r="E162" s="180">
        <v>12</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198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3" t="s">
        <v>259</v>
      </c>
      <c r="D163" s="179"/>
      <c r="E163" s="180">
        <v>8.44</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198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
      <c r="A164" s="154"/>
      <c r="B164" s="155"/>
      <c r="C164" s="183" t="s">
        <v>310</v>
      </c>
      <c r="D164" s="179"/>
      <c r="E164" s="180">
        <v>8</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198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
      <c r="A165" s="154"/>
      <c r="B165" s="155"/>
      <c r="C165" s="183" t="s">
        <v>260</v>
      </c>
      <c r="D165" s="179"/>
      <c r="E165" s="180">
        <v>4.5</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198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83" t="s">
        <v>311</v>
      </c>
      <c r="D166" s="179"/>
      <c r="E166" s="180">
        <v>4</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198</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3" t="s">
        <v>261</v>
      </c>
      <c r="D167" s="179"/>
      <c r="E167" s="180">
        <v>4.5</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198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3" t="s">
        <v>311</v>
      </c>
      <c r="D168" s="179"/>
      <c r="E168" s="180">
        <v>4</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198</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3" t="s">
        <v>262</v>
      </c>
      <c r="D169" s="179"/>
      <c r="E169" s="180">
        <v>3.7</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198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3" t="s">
        <v>311</v>
      </c>
      <c r="D170" s="179"/>
      <c r="E170" s="180">
        <v>4</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198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83" t="s">
        <v>209</v>
      </c>
      <c r="D171" s="179"/>
      <c r="E171" s="180"/>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198</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83" t="s">
        <v>258</v>
      </c>
      <c r="D172" s="179"/>
      <c r="E172" s="180">
        <v>12.66</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198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83" t="s">
        <v>309</v>
      </c>
      <c r="D173" s="179"/>
      <c r="E173" s="180">
        <v>12</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198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83" t="s">
        <v>263</v>
      </c>
      <c r="D174" s="179"/>
      <c r="E174" s="180">
        <v>12.66</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198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83" t="s">
        <v>309</v>
      </c>
      <c r="D175" s="179"/>
      <c r="E175" s="180">
        <v>12</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198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66">
        <v>15</v>
      </c>
      <c r="B176" s="167" t="s">
        <v>312</v>
      </c>
      <c r="C176" s="175" t="s">
        <v>313</v>
      </c>
      <c r="D176" s="168" t="s">
        <v>314</v>
      </c>
      <c r="E176" s="169">
        <v>115.66</v>
      </c>
      <c r="F176" s="170"/>
      <c r="G176" s="171">
        <f>ROUND(E176*F176,2)</f>
        <v>0</v>
      </c>
      <c r="H176" s="170"/>
      <c r="I176" s="171">
        <f>ROUND(E176*H176,2)</f>
        <v>0</v>
      </c>
      <c r="J176" s="170"/>
      <c r="K176" s="171">
        <f>ROUND(E176*J176,2)</f>
        <v>0</v>
      </c>
      <c r="L176" s="171">
        <v>21</v>
      </c>
      <c r="M176" s="171">
        <f>G176*(1+L176/100)</f>
        <v>0</v>
      </c>
      <c r="N176" s="169">
        <v>3.2000000000000003E-4</v>
      </c>
      <c r="O176" s="169">
        <f>ROUND(E176*N176,2)</f>
        <v>0.04</v>
      </c>
      <c r="P176" s="169">
        <v>0</v>
      </c>
      <c r="Q176" s="169">
        <f>ROUND(E176*P176,2)</f>
        <v>0</v>
      </c>
      <c r="R176" s="171" t="s">
        <v>303</v>
      </c>
      <c r="S176" s="171" t="s">
        <v>164</v>
      </c>
      <c r="T176" s="172" t="s">
        <v>213</v>
      </c>
      <c r="U176" s="157">
        <v>0.11</v>
      </c>
      <c r="V176" s="157">
        <f>ROUND(E176*U176,2)</f>
        <v>12.72</v>
      </c>
      <c r="W176" s="157"/>
      <c r="X176" s="157" t="s">
        <v>192</v>
      </c>
      <c r="Y176" s="157" t="s">
        <v>167</v>
      </c>
      <c r="Z176" s="147"/>
      <c r="AA176" s="147"/>
      <c r="AB176" s="147"/>
      <c r="AC176" s="147"/>
      <c r="AD176" s="147"/>
      <c r="AE176" s="147"/>
      <c r="AF176" s="147"/>
      <c r="AG176" s="147" t="s">
        <v>193</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
      <c r="A177" s="154"/>
      <c r="B177" s="155"/>
      <c r="C177" s="183" t="s">
        <v>268</v>
      </c>
      <c r="D177" s="179"/>
      <c r="E177" s="180"/>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198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83" t="s">
        <v>199</v>
      </c>
      <c r="D178" s="179"/>
      <c r="E178" s="180"/>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198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83" t="s">
        <v>315</v>
      </c>
      <c r="D179" s="179"/>
      <c r="E179" s="180">
        <v>24.78</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198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83" t="s">
        <v>316</v>
      </c>
      <c r="D180" s="179"/>
      <c r="E180" s="180">
        <v>16.52</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198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83" t="s">
        <v>317</v>
      </c>
      <c r="D181" s="179"/>
      <c r="E181" s="180">
        <v>8.56</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198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
      <c r="A182" s="154"/>
      <c r="B182" s="155"/>
      <c r="C182" s="183" t="s">
        <v>318</v>
      </c>
      <c r="D182" s="179"/>
      <c r="E182" s="180">
        <v>8.56</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198</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3" t="s">
        <v>319</v>
      </c>
      <c r="D183" s="179"/>
      <c r="E183" s="180">
        <v>7.68</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198</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3" t="s">
        <v>209</v>
      </c>
      <c r="D184" s="179"/>
      <c r="E184" s="180"/>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198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83" t="s">
        <v>315</v>
      </c>
      <c r="D185" s="179"/>
      <c r="E185" s="180">
        <v>24.78</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198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83" t="s">
        <v>320</v>
      </c>
      <c r="D186" s="179"/>
      <c r="E186" s="180">
        <v>24.78</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198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66">
        <v>16</v>
      </c>
      <c r="B187" s="167" t="s">
        <v>321</v>
      </c>
      <c r="C187" s="175" t="s">
        <v>322</v>
      </c>
      <c r="D187" s="168" t="s">
        <v>314</v>
      </c>
      <c r="E187" s="169">
        <v>28</v>
      </c>
      <c r="F187" s="170"/>
      <c r="G187" s="171">
        <f>ROUND(E187*F187,2)</f>
        <v>0</v>
      </c>
      <c r="H187" s="170"/>
      <c r="I187" s="171">
        <f>ROUND(E187*H187,2)</f>
        <v>0</v>
      </c>
      <c r="J187" s="170"/>
      <c r="K187" s="171">
        <f>ROUND(E187*J187,2)</f>
        <v>0</v>
      </c>
      <c r="L187" s="171">
        <v>21</v>
      </c>
      <c r="M187" s="171">
        <f>G187*(1+L187/100)</f>
        <v>0</v>
      </c>
      <c r="N187" s="169">
        <v>3.2000000000000003E-4</v>
      </c>
      <c r="O187" s="169">
        <f>ROUND(E187*N187,2)</f>
        <v>0.01</v>
      </c>
      <c r="P187" s="169">
        <v>0</v>
      </c>
      <c r="Q187" s="169">
        <f>ROUND(E187*P187,2)</f>
        <v>0</v>
      </c>
      <c r="R187" s="171" t="s">
        <v>303</v>
      </c>
      <c r="S187" s="171" t="s">
        <v>164</v>
      </c>
      <c r="T187" s="172" t="s">
        <v>213</v>
      </c>
      <c r="U187" s="157">
        <v>0.14000000000000001</v>
      </c>
      <c r="V187" s="157">
        <f>ROUND(E187*U187,2)</f>
        <v>3.92</v>
      </c>
      <c r="W187" s="157"/>
      <c r="X187" s="157" t="s">
        <v>192</v>
      </c>
      <c r="Y187" s="157" t="s">
        <v>167</v>
      </c>
      <c r="Z187" s="147"/>
      <c r="AA187" s="147"/>
      <c r="AB187" s="147"/>
      <c r="AC187" s="147"/>
      <c r="AD187" s="147"/>
      <c r="AE187" s="147"/>
      <c r="AF187" s="147"/>
      <c r="AG187" s="147" t="s">
        <v>193</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2" x14ac:dyDescent="0.2">
      <c r="A188" s="154"/>
      <c r="B188" s="155"/>
      <c r="C188" s="183" t="s">
        <v>308</v>
      </c>
      <c r="D188" s="179"/>
      <c r="E188" s="180"/>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198</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83" t="s">
        <v>199</v>
      </c>
      <c r="D189" s="179"/>
      <c r="E189" s="180"/>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198</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
      <c r="A190" s="154"/>
      <c r="B190" s="155"/>
      <c r="C190" s="183" t="s">
        <v>323</v>
      </c>
      <c r="D190" s="179"/>
      <c r="E190" s="180">
        <v>6</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198</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
      <c r="A191" s="154"/>
      <c r="B191" s="155"/>
      <c r="C191" s="183" t="s">
        <v>324</v>
      </c>
      <c r="D191" s="179"/>
      <c r="E191" s="180">
        <v>4</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198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83" t="s">
        <v>325</v>
      </c>
      <c r="D192" s="179"/>
      <c r="E192" s="180">
        <v>2</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198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83" t="s">
        <v>326</v>
      </c>
      <c r="D193" s="179"/>
      <c r="E193" s="180">
        <v>2</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198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83" t="s">
        <v>327</v>
      </c>
      <c r="D194" s="179"/>
      <c r="E194" s="180">
        <v>2</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198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
      <c r="A195" s="154"/>
      <c r="B195" s="155"/>
      <c r="C195" s="183" t="s">
        <v>209</v>
      </c>
      <c r="D195" s="179"/>
      <c r="E195" s="180"/>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198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83" t="s">
        <v>323</v>
      </c>
      <c r="D196" s="179"/>
      <c r="E196" s="180">
        <v>6</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198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83" t="s">
        <v>328</v>
      </c>
      <c r="D197" s="179"/>
      <c r="E197" s="180">
        <v>6</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198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66">
        <v>17</v>
      </c>
      <c r="B198" s="167" t="s">
        <v>329</v>
      </c>
      <c r="C198" s="175" t="s">
        <v>330</v>
      </c>
      <c r="D198" s="168" t="s">
        <v>293</v>
      </c>
      <c r="E198" s="169">
        <v>0.46155000000000002</v>
      </c>
      <c r="F198" s="170"/>
      <c r="G198" s="171">
        <f>ROUND(E198*F198,2)</f>
        <v>0</v>
      </c>
      <c r="H198" s="170"/>
      <c r="I198" s="171">
        <f>ROUND(E198*H198,2)</f>
        <v>0</v>
      </c>
      <c r="J198" s="170"/>
      <c r="K198" s="171">
        <f>ROUND(E198*J198,2)</f>
        <v>0</v>
      </c>
      <c r="L198" s="171">
        <v>21</v>
      </c>
      <c r="M198" s="171">
        <f>G198*(1+L198/100)</f>
        <v>0</v>
      </c>
      <c r="N198" s="169">
        <v>0</v>
      </c>
      <c r="O198" s="169">
        <f>ROUND(E198*N198,2)</f>
        <v>0</v>
      </c>
      <c r="P198" s="169">
        <v>0</v>
      </c>
      <c r="Q198" s="169">
        <f>ROUND(E198*P198,2)</f>
        <v>0</v>
      </c>
      <c r="R198" s="171" t="s">
        <v>303</v>
      </c>
      <c r="S198" s="171" t="s">
        <v>164</v>
      </c>
      <c r="T198" s="172" t="s">
        <v>213</v>
      </c>
      <c r="U198" s="157">
        <v>1.5980000000000001</v>
      </c>
      <c r="V198" s="157">
        <f>ROUND(E198*U198,2)</f>
        <v>0.74</v>
      </c>
      <c r="W198" s="157"/>
      <c r="X198" s="157" t="s">
        <v>295</v>
      </c>
      <c r="Y198" s="157" t="s">
        <v>167</v>
      </c>
      <c r="Z198" s="147"/>
      <c r="AA198" s="147"/>
      <c r="AB198" s="147"/>
      <c r="AC198" s="147"/>
      <c r="AD198" s="147"/>
      <c r="AE198" s="147"/>
      <c r="AF198" s="147"/>
      <c r="AG198" s="147" t="s">
        <v>296</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274" t="s">
        <v>331</v>
      </c>
      <c r="D199" s="275"/>
      <c r="E199" s="275"/>
      <c r="F199" s="275"/>
      <c r="G199" s="275"/>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227</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2" x14ac:dyDescent="0.2">
      <c r="A200" s="154"/>
      <c r="B200" s="155"/>
      <c r="C200" s="183" t="s">
        <v>298</v>
      </c>
      <c r="D200" s="179"/>
      <c r="E200" s="180"/>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198</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83" t="s">
        <v>332</v>
      </c>
      <c r="D201" s="179"/>
      <c r="E201" s="180"/>
      <c r="F201" s="157"/>
      <c r="G201" s="157"/>
      <c r="H201" s="157"/>
      <c r="I201" s="157"/>
      <c r="J201" s="157"/>
      <c r="K201" s="157"/>
      <c r="L201" s="157"/>
      <c r="M201" s="157"/>
      <c r="N201" s="156"/>
      <c r="O201" s="156"/>
      <c r="P201" s="156"/>
      <c r="Q201" s="156"/>
      <c r="R201" s="157"/>
      <c r="S201" s="157"/>
      <c r="T201" s="157"/>
      <c r="U201" s="157"/>
      <c r="V201" s="157"/>
      <c r="W201" s="157"/>
      <c r="X201" s="157"/>
      <c r="Y201" s="157"/>
      <c r="Z201" s="147"/>
      <c r="AA201" s="147"/>
      <c r="AB201" s="147"/>
      <c r="AC201" s="147"/>
      <c r="AD201" s="147"/>
      <c r="AE201" s="147"/>
      <c r="AF201" s="147"/>
      <c r="AG201" s="147" t="s">
        <v>198</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3" x14ac:dyDescent="0.2">
      <c r="A202" s="154"/>
      <c r="B202" s="155"/>
      <c r="C202" s="183" t="s">
        <v>333</v>
      </c>
      <c r="D202" s="179"/>
      <c r="E202" s="180">
        <v>0.46155000000000002</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198</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x14ac:dyDescent="0.2">
      <c r="A203" s="159" t="s">
        <v>159</v>
      </c>
      <c r="B203" s="160" t="s">
        <v>95</v>
      </c>
      <c r="C203" s="174" t="s">
        <v>96</v>
      </c>
      <c r="D203" s="161"/>
      <c r="E203" s="162"/>
      <c r="F203" s="163"/>
      <c r="G203" s="163">
        <f>SUMIF(AG204:AG220,"&lt;&gt;NOR",G204:G220)</f>
        <v>0</v>
      </c>
      <c r="H203" s="163"/>
      <c r="I203" s="163">
        <f>SUM(I204:I220)</f>
        <v>0</v>
      </c>
      <c r="J203" s="163"/>
      <c r="K203" s="163">
        <f>SUM(K204:K220)</f>
        <v>0</v>
      </c>
      <c r="L203" s="163"/>
      <c r="M203" s="163">
        <f>SUM(M204:M220)</f>
        <v>0</v>
      </c>
      <c r="N203" s="162"/>
      <c r="O203" s="162">
        <f>SUM(O204:O220)</f>
        <v>0</v>
      </c>
      <c r="P203" s="162"/>
      <c r="Q203" s="162">
        <f>SUM(Q204:Q220)</f>
        <v>2.3199999999999998</v>
      </c>
      <c r="R203" s="163"/>
      <c r="S203" s="163"/>
      <c r="T203" s="164"/>
      <c r="U203" s="158"/>
      <c r="V203" s="158">
        <f>SUM(V204:V220)</f>
        <v>26.919999999999998</v>
      </c>
      <c r="W203" s="158"/>
      <c r="X203" s="158"/>
      <c r="Y203" s="158"/>
      <c r="AG203" t="s">
        <v>160</v>
      </c>
    </row>
    <row r="204" spans="1:60" outlineLevel="1" x14ac:dyDescent="0.2">
      <c r="A204" s="166">
        <v>18</v>
      </c>
      <c r="B204" s="167" t="s">
        <v>334</v>
      </c>
      <c r="C204" s="175" t="s">
        <v>335</v>
      </c>
      <c r="D204" s="168" t="s">
        <v>336</v>
      </c>
      <c r="E204" s="169">
        <v>14</v>
      </c>
      <c r="F204" s="170"/>
      <c r="G204" s="171">
        <f>ROUND(E204*F204,2)</f>
        <v>0</v>
      </c>
      <c r="H204" s="170"/>
      <c r="I204" s="171">
        <f>ROUND(E204*H204,2)</f>
        <v>0</v>
      </c>
      <c r="J204" s="170"/>
      <c r="K204" s="171">
        <f>ROUND(E204*J204,2)</f>
        <v>0</v>
      </c>
      <c r="L204" s="171">
        <v>21</v>
      </c>
      <c r="M204" s="171">
        <f>G204*(1+L204/100)</f>
        <v>0</v>
      </c>
      <c r="N204" s="169">
        <v>0</v>
      </c>
      <c r="O204" s="169">
        <f>ROUND(E204*N204,2)</f>
        <v>0</v>
      </c>
      <c r="P204" s="169">
        <v>3.4200000000000001E-2</v>
      </c>
      <c r="Q204" s="169">
        <f>ROUND(E204*P204,2)</f>
        <v>0.48</v>
      </c>
      <c r="R204" s="171" t="s">
        <v>337</v>
      </c>
      <c r="S204" s="171" t="s">
        <v>164</v>
      </c>
      <c r="T204" s="172" t="s">
        <v>213</v>
      </c>
      <c r="U204" s="157">
        <v>0.46500000000000002</v>
      </c>
      <c r="V204" s="157">
        <f>ROUND(E204*U204,2)</f>
        <v>6.51</v>
      </c>
      <c r="W204" s="157"/>
      <c r="X204" s="157" t="s">
        <v>192</v>
      </c>
      <c r="Y204" s="157" t="s">
        <v>167</v>
      </c>
      <c r="Z204" s="147"/>
      <c r="AA204" s="147"/>
      <c r="AB204" s="147"/>
      <c r="AC204" s="147"/>
      <c r="AD204" s="147"/>
      <c r="AE204" s="147"/>
      <c r="AF204" s="147"/>
      <c r="AG204" s="147" t="s">
        <v>193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2" x14ac:dyDescent="0.2">
      <c r="A205" s="154"/>
      <c r="B205" s="155"/>
      <c r="C205" s="183" t="s">
        <v>268</v>
      </c>
      <c r="D205" s="179"/>
      <c r="E205" s="180"/>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198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83" t="s">
        <v>199</v>
      </c>
      <c r="D206" s="179"/>
      <c r="E206" s="180"/>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198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83" t="s">
        <v>269</v>
      </c>
      <c r="D207" s="179"/>
      <c r="E207" s="180">
        <v>3</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198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83" t="s">
        <v>270</v>
      </c>
      <c r="D208" s="179"/>
      <c r="E208" s="180">
        <v>2</v>
      </c>
      <c r="F208" s="157"/>
      <c r="G208" s="157"/>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198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3" x14ac:dyDescent="0.2">
      <c r="A209" s="154"/>
      <c r="B209" s="155"/>
      <c r="C209" s="183" t="s">
        <v>338</v>
      </c>
      <c r="D209" s="179"/>
      <c r="E209" s="180">
        <v>1</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198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83" t="s">
        <v>339</v>
      </c>
      <c r="D210" s="179"/>
      <c r="E210" s="180">
        <v>1</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198</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3" x14ac:dyDescent="0.2">
      <c r="A211" s="154"/>
      <c r="B211" s="155"/>
      <c r="C211" s="183" t="s">
        <v>271</v>
      </c>
      <c r="D211" s="179"/>
      <c r="E211" s="180">
        <v>1</v>
      </c>
      <c r="F211" s="157"/>
      <c r="G211" s="15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198</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83" t="s">
        <v>209</v>
      </c>
      <c r="D212" s="179"/>
      <c r="E212" s="180"/>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198</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83" t="s">
        <v>269</v>
      </c>
      <c r="D213" s="179"/>
      <c r="E213" s="180">
        <v>3</v>
      </c>
      <c r="F213" s="157"/>
      <c r="G213" s="157"/>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198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3" x14ac:dyDescent="0.2">
      <c r="A214" s="154"/>
      <c r="B214" s="155"/>
      <c r="C214" s="183" t="s">
        <v>272</v>
      </c>
      <c r="D214" s="179"/>
      <c r="E214" s="180">
        <v>3</v>
      </c>
      <c r="F214" s="157"/>
      <c r="G214" s="157"/>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198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66">
        <v>19</v>
      </c>
      <c r="B215" s="167" t="s">
        <v>340</v>
      </c>
      <c r="C215" s="175" t="s">
        <v>341</v>
      </c>
      <c r="D215" s="168" t="s">
        <v>336</v>
      </c>
      <c r="E215" s="169">
        <v>14</v>
      </c>
      <c r="F215" s="170"/>
      <c r="G215" s="171">
        <f>ROUND(E215*F215,2)</f>
        <v>0</v>
      </c>
      <c r="H215" s="170"/>
      <c r="I215" s="171">
        <f>ROUND(E215*H215,2)</f>
        <v>0</v>
      </c>
      <c r="J215" s="170"/>
      <c r="K215" s="171">
        <f>ROUND(E215*J215,2)</f>
        <v>0</v>
      </c>
      <c r="L215" s="171">
        <v>21</v>
      </c>
      <c r="M215" s="171">
        <f>G215*(1+L215/100)</f>
        <v>0</v>
      </c>
      <c r="N215" s="169">
        <v>0</v>
      </c>
      <c r="O215" s="169">
        <f>ROUND(E215*N215,2)</f>
        <v>0</v>
      </c>
      <c r="P215" s="169">
        <v>1.9460000000000002E-2</v>
      </c>
      <c r="Q215" s="169">
        <f>ROUND(E215*P215,2)</f>
        <v>0.27</v>
      </c>
      <c r="R215" s="171" t="s">
        <v>337</v>
      </c>
      <c r="S215" s="171" t="s">
        <v>164</v>
      </c>
      <c r="T215" s="172" t="s">
        <v>213</v>
      </c>
      <c r="U215" s="157">
        <v>0.38200000000000001</v>
      </c>
      <c r="V215" s="157">
        <f>ROUND(E215*U215,2)</f>
        <v>5.35</v>
      </c>
      <c r="W215" s="157"/>
      <c r="X215" s="157" t="s">
        <v>192</v>
      </c>
      <c r="Y215" s="157" t="s">
        <v>167</v>
      </c>
      <c r="Z215" s="147"/>
      <c r="AA215" s="147"/>
      <c r="AB215" s="147"/>
      <c r="AC215" s="147"/>
      <c r="AD215" s="147"/>
      <c r="AE215" s="147"/>
      <c r="AF215" s="147"/>
      <c r="AG215" s="147" t="s">
        <v>193</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
      <c r="A216" s="154"/>
      <c r="B216" s="155"/>
      <c r="C216" s="183" t="s">
        <v>342</v>
      </c>
      <c r="D216" s="179"/>
      <c r="E216" s="180">
        <v>14</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198</v>
      </c>
      <c r="AH216" s="147">
        <v>5</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66">
        <v>20</v>
      </c>
      <c r="B217" s="167" t="s">
        <v>343</v>
      </c>
      <c r="C217" s="175" t="s">
        <v>344</v>
      </c>
      <c r="D217" s="168" t="s">
        <v>336</v>
      </c>
      <c r="E217" s="169">
        <v>14</v>
      </c>
      <c r="F217" s="170"/>
      <c r="G217" s="171">
        <f>ROUND(E217*F217,2)</f>
        <v>0</v>
      </c>
      <c r="H217" s="170"/>
      <c r="I217" s="171">
        <f>ROUND(E217*H217,2)</f>
        <v>0</v>
      </c>
      <c r="J217" s="170"/>
      <c r="K217" s="171">
        <f>ROUND(E217*J217,2)</f>
        <v>0</v>
      </c>
      <c r="L217" s="171">
        <v>21</v>
      </c>
      <c r="M217" s="171">
        <f>G217*(1+L217/100)</f>
        <v>0</v>
      </c>
      <c r="N217" s="169">
        <v>0</v>
      </c>
      <c r="O217" s="169">
        <f>ROUND(E217*N217,2)</f>
        <v>0</v>
      </c>
      <c r="P217" s="169">
        <v>8.7999999999999995E-2</v>
      </c>
      <c r="Q217" s="169">
        <f>ROUND(E217*P217,2)</f>
        <v>1.23</v>
      </c>
      <c r="R217" s="171" t="s">
        <v>337</v>
      </c>
      <c r="S217" s="171" t="s">
        <v>164</v>
      </c>
      <c r="T217" s="172" t="s">
        <v>213</v>
      </c>
      <c r="U217" s="157">
        <v>0.69299999999999995</v>
      </c>
      <c r="V217" s="157">
        <f>ROUND(E217*U217,2)</f>
        <v>9.6999999999999993</v>
      </c>
      <c r="W217" s="157"/>
      <c r="X217" s="157" t="s">
        <v>192</v>
      </c>
      <c r="Y217" s="157" t="s">
        <v>167</v>
      </c>
      <c r="Z217" s="147"/>
      <c r="AA217" s="147"/>
      <c r="AB217" s="147"/>
      <c r="AC217" s="147"/>
      <c r="AD217" s="147"/>
      <c r="AE217" s="147"/>
      <c r="AF217" s="147"/>
      <c r="AG217" s="147" t="s">
        <v>193</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
      <c r="A218" s="154"/>
      <c r="B218" s="155"/>
      <c r="C218" s="183" t="s">
        <v>345</v>
      </c>
      <c r="D218" s="179"/>
      <c r="E218" s="180">
        <v>14</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198</v>
      </c>
      <c r="AH218" s="147">
        <v>5</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66">
        <v>21</v>
      </c>
      <c r="B219" s="167" t="s">
        <v>346</v>
      </c>
      <c r="C219" s="175" t="s">
        <v>347</v>
      </c>
      <c r="D219" s="168" t="s">
        <v>336</v>
      </c>
      <c r="E219" s="169">
        <v>14</v>
      </c>
      <c r="F219" s="170"/>
      <c r="G219" s="171">
        <f>ROUND(E219*F219,2)</f>
        <v>0</v>
      </c>
      <c r="H219" s="170"/>
      <c r="I219" s="171">
        <f>ROUND(E219*H219,2)</f>
        <v>0</v>
      </c>
      <c r="J219" s="170"/>
      <c r="K219" s="171">
        <f>ROUND(E219*J219,2)</f>
        <v>0</v>
      </c>
      <c r="L219" s="171">
        <v>21</v>
      </c>
      <c r="M219" s="171">
        <f>G219*(1+L219/100)</f>
        <v>0</v>
      </c>
      <c r="N219" s="169">
        <v>0</v>
      </c>
      <c r="O219" s="169">
        <f>ROUND(E219*N219,2)</f>
        <v>0</v>
      </c>
      <c r="P219" s="169">
        <v>2.4500000000000001E-2</v>
      </c>
      <c r="Q219" s="169">
        <f>ROUND(E219*P219,2)</f>
        <v>0.34</v>
      </c>
      <c r="R219" s="171" t="s">
        <v>337</v>
      </c>
      <c r="S219" s="171" t="s">
        <v>164</v>
      </c>
      <c r="T219" s="172" t="s">
        <v>213</v>
      </c>
      <c r="U219" s="157">
        <v>0.38300000000000001</v>
      </c>
      <c r="V219" s="157">
        <f>ROUND(E219*U219,2)</f>
        <v>5.36</v>
      </c>
      <c r="W219" s="157"/>
      <c r="X219" s="157" t="s">
        <v>192</v>
      </c>
      <c r="Y219" s="157" t="s">
        <v>167</v>
      </c>
      <c r="Z219" s="147"/>
      <c r="AA219" s="147"/>
      <c r="AB219" s="147"/>
      <c r="AC219" s="147"/>
      <c r="AD219" s="147"/>
      <c r="AE219" s="147"/>
      <c r="AF219" s="147"/>
      <c r="AG219" s="147" t="s">
        <v>193</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2" x14ac:dyDescent="0.2">
      <c r="A220" s="154"/>
      <c r="B220" s="155"/>
      <c r="C220" s="183" t="s">
        <v>342</v>
      </c>
      <c r="D220" s="179"/>
      <c r="E220" s="180">
        <v>14</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198</v>
      </c>
      <c r="AH220" s="147">
        <v>5</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x14ac:dyDescent="0.2">
      <c r="A221" s="159" t="s">
        <v>159</v>
      </c>
      <c r="B221" s="160" t="s">
        <v>97</v>
      </c>
      <c r="C221" s="174" t="s">
        <v>98</v>
      </c>
      <c r="D221" s="161"/>
      <c r="E221" s="162"/>
      <c r="F221" s="163"/>
      <c r="G221" s="163">
        <f>SUMIF(AG222:AG271,"&lt;&gt;NOR",G222:G271)</f>
        <v>0</v>
      </c>
      <c r="H221" s="163"/>
      <c r="I221" s="163">
        <f>SUM(I222:I271)</f>
        <v>0</v>
      </c>
      <c r="J221" s="163"/>
      <c r="K221" s="163">
        <f>SUM(K222:K271)</f>
        <v>0</v>
      </c>
      <c r="L221" s="163"/>
      <c r="M221" s="163">
        <f>SUM(M222:M271)</f>
        <v>0</v>
      </c>
      <c r="N221" s="162"/>
      <c r="O221" s="162">
        <f>SUM(O222:O271)</f>
        <v>1.6300000000000001</v>
      </c>
      <c r="P221" s="162"/>
      <c r="Q221" s="162">
        <f>SUM(Q222:Q271)</f>
        <v>0</v>
      </c>
      <c r="R221" s="163"/>
      <c r="S221" s="163"/>
      <c r="T221" s="164"/>
      <c r="U221" s="158"/>
      <c r="V221" s="158">
        <f>SUM(V222:V271)</f>
        <v>172.01</v>
      </c>
      <c r="W221" s="158"/>
      <c r="X221" s="158"/>
      <c r="Y221" s="158"/>
      <c r="AG221" t="s">
        <v>160</v>
      </c>
    </row>
    <row r="222" spans="1:60" outlineLevel="1" x14ac:dyDescent="0.2">
      <c r="A222" s="166">
        <v>22</v>
      </c>
      <c r="B222" s="167" t="s">
        <v>348</v>
      </c>
      <c r="C222" s="175" t="s">
        <v>349</v>
      </c>
      <c r="D222" s="168" t="s">
        <v>266</v>
      </c>
      <c r="E222" s="169">
        <v>14</v>
      </c>
      <c r="F222" s="170"/>
      <c r="G222" s="171">
        <f>ROUND(E222*F222,2)</f>
        <v>0</v>
      </c>
      <c r="H222" s="170"/>
      <c r="I222" s="171">
        <f>ROUND(E222*H222,2)</f>
        <v>0</v>
      </c>
      <c r="J222" s="170"/>
      <c r="K222" s="171">
        <f>ROUND(E222*J222,2)</f>
        <v>0</v>
      </c>
      <c r="L222" s="171">
        <v>21</v>
      </c>
      <c r="M222" s="171">
        <f>G222*(1+L222/100)</f>
        <v>0</v>
      </c>
      <c r="N222" s="169">
        <v>2.0000000000000002E-5</v>
      </c>
      <c r="O222" s="169">
        <f>ROUND(E222*N222,2)</f>
        <v>0</v>
      </c>
      <c r="P222" s="169">
        <v>0</v>
      </c>
      <c r="Q222" s="169">
        <f>ROUND(E222*P222,2)</f>
        <v>0</v>
      </c>
      <c r="R222" s="171" t="s">
        <v>350</v>
      </c>
      <c r="S222" s="171" t="s">
        <v>164</v>
      </c>
      <c r="T222" s="172" t="s">
        <v>213</v>
      </c>
      <c r="U222" s="157">
        <v>4.0199999999999996</v>
      </c>
      <c r="V222" s="157">
        <f>ROUND(E222*U222,2)</f>
        <v>56.28</v>
      </c>
      <c r="W222" s="157"/>
      <c r="X222" s="157" t="s">
        <v>192</v>
      </c>
      <c r="Y222" s="157" t="s">
        <v>167</v>
      </c>
      <c r="Z222" s="147"/>
      <c r="AA222" s="147"/>
      <c r="AB222" s="147"/>
      <c r="AC222" s="147"/>
      <c r="AD222" s="147"/>
      <c r="AE222" s="147"/>
      <c r="AF222" s="147"/>
      <c r="AG222" s="147" t="s">
        <v>193</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
      <c r="A223" s="154"/>
      <c r="B223" s="155"/>
      <c r="C223" s="183" t="s">
        <v>268</v>
      </c>
      <c r="D223" s="179"/>
      <c r="E223" s="180"/>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198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3" t="s">
        <v>199</v>
      </c>
      <c r="D224" s="179"/>
      <c r="E224" s="180"/>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198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83" t="s">
        <v>269</v>
      </c>
      <c r="D225" s="179"/>
      <c r="E225" s="180">
        <v>3</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198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83" t="s">
        <v>270</v>
      </c>
      <c r="D226" s="179"/>
      <c r="E226" s="180">
        <v>2</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198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3" t="s">
        <v>338</v>
      </c>
      <c r="D227" s="179"/>
      <c r="E227" s="180">
        <v>1</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198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3" t="s">
        <v>339</v>
      </c>
      <c r="D228" s="179"/>
      <c r="E228" s="180">
        <v>1</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198</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83" t="s">
        <v>271</v>
      </c>
      <c r="D229" s="179"/>
      <c r="E229" s="180">
        <v>1</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198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83" t="s">
        <v>209</v>
      </c>
      <c r="D230" s="179"/>
      <c r="E230" s="180"/>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198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83" t="s">
        <v>269</v>
      </c>
      <c r="D231" s="179"/>
      <c r="E231" s="180">
        <v>3</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198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83" t="s">
        <v>272</v>
      </c>
      <c r="D232" s="179"/>
      <c r="E232" s="180">
        <v>3</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198</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66">
        <v>23</v>
      </c>
      <c r="B233" s="167" t="s">
        <v>351</v>
      </c>
      <c r="C233" s="175" t="s">
        <v>352</v>
      </c>
      <c r="D233" s="168" t="s">
        <v>266</v>
      </c>
      <c r="E233" s="169">
        <v>49</v>
      </c>
      <c r="F233" s="170"/>
      <c r="G233" s="171">
        <f>ROUND(E233*F233,2)</f>
        <v>0</v>
      </c>
      <c r="H233" s="170"/>
      <c r="I233" s="171">
        <f>ROUND(E233*H233,2)</f>
        <v>0</v>
      </c>
      <c r="J233" s="170"/>
      <c r="K233" s="171">
        <f>ROUND(E233*J233,2)</f>
        <v>0</v>
      </c>
      <c r="L233" s="171">
        <v>21</v>
      </c>
      <c r="M233" s="171">
        <f>G233*(1+L233/100)</f>
        <v>0</v>
      </c>
      <c r="N233" s="169">
        <v>1.9000000000000001E-4</v>
      </c>
      <c r="O233" s="169">
        <f>ROUND(E233*N233,2)</f>
        <v>0.01</v>
      </c>
      <c r="P233" s="169">
        <v>0</v>
      </c>
      <c r="Q233" s="169">
        <f>ROUND(E233*P233,2)</f>
        <v>0</v>
      </c>
      <c r="R233" s="171" t="s">
        <v>350</v>
      </c>
      <c r="S233" s="171" t="s">
        <v>164</v>
      </c>
      <c r="T233" s="172" t="s">
        <v>213</v>
      </c>
      <c r="U233" s="157">
        <v>1.6970000000000001</v>
      </c>
      <c r="V233" s="157">
        <f>ROUND(E233*U233,2)</f>
        <v>83.15</v>
      </c>
      <c r="W233" s="157"/>
      <c r="X233" s="157" t="s">
        <v>192</v>
      </c>
      <c r="Y233" s="157" t="s">
        <v>167</v>
      </c>
      <c r="Z233" s="147"/>
      <c r="AA233" s="147"/>
      <c r="AB233" s="147"/>
      <c r="AC233" s="147"/>
      <c r="AD233" s="147"/>
      <c r="AE233" s="147"/>
      <c r="AF233" s="147"/>
      <c r="AG233" s="147" t="s">
        <v>193</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2" x14ac:dyDescent="0.2">
      <c r="A234" s="154"/>
      <c r="B234" s="155"/>
      <c r="C234" s="183" t="s">
        <v>353</v>
      </c>
      <c r="D234" s="179"/>
      <c r="E234" s="180">
        <v>49</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198</v>
      </c>
      <c r="AH234" s="147">
        <v>5</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66">
        <v>24</v>
      </c>
      <c r="B235" s="167" t="s">
        <v>354</v>
      </c>
      <c r="C235" s="175" t="s">
        <v>355</v>
      </c>
      <c r="D235" s="168" t="s">
        <v>266</v>
      </c>
      <c r="E235" s="169">
        <v>4</v>
      </c>
      <c r="F235" s="170"/>
      <c r="G235" s="171">
        <f>ROUND(E235*F235,2)</f>
        <v>0</v>
      </c>
      <c r="H235" s="170"/>
      <c r="I235" s="171">
        <f>ROUND(E235*H235,2)</f>
        <v>0</v>
      </c>
      <c r="J235" s="170"/>
      <c r="K235" s="171">
        <f>ROUND(E235*J235,2)</f>
        <v>0</v>
      </c>
      <c r="L235" s="171">
        <v>21</v>
      </c>
      <c r="M235" s="171">
        <f>G235*(1+L235/100)</f>
        <v>0</v>
      </c>
      <c r="N235" s="169">
        <v>1.9000000000000001E-4</v>
      </c>
      <c r="O235" s="169">
        <f>ROUND(E235*N235,2)</f>
        <v>0</v>
      </c>
      <c r="P235" s="169">
        <v>0</v>
      </c>
      <c r="Q235" s="169">
        <f>ROUND(E235*P235,2)</f>
        <v>0</v>
      </c>
      <c r="R235" s="171" t="s">
        <v>350</v>
      </c>
      <c r="S235" s="171" t="s">
        <v>164</v>
      </c>
      <c r="T235" s="172" t="s">
        <v>213</v>
      </c>
      <c r="U235" s="157">
        <v>1.917</v>
      </c>
      <c r="V235" s="157">
        <f>ROUND(E235*U235,2)</f>
        <v>7.67</v>
      </c>
      <c r="W235" s="157"/>
      <c r="X235" s="157" t="s">
        <v>192</v>
      </c>
      <c r="Y235" s="157" t="s">
        <v>167</v>
      </c>
      <c r="Z235" s="147"/>
      <c r="AA235" s="147"/>
      <c r="AB235" s="147"/>
      <c r="AC235" s="147"/>
      <c r="AD235" s="147"/>
      <c r="AE235" s="147"/>
      <c r="AF235" s="147"/>
      <c r="AG235" s="147" t="s">
        <v>193</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2" x14ac:dyDescent="0.2">
      <c r="A236" s="154"/>
      <c r="B236" s="155"/>
      <c r="C236" s="183" t="s">
        <v>356</v>
      </c>
      <c r="D236" s="179"/>
      <c r="E236" s="180">
        <v>4</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198</v>
      </c>
      <c r="AH236" s="147">
        <v>5</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66">
        <v>25</v>
      </c>
      <c r="B237" s="167" t="s">
        <v>357</v>
      </c>
      <c r="C237" s="175" t="s">
        <v>358</v>
      </c>
      <c r="D237" s="168" t="s">
        <v>266</v>
      </c>
      <c r="E237" s="169">
        <v>49</v>
      </c>
      <c r="F237" s="170"/>
      <c r="G237" s="171">
        <f>ROUND(E237*F237,2)</f>
        <v>0</v>
      </c>
      <c r="H237" s="170"/>
      <c r="I237" s="171">
        <f>ROUND(E237*H237,2)</f>
        <v>0</v>
      </c>
      <c r="J237" s="170"/>
      <c r="K237" s="171">
        <f>ROUND(E237*J237,2)</f>
        <v>0</v>
      </c>
      <c r="L237" s="171">
        <v>21</v>
      </c>
      <c r="M237" s="171">
        <f>G237*(1+L237/100)</f>
        <v>0</v>
      </c>
      <c r="N237" s="169">
        <v>0</v>
      </c>
      <c r="O237" s="169">
        <f>ROUND(E237*N237,2)</f>
        <v>0</v>
      </c>
      <c r="P237" s="169">
        <v>0</v>
      </c>
      <c r="Q237" s="169">
        <f>ROUND(E237*P237,2)</f>
        <v>0</v>
      </c>
      <c r="R237" s="171" t="s">
        <v>350</v>
      </c>
      <c r="S237" s="171" t="s">
        <v>164</v>
      </c>
      <c r="T237" s="172" t="s">
        <v>213</v>
      </c>
      <c r="U237" s="157">
        <v>0.39</v>
      </c>
      <c r="V237" s="157">
        <f>ROUND(E237*U237,2)</f>
        <v>19.11</v>
      </c>
      <c r="W237" s="157"/>
      <c r="X237" s="157" t="s">
        <v>192</v>
      </c>
      <c r="Y237" s="157" t="s">
        <v>167</v>
      </c>
      <c r="Z237" s="147"/>
      <c r="AA237" s="147"/>
      <c r="AB237" s="147"/>
      <c r="AC237" s="147"/>
      <c r="AD237" s="147"/>
      <c r="AE237" s="147"/>
      <c r="AF237" s="147"/>
      <c r="AG237" s="147" t="s">
        <v>193</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2" x14ac:dyDescent="0.2">
      <c r="A238" s="154"/>
      <c r="B238" s="155"/>
      <c r="C238" s="183" t="s">
        <v>199</v>
      </c>
      <c r="D238" s="179"/>
      <c r="E238" s="180"/>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198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83" t="s">
        <v>359</v>
      </c>
      <c r="D239" s="179"/>
      <c r="E239" s="180">
        <v>12</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198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
      <c r="A240" s="154"/>
      <c r="B240" s="155"/>
      <c r="C240" s="183" t="s">
        <v>360</v>
      </c>
      <c r="D240" s="179"/>
      <c r="E240" s="180">
        <v>8</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198</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83" t="s">
        <v>361</v>
      </c>
      <c r="D241" s="179"/>
      <c r="E241" s="180">
        <v>5</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198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83" t="s">
        <v>209</v>
      </c>
      <c r="D242" s="179"/>
      <c r="E242" s="180"/>
      <c r="F242" s="157"/>
      <c r="G242" s="157"/>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198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83" t="s">
        <v>359</v>
      </c>
      <c r="D243" s="179"/>
      <c r="E243" s="180">
        <v>12</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198</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83" t="s">
        <v>362</v>
      </c>
      <c r="D244" s="179"/>
      <c r="E244" s="180">
        <v>12</v>
      </c>
      <c r="F244" s="157"/>
      <c r="G244" s="157"/>
      <c r="H244" s="157"/>
      <c r="I244" s="157"/>
      <c r="J244" s="157"/>
      <c r="K244" s="157"/>
      <c r="L244" s="157"/>
      <c r="M244" s="157"/>
      <c r="N244" s="156"/>
      <c r="O244" s="156"/>
      <c r="P244" s="156"/>
      <c r="Q244" s="156"/>
      <c r="R244" s="157"/>
      <c r="S244" s="157"/>
      <c r="T244" s="157"/>
      <c r="U244" s="157"/>
      <c r="V244" s="157"/>
      <c r="W244" s="157"/>
      <c r="X244" s="157"/>
      <c r="Y244" s="157"/>
      <c r="Z244" s="147"/>
      <c r="AA244" s="147"/>
      <c r="AB244" s="147"/>
      <c r="AC244" s="147"/>
      <c r="AD244" s="147"/>
      <c r="AE244" s="147"/>
      <c r="AF244" s="147"/>
      <c r="AG244" s="147" t="s">
        <v>198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66">
        <v>26</v>
      </c>
      <c r="B245" s="167" t="s">
        <v>363</v>
      </c>
      <c r="C245" s="175" t="s">
        <v>364</v>
      </c>
      <c r="D245" s="168" t="s">
        <v>266</v>
      </c>
      <c r="E245" s="169">
        <v>4</v>
      </c>
      <c r="F245" s="170"/>
      <c r="G245" s="171">
        <f>ROUND(E245*F245,2)</f>
        <v>0</v>
      </c>
      <c r="H245" s="170"/>
      <c r="I245" s="171">
        <f>ROUND(E245*H245,2)</f>
        <v>0</v>
      </c>
      <c r="J245" s="170"/>
      <c r="K245" s="171">
        <f>ROUND(E245*J245,2)</f>
        <v>0</v>
      </c>
      <c r="L245" s="171">
        <v>21</v>
      </c>
      <c r="M245" s="171">
        <f>G245*(1+L245/100)</f>
        <v>0</v>
      </c>
      <c r="N245" s="169">
        <v>0</v>
      </c>
      <c r="O245" s="169">
        <f>ROUND(E245*N245,2)</f>
        <v>0</v>
      </c>
      <c r="P245" s="169">
        <v>0</v>
      </c>
      <c r="Q245" s="169">
        <f>ROUND(E245*P245,2)</f>
        <v>0</v>
      </c>
      <c r="R245" s="171" t="s">
        <v>350</v>
      </c>
      <c r="S245" s="171" t="s">
        <v>164</v>
      </c>
      <c r="T245" s="172" t="s">
        <v>213</v>
      </c>
      <c r="U245" s="157">
        <v>0.46</v>
      </c>
      <c r="V245" s="157">
        <f>ROUND(E245*U245,2)</f>
        <v>1.84</v>
      </c>
      <c r="W245" s="157"/>
      <c r="X245" s="157" t="s">
        <v>192</v>
      </c>
      <c r="Y245" s="157" t="s">
        <v>167</v>
      </c>
      <c r="Z245" s="147"/>
      <c r="AA245" s="147"/>
      <c r="AB245" s="147"/>
      <c r="AC245" s="147"/>
      <c r="AD245" s="147"/>
      <c r="AE245" s="147"/>
      <c r="AF245" s="147"/>
      <c r="AG245" s="147" t="s">
        <v>193</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2" x14ac:dyDescent="0.2">
      <c r="A246" s="154"/>
      <c r="B246" s="155"/>
      <c r="C246" s="183" t="s">
        <v>199</v>
      </c>
      <c r="D246" s="179"/>
      <c r="E246" s="180"/>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198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83" t="s">
        <v>325</v>
      </c>
      <c r="D247" s="179"/>
      <c r="E247" s="180">
        <v>2</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198</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83" t="s">
        <v>326</v>
      </c>
      <c r="D248" s="179"/>
      <c r="E248" s="180">
        <v>2</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198</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ht="22.5" outlineLevel="1" x14ac:dyDescent="0.2">
      <c r="A249" s="166">
        <v>27</v>
      </c>
      <c r="B249" s="167" t="s">
        <v>365</v>
      </c>
      <c r="C249" s="175" t="s">
        <v>366</v>
      </c>
      <c r="D249" s="168" t="s">
        <v>367</v>
      </c>
      <c r="E249" s="169">
        <v>8</v>
      </c>
      <c r="F249" s="170"/>
      <c r="G249" s="171">
        <f>ROUND(E249*F249,2)</f>
        <v>0</v>
      </c>
      <c r="H249" s="170"/>
      <c r="I249" s="171">
        <f>ROUND(E249*H249,2)</f>
        <v>0</v>
      </c>
      <c r="J249" s="170"/>
      <c r="K249" s="171">
        <f>ROUND(E249*J249,2)</f>
        <v>0</v>
      </c>
      <c r="L249" s="171">
        <v>21</v>
      </c>
      <c r="M249" s="171">
        <f>G249*(1+L249/100)</f>
        <v>0</v>
      </c>
      <c r="N249" s="169">
        <v>0.1</v>
      </c>
      <c r="O249" s="169">
        <f>ROUND(E249*N249,2)</f>
        <v>0.8</v>
      </c>
      <c r="P249" s="169">
        <v>0</v>
      </c>
      <c r="Q249" s="169">
        <f>ROUND(E249*P249,2)</f>
        <v>0</v>
      </c>
      <c r="R249" s="171"/>
      <c r="S249" s="171" t="s">
        <v>191</v>
      </c>
      <c r="T249" s="172" t="s">
        <v>165</v>
      </c>
      <c r="U249" s="157">
        <v>0</v>
      </c>
      <c r="V249" s="157">
        <f>ROUND(E249*U249,2)</f>
        <v>0</v>
      </c>
      <c r="W249" s="157"/>
      <c r="X249" s="157" t="s">
        <v>192</v>
      </c>
      <c r="Y249" s="157" t="s">
        <v>167</v>
      </c>
      <c r="Z249" s="147"/>
      <c r="AA249" s="147"/>
      <c r="AB249" s="147"/>
      <c r="AC249" s="147"/>
      <c r="AD249" s="147"/>
      <c r="AE249" s="147"/>
      <c r="AF249" s="147"/>
      <c r="AG249" s="147" t="s">
        <v>193</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2" x14ac:dyDescent="0.2">
      <c r="A250" s="154"/>
      <c r="B250" s="155"/>
      <c r="C250" s="263" t="s">
        <v>368</v>
      </c>
      <c r="D250" s="264"/>
      <c r="E250" s="264"/>
      <c r="F250" s="264"/>
      <c r="G250" s="264"/>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170</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2.5" outlineLevel="1" x14ac:dyDescent="0.2">
      <c r="A251" s="166">
        <v>28</v>
      </c>
      <c r="B251" s="167" t="s">
        <v>369</v>
      </c>
      <c r="C251" s="175" t="s">
        <v>370</v>
      </c>
      <c r="D251" s="168" t="s">
        <v>367</v>
      </c>
      <c r="E251" s="169">
        <v>6</v>
      </c>
      <c r="F251" s="170"/>
      <c r="G251" s="171">
        <f>ROUND(E251*F251,2)</f>
        <v>0</v>
      </c>
      <c r="H251" s="170"/>
      <c r="I251" s="171">
        <f>ROUND(E251*H251,2)</f>
        <v>0</v>
      </c>
      <c r="J251" s="170"/>
      <c r="K251" s="171">
        <f>ROUND(E251*J251,2)</f>
        <v>0</v>
      </c>
      <c r="L251" s="171">
        <v>21</v>
      </c>
      <c r="M251" s="171">
        <f>G251*(1+L251/100)</f>
        <v>0</v>
      </c>
      <c r="N251" s="169">
        <v>0.1</v>
      </c>
      <c r="O251" s="169">
        <f>ROUND(E251*N251,2)</f>
        <v>0.6</v>
      </c>
      <c r="P251" s="169">
        <v>0</v>
      </c>
      <c r="Q251" s="169">
        <f>ROUND(E251*P251,2)</f>
        <v>0</v>
      </c>
      <c r="R251" s="171"/>
      <c r="S251" s="171" t="s">
        <v>191</v>
      </c>
      <c r="T251" s="172" t="s">
        <v>165</v>
      </c>
      <c r="U251" s="157">
        <v>0</v>
      </c>
      <c r="V251" s="157">
        <f>ROUND(E251*U251,2)</f>
        <v>0</v>
      </c>
      <c r="W251" s="157"/>
      <c r="X251" s="157" t="s">
        <v>192</v>
      </c>
      <c r="Y251" s="157" t="s">
        <v>167</v>
      </c>
      <c r="Z251" s="147"/>
      <c r="AA251" s="147"/>
      <c r="AB251" s="147"/>
      <c r="AC251" s="147"/>
      <c r="AD251" s="147"/>
      <c r="AE251" s="147"/>
      <c r="AF251" s="147"/>
      <c r="AG251" s="147" t="s">
        <v>193</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2" x14ac:dyDescent="0.2">
      <c r="A252" s="154"/>
      <c r="B252" s="155"/>
      <c r="C252" s="263" t="s">
        <v>368</v>
      </c>
      <c r="D252" s="264"/>
      <c r="E252" s="264"/>
      <c r="F252" s="264"/>
      <c r="G252" s="264"/>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170</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ht="33.75" outlineLevel="1" x14ac:dyDescent="0.2">
      <c r="A253" s="166">
        <v>29</v>
      </c>
      <c r="B253" s="167" t="s">
        <v>371</v>
      </c>
      <c r="C253" s="175" t="s">
        <v>372</v>
      </c>
      <c r="D253" s="168" t="s">
        <v>266</v>
      </c>
      <c r="E253" s="169">
        <v>12</v>
      </c>
      <c r="F253" s="170"/>
      <c r="G253" s="171">
        <f>ROUND(E253*F253,2)</f>
        <v>0</v>
      </c>
      <c r="H253" s="170"/>
      <c r="I253" s="171">
        <f>ROUND(E253*H253,2)</f>
        <v>0</v>
      </c>
      <c r="J253" s="170"/>
      <c r="K253" s="171">
        <f>ROUND(E253*J253,2)</f>
        <v>0</v>
      </c>
      <c r="L253" s="171">
        <v>21</v>
      </c>
      <c r="M253" s="171">
        <f>G253*(1+L253/100)</f>
        <v>0</v>
      </c>
      <c r="N253" s="169">
        <v>1.6E-2</v>
      </c>
      <c r="O253" s="169">
        <f>ROUND(E253*N253,2)</f>
        <v>0.19</v>
      </c>
      <c r="P253" s="169">
        <v>0</v>
      </c>
      <c r="Q253" s="169">
        <f>ROUND(E253*P253,2)</f>
        <v>0</v>
      </c>
      <c r="R253" s="171" t="s">
        <v>373</v>
      </c>
      <c r="S253" s="171" t="s">
        <v>164</v>
      </c>
      <c r="T253" s="172" t="s">
        <v>213</v>
      </c>
      <c r="U253" s="157">
        <v>0</v>
      </c>
      <c r="V253" s="157">
        <f>ROUND(E253*U253,2)</f>
        <v>0</v>
      </c>
      <c r="W253" s="157"/>
      <c r="X253" s="157" t="s">
        <v>374</v>
      </c>
      <c r="Y253" s="157" t="s">
        <v>167</v>
      </c>
      <c r="Z253" s="147"/>
      <c r="AA253" s="147"/>
      <c r="AB253" s="147"/>
      <c r="AC253" s="147"/>
      <c r="AD253" s="147"/>
      <c r="AE253" s="147"/>
      <c r="AF253" s="147"/>
      <c r="AG253" s="147" t="s">
        <v>375</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2" x14ac:dyDescent="0.2">
      <c r="A254" s="154"/>
      <c r="B254" s="155"/>
      <c r="C254" s="183" t="s">
        <v>268</v>
      </c>
      <c r="D254" s="179"/>
      <c r="E254" s="180"/>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198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83" t="s">
        <v>199</v>
      </c>
      <c r="D255" s="179"/>
      <c r="E255" s="180"/>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198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83" t="s">
        <v>269</v>
      </c>
      <c r="D256" s="179"/>
      <c r="E256" s="180">
        <v>3</v>
      </c>
      <c r="F256" s="157"/>
      <c r="G256" s="157"/>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198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83" t="s">
        <v>270</v>
      </c>
      <c r="D257" s="179"/>
      <c r="E257" s="180">
        <v>2</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198</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83" t="s">
        <v>271</v>
      </c>
      <c r="D258" s="179"/>
      <c r="E258" s="180">
        <v>1</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198</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83" t="s">
        <v>209</v>
      </c>
      <c r="D259" s="179"/>
      <c r="E259" s="180"/>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198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83" t="s">
        <v>269</v>
      </c>
      <c r="D260" s="179"/>
      <c r="E260" s="180">
        <v>3</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198</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83" t="s">
        <v>272</v>
      </c>
      <c r="D261" s="179"/>
      <c r="E261" s="180">
        <v>3</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198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ht="33.75" outlineLevel="1" x14ac:dyDescent="0.2">
      <c r="A262" s="166">
        <v>30</v>
      </c>
      <c r="B262" s="167" t="s">
        <v>376</v>
      </c>
      <c r="C262" s="175" t="s">
        <v>377</v>
      </c>
      <c r="D262" s="168" t="s">
        <v>266</v>
      </c>
      <c r="E262" s="169">
        <v>2</v>
      </c>
      <c r="F262" s="170"/>
      <c r="G262" s="171">
        <f>ROUND(E262*F262,2)</f>
        <v>0</v>
      </c>
      <c r="H262" s="170"/>
      <c r="I262" s="171">
        <f>ROUND(E262*H262,2)</f>
        <v>0</v>
      </c>
      <c r="J262" s="170"/>
      <c r="K262" s="171">
        <f>ROUND(E262*J262,2)</f>
        <v>0</v>
      </c>
      <c r="L262" s="171">
        <v>21</v>
      </c>
      <c r="M262" s="171">
        <f>G262*(1+L262/100)</f>
        <v>0</v>
      </c>
      <c r="N262" s="169">
        <v>1.6E-2</v>
      </c>
      <c r="O262" s="169">
        <f>ROUND(E262*N262,2)</f>
        <v>0.03</v>
      </c>
      <c r="P262" s="169">
        <v>0</v>
      </c>
      <c r="Q262" s="169">
        <f>ROUND(E262*P262,2)</f>
        <v>0</v>
      </c>
      <c r="R262" s="171" t="s">
        <v>373</v>
      </c>
      <c r="S262" s="171" t="s">
        <v>164</v>
      </c>
      <c r="T262" s="172" t="s">
        <v>213</v>
      </c>
      <c r="U262" s="157">
        <v>0</v>
      </c>
      <c r="V262" s="157">
        <f>ROUND(E262*U262,2)</f>
        <v>0</v>
      </c>
      <c r="W262" s="157"/>
      <c r="X262" s="157" t="s">
        <v>374</v>
      </c>
      <c r="Y262" s="157" t="s">
        <v>167</v>
      </c>
      <c r="Z262" s="147"/>
      <c r="AA262" s="147"/>
      <c r="AB262" s="147"/>
      <c r="AC262" s="147"/>
      <c r="AD262" s="147"/>
      <c r="AE262" s="147"/>
      <c r="AF262" s="147"/>
      <c r="AG262" s="147" t="s">
        <v>375</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183" t="s">
        <v>268</v>
      </c>
      <c r="D263" s="179"/>
      <c r="E263" s="180"/>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198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83" t="s">
        <v>199</v>
      </c>
      <c r="D264" s="179"/>
      <c r="E264" s="180"/>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198</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
      <c r="A265" s="154"/>
      <c r="B265" s="155"/>
      <c r="C265" s="183" t="s">
        <v>338</v>
      </c>
      <c r="D265" s="179"/>
      <c r="E265" s="180">
        <v>1</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198</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
      <c r="A266" s="154"/>
      <c r="B266" s="155"/>
      <c r="C266" s="183" t="s">
        <v>339</v>
      </c>
      <c r="D266" s="179"/>
      <c r="E266" s="180">
        <v>1</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198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6">
        <v>31</v>
      </c>
      <c r="B267" s="167" t="s">
        <v>378</v>
      </c>
      <c r="C267" s="175" t="s">
        <v>379</v>
      </c>
      <c r="D267" s="168" t="s">
        <v>293</v>
      </c>
      <c r="E267" s="169">
        <v>1.63435</v>
      </c>
      <c r="F267" s="170"/>
      <c r="G267" s="171">
        <f>ROUND(E267*F267,2)</f>
        <v>0</v>
      </c>
      <c r="H267" s="170"/>
      <c r="I267" s="171">
        <f>ROUND(E267*H267,2)</f>
        <v>0</v>
      </c>
      <c r="J267" s="170"/>
      <c r="K267" s="171">
        <f>ROUND(E267*J267,2)</f>
        <v>0</v>
      </c>
      <c r="L267" s="171">
        <v>21</v>
      </c>
      <c r="M267" s="171">
        <f>G267*(1+L267/100)</f>
        <v>0</v>
      </c>
      <c r="N267" s="169">
        <v>0</v>
      </c>
      <c r="O267" s="169">
        <f>ROUND(E267*N267,2)</f>
        <v>0</v>
      </c>
      <c r="P267" s="169">
        <v>0</v>
      </c>
      <c r="Q267" s="169">
        <f>ROUND(E267*P267,2)</f>
        <v>0</v>
      </c>
      <c r="R267" s="171" t="s">
        <v>350</v>
      </c>
      <c r="S267" s="171" t="s">
        <v>164</v>
      </c>
      <c r="T267" s="172" t="s">
        <v>213</v>
      </c>
      <c r="U267" s="157">
        <v>2.4209999999999998</v>
      </c>
      <c r="V267" s="157">
        <f>ROUND(E267*U267,2)</f>
        <v>3.96</v>
      </c>
      <c r="W267" s="157"/>
      <c r="X267" s="157" t="s">
        <v>295</v>
      </c>
      <c r="Y267" s="157" t="s">
        <v>167</v>
      </c>
      <c r="Z267" s="147"/>
      <c r="AA267" s="147"/>
      <c r="AB267" s="147"/>
      <c r="AC267" s="147"/>
      <c r="AD267" s="147"/>
      <c r="AE267" s="147"/>
      <c r="AF267" s="147"/>
      <c r="AG267" s="147" t="s">
        <v>296</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
      <c r="A268" s="154"/>
      <c r="B268" s="155"/>
      <c r="C268" s="274" t="s">
        <v>380</v>
      </c>
      <c r="D268" s="275"/>
      <c r="E268" s="275"/>
      <c r="F268" s="275"/>
      <c r="G268" s="275"/>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227</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2" x14ac:dyDescent="0.2">
      <c r="A269" s="154"/>
      <c r="B269" s="155"/>
      <c r="C269" s="183" t="s">
        <v>298</v>
      </c>
      <c r="D269" s="179"/>
      <c r="E269" s="180"/>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198</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83" t="s">
        <v>381</v>
      </c>
      <c r="D270" s="179"/>
      <c r="E270" s="180"/>
      <c r="F270" s="157"/>
      <c r="G270" s="157"/>
      <c r="H270" s="157"/>
      <c r="I270" s="157"/>
      <c r="J270" s="157"/>
      <c r="K270" s="157"/>
      <c r="L270" s="157"/>
      <c r="M270" s="157"/>
      <c r="N270" s="156"/>
      <c r="O270" s="156"/>
      <c r="P270" s="156"/>
      <c r="Q270" s="156"/>
      <c r="R270" s="157"/>
      <c r="S270" s="157"/>
      <c r="T270" s="157"/>
      <c r="U270" s="157"/>
      <c r="V270" s="157"/>
      <c r="W270" s="157"/>
      <c r="X270" s="157"/>
      <c r="Y270" s="157"/>
      <c r="Z270" s="147"/>
      <c r="AA270" s="147"/>
      <c r="AB270" s="147"/>
      <c r="AC270" s="147"/>
      <c r="AD270" s="147"/>
      <c r="AE270" s="147"/>
      <c r="AF270" s="147"/>
      <c r="AG270" s="147" t="s">
        <v>198</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3" x14ac:dyDescent="0.2">
      <c r="A271" s="154"/>
      <c r="B271" s="155"/>
      <c r="C271" s="183" t="s">
        <v>382</v>
      </c>
      <c r="D271" s="179"/>
      <c r="E271" s="180">
        <v>1.63435</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198</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x14ac:dyDescent="0.2">
      <c r="A272" s="159" t="s">
        <v>159</v>
      </c>
      <c r="B272" s="160" t="s">
        <v>99</v>
      </c>
      <c r="C272" s="174" t="s">
        <v>100</v>
      </c>
      <c r="D272" s="161"/>
      <c r="E272" s="162"/>
      <c r="F272" s="163"/>
      <c r="G272" s="163">
        <f>SUMIF(AG273:AG323,"&lt;&gt;NOR",G273:G323)</f>
        <v>0</v>
      </c>
      <c r="H272" s="163"/>
      <c r="I272" s="163">
        <f>SUM(I273:I323)</f>
        <v>0</v>
      </c>
      <c r="J272" s="163"/>
      <c r="K272" s="163">
        <f>SUM(K273:K323)</f>
        <v>0</v>
      </c>
      <c r="L272" s="163"/>
      <c r="M272" s="163">
        <f>SUM(M273:M323)</f>
        <v>0</v>
      </c>
      <c r="N272" s="162"/>
      <c r="O272" s="162">
        <f>SUM(O273:O323)</f>
        <v>1.42</v>
      </c>
      <c r="P272" s="162"/>
      <c r="Q272" s="162">
        <f>SUM(Q273:Q323)</f>
        <v>0</v>
      </c>
      <c r="R272" s="163"/>
      <c r="S272" s="163"/>
      <c r="T272" s="164"/>
      <c r="U272" s="158"/>
      <c r="V272" s="158">
        <f>SUM(V273:V323)</f>
        <v>71.02000000000001</v>
      </c>
      <c r="W272" s="158"/>
      <c r="X272" s="158"/>
      <c r="Y272" s="158"/>
      <c r="AG272" t="s">
        <v>160</v>
      </c>
    </row>
    <row r="273" spans="1:60" outlineLevel="1" x14ac:dyDescent="0.2">
      <c r="A273" s="166">
        <v>32</v>
      </c>
      <c r="B273" s="167" t="s">
        <v>383</v>
      </c>
      <c r="C273" s="175" t="s">
        <v>384</v>
      </c>
      <c r="D273" s="168" t="s">
        <v>189</v>
      </c>
      <c r="E273" s="169">
        <v>59.12</v>
      </c>
      <c r="F273" s="170"/>
      <c r="G273" s="171">
        <f>ROUND(E273*F273,2)</f>
        <v>0</v>
      </c>
      <c r="H273" s="170"/>
      <c r="I273" s="171">
        <f>ROUND(E273*H273,2)</f>
        <v>0</v>
      </c>
      <c r="J273" s="170"/>
      <c r="K273" s="171">
        <f>ROUND(E273*J273,2)</f>
        <v>0</v>
      </c>
      <c r="L273" s="171">
        <v>21</v>
      </c>
      <c r="M273" s="171">
        <f>G273*(1+L273/100)</f>
        <v>0</v>
      </c>
      <c r="N273" s="169">
        <v>2.1000000000000001E-4</v>
      </c>
      <c r="O273" s="169">
        <f>ROUND(E273*N273,2)</f>
        <v>0.01</v>
      </c>
      <c r="P273" s="169">
        <v>0</v>
      </c>
      <c r="Q273" s="169">
        <f>ROUND(E273*P273,2)</f>
        <v>0</v>
      </c>
      <c r="R273" s="171" t="s">
        <v>385</v>
      </c>
      <c r="S273" s="171" t="s">
        <v>164</v>
      </c>
      <c r="T273" s="172" t="s">
        <v>213</v>
      </c>
      <c r="U273" s="157">
        <v>0.05</v>
      </c>
      <c r="V273" s="157">
        <f>ROUND(E273*U273,2)</f>
        <v>2.96</v>
      </c>
      <c r="W273" s="157"/>
      <c r="X273" s="157" t="s">
        <v>192</v>
      </c>
      <c r="Y273" s="157" t="s">
        <v>167</v>
      </c>
      <c r="Z273" s="147"/>
      <c r="AA273" s="147"/>
      <c r="AB273" s="147"/>
      <c r="AC273" s="147"/>
      <c r="AD273" s="147"/>
      <c r="AE273" s="147"/>
      <c r="AF273" s="147"/>
      <c r="AG273" s="147" t="s">
        <v>193</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2" x14ac:dyDescent="0.2">
      <c r="A274" s="154"/>
      <c r="B274" s="155"/>
      <c r="C274" s="183" t="s">
        <v>386</v>
      </c>
      <c r="D274" s="179"/>
      <c r="E274" s="180">
        <v>59.12</v>
      </c>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198</v>
      </c>
      <c r="AH274" s="147">
        <v>5</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66">
        <v>33</v>
      </c>
      <c r="B275" s="167" t="s">
        <v>387</v>
      </c>
      <c r="C275" s="175" t="s">
        <v>388</v>
      </c>
      <c r="D275" s="168" t="s">
        <v>189</v>
      </c>
      <c r="E275" s="169">
        <v>59.12</v>
      </c>
      <c r="F275" s="170"/>
      <c r="G275" s="171">
        <f>ROUND(E275*F275,2)</f>
        <v>0</v>
      </c>
      <c r="H275" s="170"/>
      <c r="I275" s="171">
        <f>ROUND(E275*H275,2)</f>
        <v>0</v>
      </c>
      <c r="J275" s="170"/>
      <c r="K275" s="171">
        <f>ROUND(E275*J275,2)</f>
        <v>0</v>
      </c>
      <c r="L275" s="171">
        <v>21</v>
      </c>
      <c r="M275" s="171">
        <f>G275*(1+L275/100)</f>
        <v>0</v>
      </c>
      <c r="N275" s="169">
        <v>2.7299999999999998E-3</v>
      </c>
      <c r="O275" s="169">
        <f>ROUND(E275*N275,2)</f>
        <v>0.16</v>
      </c>
      <c r="P275" s="169">
        <v>0</v>
      </c>
      <c r="Q275" s="169">
        <f>ROUND(E275*P275,2)</f>
        <v>0</v>
      </c>
      <c r="R275" s="171" t="s">
        <v>385</v>
      </c>
      <c r="S275" s="171" t="s">
        <v>164</v>
      </c>
      <c r="T275" s="172" t="s">
        <v>213</v>
      </c>
      <c r="U275" s="157">
        <v>0.97</v>
      </c>
      <c r="V275" s="157">
        <f>ROUND(E275*U275,2)</f>
        <v>57.35</v>
      </c>
      <c r="W275" s="157"/>
      <c r="X275" s="157" t="s">
        <v>192</v>
      </c>
      <c r="Y275" s="157" t="s">
        <v>167</v>
      </c>
      <c r="Z275" s="147"/>
      <c r="AA275" s="147"/>
      <c r="AB275" s="147"/>
      <c r="AC275" s="147"/>
      <c r="AD275" s="147"/>
      <c r="AE275" s="147"/>
      <c r="AF275" s="147"/>
      <c r="AG275" s="147" t="s">
        <v>193</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83" t="s">
        <v>389</v>
      </c>
      <c r="D276" s="179"/>
      <c r="E276" s="180"/>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198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83" t="s">
        <v>199</v>
      </c>
      <c r="D277" s="179"/>
      <c r="E277" s="180"/>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198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83" t="s">
        <v>258</v>
      </c>
      <c r="D278" s="179"/>
      <c r="E278" s="180">
        <v>12.66</v>
      </c>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198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
      <c r="A279" s="154"/>
      <c r="B279" s="155"/>
      <c r="C279" s="183" t="s">
        <v>259</v>
      </c>
      <c r="D279" s="179"/>
      <c r="E279" s="180">
        <v>8.44</v>
      </c>
      <c r="F279" s="157"/>
      <c r="G279" s="157"/>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198</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3" x14ac:dyDescent="0.2">
      <c r="A280" s="154"/>
      <c r="B280" s="155"/>
      <c r="C280" s="183" t="s">
        <v>260</v>
      </c>
      <c r="D280" s="179"/>
      <c r="E280" s="180">
        <v>4.5</v>
      </c>
      <c r="F280" s="157"/>
      <c r="G280" s="157"/>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198</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83" t="s">
        <v>261</v>
      </c>
      <c r="D281" s="179"/>
      <c r="E281" s="180">
        <v>4.5</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198</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3" x14ac:dyDescent="0.2">
      <c r="A282" s="154"/>
      <c r="B282" s="155"/>
      <c r="C282" s="183" t="s">
        <v>262</v>
      </c>
      <c r="D282" s="179"/>
      <c r="E282" s="180">
        <v>3.7</v>
      </c>
      <c r="F282" s="157"/>
      <c r="G282" s="157"/>
      <c r="H282" s="157"/>
      <c r="I282" s="157"/>
      <c r="J282" s="157"/>
      <c r="K282" s="157"/>
      <c r="L282" s="157"/>
      <c r="M282" s="157"/>
      <c r="N282" s="156"/>
      <c r="O282" s="156"/>
      <c r="P282" s="156"/>
      <c r="Q282" s="156"/>
      <c r="R282" s="157"/>
      <c r="S282" s="157"/>
      <c r="T282" s="157"/>
      <c r="U282" s="157"/>
      <c r="V282" s="157"/>
      <c r="W282" s="157"/>
      <c r="X282" s="157"/>
      <c r="Y282" s="157"/>
      <c r="Z282" s="147"/>
      <c r="AA282" s="147"/>
      <c r="AB282" s="147"/>
      <c r="AC282" s="147"/>
      <c r="AD282" s="147"/>
      <c r="AE282" s="147"/>
      <c r="AF282" s="147"/>
      <c r="AG282" s="147" t="s">
        <v>198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3" x14ac:dyDescent="0.2">
      <c r="A283" s="154"/>
      <c r="B283" s="155"/>
      <c r="C283" s="183" t="s">
        <v>209</v>
      </c>
      <c r="D283" s="179"/>
      <c r="E283" s="180"/>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198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83" t="s">
        <v>258</v>
      </c>
      <c r="D284" s="179"/>
      <c r="E284" s="180">
        <v>12.66</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198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3" x14ac:dyDescent="0.2">
      <c r="A285" s="154"/>
      <c r="B285" s="155"/>
      <c r="C285" s="183" t="s">
        <v>263</v>
      </c>
      <c r="D285" s="179"/>
      <c r="E285" s="180">
        <v>12.66</v>
      </c>
      <c r="F285" s="157"/>
      <c r="G285" s="157"/>
      <c r="H285" s="157"/>
      <c r="I285" s="157"/>
      <c r="J285" s="157"/>
      <c r="K285" s="157"/>
      <c r="L285" s="157"/>
      <c r="M285" s="157"/>
      <c r="N285" s="156"/>
      <c r="O285" s="156"/>
      <c r="P285" s="156"/>
      <c r="Q285" s="156"/>
      <c r="R285" s="157"/>
      <c r="S285" s="157"/>
      <c r="T285" s="157"/>
      <c r="U285" s="157"/>
      <c r="V285" s="157"/>
      <c r="W285" s="157"/>
      <c r="X285" s="157"/>
      <c r="Y285" s="157"/>
      <c r="Z285" s="147"/>
      <c r="AA285" s="147"/>
      <c r="AB285" s="147"/>
      <c r="AC285" s="147"/>
      <c r="AD285" s="147"/>
      <c r="AE285" s="147"/>
      <c r="AF285" s="147"/>
      <c r="AG285" s="147" t="s">
        <v>198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ht="33.75" outlineLevel="1" x14ac:dyDescent="0.2">
      <c r="A286" s="166">
        <v>34</v>
      </c>
      <c r="B286" s="167" t="s">
        <v>390</v>
      </c>
      <c r="C286" s="175" t="s">
        <v>391</v>
      </c>
      <c r="D286" s="168" t="s">
        <v>314</v>
      </c>
      <c r="E286" s="169">
        <v>10</v>
      </c>
      <c r="F286" s="170"/>
      <c r="G286" s="171">
        <f>ROUND(E286*F286,2)</f>
        <v>0</v>
      </c>
      <c r="H286" s="170"/>
      <c r="I286" s="171">
        <f>ROUND(E286*H286,2)</f>
        <v>0</v>
      </c>
      <c r="J286" s="170"/>
      <c r="K286" s="171">
        <f>ROUND(E286*J286,2)</f>
        <v>0</v>
      </c>
      <c r="L286" s="171">
        <v>21</v>
      </c>
      <c r="M286" s="171">
        <f>G286*(1+L286/100)</f>
        <v>0</v>
      </c>
      <c r="N286" s="169">
        <v>2.5999999999999998E-4</v>
      </c>
      <c r="O286" s="169">
        <f>ROUND(E286*N286,2)</f>
        <v>0</v>
      </c>
      <c r="P286" s="169">
        <v>0</v>
      </c>
      <c r="Q286" s="169">
        <f>ROUND(E286*P286,2)</f>
        <v>0</v>
      </c>
      <c r="R286" s="171" t="s">
        <v>385</v>
      </c>
      <c r="S286" s="171" t="s">
        <v>164</v>
      </c>
      <c r="T286" s="172" t="s">
        <v>213</v>
      </c>
      <c r="U286" s="157">
        <v>0.15</v>
      </c>
      <c r="V286" s="157">
        <f>ROUND(E286*U286,2)</f>
        <v>1.5</v>
      </c>
      <c r="W286" s="157"/>
      <c r="X286" s="157" t="s">
        <v>192</v>
      </c>
      <c r="Y286" s="157" t="s">
        <v>167</v>
      </c>
      <c r="Z286" s="147"/>
      <c r="AA286" s="147"/>
      <c r="AB286" s="147"/>
      <c r="AC286" s="147"/>
      <c r="AD286" s="147"/>
      <c r="AE286" s="147"/>
      <c r="AF286" s="147"/>
      <c r="AG286" s="147" t="s">
        <v>193</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
      <c r="A287" s="154"/>
      <c r="B287" s="155"/>
      <c r="C287" s="183" t="s">
        <v>392</v>
      </c>
      <c r="D287" s="179"/>
      <c r="E287" s="180"/>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198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3" x14ac:dyDescent="0.2">
      <c r="A288" s="154"/>
      <c r="B288" s="155"/>
      <c r="C288" s="183" t="s">
        <v>199</v>
      </c>
      <c r="D288" s="179"/>
      <c r="E288" s="180"/>
      <c r="F288" s="157"/>
      <c r="G288" s="157"/>
      <c r="H288" s="157"/>
      <c r="I288" s="157"/>
      <c r="J288" s="157"/>
      <c r="K288" s="157"/>
      <c r="L288" s="157"/>
      <c r="M288" s="157"/>
      <c r="N288" s="156"/>
      <c r="O288" s="156"/>
      <c r="P288" s="156"/>
      <c r="Q288" s="156"/>
      <c r="R288" s="157"/>
      <c r="S288" s="157"/>
      <c r="T288" s="157"/>
      <c r="U288" s="157"/>
      <c r="V288" s="157"/>
      <c r="W288" s="157"/>
      <c r="X288" s="157"/>
      <c r="Y288" s="157"/>
      <c r="Z288" s="147"/>
      <c r="AA288" s="147"/>
      <c r="AB288" s="147"/>
      <c r="AC288" s="147"/>
      <c r="AD288" s="147"/>
      <c r="AE288" s="147"/>
      <c r="AF288" s="147"/>
      <c r="AG288" s="147" t="s">
        <v>198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3" x14ac:dyDescent="0.2">
      <c r="A289" s="154"/>
      <c r="B289" s="155"/>
      <c r="C289" s="183" t="s">
        <v>393</v>
      </c>
      <c r="D289" s="179"/>
      <c r="E289" s="180">
        <v>2.1</v>
      </c>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198</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83" t="s">
        <v>394</v>
      </c>
      <c r="D290" s="179"/>
      <c r="E290" s="180">
        <v>1.4</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198</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3" x14ac:dyDescent="0.2">
      <c r="A291" s="154"/>
      <c r="B291" s="155"/>
      <c r="C291" s="183" t="s">
        <v>395</v>
      </c>
      <c r="D291" s="179"/>
      <c r="E291" s="180">
        <v>0.8</v>
      </c>
      <c r="F291" s="157"/>
      <c r="G291" s="157"/>
      <c r="H291" s="157"/>
      <c r="I291" s="157"/>
      <c r="J291" s="157"/>
      <c r="K291" s="157"/>
      <c r="L291" s="157"/>
      <c r="M291" s="157"/>
      <c r="N291" s="156"/>
      <c r="O291" s="156"/>
      <c r="P291" s="156"/>
      <c r="Q291" s="156"/>
      <c r="R291" s="157"/>
      <c r="S291" s="157"/>
      <c r="T291" s="157"/>
      <c r="U291" s="157"/>
      <c r="V291" s="157"/>
      <c r="W291" s="157"/>
      <c r="X291" s="157"/>
      <c r="Y291" s="157"/>
      <c r="Z291" s="147"/>
      <c r="AA291" s="147"/>
      <c r="AB291" s="147"/>
      <c r="AC291" s="147"/>
      <c r="AD291" s="147"/>
      <c r="AE291" s="147"/>
      <c r="AF291" s="147"/>
      <c r="AG291" s="147" t="s">
        <v>198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3" x14ac:dyDescent="0.2">
      <c r="A292" s="154"/>
      <c r="B292" s="155"/>
      <c r="C292" s="183" t="s">
        <v>396</v>
      </c>
      <c r="D292" s="179"/>
      <c r="E292" s="180">
        <v>0.8</v>
      </c>
      <c r="F292" s="157"/>
      <c r="G292" s="157"/>
      <c r="H292" s="157"/>
      <c r="I292" s="157"/>
      <c r="J292" s="157"/>
      <c r="K292" s="157"/>
      <c r="L292" s="157"/>
      <c r="M292" s="157"/>
      <c r="N292" s="156"/>
      <c r="O292" s="156"/>
      <c r="P292" s="156"/>
      <c r="Q292" s="156"/>
      <c r="R292" s="157"/>
      <c r="S292" s="157"/>
      <c r="T292" s="157"/>
      <c r="U292" s="157"/>
      <c r="V292" s="157"/>
      <c r="W292" s="157"/>
      <c r="X292" s="157"/>
      <c r="Y292" s="157"/>
      <c r="Z292" s="147"/>
      <c r="AA292" s="147"/>
      <c r="AB292" s="147"/>
      <c r="AC292" s="147"/>
      <c r="AD292" s="147"/>
      <c r="AE292" s="147"/>
      <c r="AF292" s="147"/>
      <c r="AG292" s="147" t="s">
        <v>198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3" x14ac:dyDescent="0.2">
      <c r="A293" s="154"/>
      <c r="B293" s="155"/>
      <c r="C293" s="183" t="s">
        <v>397</v>
      </c>
      <c r="D293" s="179"/>
      <c r="E293" s="180">
        <v>0.7</v>
      </c>
      <c r="F293" s="157"/>
      <c r="G293" s="157"/>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198</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3" x14ac:dyDescent="0.2">
      <c r="A294" s="154"/>
      <c r="B294" s="155"/>
      <c r="C294" s="183" t="s">
        <v>209</v>
      </c>
      <c r="D294" s="179"/>
      <c r="E294" s="180"/>
      <c r="F294" s="157"/>
      <c r="G294" s="157"/>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198</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83" t="s">
        <v>393</v>
      </c>
      <c r="D295" s="179"/>
      <c r="E295" s="180">
        <v>2.1</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198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
      <c r="A296" s="154"/>
      <c r="B296" s="155"/>
      <c r="C296" s="183" t="s">
        <v>398</v>
      </c>
      <c r="D296" s="179"/>
      <c r="E296" s="180">
        <v>2.1</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198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66">
        <v>35</v>
      </c>
      <c r="B297" s="167" t="s">
        <v>399</v>
      </c>
      <c r="C297" s="175" t="s">
        <v>400</v>
      </c>
      <c r="D297" s="168" t="s">
        <v>314</v>
      </c>
      <c r="E297" s="169">
        <v>105.66</v>
      </c>
      <c r="F297" s="170"/>
      <c r="G297" s="171">
        <f>ROUND(E297*F297,2)</f>
        <v>0</v>
      </c>
      <c r="H297" s="170"/>
      <c r="I297" s="171">
        <f>ROUND(E297*H297,2)</f>
        <v>0</v>
      </c>
      <c r="J297" s="170"/>
      <c r="K297" s="171">
        <f>ROUND(E297*J297,2)</f>
        <v>0</v>
      </c>
      <c r="L297" s="171">
        <v>21</v>
      </c>
      <c r="M297" s="171">
        <f>G297*(1+L297/100)</f>
        <v>0</v>
      </c>
      <c r="N297" s="169">
        <v>4.0000000000000003E-5</v>
      </c>
      <c r="O297" s="169">
        <f>ROUND(E297*N297,2)</f>
        <v>0</v>
      </c>
      <c r="P297" s="169">
        <v>0</v>
      </c>
      <c r="Q297" s="169">
        <f>ROUND(E297*P297,2)</f>
        <v>0</v>
      </c>
      <c r="R297" s="171" t="s">
        <v>385</v>
      </c>
      <c r="S297" s="171" t="s">
        <v>164</v>
      </c>
      <c r="T297" s="172" t="s">
        <v>213</v>
      </c>
      <c r="U297" s="157">
        <v>7.0000000000000007E-2</v>
      </c>
      <c r="V297" s="157">
        <f>ROUND(E297*U297,2)</f>
        <v>7.4</v>
      </c>
      <c r="W297" s="157"/>
      <c r="X297" s="157" t="s">
        <v>192</v>
      </c>
      <c r="Y297" s="157" t="s">
        <v>167</v>
      </c>
      <c r="Z297" s="147"/>
      <c r="AA297" s="147"/>
      <c r="AB297" s="147"/>
      <c r="AC297" s="147"/>
      <c r="AD297" s="147"/>
      <c r="AE297" s="147"/>
      <c r="AF297" s="147"/>
      <c r="AG297" s="147" t="s">
        <v>193</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
      <c r="A298" s="154"/>
      <c r="B298" s="155"/>
      <c r="C298" s="263" t="s">
        <v>401</v>
      </c>
      <c r="D298" s="264"/>
      <c r="E298" s="264"/>
      <c r="F298" s="264"/>
      <c r="G298" s="264"/>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170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2" x14ac:dyDescent="0.2">
      <c r="A299" s="154"/>
      <c r="B299" s="155"/>
      <c r="C299" s="183" t="s">
        <v>268</v>
      </c>
      <c r="D299" s="179"/>
      <c r="E299" s="180"/>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198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83" t="s">
        <v>199</v>
      </c>
      <c r="D300" s="179"/>
      <c r="E300" s="180"/>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198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
      <c r="A301" s="154"/>
      <c r="B301" s="155"/>
      <c r="C301" s="183" t="s">
        <v>315</v>
      </c>
      <c r="D301" s="179"/>
      <c r="E301" s="180">
        <v>24.78</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198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
      <c r="A302" s="154"/>
      <c r="B302" s="155"/>
      <c r="C302" s="183" t="s">
        <v>402</v>
      </c>
      <c r="D302" s="179"/>
      <c r="E302" s="180">
        <v>-2.1</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198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
      <c r="A303" s="154"/>
      <c r="B303" s="155"/>
      <c r="C303" s="183" t="s">
        <v>316</v>
      </c>
      <c r="D303" s="179"/>
      <c r="E303" s="180">
        <v>16.52</v>
      </c>
      <c r="F303" s="157"/>
      <c r="G303" s="157"/>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198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
      <c r="A304" s="154"/>
      <c r="B304" s="155"/>
      <c r="C304" s="183" t="s">
        <v>208</v>
      </c>
      <c r="D304" s="179"/>
      <c r="E304" s="180">
        <v>-1.4</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198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
      <c r="A305" s="154"/>
      <c r="B305" s="155"/>
      <c r="C305" s="183" t="s">
        <v>317</v>
      </c>
      <c r="D305" s="179"/>
      <c r="E305" s="180">
        <v>8.56</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198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
      <c r="A306" s="154"/>
      <c r="B306" s="155"/>
      <c r="C306" s="183" t="s">
        <v>403</v>
      </c>
      <c r="D306" s="179"/>
      <c r="E306" s="180">
        <v>-0.8</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198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83" t="s">
        <v>318</v>
      </c>
      <c r="D307" s="179"/>
      <c r="E307" s="180">
        <v>8.56</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198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83" t="s">
        <v>403</v>
      </c>
      <c r="D308" s="179"/>
      <c r="E308" s="180">
        <v>-0.8</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198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83" t="s">
        <v>319</v>
      </c>
      <c r="D309" s="179"/>
      <c r="E309" s="180">
        <v>7.68</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198</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83" t="s">
        <v>404</v>
      </c>
      <c r="D310" s="179"/>
      <c r="E310" s="180">
        <v>-0.7</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198</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83" t="s">
        <v>209</v>
      </c>
      <c r="D311" s="179"/>
      <c r="E311" s="180"/>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198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83" t="s">
        <v>315</v>
      </c>
      <c r="D312" s="179"/>
      <c r="E312" s="180">
        <v>24.78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198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
      <c r="A313" s="154"/>
      <c r="B313" s="155"/>
      <c r="C313" s="183" t="s">
        <v>402</v>
      </c>
      <c r="D313" s="179"/>
      <c r="E313" s="180">
        <v>-2.1</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198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83" t="s">
        <v>320</v>
      </c>
      <c r="D314" s="179"/>
      <c r="E314" s="180">
        <v>24.78</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198</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83" t="s">
        <v>402</v>
      </c>
      <c r="D315" s="179"/>
      <c r="E315" s="180">
        <v>-2.1</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198</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2.5" outlineLevel="1" x14ac:dyDescent="0.2">
      <c r="A316" s="166">
        <v>36</v>
      </c>
      <c r="B316" s="167" t="s">
        <v>405</v>
      </c>
      <c r="C316" s="175" t="s">
        <v>406</v>
      </c>
      <c r="D316" s="168" t="s">
        <v>189</v>
      </c>
      <c r="E316" s="169">
        <v>65.031999999999996</v>
      </c>
      <c r="F316" s="170"/>
      <c r="G316" s="171">
        <f>ROUND(E316*F316,2)</f>
        <v>0</v>
      </c>
      <c r="H316" s="170"/>
      <c r="I316" s="171">
        <f>ROUND(E316*H316,2)</f>
        <v>0</v>
      </c>
      <c r="J316" s="170"/>
      <c r="K316" s="171">
        <f>ROUND(E316*J316,2)</f>
        <v>0</v>
      </c>
      <c r="L316" s="171">
        <v>21</v>
      </c>
      <c r="M316" s="171">
        <f>G316*(1+L316/100)</f>
        <v>0</v>
      </c>
      <c r="N316" s="169">
        <v>1.9199999999999998E-2</v>
      </c>
      <c r="O316" s="169">
        <f>ROUND(E316*N316,2)</f>
        <v>1.25</v>
      </c>
      <c r="P316" s="169">
        <v>0</v>
      </c>
      <c r="Q316" s="169">
        <f>ROUND(E316*P316,2)</f>
        <v>0</v>
      </c>
      <c r="R316" s="171" t="s">
        <v>373</v>
      </c>
      <c r="S316" s="171" t="s">
        <v>164</v>
      </c>
      <c r="T316" s="172" t="s">
        <v>213</v>
      </c>
      <c r="U316" s="157">
        <v>0</v>
      </c>
      <c r="V316" s="157">
        <f>ROUND(E316*U316,2)</f>
        <v>0</v>
      </c>
      <c r="W316" s="157"/>
      <c r="X316" s="157" t="s">
        <v>374</v>
      </c>
      <c r="Y316" s="157" t="s">
        <v>167</v>
      </c>
      <c r="Z316" s="147"/>
      <c r="AA316" s="147"/>
      <c r="AB316" s="147"/>
      <c r="AC316" s="147"/>
      <c r="AD316" s="147"/>
      <c r="AE316" s="147"/>
      <c r="AF316" s="147"/>
      <c r="AG316" s="147" t="s">
        <v>375</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2" x14ac:dyDescent="0.2">
      <c r="A317" s="154"/>
      <c r="B317" s="155"/>
      <c r="C317" s="183" t="s">
        <v>386</v>
      </c>
      <c r="D317" s="179"/>
      <c r="E317" s="180">
        <v>59.12</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198</v>
      </c>
      <c r="AH317" s="147">
        <v>5</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84" t="s">
        <v>407</v>
      </c>
      <c r="D318" s="181"/>
      <c r="E318" s="182">
        <v>5.9119999999999999</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198</v>
      </c>
      <c r="AH318" s="147">
        <v>4</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66">
        <v>37</v>
      </c>
      <c r="B319" s="167" t="s">
        <v>408</v>
      </c>
      <c r="C319" s="175" t="s">
        <v>409</v>
      </c>
      <c r="D319" s="168" t="s">
        <v>293</v>
      </c>
      <c r="E319" s="169">
        <v>1.4292499999999999</v>
      </c>
      <c r="F319" s="170"/>
      <c r="G319" s="171">
        <f>ROUND(E319*F319,2)</f>
        <v>0</v>
      </c>
      <c r="H319" s="170"/>
      <c r="I319" s="171">
        <f>ROUND(E319*H319,2)</f>
        <v>0</v>
      </c>
      <c r="J319" s="170"/>
      <c r="K319" s="171">
        <f>ROUND(E319*J319,2)</f>
        <v>0</v>
      </c>
      <c r="L319" s="171">
        <v>21</v>
      </c>
      <c r="M319" s="171">
        <f>G319*(1+L319/100)</f>
        <v>0</v>
      </c>
      <c r="N319" s="169">
        <v>0</v>
      </c>
      <c r="O319" s="169">
        <f>ROUND(E319*N319,2)</f>
        <v>0</v>
      </c>
      <c r="P319" s="169">
        <v>0</v>
      </c>
      <c r="Q319" s="169">
        <f>ROUND(E319*P319,2)</f>
        <v>0</v>
      </c>
      <c r="R319" s="171" t="s">
        <v>385</v>
      </c>
      <c r="S319" s="171" t="s">
        <v>164</v>
      </c>
      <c r="T319" s="172" t="s">
        <v>213</v>
      </c>
      <c r="U319" s="157">
        <v>1.2649999999999999</v>
      </c>
      <c r="V319" s="157">
        <f>ROUND(E319*U319,2)</f>
        <v>1.81</v>
      </c>
      <c r="W319" s="157"/>
      <c r="X319" s="157" t="s">
        <v>295</v>
      </c>
      <c r="Y319" s="157" t="s">
        <v>167</v>
      </c>
      <c r="Z319" s="147"/>
      <c r="AA319" s="147"/>
      <c r="AB319" s="147"/>
      <c r="AC319" s="147"/>
      <c r="AD319" s="147"/>
      <c r="AE319" s="147"/>
      <c r="AF319" s="147"/>
      <c r="AG319" s="147" t="s">
        <v>296</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274" t="s">
        <v>380</v>
      </c>
      <c r="D320" s="275"/>
      <c r="E320" s="275"/>
      <c r="F320" s="275"/>
      <c r="G320" s="275"/>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227</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2" x14ac:dyDescent="0.2">
      <c r="A321" s="154"/>
      <c r="B321" s="155"/>
      <c r="C321" s="183" t="s">
        <v>298</v>
      </c>
      <c r="D321" s="179"/>
      <c r="E321" s="180"/>
      <c r="F321" s="157"/>
      <c r="G321" s="157"/>
      <c r="H321" s="157"/>
      <c r="I321" s="157"/>
      <c r="J321" s="157"/>
      <c r="K321" s="157"/>
      <c r="L321" s="157"/>
      <c r="M321" s="157"/>
      <c r="N321" s="156"/>
      <c r="O321" s="156"/>
      <c r="P321" s="156"/>
      <c r="Q321" s="156"/>
      <c r="R321" s="157"/>
      <c r="S321" s="157"/>
      <c r="T321" s="157"/>
      <c r="U321" s="157"/>
      <c r="V321" s="157"/>
      <c r="W321" s="157"/>
      <c r="X321" s="157"/>
      <c r="Y321" s="157"/>
      <c r="Z321" s="147"/>
      <c r="AA321" s="147"/>
      <c r="AB321" s="147"/>
      <c r="AC321" s="147"/>
      <c r="AD321" s="147"/>
      <c r="AE321" s="147"/>
      <c r="AF321" s="147"/>
      <c r="AG321" s="147" t="s">
        <v>198</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83" t="s">
        <v>410</v>
      </c>
      <c r="D322" s="179"/>
      <c r="E322" s="180"/>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198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83" t="s">
        <v>411</v>
      </c>
      <c r="D323" s="179"/>
      <c r="E323" s="180">
        <v>1.4292499999999999</v>
      </c>
      <c r="F323" s="157"/>
      <c r="G323" s="157"/>
      <c r="H323" s="157"/>
      <c r="I323" s="157"/>
      <c r="J323" s="157"/>
      <c r="K323" s="157"/>
      <c r="L323" s="157"/>
      <c r="M323" s="157"/>
      <c r="N323" s="156"/>
      <c r="O323" s="156"/>
      <c r="P323" s="156"/>
      <c r="Q323" s="156"/>
      <c r="R323" s="157"/>
      <c r="S323" s="157"/>
      <c r="T323" s="157"/>
      <c r="U323" s="157"/>
      <c r="V323" s="157"/>
      <c r="W323" s="157"/>
      <c r="X323" s="157"/>
      <c r="Y323" s="157"/>
      <c r="Z323" s="147"/>
      <c r="AA323" s="147"/>
      <c r="AB323" s="147"/>
      <c r="AC323" s="147"/>
      <c r="AD323" s="147"/>
      <c r="AE323" s="147"/>
      <c r="AF323" s="147"/>
      <c r="AG323" s="147" t="s">
        <v>198</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x14ac:dyDescent="0.2">
      <c r="A324" s="159" t="s">
        <v>159</v>
      </c>
      <c r="B324" s="160" t="s">
        <v>101</v>
      </c>
      <c r="C324" s="174" t="s">
        <v>102</v>
      </c>
      <c r="D324" s="161"/>
      <c r="E324" s="162"/>
      <c r="F324" s="163"/>
      <c r="G324" s="163">
        <f>SUMIF(AG325:AG337,"&lt;&gt;NOR",G325:G337)</f>
        <v>0</v>
      </c>
      <c r="H324" s="163"/>
      <c r="I324" s="163">
        <f>SUM(I325:I337)</f>
        <v>0</v>
      </c>
      <c r="J324" s="163"/>
      <c r="K324" s="163">
        <f>SUM(K325:K337)</f>
        <v>0</v>
      </c>
      <c r="L324" s="163"/>
      <c r="M324" s="163">
        <f>SUM(M325:M337)</f>
        <v>0</v>
      </c>
      <c r="N324" s="162"/>
      <c r="O324" s="162">
        <f>SUM(O325:O337)</f>
        <v>0</v>
      </c>
      <c r="P324" s="162"/>
      <c r="Q324" s="162">
        <f>SUM(Q325:Q337)</f>
        <v>3.14</v>
      </c>
      <c r="R324" s="163"/>
      <c r="S324" s="163"/>
      <c r="T324" s="164"/>
      <c r="U324" s="158"/>
      <c r="V324" s="158">
        <f>SUM(V325:V337)</f>
        <v>52.89</v>
      </c>
      <c r="W324" s="158"/>
      <c r="X324" s="158"/>
      <c r="Y324" s="158"/>
      <c r="AG324" t="s">
        <v>160</v>
      </c>
    </row>
    <row r="325" spans="1:60" outlineLevel="1" x14ac:dyDescent="0.2">
      <c r="A325" s="166">
        <v>38</v>
      </c>
      <c r="B325" s="167" t="s">
        <v>412</v>
      </c>
      <c r="C325" s="175" t="s">
        <v>413</v>
      </c>
      <c r="D325" s="168" t="s">
        <v>189</v>
      </c>
      <c r="E325" s="169">
        <v>352.61</v>
      </c>
      <c r="F325" s="170"/>
      <c r="G325" s="171">
        <f>ROUND(E325*F325,2)</f>
        <v>0</v>
      </c>
      <c r="H325" s="170"/>
      <c r="I325" s="171">
        <f>ROUND(E325*H325,2)</f>
        <v>0</v>
      </c>
      <c r="J325" s="170"/>
      <c r="K325" s="171">
        <f>ROUND(E325*J325,2)</f>
        <v>0</v>
      </c>
      <c r="L325" s="171">
        <v>21</v>
      </c>
      <c r="M325" s="171">
        <f>G325*(1+L325/100)</f>
        <v>0</v>
      </c>
      <c r="N325" s="169">
        <v>0</v>
      </c>
      <c r="O325" s="169">
        <f>ROUND(E325*N325,2)</f>
        <v>0</v>
      </c>
      <c r="P325" s="169">
        <v>8.9099999999999995E-3</v>
      </c>
      <c r="Q325" s="169">
        <f>ROUND(E325*P325,2)</f>
        <v>3.14</v>
      </c>
      <c r="R325" s="171" t="s">
        <v>414</v>
      </c>
      <c r="S325" s="171" t="s">
        <v>164</v>
      </c>
      <c r="T325" s="172" t="s">
        <v>213</v>
      </c>
      <c r="U325" s="157">
        <v>0.15</v>
      </c>
      <c r="V325" s="157">
        <f>ROUND(E325*U325,2)</f>
        <v>52.89</v>
      </c>
      <c r="W325" s="157"/>
      <c r="X325" s="157" t="s">
        <v>192</v>
      </c>
      <c r="Y325" s="157" t="s">
        <v>167</v>
      </c>
      <c r="Z325" s="147"/>
      <c r="AA325" s="147"/>
      <c r="AB325" s="147"/>
      <c r="AC325" s="147"/>
      <c r="AD325" s="147"/>
      <c r="AE325" s="147"/>
      <c r="AF325" s="147"/>
      <c r="AG325" s="147" t="s">
        <v>193</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2" x14ac:dyDescent="0.2">
      <c r="A326" s="154"/>
      <c r="B326" s="155"/>
      <c r="C326" s="274" t="s">
        <v>415</v>
      </c>
      <c r="D326" s="275"/>
      <c r="E326" s="275"/>
      <c r="F326" s="275"/>
      <c r="G326" s="275"/>
      <c r="H326" s="157"/>
      <c r="I326" s="157"/>
      <c r="J326" s="157"/>
      <c r="K326" s="157"/>
      <c r="L326" s="157"/>
      <c r="M326" s="157"/>
      <c r="N326" s="156"/>
      <c r="O326" s="156"/>
      <c r="P326" s="156"/>
      <c r="Q326" s="156"/>
      <c r="R326" s="157"/>
      <c r="S326" s="157"/>
      <c r="T326" s="157"/>
      <c r="U326" s="157"/>
      <c r="V326" s="157"/>
      <c r="W326" s="157"/>
      <c r="X326" s="157"/>
      <c r="Y326" s="157"/>
      <c r="Z326" s="147"/>
      <c r="AA326" s="147"/>
      <c r="AB326" s="147"/>
      <c r="AC326" s="147"/>
      <c r="AD326" s="147"/>
      <c r="AE326" s="147"/>
      <c r="AF326" s="147"/>
      <c r="AG326" s="147" t="s">
        <v>227</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2" x14ac:dyDescent="0.2">
      <c r="A327" s="154"/>
      <c r="B327" s="155"/>
      <c r="C327" s="272" t="s">
        <v>416</v>
      </c>
      <c r="D327" s="273"/>
      <c r="E327" s="273"/>
      <c r="F327" s="273"/>
      <c r="G327" s="273"/>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170</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2" x14ac:dyDescent="0.2">
      <c r="A328" s="154"/>
      <c r="B328" s="155"/>
      <c r="C328" s="183" t="s">
        <v>417</v>
      </c>
      <c r="D328" s="179"/>
      <c r="E328" s="180"/>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198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83" t="s">
        <v>199</v>
      </c>
      <c r="D329" s="179"/>
      <c r="E329" s="180"/>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198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3" x14ac:dyDescent="0.2">
      <c r="A330" s="154"/>
      <c r="B330" s="155"/>
      <c r="C330" s="183" t="s">
        <v>418</v>
      </c>
      <c r="D330" s="179"/>
      <c r="E330" s="180">
        <v>75.45</v>
      </c>
      <c r="F330" s="157"/>
      <c r="G330" s="157"/>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198</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3" x14ac:dyDescent="0.2">
      <c r="A331" s="154"/>
      <c r="B331" s="155"/>
      <c r="C331" s="183" t="s">
        <v>419</v>
      </c>
      <c r="D331" s="179"/>
      <c r="E331" s="180">
        <v>50.3</v>
      </c>
      <c r="F331" s="157"/>
      <c r="G331" s="157"/>
      <c r="H331" s="157"/>
      <c r="I331" s="157"/>
      <c r="J331" s="157"/>
      <c r="K331" s="157"/>
      <c r="L331" s="157"/>
      <c r="M331" s="157"/>
      <c r="N331" s="156"/>
      <c r="O331" s="156"/>
      <c r="P331" s="156"/>
      <c r="Q331" s="156"/>
      <c r="R331" s="157"/>
      <c r="S331" s="157"/>
      <c r="T331" s="157"/>
      <c r="U331" s="157"/>
      <c r="V331" s="157"/>
      <c r="W331" s="157"/>
      <c r="X331" s="157"/>
      <c r="Y331" s="157"/>
      <c r="Z331" s="147"/>
      <c r="AA331" s="147"/>
      <c r="AB331" s="147"/>
      <c r="AC331" s="147"/>
      <c r="AD331" s="147"/>
      <c r="AE331" s="147"/>
      <c r="AF331" s="147"/>
      <c r="AG331" s="147" t="s">
        <v>198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83" t="s">
        <v>420</v>
      </c>
      <c r="D332" s="179"/>
      <c r="E332" s="180">
        <v>24.85</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198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83" t="s">
        <v>421</v>
      </c>
      <c r="D333" s="179"/>
      <c r="E333" s="180">
        <v>24.85</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198</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83" t="s">
        <v>422</v>
      </c>
      <c r="D334" s="179"/>
      <c r="E334" s="180">
        <v>28.66</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198</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83" t="s">
        <v>209</v>
      </c>
      <c r="D335" s="179"/>
      <c r="E335" s="180"/>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198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83" t="s">
        <v>423</v>
      </c>
      <c r="D336" s="179"/>
      <c r="E336" s="180">
        <v>74.25</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198</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83" t="s">
        <v>424</v>
      </c>
      <c r="D337" s="179"/>
      <c r="E337" s="180">
        <v>74.25</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198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x14ac:dyDescent="0.2">
      <c r="A338" s="159" t="s">
        <v>159</v>
      </c>
      <c r="B338" s="160" t="s">
        <v>103</v>
      </c>
      <c r="C338" s="174" t="s">
        <v>104</v>
      </c>
      <c r="D338" s="161"/>
      <c r="E338" s="162"/>
      <c r="F338" s="163"/>
      <c r="G338" s="163">
        <f>SUMIF(AG339:AG409,"&lt;&gt;NOR",G339:G409)</f>
        <v>0</v>
      </c>
      <c r="H338" s="163"/>
      <c r="I338" s="163">
        <f>SUM(I339:I409)</f>
        <v>0</v>
      </c>
      <c r="J338" s="163"/>
      <c r="K338" s="163">
        <f>SUM(K339:K409)</f>
        <v>0</v>
      </c>
      <c r="L338" s="163"/>
      <c r="M338" s="163">
        <f>SUM(M339:M409)</f>
        <v>0</v>
      </c>
      <c r="N338" s="162"/>
      <c r="O338" s="162">
        <f>SUM(O339:O409)</f>
        <v>1.5</v>
      </c>
      <c r="P338" s="162"/>
      <c r="Q338" s="162">
        <f>SUM(Q339:Q409)</f>
        <v>0</v>
      </c>
      <c r="R338" s="163"/>
      <c r="S338" s="163"/>
      <c r="T338" s="164"/>
      <c r="U338" s="158"/>
      <c r="V338" s="158">
        <f>SUM(V339:V409)</f>
        <v>225.98</v>
      </c>
      <c r="W338" s="158"/>
      <c r="X338" s="158"/>
      <c r="Y338" s="158"/>
      <c r="AG338" t="s">
        <v>160</v>
      </c>
    </row>
    <row r="339" spans="1:60" ht="22.5" outlineLevel="1" x14ac:dyDescent="0.2">
      <c r="A339" s="166">
        <v>39</v>
      </c>
      <c r="B339" s="167" t="s">
        <v>425</v>
      </c>
      <c r="C339" s="175" t="s">
        <v>426</v>
      </c>
      <c r="D339" s="168" t="s">
        <v>189</v>
      </c>
      <c r="E339" s="169">
        <v>352.88</v>
      </c>
      <c r="F339" s="170"/>
      <c r="G339" s="171">
        <f>ROUND(E339*F339,2)</f>
        <v>0</v>
      </c>
      <c r="H339" s="170"/>
      <c r="I339" s="171">
        <f>ROUND(E339*H339,2)</f>
        <v>0</v>
      </c>
      <c r="J339" s="170"/>
      <c r="K339" s="171">
        <f>ROUND(E339*J339,2)</f>
        <v>0</v>
      </c>
      <c r="L339" s="171">
        <v>21</v>
      </c>
      <c r="M339" s="171">
        <f>G339*(1+L339/100)</f>
        <v>0</v>
      </c>
      <c r="N339" s="169">
        <v>1.0000000000000001E-5</v>
      </c>
      <c r="O339" s="169">
        <f>ROUND(E339*N339,2)</f>
        <v>0</v>
      </c>
      <c r="P339" s="169">
        <v>0</v>
      </c>
      <c r="Q339" s="169">
        <f>ROUND(E339*P339,2)</f>
        <v>0</v>
      </c>
      <c r="R339" s="171" t="s">
        <v>427</v>
      </c>
      <c r="S339" s="171" t="s">
        <v>164</v>
      </c>
      <c r="T339" s="172" t="s">
        <v>213</v>
      </c>
      <c r="U339" s="157">
        <v>7.0000000000000007E-2</v>
      </c>
      <c r="V339" s="157">
        <f>ROUND(E339*U339,2)</f>
        <v>24.7</v>
      </c>
      <c r="W339" s="157"/>
      <c r="X339" s="157" t="s">
        <v>192</v>
      </c>
      <c r="Y339" s="157" t="s">
        <v>167</v>
      </c>
      <c r="Z339" s="147"/>
      <c r="AA339" s="147"/>
      <c r="AB339" s="147"/>
      <c r="AC339" s="147"/>
      <c r="AD339" s="147"/>
      <c r="AE339" s="147"/>
      <c r="AF339" s="147"/>
      <c r="AG339" s="147" t="s">
        <v>193</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183" t="s">
        <v>428</v>
      </c>
      <c r="D340" s="179"/>
      <c r="E340" s="180">
        <v>352.88</v>
      </c>
      <c r="F340" s="157"/>
      <c r="G340" s="157"/>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198</v>
      </c>
      <c r="AH340" s="147">
        <v>5</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66">
        <v>40</v>
      </c>
      <c r="B341" s="167" t="s">
        <v>429</v>
      </c>
      <c r="C341" s="175" t="s">
        <v>430</v>
      </c>
      <c r="D341" s="168" t="s">
        <v>189</v>
      </c>
      <c r="E341" s="169">
        <v>705.76</v>
      </c>
      <c r="F341" s="170"/>
      <c r="G341" s="171">
        <f>ROUND(E341*F341,2)</f>
        <v>0</v>
      </c>
      <c r="H341" s="170"/>
      <c r="I341" s="171">
        <f>ROUND(E341*H341,2)</f>
        <v>0</v>
      </c>
      <c r="J341" s="170"/>
      <c r="K341" s="171">
        <f>ROUND(E341*J341,2)</f>
        <v>0</v>
      </c>
      <c r="L341" s="171">
        <v>21</v>
      </c>
      <c r="M341" s="171">
        <f>G341*(1+L341/100)</f>
        <v>0</v>
      </c>
      <c r="N341" s="169">
        <v>0</v>
      </c>
      <c r="O341" s="169">
        <f>ROUND(E341*N341,2)</f>
        <v>0</v>
      </c>
      <c r="P341" s="169">
        <v>0</v>
      </c>
      <c r="Q341" s="169">
        <f>ROUND(E341*P341,2)</f>
        <v>0</v>
      </c>
      <c r="R341" s="171" t="s">
        <v>414</v>
      </c>
      <c r="S341" s="171" t="s">
        <v>164</v>
      </c>
      <c r="T341" s="172" t="s">
        <v>213</v>
      </c>
      <c r="U341" s="157">
        <v>1.6E-2</v>
      </c>
      <c r="V341" s="157">
        <f>ROUND(E341*U341,2)</f>
        <v>11.29</v>
      </c>
      <c r="W341" s="157"/>
      <c r="X341" s="157" t="s">
        <v>192</v>
      </c>
      <c r="Y341" s="157" t="s">
        <v>167</v>
      </c>
      <c r="Z341" s="147"/>
      <c r="AA341" s="147"/>
      <c r="AB341" s="147"/>
      <c r="AC341" s="147"/>
      <c r="AD341" s="147"/>
      <c r="AE341" s="147"/>
      <c r="AF341" s="147"/>
      <c r="AG341" s="147" t="s">
        <v>193</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2" x14ac:dyDescent="0.2">
      <c r="A342" s="154"/>
      <c r="B342" s="155"/>
      <c r="C342" s="274" t="s">
        <v>431</v>
      </c>
      <c r="D342" s="275"/>
      <c r="E342" s="275"/>
      <c r="F342" s="275"/>
      <c r="G342" s="275"/>
      <c r="H342" s="157"/>
      <c r="I342" s="157"/>
      <c r="J342" s="157"/>
      <c r="K342" s="157"/>
      <c r="L342" s="157"/>
      <c r="M342" s="157"/>
      <c r="N342" s="156"/>
      <c r="O342" s="156"/>
      <c r="P342" s="156"/>
      <c r="Q342" s="156"/>
      <c r="R342" s="157"/>
      <c r="S342" s="157"/>
      <c r="T342" s="157"/>
      <c r="U342" s="157"/>
      <c r="V342" s="157"/>
      <c r="W342" s="157"/>
      <c r="X342" s="157"/>
      <c r="Y342" s="157"/>
      <c r="Z342" s="147"/>
      <c r="AA342" s="147"/>
      <c r="AB342" s="147"/>
      <c r="AC342" s="147"/>
      <c r="AD342" s="147"/>
      <c r="AE342" s="147"/>
      <c r="AF342" s="147"/>
      <c r="AG342" s="147" t="s">
        <v>227</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2" x14ac:dyDescent="0.2">
      <c r="A343" s="154"/>
      <c r="B343" s="155"/>
      <c r="C343" s="183" t="s">
        <v>432</v>
      </c>
      <c r="D343" s="179"/>
      <c r="E343" s="180">
        <v>352.88</v>
      </c>
      <c r="F343" s="157"/>
      <c r="G343" s="157"/>
      <c r="H343" s="157"/>
      <c r="I343" s="157"/>
      <c r="J343" s="157"/>
      <c r="K343" s="157"/>
      <c r="L343" s="157"/>
      <c r="M343" s="157"/>
      <c r="N343" s="156"/>
      <c r="O343" s="156"/>
      <c r="P343" s="156"/>
      <c r="Q343" s="156"/>
      <c r="R343" s="157"/>
      <c r="S343" s="157"/>
      <c r="T343" s="157"/>
      <c r="U343" s="157"/>
      <c r="V343" s="157"/>
      <c r="W343" s="157"/>
      <c r="X343" s="157"/>
      <c r="Y343" s="157"/>
      <c r="Z343" s="147"/>
      <c r="AA343" s="147"/>
      <c r="AB343" s="147"/>
      <c r="AC343" s="147"/>
      <c r="AD343" s="147"/>
      <c r="AE343" s="147"/>
      <c r="AF343" s="147"/>
      <c r="AG343" s="147" t="s">
        <v>198</v>
      </c>
      <c r="AH343" s="147">
        <v>5</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
      <c r="A344" s="154"/>
      <c r="B344" s="155"/>
      <c r="C344" s="183" t="s">
        <v>428</v>
      </c>
      <c r="D344" s="179"/>
      <c r="E344" s="180">
        <v>352.88</v>
      </c>
      <c r="F344" s="157"/>
      <c r="G344" s="157"/>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198</v>
      </c>
      <c r="AH344" s="147">
        <v>5</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66">
        <v>41</v>
      </c>
      <c r="B345" s="167" t="s">
        <v>433</v>
      </c>
      <c r="C345" s="175" t="s">
        <v>434</v>
      </c>
      <c r="D345" s="168" t="s">
        <v>314</v>
      </c>
      <c r="E345" s="169">
        <v>335.66</v>
      </c>
      <c r="F345" s="170"/>
      <c r="G345" s="171">
        <f>ROUND(E345*F345,2)</f>
        <v>0</v>
      </c>
      <c r="H345" s="170"/>
      <c r="I345" s="171">
        <f>ROUND(E345*H345,2)</f>
        <v>0</v>
      </c>
      <c r="J345" s="170"/>
      <c r="K345" s="171">
        <f>ROUND(E345*J345,2)</f>
        <v>0</v>
      </c>
      <c r="L345" s="171">
        <v>21</v>
      </c>
      <c r="M345" s="171">
        <f>G345*(1+L345/100)</f>
        <v>0</v>
      </c>
      <c r="N345" s="169">
        <v>1.9000000000000001E-4</v>
      </c>
      <c r="O345" s="169">
        <f>ROUND(E345*N345,2)</f>
        <v>0.06</v>
      </c>
      <c r="P345" s="169">
        <v>0</v>
      </c>
      <c r="Q345" s="169">
        <f>ROUND(E345*P345,2)</f>
        <v>0</v>
      </c>
      <c r="R345" s="171" t="s">
        <v>414</v>
      </c>
      <c r="S345" s="171" t="s">
        <v>164</v>
      </c>
      <c r="T345" s="172" t="s">
        <v>213</v>
      </c>
      <c r="U345" s="157">
        <v>8.7999999999999995E-2</v>
      </c>
      <c r="V345" s="157">
        <f>ROUND(E345*U345,2)</f>
        <v>29.54</v>
      </c>
      <c r="W345" s="157"/>
      <c r="X345" s="157" t="s">
        <v>192</v>
      </c>
      <c r="Y345" s="157" t="s">
        <v>167</v>
      </c>
      <c r="Z345" s="147"/>
      <c r="AA345" s="147"/>
      <c r="AB345" s="147"/>
      <c r="AC345" s="147"/>
      <c r="AD345" s="147"/>
      <c r="AE345" s="147"/>
      <c r="AF345" s="147"/>
      <c r="AG345" s="147" t="s">
        <v>193</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2" x14ac:dyDescent="0.2">
      <c r="A346" s="154"/>
      <c r="B346" s="155"/>
      <c r="C346" s="263" t="s">
        <v>435</v>
      </c>
      <c r="D346" s="264"/>
      <c r="E346" s="264"/>
      <c r="F346" s="264"/>
      <c r="G346" s="264"/>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170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2" x14ac:dyDescent="0.2">
      <c r="A347" s="154"/>
      <c r="B347" s="155"/>
      <c r="C347" s="183" t="s">
        <v>436</v>
      </c>
      <c r="D347" s="179"/>
      <c r="E347" s="180"/>
      <c r="F347" s="157"/>
      <c r="G347" s="15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198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83" t="s">
        <v>199</v>
      </c>
      <c r="D348" s="179"/>
      <c r="E348" s="180"/>
      <c r="F348" s="157"/>
      <c r="G348" s="157"/>
      <c r="H348" s="157"/>
      <c r="I348" s="157"/>
      <c r="J348" s="157"/>
      <c r="K348" s="157"/>
      <c r="L348" s="157"/>
      <c r="M348" s="157"/>
      <c r="N348" s="156"/>
      <c r="O348" s="156"/>
      <c r="P348" s="156"/>
      <c r="Q348" s="156"/>
      <c r="R348" s="157"/>
      <c r="S348" s="157"/>
      <c r="T348" s="157"/>
      <c r="U348" s="157"/>
      <c r="V348" s="157"/>
      <c r="W348" s="157"/>
      <c r="X348" s="157"/>
      <c r="Y348" s="157"/>
      <c r="Z348" s="147"/>
      <c r="AA348" s="147"/>
      <c r="AB348" s="147"/>
      <c r="AC348" s="147"/>
      <c r="AD348" s="147"/>
      <c r="AE348" s="147"/>
      <c r="AF348" s="147"/>
      <c r="AG348" s="147" t="s">
        <v>198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
      <c r="A349" s="154"/>
      <c r="B349" s="155"/>
      <c r="C349" s="183" t="s">
        <v>437</v>
      </c>
      <c r="D349" s="179"/>
      <c r="E349" s="180">
        <v>56.16</v>
      </c>
      <c r="F349" s="157"/>
      <c r="G349" s="157"/>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198</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83" t="s">
        <v>438</v>
      </c>
      <c r="D350" s="179"/>
      <c r="E350" s="180">
        <v>-2.4</v>
      </c>
      <c r="F350" s="157"/>
      <c r="G350" s="157"/>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198</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
      <c r="A351" s="154"/>
      <c r="B351" s="155"/>
      <c r="C351" s="183" t="s">
        <v>439</v>
      </c>
      <c r="D351" s="179"/>
      <c r="E351" s="180">
        <v>24.18</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198</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83" t="s">
        <v>440</v>
      </c>
      <c r="D352" s="179"/>
      <c r="E352" s="180">
        <v>-4.8</v>
      </c>
      <c r="F352" s="157"/>
      <c r="G352" s="157"/>
      <c r="H352" s="157"/>
      <c r="I352" s="157"/>
      <c r="J352" s="157"/>
      <c r="K352" s="157"/>
      <c r="L352" s="157"/>
      <c r="M352" s="157"/>
      <c r="N352" s="156"/>
      <c r="O352" s="156"/>
      <c r="P352" s="156"/>
      <c r="Q352" s="156"/>
      <c r="R352" s="157"/>
      <c r="S352" s="157"/>
      <c r="T352" s="157"/>
      <c r="U352" s="157"/>
      <c r="V352" s="157"/>
      <c r="W352" s="157"/>
      <c r="X352" s="157"/>
      <c r="Y352" s="157"/>
      <c r="Z352" s="147"/>
      <c r="AA352" s="147"/>
      <c r="AB352" s="147"/>
      <c r="AC352" s="147"/>
      <c r="AD352" s="147"/>
      <c r="AE352" s="147"/>
      <c r="AF352" s="147"/>
      <c r="AG352" s="147" t="s">
        <v>198</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83" t="s">
        <v>402</v>
      </c>
      <c r="D353" s="179"/>
      <c r="E353" s="180">
        <v>-2.1</v>
      </c>
      <c r="F353" s="157"/>
      <c r="G353" s="157"/>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198</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3" x14ac:dyDescent="0.2">
      <c r="A354" s="154"/>
      <c r="B354" s="155"/>
      <c r="C354" s="183" t="s">
        <v>441</v>
      </c>
      <c r="D354" s="179"/>
      <c r="E354" s="180">
        <v>37.44</v>
      </c>
      <c r="F354" s="157"/>
      <c r="G354" s="157"/>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198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83" t="s">
        <v>205</v>
      </c>
      <c r="D355" s="179"/>
      <c r="E355" s="180">
        <v>-1.6</v>
      </c>
      <c r="F355" s="157"/>
      <c r="G355" s="15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198</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3" x14ac:dyDescent="0.2">
      <c r="A356" s="154"/>
      <c r="B356" s="155"/>
      <c r="C356" s="183" t="s">
        <v>442</v>
      </c>
      <c r="D356" s="179"/>
      <c r="E356" s="180">
        <v>16.12</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198</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83" t="s">
        <v>443</v>
      </c>
      <c r="D357" s="179"/>
      <c r="E357" s="180">
        <v>-3.2</v>
      </c>
      <c r="F357" s="157"/>
      <c r="G357" s="157"/>
      <c r="H357" s="157"/>
      <c r="I357" s="157"/>
      <c r="J357" s="157"/>
      <c r="K357" s="157"/>
      <c r="L357" s="157"/>
      <c r="M357" s="157"/>
      <c r="N357" s="156"/>
      <c r="O357" s="156"/>
      <c r="P357" s="156"/>
      <c r="Q357" s="156"/>
      <c r="R357" s="157"/>
      <c r="S357" s="157"/>
      <c r="T357" s="157"/>
      <c r="U357" s="157"/>
      <c r="V357" s="157"/>
      <c r="W357" s="157"/>
      <c r="X357" s="157"/>
      <c r="Y357" s="157"/>
      <c r="Z357" s="147"/>
      <c r="AA357" s="147"/>
      <c r="AB357" s="147"/>
      <c r="AC357" s="147"/>
      <c r="AD357" s="147"/>
      <c r="AE357" s="147"/>
      <c r="AF357" s="147"/>
      <c r="AG357" s="147" t="s">
        <v>198</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83" t="s">
        <v>402</v>
      </c>
      <c r="D358" s="179"/>
      <c r="E358" s="180">
        <v>-2.1</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198</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83" t="s">
        <v>444</v>
      </c>
      <c r="D359" s="179"/>
      <c r="E359" s="180">
        <v>18.420000000000002</v>
      </c>
      <c r="F359" s="157"/>
      <c r="G359" s="157"/>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198</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83" t="s">
        <v>403</v>
      </c>
      <c r="D360" s="179"/>
      <c r="E360" s="180">
        <v>-0.8</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198</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83" t="s">
        <v>445</v>
      </c>
      <c r="D361" s="179"/>
      <c r="E361" s="180">
        <v>8.36</v>
      </c>
      <c r="F361" s="157"/>
      <c r="G361" s="157"/>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198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
      <c r="A362" s="154"/>
      <c r="B362" s="155"/>
      <c r="C362" s="183" t="s">
        <v>205</v>
      </c>
      <c r="D362" s="179"/>
      <c r="E362" s="180">
        <v>-1.6</v>
      </c>
      <c r="F362" s="157"/>
      <c r="G362" s="157"/>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198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3" x14ac:dyDescent="0.2">
      <c r="A363" s="154"/>
      <c r="B363" s="155"/>
      <c r="C363" s="183" t="s">
        <v>404</v>
      </c>
      <c r="D363" s="179"/>
      <c r="E363" s="180">
        <v>-0.7</v>
      </c>
      <c r="F363" s="157"/>
      <c r="G363" s="157"/>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198</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
      <c r="A364" s="154"/>
      <c r="B364" s="155"/>
      <c r="C364" s="183" t="s">
        <v>446</v>
      </c>
      <c r="D364" s="179"/>
      <c r="E364" s="180">
        <v>18.420000000000002</v>
      </c>
      <c r="F364" s="157"/>
      <c r="G364" s="157"/>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198</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3" x14ac:dyDescent="0.2">
      <c r="A365" s="154"/>
      <c r="B365" s="155"/>
      <c r="C365" s="183" t="s">
        <v>403</v>
      </c>
      <c r="D365" s="179"/>
      <c r="E365" s="180">
        <v>-0.8</v>
      </c>
      <c r="F365" s="157"/>
      <c r="G365" s="157"/>
      <c r="H365" s="157"/>
      <c r="I365" s="157"/>
      <c r="J365" s="157"/>
      <c r="K365" s="157"/>
      <c r="L365" s="157"/>
      <c r="M365" s="157"/>
      <c r="N365" s="156"/>
      <c r="O365" s="156"/>
      <c r="P365" s="156"/>
      <c r="Q365" s="156"/>
      <c r="R365" s="157"/>
      <c r="S365" s="157"/>
      <c r="T365" s="157"/>
      <c r="U365" s="157"/>
      <c r="V365" s="157"/>
      <c r="W365" s="157"/>
      <c r="X365" s="157"/>
      <c r="Y365" s="157"/>
      <c r="Z365" s="147"/>
      <c r="AA365" s="147"/>
      <c r="AB365" s="147"/>
      <c r="AC365" s="147"/>
      <c r="AD365" s="147"/>
      <c r="AE365" s="147"/>
      <c r="AF365" s="147"/>
      <c r="AG365" s="147" t="s">
        <v>198</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
      <c r="A366" s="154"/>
      <c r="B366" s="155"/>
      <c r="C366" s="183" t="s">
        <v>445</v>
      </c>
      <c r="D366" s="179"/>
      <c r="E366" s="180">
        <v>8.36</v>
      </c>
      <c r="F366" s="157"/>
      <c r="G366" s="157"/>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198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
      <c r="A367" s="154"/>
      <c r="B367" s="155"/>
      <c r="C367" s="183" t="s">
        <v>205</v>
      </c>
      <c r="D367" s="179"/>
      <c r="E367" s="180">
        <v>-1.6</v>
      </c>
      <c r="F367" s="157"/>
      <c r="G367" s="157"/>
      <c r="H367" s="157"/>
      <c r="I367" s="157"/>
      <c r="J367" s="157"/>
      <c r="K367" s="157"/>
      <c r="L367" s="157"/>
      <c r="M367" s="157"/>
      <c r="N367" s="156"/>
      <c r="O367" s="156"/>
      <c r="P367" s="156"/>
      <c r="Q367" s="156"/>
      <c r="R367" s="157"/>
      <c r="S367" s="157"/>
      <c r="T367" s="157"/>
      <c r="U367" s="157"/>
      <c r="V367" s="157"/>
      <c r="W367" s="157"/>
      <c r="X367" s="157"/>
      <c r="Y367" s="157"/>
      <c r="Z367" s="147"/>
      <c r="AA367" s="147"/>
      <c r="AB367" s="147"/>
      <c r="AC367" s="147"/>
      <c r="AD367" s="147"/>
      <c r="AE367" s="147"/>
      <c r="AF367" s="147"/>
      <c r="AG367" s="147" t="s">
        <v>198</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3" x14ac:dyDescent="0.2">
      <c r="A368" s="154"/>
      <c r="B368" s="155"/>
      <c r="C368" s="183" t="s">
        <v>404</v>
      </c>
      <c r="D368" s="179"/>
      <c r="E368" s="180">
        <v>-0.7</v>
      </c>
      <c r="F368" s="157"/>
      <c r="G368" s="157"/>
      <c r="H368" s="157"/>
      <c r="I368" s="157"/>
      <c r="J368" s="157"/>
      <c r="K368" s="157"/>
      <c r="L368" s="157"/>
      <c r="M368" s="157"/>
      <c r="N368" s="156"/>
      <c r="O368" s="156"/>
      <c r="P368" s="156"/>
      <c r="Q368" s="156"/>
      <c r="R368" s="157"/>
      <c r="S368" s="157"/>
      <c r="T368" s="157"/>
      <c r="U368" s="157"/>
      <c r="V368" s="157"/>
      <c r="W368" s="157"/>
      <c r="X368" s="157"/>
      <c r="Y368" s="157"/>
      <c r="Z368" s="147"/>
      <c r="AA368" s="147"/>
      <c r="AB368" s="147"/>
      <c r="AC368" s="147"/>
      <c r="AD368" s="147"/>
      <c r="AE368" s="147"/>
      <c r="AF368" s="147"/>
      <c r="AG368" s="147" t="s">
        <v>198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3" x14ac:dyDescent="0.2">
      <c r="A369" s="154"/>
      <c r="B369" s="155"/>
      <c r="C369" s="183" t="s">
        <v>447</v>
      </c>
      <c r="D369" s="179"/>
      <c r="E369" s="180">
        <v>22.86</v>
      </c>
      <c r="F369" s="157"/>
      <c r="G369" s="157"/>
      <c r="H369" s="157"/>
      <c r="I369" s="157"/>
      <c r="J369" s="157"/>
      <c r="K369" s="157"/>
      <c r="L369" s="157"/>
      <c r="M369" s="157"/>
      <c r="N369" s="156"/>
      <c r="O369" s="156"/>
      <c r="P369" s="156"/>
      <c r="Q369" s="156"/>
      <c r="R369" s="157"/>
      <c r="S369" s="157"/>
      <c r="T369" s="157"/>
      <c r="U369" s="157"/>
      <c r="V369" s="157"/>
      <c r="W369" s="157"/>
      <c r="X369" s="157"/>
      <c r="Y369" s="157"/>
      <c r="Z369" s="147"/>
      <c r="AA369" s="147"/>
      <c r="AB369" s="147"/>
      <c r="AC369" s="147"/>
      <c r="AD369" s="147"/>
      <c r="AE369" s="147"/>
      <c r="AF369" s="147"/>
      <c r="AG369" s="147" t="s">
        <v>198</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3" x14ac:dyDescent="0.2">
      <c r="A370" s="154"/>
      <c r="B370" s="155"/>
      <c r="C370" s="183" t="s">
        <v>448</v>
      </c>
      <c r="D370" s="179"/>
      <c r="E370" s="180">
        <v>-0.9</v>
      </c>
      <c r="F370" s="157"/>
      <c r="G370" s="157"/>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198</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3" x14ac:dyDescent="0.2">
      <c r="A371" s="154"/>
      <c r="B371" s="155"/>
      <c r="C371" s="183" t="s">
        <v>449</v>
      </c>
      <c r="D371" s="179"/>
      <c r="E371" s="180">
        <v>10.16</v>
      </c>
      <c r="F371" s="157"/>
      <c r="G371" s="157"/>
      <c r="H371" s="157"/>
      <c r="I371" s="157"/>
      <c r="J371" s="157"/>
      <c r="K371" s="157"/>
      <c r="L371" s="157"/>
      <c r="M371" s="157"/>
      <c r="N371" s="156"/>
      <c r="O371" s="156"/>
      <c r="P371" s="156"/>
      <c r="Q371" s="156"/>
      <c r="R371" s="157"/>
      <c r="S371" s="157"/>
      <c r="T371" s="157"/>
      <c r="U371" s="157"/>
      <c r="V371" s="157"/>
      <c r="W371" s="157"/>
      <c r="X371" s="157"/>
      <c r="Y371" s="157"/>
      <c r="Z371" s="147"/>
      <c r="AA371" s="147"/>
      <c r="AB371" s="147"/>
      <c r="AC371" s="147"/>
      <c r="AD371" s="147"/>
      <c r="AE371" s="147"/>
      <c r="AF371" s="147"/>
      <c r="AG371" s="147" t="s">
        <v>198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3" x14ac:dyDescent="0.2">
      <c r="A372" s="154"/>
      <c r="B372" s="155"/>
      <c r="C372" s="183" t="s">
        <v>450</v>
      </c>
      <c r="D372" s="179"/>
      <c r="E372" s="180">
        <v>-2.4</v>
      </c>
      <c r="F372" s="157"/>
      <c r="G372" s="157"/>
      <c r="H372" s="157"/>
      <c r="I372" s="157"/>
      <c r="J372" s="157"/>
      <c r="K372" s="157"/>
      <c r="L372" s="157"/>
      <c r="M372" s="157"/>
      <c r="N372" s="156"/>
      <c r="O372" s="156"/>
      <c r="P372" s="156"/>
      <c r="Q372" s="156"/>
      <c r="R372" s="157"/>
      <c r="S372" s="157"/>
      <c r="T372" s="157"/>
      <c r="U372" s="157"/>
      <c r="V372" s="157"/>
      <c r="W372" s="157"/>
      <c r="X372" s="157"/>
      <c r="Y372" s="157"/>
      <c r="Z372" s="147"/>
      <c r="AA372" s="147"/>
      <c r="AB372" s="147"/>
      <c r="AC372" s="147"/>
      <c r="AD372" s="147"/>
      <c r="AE372" s="147"/>
      <c r="AF372" s="147"/>
      <c r="AG372" s="147" t="s">
        <v>198</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3" x14ac:dyDescent="0.2">
      <c r="A373" s="154"/>
      <c r="B373" s="155"/>
      <c r="C373" s="183" t="s">
        <v>209</v>
      </c>
      <c r="D373" s="179"/>
      <c r="E373" s="180"/>
      <c r="F373" s="157"/>
      <c r="G373" s="157"/>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198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3" x14ac:dyDescent="0.2">
      <c r="A374" s="154"/>
      <c r="B374" s="155"/>
      <c r="C374" s="183" t="s">
        <v>451</v>
      </c>
      <c r="D374" s="179"/>
      <c r="E374" s="180">
        <v>55.56</v>
      </c>
      <c r="F374" s="157"/>
      <c r="G374" s="157"/>
      <c r="H374" s="157"/>
      <c r="I374" s="157"/>
      <c r="J374" s="157"/>
      <c r="K374" s="157"/>
      <c r="L374" s="157"/>
      <c r="M374" s="157"/>
      <c r="N374" s="156"/>
      <c r="O374" s="156"/>
      <c r="P374" s="156"/>
      <c r="Q374" s="156"/>
      <c r="R374" s="157"/>
      <c r="S374" s="157"/>
      <c r="T374" s="157"/>
      <c r="U374" s="157"/>
      <c r="V374" s="157"/>
      <c r="W374" s="157"/>
      <c r="X374" s="157"/>
      <c r="Y374" s="157"/>
      <c r="Z374" s="147"/>
      <c r="AA374" s="147"/>
      <c r="AB374" s="147"/>
      <c r="AC374" s="147"/>
      <c r="AD374" s="147"/>
      <c r="AE374" s="147"/>
      <c r="AF374" s="147"/>
      <c r="AG374" s="147" t="s">
        <v>198</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3" x14ac:dyDescent="0.2">
      <c r="A375" s="154"/>
      <c r="B375" s="155"/>
      <c r="C375" s="183" t="s">
        <v>438</v>
      </c>
      <c r="D375" s="179"/>
      <c r="E375" s="180">
        <v>-2.4</v>
      </c>
      <c r="F375" s="157"/>
      <c r="G375" s="157"/>
      <c r="H375" s="157"/>
      <c r="I375" s="157"/>
      <c r="J375" s="157"/>
      <c r="K375" s="157"/>
      <c r="L375" s="157"/>
      <c r="M375" s="157"/>
      <c r="N375" s="156"/>
      <c r="O375" s="156"/>
      <c r="P375" s="156"/>
      <c r="Q375" s="156"/>
      <c r="R375" s="157"/>
      <c r="S375" s="157"/>
      <c r="T375" s="157"/>
      <c r="U375" s="157"/>
      <c r="V375" s="157"/>
      <c r="W375" s="157"/>
      <c r="X375" s="157"/>
      <c r="Y375" s="157"/>
      <c r="Z375" s="147"/>
      <c r="AA375" s="147"/>
      <c r="AB375" s="147"/>
      <c r="AC375" s="147"/>
      <c r="AD375" s="147"/>
      <c r="AE375" s="147"/>
      <c r="AF375" s="147"/>
      <c r="AG375" s="147" t="s">
        <v>198</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3" x14ac:dyDescent="0.2">
      <c r="A376" s="154"/>
      <c r="B376" s="155"/>
      <c r="C376" s="183" t="s">
        <v>439</v>
      </c>
      <c r="D376" s="179"/>
      <c r="E376" s="180">
        <v>24.18</v>
      </c>
      <c r="F376" s="157"/>
      <c r="G376" s="157"/>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198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83" t="s">
        <v>440</v>
      </c>
      <c r="D377" s="179"/>
      <c r="E377" s="180">
        <v>-4.8</v>
      </c>
      <c r="F377" s="157"/>
      <c r="G377" s="157"/>
      <c r="H377" s="157"/>
      <c r="I377" s="157"/>
      <c r="J377" s="157"/>
      <c r="K377" s="157"/>
      <c r="L377" s="157"/>
      <c r="M377" s="157"/>
      <c r="N377" s="156"/>
      <c r="O377" s="156"/>
      <c r="P377" s="156"/>
      <c r="Q377" s="156"/>
      <c r="R377" s="157"/>
      <c r="S377" s="157"/>
      <c r="T377" s="157"/>
      <c r="U377" s="157"/>
      <c r="V377" s="157"/>
      <c r="W377" s="157"/>
      <c r="X377" s="157"/>
      <c r="Y377" s="157"/>
      <c r="Z377" s="147"/>
      <c r="AA377" s="147"/>
      <c r="AB377" s="147"/>
      <c r="AC377" s="147"/>
      <c r="AD377" s="147"/>
      <c r="AE377" s="147"/>
      <c r="AF377" s="147"/>
      <c r="AG377" s="147" t="s">
        <v>198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
      <c r="A378" s="154"/>
      <c r="B378" s="155"/>
      <c r="C378" s="183" t="s">
        <v>402</v>
      </c>
      <c r="D378" s="179"/>
      <c r="E378" s="180">
        <v>-2.1</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198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
      <c r="A379" s="154"/>
      <c r="B379" s="155"/>
      <c r="C379" s="183" t="s">
        <v>452</v>
      </c>
      <c r="D379" s="179"/>
      <c r="E379" s="180">
        <v>55.56</v>
      </c>
      <c r="F379" s="157"/>
      <c r="G379" s="157"/>
      <c r="H379" s="157"/>
      <c r="I379" s="157"/>
      <c r="J379" s="157"/>
      <c r="K379" s="157"/>
      <c r="L379" s="157"/>
      <c r="M379" s="157"/>
      <c r="N379" s="156"/>
      <c r="O379" s="156"/>
      <c r="P379" s="156"/>
      <c r="Q379" s="156"/>
      <c r="R379" s="157"/>
      <c r="S379" s="157"/>
      <c r="T379" s="157"/>
      <c r="U379" s="157"/>
      <c r="V379" s="157"/>
      <c r="W379" s="157"/>
      <c r="X379" s="157"/>
      <c r="Y379" s="157"/>
      <c r="Z379" s="147"/>
      <c r="AA379" s="147"/>
      <c r="AB379" s="147"/>
      <c r="AC379" s="147"/>
      <c r="AD379" s="147"/>
      <c r="AE379" s="147"/>
      <c r="AF379" s="147"/>
      <c r="AG379" s="147" t="s">
        <v>198</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83" t="s">
        <v>438</v>
      </c>
      <c r="D380" s="179"/>
      <c r="E380" s="180">
        <v>-2.4</v>
      </c>
      <c r="F380" s="157"/>
      <c r="G380" s="157"/>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198</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83" t="s">
        <v>439</v>
      </c>
      <c r="D381" s="179"/>
      <c r="E381" s="180">
        <v>24.18</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198</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
      <c r="A382" s="154"/>
      <c r="B382" s="155"/>
      <c r="C382" s="183" t="s">
        <v>440</v>
      </c>
      <c r="D382" s="179"/>
      <c r="E382" s="180">
        <v>-4.8</v>
      </c>
      <c r="F382" s="157"/>
      <c r="G382" s="157"/>
      <c r="H382" s="157"/>
      <c r="I382" s="157"/>
      <c r="J382" s="157"/>
      <c r="K382" s="157"/>
      <c r="L382" s="157"/>
      <c r="M382" s="157"/>
      <c r="N382" s="156"/>
      <c r="O382" s="156"/>
      <c r="P382" s="156"/>
      <c r="Q382" s="156"/>
      <c r="R382" s="157"/>
      <c r="S382" s="157"/>
      <c r="T382" s="157"/>
      <c r="U382" s="157"/>
      <c r="V382" s="157"/>
      <c r="W382" s="157"/>
      <c r="X382" s="157"/>
      <c r="Y382" s="157"/>
      <c r="Z382" s="147"/>
      <c r="AA382" s="147"/>
      <c r="AB382" s="147"/>
      <c r="AC382" s="147"/>
      <c r="AD382" s="147"/>
      <c r="AE382" s="147"/>
      <c r="AF382" s="147"/>
      <c r="AG382" s="147" t="s">
        <v>198</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
      <c r="A383" s="154"/>
      <c r="B383" s="155"/>
      <c r="C383" s="183" t="s">
        <v>402</v>
      </c>
      <c r="D383" s="179"/>
      <c r="E383" s="180">
        <v>-2.1</v>
      </c>
      <c r="F383" s="157"/>
      <c r="G383" s="157"/>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198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ht="22.5" outlineLevel="1" x14ac:dyDescent="0.2">
      <c r="A384" s="166">
        <v>42</v>
      </c>
      <c r="B384" s="167" t="s">
        <v>453</v>
      </c>
      <c r="C384" s="175" t="s">
        <v>454</v>
      </c>
      <c r="D384" s="168" t="s">
        <v>189</v>
      </c>
      <c r="E384" s="169">
        <v>352.88</v>
      </c>
      <c r="F384" s="170"/>
      <c r="G384" s="171">
        <f>ROUND(E384*F384,2)</f>
        <v>0</v>
      </c>
      <c r="H384" s="170"/>
      <c r="I384" s="171">
        <f>ROUND(E384*H384,2)</f>
        <v>0</v>
      </c>
      <c r="J384" s="170"/>
      <c r="K384" s="171">
        <f>ROUND(E384*J384,2)</f>
        <v>0</v>
      </c>
      <c r="L384" s="171">
        <v>21</v>
      </c>
      <c r="M384" s="171">
        <f>G384*(1+L384/100)</f>
        <v>0</v>
      </c>
      <c r="N384" s="169">
        <v>4.0000000000000002E-4</v>
      </c>
      <c r="O384" s="169">
        <f>ROUND(E384*N384,2)</f>
        <v>0.14000000000000001</v>
      </c>
      <c r="P384" s="169">
        <v>0</v>
      </c>
      <c r="Q384" s="169">
        <f>ROUND(E384*P384,2)</f>
        <v>0</v>
      </c>
      <c r="R384" s="171" t="s">
        <v>414</v>
      </c>
      <c r="S384" s="171" t="s">
        <v>164</v>
      </c>
      <c r="T384" s="172" t="s">
        <v>213</v>
      </c>
      <c r="U384" s="157">
        <v>0.38</v>
      </c>
      <c r="V384" s="157">
        <f>ROUND(E384*U384,2)</f>
        <v>134.09</v>
      </c>
      <c r="W384" s="157"/>
      <c r="X384" s="157" t="s">
        <v>192</v>
      </c>
      <c r="Y384" s="157" t="s">
        <v>167</v>
      </c>
      <c r="Z384" s="147"/>
      <c r="AA384" s="147"/>
      <c r="AB384" s="147"/>
      <c r="AC384" s="147"/>
      <c r="AD384" s="147"/>
      <c r="AE384" s="147"/>
      <c r="AF384" s="147"/>
      <c r="AG384" s="147" t="s">
        <v>193</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
      <c r="A385" s="154"/>
      <c r="B385" s="155"/>
      <c r="C385" s="183" t="s">
        <v>436</v>
      </c>
      <c r="D385" s="179"/>
      <c r="E385" s="180"/>
      <c r="F385" s="157"/>
      <c r="G385" s="157"/>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198</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83" t="s">
        <v>199</v>
      </c>
      <c r="D386" s="179"/>
      <c r="E386" s="180"/>
      <c r="F386" s="157"/>
      <c r="G386" s="157"/>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198</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83" t="s">
        <v>455</v>
      </c>
      <c r="D387" s="179"/>
      <c r="E387" s="180">
        <v>75.599999999999994</v>
      </c>
      <c r="F387" s="157"/>
      <c r="G387" s="157"/>
      <c r="H387" s="157"/>
      <c r="I387" s="157"/>
      <c r="J387" s="157"/>
      <c r="K387" s="157"/>
      <c r="L387" s="157"/>
      <c r="M387" s="157"/>
      <c r="N387" s="156"/>
      <c r="O387" s="156"/>
      <c r="P387" s="156"/>
      <c r="Q387" s="156"/>
      <c r="R387" s="157"/>
      <c r="S387" s="157"/>
      <c r="T387" s="157"/>
      <c r="U387" s="157"/>
      <c r="V387" s="157"/>
      <c r="W387" s="157"/>
      <c r="X387" s="157"/>
      <c r="Y387" s="157"/>
      <c r="Z387" s="147"/>
      <c r="AA387" s="147"/>
      <c r="AB387" s="147"/>
      <c r="AC387" s="147"/>
      <c r="AD387" s="147"/>
      <c r="AE387" s="147"/>
      <c r="AF387" s="147"/>
      <c r="AG387" s="147" t="s">
        <v>198</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83" t="s">
        <v>456</v>
      </c>
      <c r="D388" s="179"/>
      <c r="E388" s="180">
        <v>50.4</v>
      </c>
      <c r="F388" s="157"/>
      <c r="G388" s="157"/>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198</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83" t="s">
        <v>457</v>
      </c>
      <c r="D389" s="179"/>
      <c r="E389" s="180">
        <v>24.92</v>
      </c>
      <c r="F389" s="157"/>
      <c r="G389" s="157"/>
      <c r="H389" s="157"/>
      <c r="I389" s="157"/>
      <c r="J389" s="157"/>
      <c r="K389" s="157"/>
      <c r="L389" s="157"/>
      <c r="M389" s="157"/>
      <c r="N389" s="156"/>
      <c r="O389" s="156"/>
      <c r="P389" s="156"/>
      <c r="Q389" s="156"/>
      <c r="R389" s="157"/>
      <c r="S389" s="157"/>
      <c r="T389" s="157"/>
      <c r="U389" s="157"/>
      <c r="V389" s="157"/>
      <c r="W389" s="157"/>
      <c r="X389" s="157"/>
      <c r="Y389" s="157"/>
      <c r="Z389" s="147"/>
      <c r="AA389" s="147"/>
      <c r="AB389" s="147"/>
      <c r="AC389" s="147"/>
      <c r="AD389" s="147"/>
      <c r="AE389" s="147"/>
      <c r="AF389" s="147"/>
      <c r="AG389" s="147" t="s">
        <v>198</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83" t="s">
        <v>458</v>
      </c>
      <c r="D390" s="179"/>
      <c r="E390" s="180">
        <v>24.92</v>
      </c>
      <c r="F390" s="157"/>
      <c r="G390" s="157"/>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198</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83" t="s">
        <v>422</v>
      </c>
      <c r="D391" s="179"/>
      <c r="E391" s="180">
        <v>28.66</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198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83" t="s">
        <v>209</v>
      </c>
      <c r="D392" s="179"/>
      <c r="E392" s="180"/>
      <c r="F392" s="157"/>
      <c r="G392" s="157"/>
      <c r="H392" s="157"/>
      <c r="I392" s="157"/>
      <c r="J392" s="157"/>
      <c r="K392" s="157"/>
      <c r="L392" s="157"/>
      <c r="M392" s="157"/>
      <c r="N392" s="156"/>
      <c r="O392" s="156"/>
      <c r="P392" s="156"/>
      <c r="Q392" s="156"/>
      <c r="R392" s="157"/>
      <c r="S392" s="157"/>
      <c r="T392" s="157"/>
      <c r="U392" s="157"/>
      <c r="V392" s="157"/>
      <c r="W392" s="157"/>
      <c r="X392" s="157"/>
      <c r="Y392" s="157"/>
      <c r="Z392" s="147"/>
      <c r="AA392" s="147"/>
      <c r="AB392" s="147"/>
      <c r="AC392" s="147"/>
      <c r="AD392" s="147"/>
      <c r="AE392" s="147"/>
      <c r="AF392" s="147"/>
      <c r="AG392" s="147" t="s">
        <v>198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3" x14ac:dyDescent="0.2">
      <c r="A393" s="154"/>
      <c r="B393" s="155"/>
      <c r="C393" s="183" t="s">
        <v>459</v>
      </c>
      <c r="D393" s="179"/>
      <c r="E393" s="180">
        <v>74.19</v>
      </c>
      <c r="F393" s="157"/>
      <c r="G393" s="157"/>
      <c r="H393" s="157"/>
      <c r="I393" s="157"/>
      <c r="J393" s="157"/>
      <c r="K393" s="157"/>
      <c r="L393" s="157"/>
      <c r="M393" s="157"/>
      <c r="N393" s="156"/>
      <c r="O393" s="156"/>
      <c r="P393" s="156"/>
      <c r="Q393" s="156"/>
      <c r="R393" s="157"/>
      <c r="S393" s="157"/>
      <c r="T393" s="157"/>
      <c r="U393" s="157"/>
      <c r="V393" s="157"/>
      <c r="W393" s="157"/>
      <c r="X393" s="157"/>
      <c r="Y393" s="157"/>
      <c r="Z393" s="147"/>
      <c r="AA393" s="147"/>
      <c r="AB393" s="147"/>
      <c r="AC393" s="147"/>
      <c r="AD393" s="147"/>
      <c r="AE393" s="147"/>
      <c r="AF393" s="147"/>
      <c r="AG393" s="147" t="s">
        <v>198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183" t="s">
        <v>460</v>
      </c>
      <c r="D394" s="179"/>
      <c r="E394" s="180">
        <v>74.19</v>
      </c>
      <c r="F394" s="157"/>
      <c r="G394" s="157"/>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198</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6">
        <v>43</v>
      </c>
      <c r="B395" s="167" t="s">
        <v>461</v>
      </c>
      <c r="C395" s="175" t="s">
        <v>462</v>
      </c>
      <c r="D395" s="168" t="s">
        <v>189</v>
      </c>
      <c r="E395" s="169">
        <v>352.88</v>
      </c>
      <c r="F395" s="170"/>
      <c r="G395" s="171">
        <f>ROUND(E395*F395,2)</f>
        <v>0</v>
      </c>
      <c r="H395" s="170"/>
      <c r="I395" s="171">
        <f>ROUND(E395*H395,2)</f>
        <v>0</v>
      </c>
      <c r="J395" s="170"/>
      <c r="K395" s="171">
        <f>ROUND(E395*J395,2)</f>
        <v>0</v>
      </c>
      <c r="L395" s="171">
        <v>21</v>
      </c>
      <c r="M395" s="171">
        <f>G395*(1+L395/100)</f>
        <v>0</v>
      </c>
      <c r="N395" s="169">
        <v>5.0000000000000001E-4</v>
      </c>
      <c r="O395" s="169">
        <f>ROUND(E395*N395,2)</f>
        <v>0.18</v>
      </c>
      <c r="P395" s="169">
        <v>0</v>
      </c>
      <c r="Q395" s="169">
        <f>ROUND(E395*P395,2)</f>
        <v>0</v>
      </c>
      <c r="R395" s="171"/>
      <c r="S395" s="171" t="s">
        <v>191</v>
      </c>
      <c r="T395" s="172" t="s">
        <v>165</v>
      </c>
      <c r="U395" s="157">
        <v>7.0000000000000007E-2</v>
      </c>
      <c r="V395" s="157">
        <f>ROUND(E395*U395,2)</f>
        <v>24.7</v>
      </c>
      <c r="W395" s="157"/>
      <c r="X395" s="157" t="s">
        <v>192</v>
      </c>
      <c r="Y395" s="157" t="s">
        <v>167</v>
      </c>
      <c r="Z395" s="147"/>
      <c r="AA395" s="147"/>
      <c r="AB395" s="147"/>
      <c r="AC395" s="147"/>
      <c r="AD395" s="147"/>
      <c r="AE395" s="147"/>
      <c r="AF395" s="147"/>
      <c r="AG395" s="147" t="s">
        <v>193</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
      <c r="A396" s="154"/>
      <c r="B396" s="155"/>
      <c r="C396" s="263" t="s">
        <v>463</v>
      </c>
      <c r="D396" s="264"/>
      <c r="E396" s="264"/>
      <c r="F396" s="264"/>
      <c r="G396" s="264"/>
      <c r="H396" s="157"/>
      <c r="I396" s="157"/>
      <c r="J396" s="157"/>
      <c r="K396" s="157"/>
      <c r="L396" s="157"/>
      <c r="M396" s="157"/>
      <c r="N396" s="156"/>
      <c r="O396" s="156"/>
      <c r="P396" s="156"/>
      <c r="Q396" s="156"/>
      <c r="R396" s="157"/>
      <c r="S396" s="157"/>
      <c r="T396" s="157"/>
      <c r="U396" s="157"/>
      <c r="V396" s="157"/>
      <c r="W396" s="157"/>
      <c r="X396" s="157"/>
      <c r="Y396" s="157"/>
      <c r="Z396" s="147"/>
      <c r="AA396" s="147"/>
      <c r="AB396" s="147"/>
      <c r="AC396" s="147"/>
      <c r="AD396" s="147"/>
      <c r="AE396" s="147"/>
      <c r="AF396" s="147"/>
      <c r="AG396" s="147" t="s">
        <v>170</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2" x14ac:dyDescent="0.2">
      <c r="A397" s="154"/>
      <c r="B397" s="155"/>
      <c r="C397" s="183" t="s">
        <v>432</v>
      </c>
      <c r="D397" s="179"/>
      <c r="E397" s="180">
        <v>352.88</v>
      </c>
      <c r="F397" s="157"/>
      <c r="G397" s="157"/>
      <c r="H397" s="157"/>
      <c r="I397" s="157"/>
      <c r="J397" s="157"/>
      <c r="K397" s="157"/>
      <c r="L397" s="157"/>
      <c r="M397" s="157"/>
      <c r="N397" s="156"/>
      <c r="O397" s="156"/>
      <c r="P397" s="156"/>
      <c r="Q397" s="156"/>
      <c r="R397" s="157"/>
      <c r="S397" s="157"/>
      <c r="T397" s="157"/>
      <c r="U397" s="157"/>
      <c r="V397" s="157"/>
      <c r="W397" s="157"/>
      <c r="X397" s="157"/>
      <c r="Y397" s="157"/>
      <c r="Z397" s="147"/>
      <c r="AA397" s="147"/>
      <c r="AB397" s="147"/>
      <c r="AC397" s="147"/>
      <c r="AD397" s="147"/>
      <c r="AE397" s="147"/>
      <c r="AF397" s="147"/>
      <c r="AG397" s="147" t="s">
        <v>198</v>
      </c>
      <c r="AH397" s="147">
        <v>5</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6">
        <v>44</v>
      </c>
      <c r="B398" s="167" t="s">
        <v>464</v>
      </c>
      <c r="C398" s="175" t="s">
        <v>465</v>
      </c>
      <c r="D398" s="168" t="s">
        <v>314</v>
      </c>
      <c r="E398" s="169">
        <v>369.226</v>
      </c>
      <c r="F398" s="170"/>
      <c r="G398" s="171">
        <f>ROUND(E398*F398,2)</f>
        <v>0</v>
      </c>
      <c r="H398" s="170"/>
      <c r="I398" s="171">
        <f>ROUND(E398*H398,2)</f>
        <v>0</v>
      </c>
      <c r="J398" s="170"/>
      <c r="K398" s="171">
        <f>ROUND(E398*J398,2)</f>
        <v>0</v>
      </c>
      <c r="L398" s="171">
        <v>21</v>
      </c>
      <c r="M398" s="171">
        <f>G398*(1+L398/100)</f>
        <v>0</v>
      </c>
      <c r="N398" s="169">
        <v>5.0000000000000001E-4</v>
      </c>
      <c r="O398" s="169">
        <f>ROUND(E398*N398,2)</f>
        <v>0.18</v>
      </c>
      <c r="P398" s="169">
        <v>0</v>
      </c>
      <c r="Q398" s="169">
        <f>ROUND(E398*P398,2)</f>
        <v>0</v>
      </c>
      <c r="R398" s="171" t="s">
        <v>373</v>
      </c>
      <c r="S398" s="171" t="s">
        <v>164</v>
      </c>
      <c r="T398" s="172" t="s">
        <v>213</v>
      </c>
      <c r="U398" s="157">
        <v>0</v>
      </c>
      <c r="V398" s="157">
        <f>ROUND(E398*U398,2)</f>
        <v>0</v>
      </c>
      <c r="W398" s="157"/>
      <c r="X398" s="157" t="s">
        <v>374</v>
      </c>
      <c r="Y398" s="157" t="s">
        <v>167</v>
      </c>
      <c r="Z398" s="147"/>
      <c r="AA398" s="147"/>
      <c r="AB398" s="147"/>
      <c r="AC398" s="147"/>
      <c r="AD398" s="147"/>
      <c r="AE398" s="147"/>
      <c r="AF398" s="147"/>
      <c r="AG398" s="147" t="s">
        <v>375</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
      <c r="A399" s="154"/>
      <c r="B399" s="155"/>
      <c r="C399" s="183" t="s">
        <v>466</v>
      </c>
      <c r="D399" s="179"/>
      <c r="E399" s="180">
        <v>335.66</v>
      </c>
      <c r="F399" s="157"/>
      <c r="G399" s="157"/>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198</v>
      </c>
      <c r="AH399" s="147">
        <v>5</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3" x14ac:dyDescent="0.2">
      <c r="A400" s="154"/>
      <c r="B400" s="155"/>
      <c r="C400" s="184" t="s">
        <v>407</v>
      </c>
      <c r="D400" s="181"/>
      <c r="E400" s="182">
        <v>33.566000000000003</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198</v>
      </c>
      <c r="AH400" s="147">
        <v>4</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ht="22.5" outlineLevel="1" x14ac:dyDescent="0.2">
      <c r="A401" s="166">
        <v>45</v>
      </c>
      <c r="B401" s="167" t="s">
        <v>467</v>
      </c>
      <c r="C401" s="175" t="s">
        <v>468</v>
      </c>
      <c r="D401" s="168" t="s">
        <v>189</v>
      </c>
      <c r="E401" s="169">
        <v>391.67057999999997</v>
      </c>
      <c r="F401" s="170"/>
      <c r="G401" s="171">
        <f>ROUND(E401*F401,2)</f>
        <v>0</v>
      </c>
      <c r="H401" s="170"/>
      <c r="I401" s="171">
        <f>ROUND(E401*H401,2)</f>
        <v>0</v>
      </c>
      <c r="J401" s="170"/>
      <c r="K401" s="171">
        <f>ROUND(E401*J401,2)</f>
        <v>0</v>
      </c>
      <c r="L401" s="171">
        <v>21</v>
      </c>
      <c r="M401" s="171">
        <f>G401*(1+L401/100)</f>
        <v>0</v>
      </c>
      <c r="N401" s="169">
        <v>2.3999999999999998E-3</v>
      </c>
      <c r="O401" s="169">
        <f>ROUND(E401*N401,2)</f>
        <v>0.94</v>
      </c>
      <c r="P401" s="169">
        <v>0</v>
      </c>
      <c r="Q401" s="169">
        <f>ROUND(E401*P401,2)</f>
        <v>0</v>
      </c>
      <c r="R401" s="171"/>
      <c r="S401" s="171" t="s">
        <v>191</v>
      </c>
      <c r="T401" s="172" t="s">
        <v>213</v>
      </c>
      <c r="U401" s="157">
        <v>0</v>
      </c>
      <c r="V401" s="157">
        <f>ROUND(E401*U401,2)</f>
        <v>0</v>
      </c>
      <c r="W401" s="157"/>
      <c r="X401" s="157" t="s">
        <v>374</v>
      </c>
      <c r="Y401" s="157" t="s">
        <v>167</v>
      </c>
      <c r="Z401" s="147"/>
      <c r="AA401" s="147"/>
      <c r="AB401" s="147"/>
      <c r="AC401" s="147"/>
      <c r="AD401" s="147"/>
      <c r="AE401" s="147"/>
      <c r="AF401" s="147"/>
      <c r="AG401" s="147" t="s">
        <v>375</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2" x14ac:dyDescent="0.2">
      <c r="A402" s="154"/>
      <c r="B402" s="155"/>
      <c r="C402" s="183" t="s">
        <v>432</v>
      </c>
      <c r="D402" s="179"/>
      <c r="E402" s="180">
        <v>352.88</v>
      </c>
      <c r="F402" s="157"/>
      <c r="G402" s="15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198</v>
      </c>
      <c r="AH402" s="147">
        <v>5</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83" t="s">
        <v>469</v>
      </c>
      <c r="D403" s="179"/>
      <c r="E403" s="180">
        <v>20.139600000000002</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198</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3" x14ac:dyDescent="0.2">
      <c r="A404" s="154"/>
      <c r="B404" s="155"/>
      <c r="C404" s="184" t="s">
        <v>470</v>
      </c>
      <c r="D404" s="181"/>
      <c r="E404" s="182">
        <v>18.650980000000001</v>
      </c>
      <c r="F404" s="157"/>
      <c r="G404" s="157"/>
      <c r="H404" s="157"/>
      <c r="I404" s="157"/>
      <c r="J404" s="157"/>
      <c r="K404" s="157"/>
      <c r="L404" s="157"/>
      <c r="M404" s="157"/>
      <c r="N404" s="156"/>
      <c r="O404" s="156"/>
      <c r="P404" s="156"/>
      <c r="Q404" s="156"/>
      <c r="R404" s="157"/>
      <c r="S404" s="157"/>
      <c r="T404" s="157"/>
      <c r="U404" s="157"/>
      <c r="V404" s="157"/>
      <c r="W404" s="157"/>
      <c r="X404" s="157"/>
      <c r="Y404" s="157"/>
      <c r="Z404" s="147"/>
      <c r="AA404" s="147"/>
      <c r="AB404" s="147"/>
      <c r="AC404" s="147"/>
      <c r="AD404" s="147"/>
      <c r="AE404" s="147"/>
      <c r="AF404" s="147"/>
      <c r="AG404" s="147" t="s">
        <v>198</v>
      </c>
      <c r="AH404" s="147">
        <v>4</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66">
        <v>46</v>
      </c>
      <c r="B405" s="167" t="s">
        <v>471</v>
      </c>
      <c r="C405" s="175" t="s">
        <v>472</v>
      </c>
      <c r="D405" s="168" t="s">
        <v>293</v>
      </c>
      <c r="E405" s="169">
        <v>1.50952</v>
      </c>
      <c r="F405" s="170"/>
      <c r="G405" s="171">
        <f>ROUND(E405*F405,2)</f>
        <v>0</v>
      </c>
      <c r="H405" s="170"/>
      <c r="I405" s="171">
        <f>ROUND(E405*H405,2)</f>
        <v>0</v>
      </c>
      <c r="J405" s="170"/>
      <c r="K405" s="171">
        <f>ROUND(E405*J405,2)</f>
        <v>0</v>
      </c>
      <c r="L405" s="171">
        <v>21</v>
      </c>
      <c r="M405" s="171">
        <f>G405*(1+L405/100)</f>
        <v>0</v>
      </c>
      <c r="N405" s="169">
        <v>0</v>
      </c>
      <c r="O405" s="169">
        <f>ROUND(E405*N405,2)</f>
        <v>0</v>
      </c>
      <c r="P405" s="169">
        <v>0</v>
      </c>
      <c r="Q405" s="169">
        <f>ROUND(E405*P405,2)</f>
        <v>0</v>
      </c>
      <c r="R405" s="171" t="s">
        <v>414</v>
      </c>
      <c r="S405" s="171" t="s">
        <v>164</v>
      </c>
      <c r="T405" s="172" t="s">
        <v>213</v>
      </c>
      <c r="U405" s="157">
        <v>1.1020000000000001</v>
      </c>
      <c r="V405" s="157">
        <f>ROUND(E405*U405,2)</f>
        <v>1.66</v>
      </c>
      <c r="W405" s="157"/>
      <c r="X405" s="157" t="s">
        <v>295</v>
      </c>
      <c r="Y405" s="157" t="s">
        <v>167</v>
      </c>
      <c r="Z405" s="147"/>
      <c r="AA405" s="147"/>
      <c r="AB405" s="147"/>
      <c r="AC405" s="147"/>
      <c r="AD405" s="147"/>
      <c r="AE405" s="147"/>
      <c r="AF405" s="147"/>
      <c r="AG405" s="147" t="s">
        <v>296</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2" x14ac:dyDescent="0.2">
      <c r="A406" s="154"/>
      <c r="B406" s="155"/>
      <c r="C406" s="274" t="s">
        <v>473</v>
      </c>
      <c r="D406" s="275"/>
      <c r="E406" s="275"/>
      <c r="F406" s="275"/>
      <c r="G406" s="275"/>
      <c r="H406" s="157"/>
      <c r="I406" s="157"/>
      <c r="J406" s="157"/>
      <c r="K406" s="157"/>
      <c r="L406" s="157"/>
      <c r="M406" s="157"/>
      <c r="N406" s="156"/>
      <c r="O406" s="156"/>
      <c r="P406" s="156"/>
      <c r="Q406" s="156"/>
      <c r="R406" s="157"/>
      <c r="S406" s="157"/>
      <c r="T406" s="157"/>
      <c r="U406" s="157"/>
      <c r="V406" s="157"/>
      <c r="W406" s="157"/>
      <c r="X406" s="157"/>
      <c r="Y406" s="157"/>
      <c r="Z406" s="147"/>
      <c r="AA406" s="147"/>
      <c r="AB406" s="147"/>
      <c r="AC406" s="147"/>
      <c r="AD406" s="147"/>
      <c r="AE406" s="147"/>
      <c r="AF406" s="147"/>
      <c r="AG406" s="147" t="s">
        <v>227</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2" x14ac:dyDescent="0.2">
      <c r="A407" s="154"/>
      <c r="B407" s="155"/>
      <c r="C407" s="183" t="s">
        <v>298</v>
      </c>
      <c r="D407" s="179"/>
      <c r="E407" s="180"/>
      <c r="F407" s="157"/>
      <c r="G407" s="157"/>
      <c r="H407" s="157"/>
      <c r="I407" s="157"/>
      <c r="J407" s="157"/>
      <c r="K407" s="157"/>
      <c r="L407" s="157"/>
      <c r="M407" s="157"/>
      <c r="N407" s="156"/>
      <c r="O407" s="156"/>
      <c r="P407" s="156"/>
      <c r="Q407" s="156"/>
      <c r="R407" s="157"/>
      <c r="S407" s="157"/>
      <c r="T407" s="157"/>
      <c r="U407" s="157"/>
      <c r="V407" s="157"/>
      <c r="W407" s="157"/>
      <c r="X407" s="157"/>
      <c r="Y407" s="157"/>
      <c r="Z407" s="147"/>
      <c r="AA407" s="147"/>
      <c r="AB407" s="147"/>
      <c r="AC407" s="147"/>
      <c r="AD407" s="147"/>
      <c r="AE407" s="147"/>
      <c r="AF407" s="147"/>
      <c r="AG407" s="147" t="s">
        <v>198</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3" x14ac:dyDescent="0.2">
      <c r="A408" s="154"/>
      <c r="B408" s="155"/>
      <c r="C408" s="183" t="s">
        <v>474</v>
      </c>
      <c r="D408" s="179"/>
      <c r="E408" s="180"/>
      <c r="F408" s="157"/>
      <c r="G408" s="157"/>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198</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3" x14ac:dyDescent="0.2">
      <c r="A409" s="154"/>
      <c r="B409" s="155"/>
      <c r="C409" s="183" t="s">
        <v>475</v>
      </c>
      <c r="D409" s="179"/>
      <c r="E409" s="180">
        <v>1.50952</v>
      </c>
      <c r="F409" s="157"/>
      <c r="G409" s="157"/>
      <c r="H409" s="157"/>
      <c r="I409" s="157"/>
      <c r="J409" s="157"/>
      <c r="K409" s="157"/>
      <c r="L409" s="157"/>
      <c r="M409" s="157"/>
      <c r="N409" s="156"/>
      <c r="O409" s="156"/>
      <c r="P409" s="156"/>
      <c r="Q409" s="156"/>
      <c r="R409" s="157"/>
      <c r="S409" s="157"/>
      <c r="T409" s="157"/>
      <c r="U409" s="157"/>
      <c r="V409" s="157"/>
      <c r="W409" s="157"/>
      <c r="X409" s="157"/>
      <c r="Y409" s="157"/>
      <c r="Z409" s="147"/>
      <c r="AA409" s="147"/>
      <c r="AB409" s="147"/>
      <c r="AC409" s="147"/>
      <c r="AD409" s="147"/>
      <c r="AE409" s="147"/>
      <c r="AF409" s="147"/>
      <c r="AG409" s="147" t="s">
        <v>198</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x14ac:dyDescent="0.2">
      <c r="A410" s="159" t="s">
        <v>159</v>
      </c>
      <c r="B410" s="160" t="s">
        <v>105</v>
      </c>
      <c r="C410" s="174" t="s">
        <v>106</v>
      </c>
      <c r="D410" s="161"/>
      <c r="E410" s="162"/>
      <c r="F410" s="163"/>
      <c r="G410" s="163">
        <f>SUMIF(AG411:AG430,"&lt;&gt;NOR",G411:G430)</f>
        <v>0</v>
      </c>
      <c r="H410" s="163"/>
      <c r="I410" s="163">
        <f>SUM(I411:I430)</f>
        <v>0</v>
      </c>
      <c r="J410" s="163"/>
      <c r="K410" s="163">
        <f>SUM(K411:K430)</f>
        <v>0</v>
      </c>
      <c r="L410" s="163"/>
      <c r="M410" s="163">
        <f>SUM(M411:M430)</f>
        <v>0</v>
      </c>
      <c r="N410" s="162"/>
      <c r="O410" s="162">
        <f>SUM(O411:O430)</f>
        <v>0.22</v>
      </c>
      <c r="P410" s="162"/>
      <c r="Q410" s="162">
        <f>SUM(Q411:Q430)</f>
        <v>0</v>
      </c>
      <c r="R410" s="163"/>
      <c r="S410" s="163"/>
      <c r="T410" s="164"/>
      <c r="U410" s="158"/>
      <c r="V410" s="158">
        <f>SUM(V411:V430)</f>
        <v>28.97</v>
      </c>
      <c r="W410" s="158"/>
      <c r="X410" s="158"/>
      <c r="Y410" s="158"/>
      <c r="AG410" t="s">
        <v>160</v>
      </c>
    </row>
    <row r="411" spans="1:60" outlineLevel="1" x14ac:dyDescent="0.2">
      <c r="A411" s="166">
        <v>47</v>
      </c>
      <c r="B411" s="167" t="s">
        <v>476</v>
      </c>
      <c r="C411" s="175" t="s">
        <v>477</v>
      </c>
      <c r="D411" s="168" t="s">
        <v>189</v>
      </c>
      <c r="E411" s="169">
        <v>75.599999999999994</v>
      </c>
      <c r="F411" s="170"/>
      <c r="G411" s="171">
        <f>ROUND(E411*F411,2)</f>
        <v>0</v>
      </c>
      <c r="H411" s="170"/>
      <c r="I411" s="171">
        <f>ROUND(E411*H411,2)</f>
        <v>0</v>
      </c>
      <c r="J411" s="170"/>
      <c r="K411" s="171">
        <f>ROUND(E411*J411,2)</f>
        <v>0</v>
      </c>
      <c r="L411" s="171">
        <v>21</v>
      </c>
      <c r="M411" s="171">
        <f>G411*(1+L411/100)</f>
        <v>0</v>
      </c>
      <c r="N411" s="169">
        <v>4.0000000000000002E-4</v>
      </c>
      <c r="O411" s="169">
        <f>ROUND(E411*N411,2)</f>
        <v>0.03</v>
      </c>
      <c r="P411" s="169">
        <v>0</v>
      </c>
      <c r="Q411" s="169">
        <f>ROUND(E411*P411,2)</f>
        <v>0</v>
      </c>
      <c r="R411" s="171"/>
      <c r="S411" s="171" t="s">
        <v>191</v>
      </c>
      <c r="T411" s="172" t="s">
        <v>165</v>
      </c>
      <c r="U411" s="157">
        <v>0.38</v>
      </c>
      <c r="V411" s="157">
        <f>ROUND(E411*U411,2)</f>
        <v>28.73</v>
      </c>
      <c r="W411" s="157"/>
      <c r="X411" s="157" t="s">
        <v>192</v>
      </c>
      <c r="Y411" s="157" t="s">
        <v>167</v>
      </c>
      <c r="Z411" s="147"/>
      <c r="AA411" s="147"/>
      <c r="AB411" s="147"/>
      <c r="AC411" s="147"/>
      <c r="AD411" s="147"/>
      <c r="AE411" s="147"/>
      <c r="AF411" s="147"/>
      <c r="AG411" s="147" t="s">
        <v>193</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2" x14ac:dyDescent="0.2">
      <c r="A412" s="154"/>
      <c r="B412" s="155"/>
      <c r="C412" s="263" t="s">
        <v>478</v>
      </c>
      <c r="D412" s="264"/>
      <c r="E412" s="264"/>
      <c r="F412" s="264"/>
      <c r="G412" s="264"/>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170</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2" x14ac:dyDescent="0.2">
      <c r="A413" s="154"/>
      <c r="B413" s="155"/>
      <c r="C413" s="183" t="s">
        <v>228</v>
      </c>
      <c r="D413" s="179"/>
      <c r="E413" s="180"/>
      <c r="F413" s="157"/>
      <c r="G413" s="157"/>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198</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83" t="s">
        <v>199</v>
      </c>
      <c r="D414" s="179"/>
      <c r="E414" s="180"/>
      <c r="F414" s="157"/>
      <c r="G414" s="157"/>
      <c r="H414" s="157"/>
      <c r="I414" s="157"/>
      <c r="J414" s="157"/>
      <c r="K414" s="157"/>
      <c r="L414" s="157"/>
      <c r="M414" s="157"/>
      <c r="N414" s="156"/>
      <c r="O414" s="156"/>
      <c r="P414" s="156"/>
      <c r="Q414" s="156"/>
      <c r="R414" s="157"/>
      <c r="S414" s="157"/>
      <c r="T414" s="157"/>
      <c r="U414" s="157"/>
      <c r="V414" s="157"/>
      <c r="W414" s="157"/>
      <c r="X414" s="157"/>
      <c r="Y414" s="157"/>
      <c r="Z414" s="147"/>
      <c r="AA414" s="147"/>
      <c r="AB414" s="147"/>
      <c r="AC414" s="147"/>
      <c r="AD414" s="147"/>
      <c r="AE414" s="147"/>
      <c r="AF414" s="147"/>
      <c r="AG414" s="147" t="s">
        <v>198</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3" x14ac:dyDescent="0.2">
      <c r="A415" s="154"/>
      <c r="B415" s="155"/>
      <c r="C415" s="183" t="s">
        <v>229</v>
      </c>
      <c r="D415" s="179"/>
      <c r="E415" s="180">
        <v>16.2</v>
      </c>
      <c r="F415" s="157"/>
      <c r="G415" s="157"/>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198</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3" x14ac:dyDescent="0.2">
      <c r="A416" s="154"/>
      <c r="B416" s="155"/>
      <c r="C416" s="183" t="s">
        <v>230</v>
      </c>
      <c r="D416" s="179"/>
      <c r="E416" s="180">
        <v>10.8</v>
      </c>
      <c r="F416" s="157"/>
      <c r="G416" s="157"/>
      <c r="H416" s="157"/>
      <c r="I416" s="157"/>
      <c r="J416" s="157"/>
      <c r="K416" s="157"/>
      <c r="L416" s="157"/>
      <c r="M416" s="157"/>
      <c r="N416" s="156"/>
      <c r="O416" s="156"/>
      <c r="P416" s="156"/>
      <c r="Q416" s="156"/>
      <c r="R416" s="157"/>
      <c r="S416" s="157"/>
      <c r="T416" s="157"/>
      <c r="U416" s="157"/>
      <c r="V416" s="157"/>
      <c r="W416" s="157"/>
      <c r="X416" s="157"/>
      <c r="Y416" s="157"/>
      <c r="Z416" s="147"/>
      <c r="AA416" s="147"/>
      <c r="AB416" s="147"/>
      <c r="AC416" s="147"/>
      <c r="AD416" s="147"/>
      <c r="AE416" s="147"/>
      <c r="AF416" s="147"/>
      <c r="AG416" s="147" t="s">
        <v>198</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3" x14ac:dyDescent="0.2">
      <c r="A417" s="154"/>
      <c r="B417" s="155"/>
      <c r="C417" s="183" t="s">
        <v>231</v>
      </c>
      <c r="D417" s="179"/>
      <c r="E417" s="180">
        <v>5.4</v>
      </c>
      <c r="F417" s="157"/>
      <c r="G417" s="157"/>
      <c r="H417" s="157"/>
      <c r="I417" s="157"/>
      <c r="J417" s="157"/>
      <c r="K417" s="157"/>
      <c r="L417" s="157"/>
      <c r="M417" s="157"/>
      <c r="N417" s="156"/>
      <c r="O417" s="156"/>
      <c r="P417" s="156"/>
      <c r="Q417" s="156"/>
      <c r="R417" s="157"/>
      <c r="S417" s="157"/>
      <c r="T417" s="157"/>
      <c r="U417" s="157"/>
      <c r="V417" s="157"/>
      <c r="W417" s="157"/>
      <c r="X417" s="157"/>
      <c r="Y417" s="157"/>
      <c r="Z417" s="147"/>
      <c r="AA417" s="147"/>
      <c r="AB417" s="147"/>
      <c r="AC417" s="147"/>
      <c r="AD417" s="147"/>
      <c r="AE417" s="147"/>
      <c r="AF417" s="147"/>
      <c r="AG417" s="147" t="s">
        <v>198</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3" x14ac:dyDescent="0.2">
      <c r="A418" s="154"/>
      <c r="B418" s="155"/>
      <c r="C418" s="183" t="s">
        <v>232</v>
      </c>
      <c r="D418" s="179"/>
      <c r="E418" s="180">
        <v>5.4</v>
      </c>
      <c r="F418" s="157"/>
      <c r="G418" s="157"/>
      <c r="H418" s="157"/>
      <c r="I418" s="157"/>
      <c r="J418" s="157"/>
      <c r="K418" s="157"/>
      <c r="L418" s="157"/>
      <c r="M418" s="157"/>
      <c r="N418" s="156"/>
      <c r="O418" s="156"/>
      <c r="P418" s="156"/>
      <c r="Q418" s="156"/>
      <c r="R418" s="157"/>
      <c r="S418" s="157"/>
      <c r="T418" s="157"/>
      <c r="U418" s="157"/>
      <c r="V418" s="157"/>
      <c r="W418" s="157"/>
      <c r="X418" s="157"/>
      <c r="Y418" s="157"/>
      <c r="Z418" s="147"/>
      <c r="AA418" s="147"/>
      <c r="AB418" s="147"/>
      <c r="AC418" s="147"/>
      <c r="AD418" s="147"/>
      <c r="AE418" s="147"/>
      <c r="AF418" s="147"/>
      <c r="AG418" s="147" t="s">
        <v>198</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3" x14ac:dyDescent="0.2">
      <c r="A419" s="154"/>
      <c r="B419" s="155"/>
      <c r="C419" s="183" t="s">
        <v>233</v>
      </c>
      <c r="D419" s="179"/>
      <c r="E419" s="180">
        <v>5.4</v>
      </c>
      <c r="F419" s="157"/>
      <c r="G419" s="157"/>
      <c r="H419" s="157"/>
      <c r="I419" s="157"/>
      <c r="J419" s="157"/>
      <c r="K419" s="157"/>
      <c r="L419" s="157"/>
      <c r="M419" s="157"/>
      <c r="N419" s="156"/>
      <c r="O419" s="156"/>
      <c r="P419" s="156"/>
      <c r="Q419" s="156"/>
      <c r="R419" s="157"/>
      <c r="S419" s="157"/>
      <c r="T419" s="157"/>
      <c r="U419" s="157"/>
      <c r="V419" s="157"/>
      <c r="W419" s="157"/>
      <c r="X419" s="157"/>
      <c r="Y419" s="157"/>
      <c r="Z419" s="147"/>
      <c r="AA419" s="147"/>
      <c r="AB419" s="147"/>
      <c r="AC419" s="147"/>
      <c r="AD419" s="147"/>
      <c r="AE419" s="147"/>
      <c r="AF419" s="147"/>
      <c r="AG419" s="147" t="s">
        <v>198</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
      <c r="A420" s="154"/>
      <c r="B420" s="155"/>
      <c r="C420" s="183" t="s">
        <v>209</v>
      </c>
      <c r="D420" s="179"/>
      <c r="E420" s="180"/>
      <c r="F420" s="157"/>
      <c r="G420" s="157"/>
      <c r="H420" s="157"/>
      <c r="I420" s="157"/>
      <c r="J420" s="157"/>
      <c r="K420" s="157"/>
      <c r="L420" s="157"/>
      <c r="M420" s="157"/>
      <c r="N420" s="156"/>
      <c r="O420" s="156"/>
      <c r="P420" s="156"/>
      <c r="Q420" s="156"/>
      <c r="R420" s="157"/>
      <c r="S420" s="157"/>
      <c r="T420" s="157"/>
      <c r="U420" s="157"/>
      <c r="V420" s="157"/>
      <c r="W420" s="157"/>
      <c r="X420" s="157"/>
      <c r="Y420" s="157"/>
      <c r="Z420" s="147"/>
      <c r="AA420" s="147"/>
      <c r="AB420" s="147"/>
      <c r="AC420" s="147"/>
      <c r="AD420" s="147"/>
      <c r="AE420" s="147"/>
      <c r="AF420" s="147"/>
      <c r="AG420" s="147" t="s">
        <v>198</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
      <c r="A421" s="154"/>
      <c r="B421" s="155"/>
      <c r="C421" s="183" t="s">
        <v>229</v>
      </c>
      <c r="D421" s="179"/>
      <c r="E421" s="180">
        <v>16.2</v>
      </c>
      <c r="F421" s="157"/>
      <c r="G421" s="157"/>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198</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
      <c r="A422" s="154"/>
      <c r="B422" s="155"/>
      <c r="C422" s="183" t="s">
        <v>234</v>
      </c>
      <c r="D422" s="179"/>
      <c r="E422" s="180">
        <v>16.2</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198</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66">
        <v>48</v>
      </c>
      <c r="B423" s="167" t="s">
        <v>479</v>
      </c>
      <c r="C423" s="175" t="s">
        <v>480</v>
      </c>
      <c r="D423" s="168" t="s">
        <v>189</v>
      </c>
      <c r="E423" s="169">
        <v>79.38</v>
      </c>
      <c r="F423" s="170"/>
      <c r="G423" s="171">
        <f>ROUND(E423*F423,2)</f>
        <v>0</v>
      </c>
      <c r="H423" s="170"/>
      <c r="I423" s="171">
        <f>ROUND(E423*H423,2)</f>
        <v>0</v>
      </c>
      <c r="J423" s="170"/>
      <c r="K423" s="171">
        <f>ROUND(E423*J423,2)</f>
        <v>0</v>
      </c>
      <c r="L423" s="171">
        <v>21</v>
      </c>
      <c r="M423" s="171">
        <f>G423*(1+L423/100)</f>
        <v>0</v>
      </c>
      <c r="N423" s="169">
        <v>2.3999999999999998E-3</v>
      </c>
      <c r="O423" s="169">
        <f>ROUND(E423*N423,2)</f>
        <v>0.19</v>
      </c>
      <c r="P423" s="169">
        <v>0</v>
      </c>
      <c r="Q423" s="169">
        <f>ROUND(E423*P423,2)</f>
        <v>0</v>
      </c>
      <c r="R423" s="171"/>
      <c r="S423" s="171" t="s">
        <v>191</v>
      </c>
      <c r="T423" s="172" t="s">
        <v>165</v>
      </c>
      <c r="U423" s="157">
        <v>0</v>
      </c>
      <c r="V423" s="157">
        <f>ROUND(E423*U423,2)</f>
        <v>0</v>
      </c>
      <c r="W423" s="157"/>
      <c r="X423" s="157" t="s">
        <v>374</v>
      </c>
      <c r="Y423" s="157" t="s">
        <v>167</v>
      </c>
      <c r="Z423" s="147"/>
      <c r="AA423" s="147"/>
      <c r="AB423" s="147"/>
      <c r="AC423" s="147"/>
      <c r="AD423" s="147"/>
      <c r="AE423" s="147"/>
      <c r="AF423" s="147"/>
      <c r="AG423" s="147" t="s">
        <v>375</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2" x14ac:dyDescent="0.2">
      <c r="A424" s="154"/>
      <c r="B424" s="155"/>
      <c r="C424" s="183" t="s">
        <v>481</v>
      </c>
      <c r="D424" s="179"/>
      <c r="E424" s="180">
        <v>75.599999999999994</v>
      </c>
      <c r="F424" s="157"/>
      <c r="G424" s="157"/>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198</v>
      </c>
      <c r="AH424" s="147">
        <v>5</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3" x14ac:dyDescent="0.2">
      <c r="A425" s="154"/>
      <c r="B425" s="155"/>
      <c r="C425" s="184" t="s">
        <v>470</v>
      </c>
      <c r="D425" s="181"/>
      <c r="E425" s="182">
        <v>3.78</v>
      </c>
      <c r="F425" s="157"/>
      <c r="G425" s="157"/>
      <c r="H425" s="157"/>
      <c r="I425" s="157"/>
      <c r="J425" s="157"/>
      <c r="K425" s="157"/>
      <c r="L425" s="157"/>
      <c r="M425" s="157"/>
      <c r="N425" s="156"/>
      <c r="O425" s="156"/>
      <c r="P425" s="156"/>
      <c r="Q425" s="156"/>
      <c r="R425" s="157"/>
      <c r="S425" s="157"/>
      <c r="T425" s="157"/>
      <c r="U425" s="157"/>
      <c r="V425" s="157"/>
      <c r="W425" s="157"/>
      <c r="X425" s="157"/>
      <c r="Y425" s="157"/>
      <c r="Z425" s="147"/>
      <c r="AA425" s="147"/>
      <c r="AB425" s="147"/>
      <c r="AC425" s="147"/>
      <c r="AD425" s="147"/>
      <c r="AE425" s="147"/>
      <c r="AF425" s="147"/>
      <c r="AG425" s="147" t="s">
        <v>198</v>
      </c>
      <c r="AH425" s="147">
        <v>4</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66">
        <v>49</v>
      </c>
      <c r="B426" s="167" t="s">
        <v>471</v>
      </c>
      <c r="C426" s="175" t="s">
        <v>472</v>
      </c>
      <c r="D426" s="168" t="s">
        <v>293</v>
      </c>
      <c r="E426" s="169">
        <v>0.22075</v>
      </c>
      <c r="F426" s="170"/>
      <c r="G426" s="171">
        <f>ROUND(E426*F426,2)</f>
        <v>0</v>
      </c>
      <c r="H426" s="170"/>
      <c r="I426" s="171">
        <f>ROUND(E426*H426,2)</f>
        <v>0</v>
      </c>
      <c r="J426" s="170"/>
      <c r="K426" s="171">
        <f>ROUND(E426*J426,2)</f>
        <v>0</v>
      </c>
      <c r="L426" s="171">
        <v>21</v>
      </c>
      <c r="M426" s="171">
        <f>G426*(1+L426/100)</f>
        <v>0</v>
      </c>
      <c r="N426" s="169">
        <v>0</v>
      </c>
      <c r="O426" s="169">
        <f>ROUND(E426*N426,2)</f>
        <v>0</v>
      </c>
      <c r="P426" s="169">
        <v>0</v>
      </c>
      <c r="Q426" s="169">
        <f>ROUND(E426*P426,2)</f>
        <v>0</v>
      </c>
      <c r="R426" s="171" t="s">
        <v>414</v>
      </c>
      <c r="S426" s="171" t="s">
        <v>164</v>
      </c>
      <c r="T426" s="172" t="s">
        <v>213</v>
      </c>
      <c r="U426" s="157">
        <v>1.1020000000000001</v>
      </c>
      <c r="V426" s="157">
        <f>ROUND(E426*U426,2)</f>
        <v>0.24</v>
      </c>
      <c r="W426" s="157"/>
      <c r="X426" s="157" t="s">
        <v>295</v>
      </c>
      <c r="Y426" s="157" t="s">
        <v>167</v>
      </c>
      <c r="Z426" s="147"/>
      <c r="AA426" s="147"/>
      <c r="AB426" s="147"/>
      <c r="AC426" s="147"/>
      <c r="AD426" s="147"/>
      <c r="AE426" s="147"/>
      <c r="AF426" s="147"/>
      <c r="AG426" s="147" t="s">
        <v>296</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2" x14ac:dyDescent="0.2">
      <c r="A427" s="154"/>
      <c r="B427" s="155"/>
      <c r="C427" s="274" t="s">
        <v>473</v>
      </c>
      <c r="D427" s="275"/>
      <c r="E427" s="275"/>
      <c r="F427" s="275"/>
      <c r="G427" s="275"/>
      <c r="H427" s="157"/>
      <c r="I427" s="157"/>
      <c r="J427" s="157"/>
      <c r="K427" s="157"/>
      <c r="L427" s="157"/>
      <c r="M427" s="157"/>
      <c r="N427" s="156"/>
      <c r="O427" s="156"/>
      <c r="P427" s="156"/>
      <c r="Q427" s="156"/>
      <c r="R427" s="157"/>
      <c r="S427" s="157"/>
      <c r="T427" s="157"/>
      <c r="U427" s="157"/>
      <c r="V427" s="157"/>
      <c r="W427" s="157"/>
      <c r="X427" s="157"/>
      <c r="Y427" s="157"/>
      <c r="Z427" s="147"/>
      <c r="AA427" s="147"/>
      <c r="AB427" s="147"/>
      <c r="AC427" s="147"/>
      <c r="AD427" s="147"/>
      <c r="AE427" s="147"/>
      <c r="AF427" s="147"/>
      <c r="AG427" s="147" t="s">
        <v>227</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
      <c r="A428" s="154"/>
      <c r="B428" s="155"/>
      <c r="C428" s="183" t="s">
        <v>298</v>
      </c>
      <c r="D428" s="179"/>
      <c r="E428" s="180"/>
      <c r="F428" s="157"/>
      <c r="G428" s="157"/>
      <c r="H428" s="157"/>
      <c r="I428" s="157"/>
      <c r="J428" s="157"/>
      <c r="K428" s="157"/>
      <c r="L428" s="157"/>
      <c r="M428" s="157"/>
      <c r="N428" s="156"/>
      <c r="O428" s="156"/>
      <c r="P428" s="156"/>
      <c r="Q428" s="156"/>
      <c r="R428" s="157"/>
      <c r="S428" s="157"/>
      <c r="T428" s="157"/>
      <c r="U428" s="157"/>
      <c r="V428" s="157"/>
      <c r="W428" s="157"/>
      <c r="X428" s="157"/>
      <c r="Y428" s="157"/>
      <c r="Z428" s="147"/>
      <c r="AA428" s="147"/>
      <c r="AB428" s="147"/>
      <c r="AC428" s="147"/>
      <c r="AD428" s="147"/>
      <c r="AE428" s="147"/>
      <c r="AF428" s="147"/>
      <c r="AG428" s="147" t="s">
        <v>198</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3" x14ac:dyDescent="0.2">
      <c r="A429" s="154"/>
      <c r="B429" s="155"/>
      <c r="C429" s="183" t="s">
        <v>482</v>
      </c>
      <c r="D429" s="179"/>
      <c r="E429" s="180"/>
      <c r="F429" s="157"/>
      <c r="G429" s="157"/>
      <c r="H429" s="157"/>
      <c r="I429" s="157"/>
      <c r="J429" s="157"/>
      <c r="K429" s="157"/>
      <c r="L429" s="157"/>
      <c r="M429" s="157"/>
      <c r="N429" s="156"/>
      <c r="O429" s="156"/>
      <c r="P429" s="156"/>
      <c r="Q429" s="156"/>
      <c r="R429" s="157"/>
      <c r="S429" s="157"/>
      <c r="T429" s="157"/>
      <c r="U429" s="157"/>
      <c r="V429" s="157"/>
      <c r="W429" s="157"/>
      <c r="X429" s="157"/>
      <c r="Y429" s="157"/>
      <c r="Z429" s="147"/>
      <c r="AA429" s="147"/>
      <c r="AB429" s="147"/>
      <c r="AC429" s="147"/>
      <c r="AD429" s="147"/>
      <c r="AE429" s="147"/>
      <c r="AF429" s="147"/>
      <c r="AG429" s="147" t="s">
        <v>198</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3" x14ac:dyDescent="0.2">
      <c r="A430" s="154"/>
      <c r="B430" s="155"/>
      <c r="C430" s="183" t="s">
        <v>483</v>
      </c>
      <c r="D430" s="179"/>
      <c r="E430" s="180">
        <v>0.22075</v>
      </c>
      <c r="F430" s="157"/>
      <c r="G430" s="157"/>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198</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x14ac:dyDescent="0.2">
      <c r="A431" s="159" t="s">
        <v>159</v>
      </c>
      <c r="B431" s="160" t="s">
        <v>107</v>
      </c>
      <c r="C431" s="174" t="s">
        <v>108</v>
      </c>
      <c r="D431" s="161"/>
      <c r="E431" s="162"/>
      <c r="F431" s="163"/>
      <c r="G431" s="163">
        <f>SUMIF(AG432:AG488,"&lt;&gt;NOR",G432:G488)</f>
        <v>0</v>
      </c>
      <c r="H431" s="163"/>
      <c r="I431" s="163">
        <f>SUM(I432:I488)</f>
        <v>0</v>
      </c>
      <c r="J431" s="163"/>
      <c r="K431" s="163">
        <f>SUM(K432:K488)</f>
        <v>0</v>
      </c>
      <c r="L431" s="163"/>
      <c r="M431" s="163">
        <f>SUM(M432:M488)</f>
        <v>0</v>
      </c>
      <c r="N431" s="162"/>
      <c r="O431" s="162">
        <f>SUM(O432:O488)</f>
        <v>3.6</v>
      </c>
      <c r="P431" s="162"/>
      <c r="Q431" s="162">
        <f>SUM(Q432:Q488)</f>
        <v>0</v>
      </c>
      <c r="R431" s="163"/>
      <c r="S431" s="163"/>
      <c r="T431" s="164"/>
      <c r="U431" s="158"/>
      <c r="V431" s="158">
        <f>SUM(V432:V488)</f>
        <v>243.57</v>
      </c>
      <c r="W431" s="158"/>
      <c r="X431" s="158"/>
      <c r="Y431" s="158"/>
      <c r="AG431" t="s">
        <v>160</v>
      </c>
    </row>
    <row r="432" spans="1:60" outlineLevel="1" x14ac:dyDescent="0.2">
      <c r="A432" s="166">
        <v>50</v>
      </c>
      <c r="B432" s="167" t="s">
        <v>399</v>
      </c>
      <c r="C432" s="175" t="s">
        <v>400</v>
      </c>
      <c r="D432" s="168" t="s">
        <v>314</v>
      </c>
      <c r="E432" s="169">
        <v>112</v>
      </c>
      <c r="F432" s="170"/>
      <c r="G432" s="171">
        <f>ROUND(E432*F432,2)</f>
        <v>0</v>
      </c>
      <c r="H432" s="170"/>
      <c r="I432" s="171">
        <f>ROUND(E432*H432,2)</f>
        <v>0</v>
      </c>
      <c r="J432" s="170"/>
      <c r="K432" s="171">
        <f>ROUND(E432*J432,2)</f>
        <v>0</v>
      </c>
      <c r="L432" s="171">
        <v>21</v>
      </c>
      <c r="M432" s="171">
        <f>G432*(1+L432/100)</f>
        <v>0</v>
      </c>
      <c r="N432" s="169">
        <v>4.0000000000000003E-5</v>
      </c>
      <c r="O432" s="169">
        <f>ROUND(E432*N432,2)</f>
        <v>0</v>
      </c>
      <c r="P432" s="169">
        <v>0</v>
      </c>
      <c r="Q432" s="169">
        <f>ROUND(E432*P432,2)</f>
        <v>0</v>
      </c>
      <c r="R432" s="171" t="s">
        <v>385</v>
      </c>
      <c r="S432" s="171" t="s">
        <v>164</v>
      </c>
      <c r="T432" s="172" t="s">
        <v>213</v>
      </c>
      <c r="U432" s="157">
        <v>7.0000000000000007E-2</v>
      </c>
      <c r="V432" s="157">
        <f>ROUND(E432*U432,2)</f>
        <v>7.84</v>
      </c>
      <c r="W432" s="157"/>
      <c r="X432" s="157" t="s">
        <v>192</v>
      </c>
      <c r="Y432" s="157" t="s">
        <v>167</v>
      </c>
      <c r="Z432" s="147"/>
      <c r="AA432" s="147"/>
      <c r="AB432" s="147"/>
      <c r="AC432" s="147"/>
      <c r="AD432" s="147"/>
      <c r="AE432" s="147"/>
      <c r="AF432" s="147"/>
      <c r="AG432" s="147" t="s">
        <v>193</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
      <c r="A433" s="154"/>
      <c r="B433" s="155"/>
      <c r="C433" s="263" t="s">
        <v>401</v>
      </c>
      <c r="D433" s="264"/>
      <c r="E433" s="264"/>
      <c r="F433" s="264"/>
      <c r="G433" s="264"/>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170</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2" x14ac:dyDescent="0.2">
      <c r="A434" s="154"/>
      <c r="B434" s="155"/>
      <c r="C434" s="183" t="s">
        <v>484</v>
      </c>
      <c r="D434" s="179"/>
      <c r="E434" s="180"/>
      <c r="F434" s="157"/>
      <c r="G434" s="157"/>
      <c r="H434" s="157"/>
      <c r="I434" s="157"/>
      <c r="J434" s="157"/>
      <c r="K434" s="157"/>
      <c r="L434" s="157"/>
      <c r="M434" s="157"/>
      <c r="N434" s="156"/>
      <c r="O434" s="156"/>
      <c r="P434" s="156"/>
      <c r="Q434" s="156"/>
      <c r="R434" s="157"/>
      <c r="S434" s="157"/>
      <c r="T434" s="157"/>
      <c r="U434" s="157"/>
      <c r="V434" s="157"/>
      <c r="W434" s="157"/>
      <c r="X434" s="157"/>
      <c r="Y434" s="157"/>
      <c r="Z434" s="147"/>
      <c r="AA434" s="147"/>
      <c r="AB434" s="147"/>
      <c r="AC434" s="147"/>
      <c r="AD434" s="147"/>
      <c r="AE434" s="147"/>
      <c r="AF434" s="147"/>
      <c r="AG434" s="147" t="s">
        <v>198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3" x14ac:dyDescent="0.2">
      <c r="A435" s="154"/>
      <c r="B435" s="155"/>
      <c r="C435" s="183" t="s">
        <v>199</v>
      </c>
      <c r="D435" s="179"/>
      <c r="E435" s="180"/>
      <c r="F435" s="157"/>
      <c r="G435" s="157"/>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198</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3" x14ac:dyDescent="0.2">
      <c r="A436" s="154"/>
      <c r="B436" s="155"/>
      <c r="C436" s="183" t="s">
        <v>485</v>
      </c>
      <c r="D436" s="179"/>
      <c r="E436" s="180">
        <v>24</v>
      </c>
      <c r="F436" s="157"/>
      <c r="G436" s="157"/>
      <c r="H436" s="157"/>
      <c r="I436" s="157"/>
      <c r="J436" s="157"/>
      <c r="K436" s="157"/>
      <c r="L436" s="157"/>
      <c r="M436" s="157"/>
      <c r="N436" s="156"/>
      <c r="O436" s="156"/>
      <c r="P436" s="156"/>
      <c r="Q436" s="156"/>
      <c r="R436" s="157"/>
      <c r="S436" s="157"/>
      <c r="T436" s="157"/>
      <c r="U436" s="157"/>
      <c r="V436" s="157"/>
      <c r="W436" s="157"/>
      <c r="X436" s="157"/>
      <c r="Y436" s="157"/>
      <c r="Z436" s="147"/>
      <c r="AA436" s="147"/>
      <c r="AB436" s="147"/>
      <c r="AC436" s="147"/>
      <c r="AD436" s="147"/>
      <c r="AE436" s="147"/>
      <c r="AF436" s="147"/>
      <c r="AG436" s="147" t="s">
        <v>198</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3" x14ac:dyDescent="0.2">
      <c r="A437" s="154"/>
      <c r="B437" s="155"/>
      <c r="C437" s="183" t="s">
        <v>486</v>
      </c>
      <c r="D437" s="179"/>
      <c r="E437" s="180">
        <v>16</v>
      </c>
      <c r="F437" s="157"/>
      <c r="G437" s="157"/>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198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
      <c r="A438" s="154"/>
      <c r="B438" s="155"/>
      <c r="C438" s="183" t="s">
        <v>487</v>
      </c>
      <c r="D438" s="179"/>
      <c r="E438" s="180">
        <v>8</v>
      </c>
      <c r="F438" s="157"/>
      <c r="G438" s="157"/>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198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3" x14ac:dyDescent="0.2">
      <c r="A439" s="154"/>
      <c r="B439" s="155"/>
      <c r="C439" s="183" t="s">
        <v>488</v>
      </c>
      <c r="D439" s="179"/>
      <c r="E439" s="180">
        <v>8</v>
      </c>
      <c r="F439" s="157"/>
      <c r="G439" s="157"/>
      <c r="H439" s="157"/>
      <c r="I439" s="157"/>
      <c r="J439" s="157"/>
      <c r="K439" s="157"/>
      <c r="L439" s="157"/>
      <c r="M439" s="157"/>
      <c r="N439" s="156"/>
      <c r="O439" s="156"/>
      <c r="P439" s="156"/>
      <c r="Q439" s="156"/>
      <c r="R439" s="157"/>
      <c r="S439" s="157"/>
      <c r="T439" s="157"/>
      <c r="U439" s="157"/>
      <c r="V439" s="157"/>
      <c r="W439" s="157"/>
      <c r="X439" s="157"/>
      <c r="Y439" s="157"/>
      <c r="Z439" s="147"/>
      <c r="AA439" s="147"/>
      <c r="AB439" s="147"/>
      <c r="AC439" s="147"/>
      <c r="AD439" s="147"/>
      <c r="AE439" s="147"/>
      <c r="AF439" s="147"/>
      <c r="AG439" s="147" t="s">
        <v>198</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
      <c r="A440" s="154"/>
      <c r="B440" s="155"/>
      <c r="C440" s="183" t="s">
        <v>489</v>
      </c>
      <c r="D440" s="179"/>
      <c r="E440" s="180">
        <v>8</v>
      </c>
      <c r="F440" s="157"/>
      <c r="G440" s="157"/>
      <c r="H440" s="157"/>
      <c r="I440" s="157"/>
      <c r="J440" s="157"/>
      <c r="K440" s="157"/>
      <c r="L440" s="157"/>
      <c r="M440" s="157"/>
      <c r="N440" s="156"/>
      <c r="O440" s="156"/>
      <c r="P440" s="156"/>
      <c r="Q440" s="156"/>
      <c r="R440" s="157"/>
      <c r="S440" s="157"/>
      <c r="T440" s="157"/>
      <c r="U440" s="157"/>
      <c r="V440" s="157"/>
      <c r="W440" s="157"/>
      <c r="X440" s="157"/>
      <c r="Y440" s="157"/>
      <c r="Z440" s="147"/>
      <c r="AA440" s="147"/>
      <c r="AB440" s="147"/>
      <c r="AC440" s="147"/>
      <c r="AD440" s="147"/>
      <c r="AE440" s="147"/>
      <c r="AF440" s="147"/>
      <c r="AG440" s="147" t="s">
        <v>198</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83" t="s">
        <v>209</v>
      </c>
      <c r="D441" s="179"/>
      <c r="E441" s="180"/>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198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3" x14ac:dyDescent="0.2">
      <c r="A442" s="154"/>
      <c r="B442" s="155"/>
      <c r="C442" s="183" t="s">
        <v>485</v>
      </c>
      <c r="D442" s="179"/>
      <c r="E442" s="180">
        <v>24</v>
      </c>
      <c r="F442" s="157"/>
      <c r="G442" s="157"/>
      <c r="H442" s="157"/>
      <c r="I442" s="157"/>
      <c r="J442" s="157"/>
      <c r="K442" s="157"/>
      <c r="L442" s="157"/>
      <c r="M442" s="157"/>
      <c r="N442" s="156"/>
      <c r="O442" s="156"/>
      <c r="P442" s="156"/>
      <c r="Q442" s="156"/>
      <c r="R442" s="157"/>
      <c r="S442" s="157"/>
      <c r="T442" s="157"/>
      <c r="U442" s="157"/>
      <c r="V442" s="157"/>
      <c r="W442" s="157"/>
      <c r="X442" s="157"/>
      <c r="Y442" s="157"/>
      <c r="Z442" s="147"/>
      <c r="AA442" s="147"/>
      <c r="AB442" s="147"/>
      <c r="AC442" s="147"/>
      <c r="AD442" s="147"/>
      <c r="AE442" s="147"/>
      <c r="AF442" s="147"/>
      <c r="AG442" s="147" t="s">
        <v>198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3" x14ac:dyDescent="0.2">
      <c r="A443" s="154"/>
      <c r="B443" s="155"/>
      <c r="C443" s="183" t="s">
        <v>490</v>
      </c>
      <c r="D443" s="179"/>
      <c r="E443" s="180">
        <v>24</v>
      </c>
      <c r="F443" s="157"/>
      <c r="G443" s="157"/>
      <c r="H443" s="157"/>
      <c r="I443" s="157"/>
      <c r="J443" s="157"/>
      <c r="K443" s="157"/>
      <c r="L443" s="157"/>
      <c r="M443" s="157"/>
      <c r="N443" s="156"/>
      <c r="O443" s="156"/>
      <c r="P443" s="156"/>
      <c r="Q443" s="156"/>
      <c r="R443" s="157"/>
      <c r="S443" s="157"/>
      <c r="T443" s="157"/>
      <c r="U443" s="157"/>
      <c r="V443" s="157"/>
      <c r="W443" s="157"/>
      <c r="X443" s="157"/>
      <c r="Y443" s="157"/>
      <c r="Z443" s="147"/>
      <c r="AA443" s="147"/>
      <c r="AB443" s="147"/>
      <c r="AC443" s="147"/>
      <c r="AD443" s="147"/>
      <c r="AE443" s="147"/>
      <c r="AF443" s="147"/>
      <c r="AG443" s="147" t="s">
        <v>198</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66">
        <v>51</v>
      </c>
      <c r="B444" s="167" t="s">
        <v>491</v>
      </c>
      <c r="C444" s="175" t="s">
        <v>492</v>
      </c>
      <c r="D444" s="168" t="s">
        <v>189</v>
      </c>
      <c r="E444" s="169">
        <v>213.21</v>
      </c>
      <c r="F444" s="170"/>
      <c r="G444" s="171">
        <f>ROUND(E444*F444,2)</f>
        <v>0</v>
      </c>
      <c r="H444" s="170"/>
      <c r="I444" s="171">
        <f>ROUND(E444*H444,2)</f>
        <v>0</v>
      </c>
      <c r="J444" s="170"/>
      <c r="K444" s="171">
        <f>ROUND(E444*J444,2)</f>
        <v>0</v>
      </c>
      <c r="L444" s="171">
        <v>21</v>
      </c>
      <c r="M444" s="171">
        <f>G444*(1+L444/100)</f>
        <v>0</v>
      </c>
      <c r="N444" s="169">
        <v>2.1000000000000001E-4</v>
      </c>
      <c r="O444" s="169">
        <f>ROUND(E444*N444,2)</f>
        <v>0.04</v>
      </c>
      <c r="P444" s="169">
        <v>0</v>
      </c>
      <c r="Q444" s="169">
        <f>ROUND(E444*P444,2)</f>
        <v>0</v>
      </c>
      <c r="R444" s="171" t="s">
        <v>385</v>
      </c>
      <c r="S444" s="171" t="s">
        <v>164</v>
      </c>
      <c r="T444" s="172" t="s">
        <v>213</v>
      </c>
      <c r="U444" s="157">
        <v>0.05</v>
      </c>
      <c r="V444" s="157">
        <f>ROUND(E444*U444,2)</f>
        <v>10.66</v>
      </c>
      <c r="W444" s="157"/>
      <c r="X444" s="157" t="s">
        <v>192</v>
      </c>
      <c r="Y444" s="157" t="s">
        <v>167</v>
      </c>
      <c r="Z444" s="147"/>
      <c r="AA444" s="147"/>
      <c r="AB444" s="147"/>
      <c r="AC444" s="147"/>
      <c r="AD444" s="147"/>
      <c r="AE444" s="147"/>
      <c r="AF444" s="147"/>
      <c r="AG444" s="147" t="s">
        <v>193</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2" x14ac:dyDescent="0.2">
      <c r="A445" s="154"/>
      <c r="B445" s="155"/>
      <c r="C445" s="263" t="s">
        <v>493</v>
      </c>
      <c r="D445" s="264"/>
      <c r="E445" s="264"/>
      <c r="F445" s="264"/>
      <c r="G445" s="264"/>
      <c r="H445" s="157"/>
      <c r="I445" s="157"/>
      <c r="J445" s="157"/>
      <c r="K445" s="157"/>
      <c r="L445" s="157"/>
      <c r="M445" s="157"/>
      <c r="N445" s="156"/>
      <c r="O445" s="156"/>
      <c r="P445" s="156"/>
      <c r="Q445" s="156"/>
      <c r="R445" s="157"/>
      <c r="S445" s="157"/>
      <c r="T445" s="157"/>
      <c r="U445" s="157"/>
      <c r="V445" s="157"/>
      <c r="W445" s="157"/>
      <c r="X445" s="157"/>
      <c r="Y445" s="157"/>
      <c r="Z445" s="147"/>
      <c r="AA445" s="147"/>
      <c r="AB445" s="147"/>
      <c r="AC445" s="147"/>
      <c r="AD445" s="147"/>
      <c r="AE445" s="147"/>
      <c r="AF445" s="147"/>
      <c r="AG445" s="147" t="s">
        <v>170</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2" x14ac:dyDescent="0.2">
      <c r="A446" s="154"/>
      <c r="B446" s="155"/>
      <c r="C446" s="183" t="s">
        <v>494</v>
      </c>
      <c r="D446" s="179"/>
      <c r="E446" s="180">
        <v>213.21</v>
      </c>
      <c r="F446" s="157"/>
      <c r="G446" s="157"/>
      <c r="H446" s="157"/>
      <c r="I446" s="157"/>
      <c r="J446" s="157"/>
      <c r="K446" s="157"/>
      <c r="L446" s="157"/>
      <c r="M446" s="157"/>
      <c r="N446" s="156"/>
      <c r="O446" s="156"/>
      <c r="P446" s="156"/>
      <c r="Q446" s="156"/>
      <c r="R446" s="157"/>
      <c r="S446" s="157"/>
      <c r="T446" s="157"/>
      <c r="U446" s="157"/>
      <c r="V446" s="157"/>
      <c r="W446" s="157"/>
      <c r="X446" s="157"/>
      <c r="Y446" s="157"/>
      <c r="Z446" s="147"/>
      <c r="AA446" s="147"/>
      <c r="AB446" s="147"/>
      <c r="AC446" s="147"/>
      <c r="AD446" s="147"/>
      <c r="AE446" s="147"/>
      <c r="AF446" s="147"/>
      <c r="AG446" s="147" t="s">
        <v>198</v>
      </c>
      <c r="AH446" s="147">
        <v>5</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22.5" outlineLevel="1" x14ac:dyDescent="0.2">
      <c r="A447" s="166">
        <v>52</v>
      </c>
      <c r="B447" s="167" t="s">
        <v>495</v>
      </c>
      <c r="C447" s="175" t="s">
        <v>496</v>
      </c>
      <c r="D447" s="168" t="s">
        <v>189</v>
      </c>
      <c r="E447" s="169">
        <v>213.21</v>
      </c>
      <c r="F447" s="170"/>
      <c r="G447" s="171">
        <f>ROUND(E447*F447,2)</f>
        <v>0</v>
      </c>
      <c r="H447" s="170"/>
      <c r="I447" s="171">
        <f>ROUND(E447*H447,2)</f>
        <v>0</v>
      </c>
      <c r="J447" s="170"/>
      <c r="K447" s="171">
        <f>ROUND(E447*J447,2)</f>
        <v>0</v>
      </c>
      <c r="L447" s="171">
        <v>21</v>
      </c>
      <c r="M447" s="171">
        <f>G447*(1+L447/100)</f>
        <v>0</v>
      </c>
      <c r="N447" s="169">
        <v>2.81E-3</v>
      </c>
      <c r="O447" s="169">
        <f>ROUND(E447*N447,2)</f>
        <v>0.6</v>
      </c>
      <c r="P447" s="169">
        <v>0</v>
      </c>
      <c r="Q447" s="169">
        <f>ROUND(E447*P447,2)</f>
        <v>0</v>
      </c>
      <c r="R447" s="171" t="s">
        <v>385</v>
      </c>
      <c r="S447" s="171" t="s">
        <v>164</v>
      </c>
      <c r="T447" s="172" t="s">
        <v>213</v>
      </c>
      <c r="U447" s="157">
        <v>1.0165</v>
      </c>
      <c r="V447" s="157">
        <f>ROUND(E447*U447,2)</f>
        <v>216.73</v>
      </c>
      <c r="W447" s="157"/>
      <c r="X447" s="157" t="s">
        <v>192</v>
      </c>
      <c r="Y447" s="157" t="s">
        <v>167</v>
      </c>
      <c r="Z447" s="147"/>
      <c r="AA447" s="147"/>
      <c r="AB447" s="147"/>
      <c r="AC447" s="147"/>
      <c r="AD447" s="147"/>
      <c r="AE447" s="147"/>
      <c r="AF447" s="147"/>
      <c r="AG447" s="147" t="s">
        <v>193</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2" x14ac:dyDescent="0.2">
      <c r="A448" s="154"/>
      <c r="B448" s="155"/>
      <c r="C448" s="183" t="s">
        <v>268</v>
      </c>
      <c r="D448" s="179"/>
      <c r="E448" s="180"/>
      <c r="F448" s="157"/>
      <c r="G448" s="157"/>
      <c r="H448" s="157"/>
      <c r="I448" s="157"/>
      <c r="J448" s="157"/>
      <c r="K448" s="157"/>
      <c r="L448" s="157"/>
      <c r="M448" s="157"/>
      <c r="N448" s="156"/>
      <c r="O448" s="156"/>
      <c r="P448" s="156"/>
      <c r="Q448" s="156"/>
      <c r="R448" s="157"/>
      <c r="S448" s="157"/>
      <c r="T448" s="157"/>
      <c r="U448" s="157"/>
      <c r="V448" s="157"/>
      <c r="W448" s="157"/>
      <c r="X448" s="157"/>
      <c r="Y448" s="157"/>
      <c r="Z448" s="147"/>
      <c r="AA448" s="147"/>
      <c r="AB448" s="147"/>
      <c r="AC448" s="147"/>
      <c r="AD448" s="147"/>
      <c r="AE448" s="147"/>
      <c r="AF448" s="147"/>
      <c r="AG448" s="147" t="s">
        <v>198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3" x14ac:dyDescent="0.2">
      <c r="A449" s="154"/>
      <c r="B449" s="155"/>
      <c r="C449" s="183" t="s">
        <v>199</v>
      </c>
      <c r="D449" s="179"/>
      <c r="E449" s="180"/>
      <c r="F449" s="157"/>
      <c r="G449" s="157"/>
      <c r="H449" s="157"/>
      <c r="I449" s="157"/>
      <c r="J449" s="157"/>
      <c r="K449" s="157"/>
      <c r="L449" s="157"/>
      <c r="M449" s="157"/>
      <c r="N449" s="156"/>
      <c r="O449" s="156"/>
      <c r="P449" s="156"/>
      <c r="Q449" s="156"/>
      <c r="R449" s="157"/>
      <c r="S449" s="157"/>
      <c r="T449" s="157"/>
      <c r="U449" s="157"/>
      <c r="V449" s="157"/>
      <c r="W449" s="157"/>
      <c r="X449" s="157"/>
      <c r="Y449" s="157"/>
      <c r="Z449" s="147"/>
      <c r="AA449" s="147"/>
      <c r="AB449" s="147"/>
      <c r="AC449" s="147"/>
      <c r="AD449" s="147"/>
      <c r="AE449" s="147"/>
      <c r="AF449" s="147"/>
      <c r="AG449" s="147" t="s">
        <v>198</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3" x14ac:dyDescent="0.2">
      <c r="A450" s="154"/>
      <c r="B450" s="155"/>
      <c r="C450" s="183" t="s">
        <v>285</v>
      </c>
      <c r="D450" s="179"/>
      <c r="E450" s="180">
        <v>49.56</v>
      </c>
      <c r="F450" s="157"/>
      <c r="G450" s="157"/>
      <c r="H450" s="157"/>
      <c r="I450" s="157"/>
      <c r="J450" s="157"/>
      <c r="K450" s="157"/>
      <c r="L450" s="157"/>
      <c r="M450" s="157"/>
      <c r="N450" s="156"/>
      <c r="O450" s="156"/>
      <c r="P450" s="156"/>
      <c r="Q450" s="156"/>
      <c r="R450" s="157"/>
      <c r="S450" s="157"/>
      <c r="T450" s="157"/>
      <c r="U450" s="157"/>
      <c r="V450" s="157"/>
      <c r="W450" s="157"/>
      <c r="X450" s="157"/>
      <c r="Y450" s="157"/>
      <c r="Z450" s="147"/>
      <c r="AA450" s="147"/>
      <c r="AB450" s="147"/>
      <c r="AC450" s="147"/>
      <c r="AD450" s="147"/>
      <c r="AE450" s="147"/>
      <c r="AF450" s="147"/>
      <c r="AG450" s="147" t="s">
        <v>198</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83" t="s">
        <v>216</v>
      </c>
      <c r="D451" s="179"/>
      <c r="E451" s="180">
        <v>0.40500000000000003</v>
      </c>
      <c r="F451" s="157"/>
      <c r="G451" s="157"/>
      <c r="H451" s="157"/>
      <c r="I451" s="157"/>
      <c r="J451" s="157"/>
      <c r="K451" s="157"/>
      <c r="L451" s="157"/>
      <c r="M451" s="157"/>
      <c r="N451" s="156"/>
      <c r="O451" s="156"/>
      <c r="P451" s="156"/>
      <c r="Q451" s="156"/>
      <c r="R451" s="157"/>
      <c r="S451" s="157"/>
      <c r="T451" s="157"/>
      <c r="U451" s="157"/>
      <c r="V451" s="157"/>
      <c r="W451" s="157"/>
      <c r="X451" s="157"/>
      <c r="Y451" s="157"/>
      <c r="Z451" s="147"/>
      <c r="AA451" s="147"/>
      <c r="AB451" s="147"/>
      <c r="AC451" s="147"/>
      <c r="AD451" s="147"/>
      <c r="AE451" s="147"/>
      <c r="AF451" s="147"/>
      <c r="AG451" s="147" t="s">
        <v>198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
      <c r="A452" s="154"/>
      <c r="B452" s="155"/>
      <c r="C452" s="183" t="s">
        <v>201</v>
      </c>
      <c r="D452" s="179"/>
      <c r="E452" s="180">
        <v>-4.2</v>
      </c>
      <c r="F452" s="157"/>
      <c r="G452" s="157"/>
      <c r="H452" s="157"/>
      <c r="I452" s="157"/>
      <c r="J452" s="157"/>
      <c r="K452" s="157"/>
      <c r="L452" s="157"/>
      <c r="M452" s="157"/>
      <c r="N452" s="156"/>
      <c r="O452" s="156"/>
      <c r="P452" s="156"/>
      <c r="Q452" s="156"/>
      <c r="R452" s="157"/>
      <c r="S452" s="157"/>
      <c r="T452" s="157"/>
      <c r="U452" s="157"/>
      <c r="V452" s="157"/>
      <c r="W452" s="157"/>
      <c r="X452" s="157"/>
      <c r="Y452" s="157"/>
      <c r="Z452" s="147"/>
      <c r="AA452" s="147"/>
      <c r="AB452" s="147"/>
      <c r="AC452" s="147"/>
      <c r="AD452" s="147"/>
      <c r="AE452" s="147"/>
      <c r="AF452" s="147"/>
      <c r="AG452" s="147" t="s">
        <v>198</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3" x14ac:dyDescent="0.2">
      <c r="A453" s="154"/>
      <c r="B453" s="155"/>
      <c r="C453" s="183" t="s">
        <v>286</v>
      </c>
      <c r="D453" s="179"/>
      <c r="E453" s="180">
        <v>33.04</v>
      </c>
      <c r="F453" s="157"/>
      <c r="G453" s="157"/>
      <c r="H453" s="157"/>
      <c r="I453" s="157"/>
      <c r="J453" s="157"/>
      <c r="K453" s="157"/>
      <c r="L453" s="157"/>
      <c r="M453" s="157"/>
      <c r="N453" s="156"/>
      <c r="O453" s="156"/>
      <c r="P453" s="156"/>
      <c r="Q453" s="156"/>
      <c r="R453" s="157"/>
      <c r="S453" s="157"/>
      <c r="T453" s="157"/>
      <c r="U453" s="157"/>
      <c r="V453" s="157"/>
      <c r="W453" s="157"/>
      <c r="X453" s="157"/>
      <c r="Y453" s="157"/>
      <c r="Z453" s="147"/>
      <c r="AA453" s="147"/>
      <c r="AB453" s="147"/>
      <c r="AC453" s="147"/>
      <c r="AD453" s="147"/>
      <c r="AE453" s="147"/>
      <c r="AF453" s="147"/>
      <c r="AG453" s="147" t="s">
        <v>198</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3" x14ac:dyDescent="0.2">
      <c r="A454" s="154"/>
      <c r="B454" s="155"/>
      <c r="C454" s="183" t="s">
        <v>218</v>
      </c>
      <c r="D454" s="179"/>
      <c r="E454" s="180">
        <v>0.27</v>
      </c>
      <c r="F454" s="157"/>
      <c r="G454" s="157"/>
      <c r="H454" s="157"/>
      <c r="I454" s="157"/>
      <c r="J454" s="157"/>
      <c r="K454" s="157"/>
      <c r="L454" s="157"/>
      <c r="M454" s="157"/>
      <c r="N454" s="156"/>
      <c r="O454" s="156"/>
      <c r="P454" s="156"/>
      <c r="Q454" s="156"/>
      <c r="R454" s="157"/>
      <c r="S454" s="157"/>
      <c r="T454" s="157"/>
      <c r="U454" s="157"/>
      <c r="V454" s="157"/>
      <c r="W454" s="157"/>
      <c r="X454" s="157"/>
      <c r="Y454" s="157"/>
      <c r="Z454" s="147"/>
      <c r="AA454" s="147"/>
      <c r="AB454" s="147"/>
      <c r="AC454" s="147"/>
      <c r="AD454" s="147"/>
      <c r="AE454" s="147"/>
      <c r="AF454" s="147"/>
      <c r="AG454" s="147" t="s">
        <v>198</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3" x14ac:dyDescent="0.2">
      <c r="A455" s="154"/>
      <c r="B455" s="155"/>
      <c r="C455" s="183" t="s">
        <v>203</v>
      </c>
      <c r="D455" s="179"/>
      <c r="E455" s="180">
        <v>-2.8</v>
      </c>
      <c r="F455" s="157"/>
      <c r="G455" s="157"/>
      <c r="H455" s="157"/>
      <c r="I455" s="157"/>
      <c r="J455" s="157"/>
      <c r="K455" s="157"/>
      <c r="L455" s="157"/>
      <c r="M455" s="157"/>
      <c r="N455" s="156"/>
      <c r="O455" s="156"/>
      <c r="P455" s="156"/>
      <c r="Q455" s="156"/>
      <c r="R455" s="157"/>
      <c r="S455" s="157"/>
      <c r="T455" s="157"/>
      <c r="U455" s="157"/>
      <c r="V455" s="157"/>
      <c r="W455" s="157"/>
      <c r="X455" s="157"/>
      <c r="Y455" s="157"/>
      <c r="Z455" s="147"/>
      <c r="AA455" s="147"/>
      <c r="AB455" s="147"/>
      <c r="AC455" s="147"/>
      <c r="AD455" s="147"/>
      <c r="AE455" s="147"/>
      <c r="AF455" s="147"/>
      <c r="AG455" s="147" t="s">
        <v>198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3" x14ac:dyDescent="0.2">
      <c r="A456" s="154"/>
      <c r="B456" s="155"/>
      <c r="C456" s="183" t="s">
        <v>287</v>
      </c>
      <c r="D456" s="179"/>
      <c r="E456" s="180">
        <v>17.12</v>
      </c>
      <c r="F456" s="157"/>
      <c r="G456" s="157"/>
      <c r="H456" s="157"/>
      <c r="I456" s="157"/>
      <c r="J456" s="157"/>
      <c r="K456" s="157"/>
      <c r="L456" s="157"/>
      <c r="M456" s="157"/>
      <c r="N456" s="156"/>
      <c r="O456" s="156"/>
      <c r="P456" s="156"/>
      <c r="Q456" s="156"/>
      <c r="R456" s="157"/>
      <c r="S456" s="157"/>
      <c r="T456" s="157"/>
      <c r="U456" s="157"/>
      <c r="V456" s="157"/>
      <c r="W456" s="157"/>
      <c r="X456" s="157"/>
      <c r="Y456" s="157"/>
      <c r="Z456" s="147"/>
      <c r="AA456" s="147"/>
      <c r="AB456" s="147"/>
      <c r="AC456" s="147"/>
      <c r="AD456" s="147"/>
      <c r="AE456" s="147"/>
      <c r="AF456" s="147"/>
      <c r="AG456" s="147" t="s">
        <v>198</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3" x14ac:dyDescent="0.2">
      <c r="A457" s="154"/>
      <c r="B457" s="155"/>
      <c r="C457" s="183" t="s">
        <v>220</v>
      </c>
      <c r="D457" s="179"/>
      <c r="E457" s="180">
        <v>0.13500000000000001</v>
      </c>
      <c r="F457" s="157"/>
      <c r="G457" s="157"/>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198</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83" t="s">
        <v>205</v>
      </c>
      <c r="D458" s="179"/>
      <c r="E458" s="180">
        <v>-1.6</v>
      </c>
      <c r="F458" s="157"/>
      <c r="G458" s="157"/>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198</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54"/>
      <c r="B459" s="155"/>
      <c r="C459" s="183" t="s">
        <v>288</v>
      </c>
      <c r="D459" s="179"/>
      <c r="E459" s="180">
        <v>17.12</v>
      </c>
      <c r="F459" s="157"/>
      <c r="G459" s="157"/>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198</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54"/>
      <c r="B460" s="155"/>
      <c r="C460" s="183" t="s">
        <v>220</v>
      </c>
      <c r="D460" s="179"/>
      <c r="E460" s="180">
        <v>0.13500000000000001</v>
      </c>
      <c r="F460" s="157"/>
      <c r="G460" s="157"/>
      <c r="H460" s="157"/>
      <c r="I460" s="157"/>
      <c r="J460" s="157"/>
      <c r="K460" s="157"/>
      <c r="L460" s="157"/>
      <c r="M460" s="157"/>
      <c r="N460" s="156"/>
      <c r="O460" s="156"/>
      <c r="P460" s="156"/>
      <c r="Q460" s="156"/>
      <c r="R460" s="157"/>
      <c r="S460" s="157"/>
      <c r="T460" s="157"/>
      <c r="U460" s="157"/>
      <c r="V460" s="157"/>
      <c r="W460" s="157"/>
      <c r="X460" s="157"/>
      <c r="Y460" s="157"/>
      <c r="Z460" s="147"/>
      <c r="AA460" s="147"/>
      <c r="AB460" s="147"/>
      <c r="AC460" s="147"/>
      <c r="AD460" s="147"/>
      <c r="AE460" s="147"/>
      <c r="AF460" s="147"/>
      <c r="AG460" s="147" t="s">
        <v>198</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83" t="s">
        <v>205</v>
      </c>
      <c r="D461" s="179"/>
      <c r="E461" s="180">
        <v>-1.6</v>
      </c>
      <c r="F461" s="157"/>
      <c r="G461" s="157"/>
      <c r="H461" s="157"/>
      <c r="I461" s="157"/>
      <c r="J461" s="157"/>
      <c r="K461" s="157"/>
      <c r="L461" s="157"/>
      <c r="M461" s="157"/>
      <c r="N461" s="156"/>
      <c r="O461" s="156"/>
      <c r="P461" s="156"/>
      <c r="Q461" s="156"/>
      <c r="R461" s="157"/>
      <c r="S461" s="157"/>
      <c r="T461" s="157"/>
      <c r="U461" s="157"/>
      <c r="V461" s="157"/>
      <c r="W461" s="157"/>
      <c r="X461" s="157"/>
      <c r="Y461" s="157"/>
      <c r="Z461" s="147"/>
      <c r="AA461" s="147"/>
      <c r="AB461" s="147"/>
      <c r="AC461" s="147"/>
      <c r="AD461" s="147"/>
      <c r="AE461" s="147"/>
      <c r="AF461" s="147"/>
      <c r="AG461" s="147" t="s">
        <v>198</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3" x14ac:dyDescent="0.2">
      <c r="A462" s="154"/>
      <c r="B462" s="155"/>
      <c r="C462" s="183" t="s">
        <v>289</v>
      </c>
      <c r="D462" s="179"/>
      <c r="E462" s="180">
        <v>15.36</v>
      </c>
      <c r="F462" s="157"/>
      <c r="G462" s="157"/>
      <c r="H462" s="157"/>
      <c r="I462" s="157"/>
      <c r="J462" s="157"/>
      <c r="K462" s="157"/>
      <c r="L462" s="157"/>
      <c r="M462" s="157"/>
      <c r="N462" s="156"/>
      <c r="O462" s="156"/>
      <c r="P462" s="156"/>
      <c r="Q462" s="156"/>
      <c r="R462" s="157"/>
      <c r="S462" s="157"/>
      <c r="T462" s="157"/>
      <c r="U462" s="157"/>
      <c r="V462" s="157"/>
      <c r="W462" s="157"/>
      <c r="X462" s="157"/>
      <c r="Y462" s="157"/>
      <c r="Z462" s="147"/>
      <c r="AA462" s="147"/>
      <c r="AB462" s="147"/>
      <c r="AC462" s="147"/>
      <c r="AD462" s="147"/>
      <c r="AE462" s="147"/>
      <c r="AF462" s="147"/>
      <c r="AG462" s="147" t="s">
        <v>198</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3" x14ac:dyDescent="0.2">
      <c r="A463" s="154"/>
      <c r="B463" s="155"/>
      <c r="C463" s="183" t="s">
        <v>220</v>
      </c>
      <c r="D463" s="179"/>
      <c r="E463" s="180">
        <v>0.13500000000000001</v>
      </c>
      <c r="F463" s="157"/>
      <c r="G463" s="157"/>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198</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
      <c r="A464" s="154"/>
      <c r="B464" s="155"/>
      <c r="C464" s="183" t="s">
        <v>208</v>
      </c>
      <c r="D464" s="179"/>
      <c r="E464" s="180">
        <v>-1.4</v>
      </c>
      <c r="F464" s="157"/>
      <c r="G464" s="157"/>
      <c r="H464" s="157"/>
      <c r="I464" s="157"/>
      <c r="J464" s="157"/>
      <c r="K464" s="157"/>
      <c r="L464" s="157"/>
      <c r="M464" s="157"/>
      <c r="N464" s="156"/>
      <c r="O464" s="156"/>
      <c r="P464" s="156"/>
      <c r="Q464" s="156"/>
      <c r="R464" s="157"/>
      <c r="S464" s="157"/>
      <c r="T464" s="157"/>
      <c r="U464" s="157"/>
      <c r="V464" s="157"/>
      <c r="W464" s="157"/>
      <c r="X464" s="157"/>
      <c r="Y464" s="157"/>
      <c r="Z464" s="147"/>
      <c r="AA464" s="147"/>
      <c r="AB464" s="147"/>
      <c r="AC464" s="147"/>
      <c r="AD464" s="147"/>
      <c r="AE464" s="147"/>
      <c r="AF464" s="147"/>
      <c r="AG464" s="147" t="s">
        <v>198</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3" x14ac:dyDescent="0.2">
      <c r="A465" s="154"/>
      <c r="B465" s="155"/>
      <c r="C465" s="183" t="s">
        <v>209</v>
      </c>
      <c r="D465" s="179"/>
      <c r="E465" s="180"/>
      <c r="F465" s="157"/>
      <c r="G465" s="157"/>
      <c r="H465" s="157"/>
      <c r="I465" s="157"/>
      <c r="J465" s="157"/>
      <c r="K465" s="157"/>
      <c r="L465" s="157"/>
      <c r="M465" s="157"/>
      <c r="N465" s="156"/>
      <c r="O465" s="156"/>
      <c r="P465" s="156"/>
      <c r="Q465" s="156"/>
      <c r="R465" s="157"/>
      <c r="S465" s="157"/>
      <c r="T465" s="157"/>
      <c r="U465" s="157"/>
      <c r="V465" s="157"/>
      <c r="W465" s="157"/>
      <c r="X465" s="157"/>
      <c r="Y465" s="157"/>
      <c r="Z465" s="147"/>
      <c r="AA465" s="147"/>
      <c r="AB465" s="147"/>
      <c r="AC465" s="147"/>
      <c r="AD465" s="147"/>
      <c r="AE465" s="147"/>
      <c r="AF465" s="147"/>
      <c r="AG465" s="147" t="s">
        <v>198</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3" x14ac:dyDescent="0.2">
      <c r="A466" s="154"/>
      <c r="B466" s="155"/>
      <c r="C466" s="183" t="s">
        <v>285</v>
      </c>
      <c r="D466" s="179"/>
      <c r="E466" s="180">
        <v>49.56</v>
      </c>
      <c r="F466" s="157"/>
      <c r="G466" s="157"/>
      <c r="H466" s="157"/>
      <c r="I466" s="157"/>
      <c r="J466" s="157"/>
      <c r="K466" s="157"/>
      <c r="L466" s="157"/>
      <c r="M466" s="157"/>
      <c r="N466" s="156"/>
      <c r="O466" s="156"/>
      <c r="P466" s="156"/>
      <c r="Q466" s="156"/>
      <c r="R466" s="157"/>
      <c r="S466" s="157"/>
      <c r="T466" s="157"/>
      <c r="U466" s="157"/>
      <c r="V466" s="157"/>
      <c r="W466" s="157"/>
      <c r="X466" s="157"/>
      <c r="Y466" s="157"/>
      <c r="Z466" s="147"/>
      <c r="AA466" s="147"/>
      <c r="AB466" s="147"/>
      <c r="AC466" s="147"/>
      <c r="AD466" s="147"/>
      <c r="AE466" s="147"/>
      <c r="AF466" s="147"/>
      <c r="AG466" s="147" t="s">
        <v>198</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3" x14ac:dyDescent="0.2">
      <c r="A467" s="154"/>
      <c r="B467" s="155"/>
      <c r="C467" s="183" t="s">
        <v>216</v>
      </c>
      <c r="D467" s="179"/>
      <c r="E467" s="180">
        <v>0.40500000000000003</v>
      </c>
      <c r="F467" s="157"/>
      <c r="G467" s="157"/>
      <c r="H467" s="157"/>
      <c r="I467" s="157"/>
      <c r="J467" s="157"/>
      <c r="K467" s="157"/>
      <c r="L467" s="157"/>
      <c r="M467" s="157"/>
      <c r="N467" s="156"/>
      <c r="O467" s="156"/>
      <c r="P467" s="156"/>
      <c r="Q467" s="156"/>
      <c r="R467" s="157"/>
      <c r="S467" s="157"/>
      <c r="T467" s="157"/>
      <c r="U467" s="157"/>
      <c r="V467" s="157"/>
      <c r="W467" s="157"/>
      <c r="X467" s="157"/>
      <c r="Y467" s="157"/>
      <c r="Z467" s="147"/>
      <c r="AA467" s="147"/>
      <c r="AB467" s="147"/>
      <c r="AC467" s="147"/>
      <c r="AD467" s="147"/>
      <c r="AE467" s="147"/>
      <c r="AF467" s="147"/>
      <c r="AG467" s="147" t="s">
        <v>198</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3" x14ac:dyDescent="0.2">
      <c r="A468" s="154"/>
      <c r="B468" s="155"/>
      <c r="C468" s="183" t="s">
        <v>201</v>
      </c>
      <c r="D468" s="179"/>
      <c r="E468" s="180">
        <v>-4.2</v>
      </c>
      <c r="F468" s="157"/>
      <c r="G468" s="157"/>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198</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3" x14ac:dyDescent="0.2">
      <c r="A469" s="154"/>
      <c r="B469" s="155"/>
      <c r="C469" s="183" t="s">
        <v>290</v>
      </c>
      <c r="D469" s="179"/>
      <c r="E469" s="180">
        <v>49.56</v>
      </c>
      <c r="F469" s="157"/>
      <c r="G469" s="157"/>
      <c r="H469" s="157"/>
      <c r="I469" s="157"/>
      <c r="J469" s="157"/>
      <c r="K469" s="157"/>
      <c r="L469" s="157"/>
      <c r="M469" s="157"/>
      <c r="N469" s="156"/>
      <c r="O469" s="156"/>
      <c r="P469" s="156"/>
      <c r="Q469" s="156"/>
      <c r="R469" s="157"/>
      <c r="S469" s="157"/>
      <c r="T469" s="157"/>
      <c r="U469" s="157"/>
      <c r="V469" s="157"/>
      <c r="W469" s="157"/>
      <c r="X469" s="157"/>
      <c r="Y469" s="157"/>
      <c r="Z469" s="147"/>
      <c r="AA469" s="147"/>
      <c r="AB469" s="147"/>
      <c r="AC469" s="147"/>
      <c r="AD469" s="147"/>
      <c r="AE469" s="147"/>
      <c r="AF469" s="147"/>
      <c r="AG469" s="147" t="s">
        <v>198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3" x14ac:dyDescent="0.2">
      <c r="A470" s="154"/>
      <c r="B470" s="155"/>
      <c r="C470" s="183" t="s">
        <v>216</v>
      </c>
      <c r="D470" s="179"/>
      <c r="E470" s="180">
        <v>0.40500000000000003</v>
      </c>
      <c r="F470" s="157"/>
      <c r="G470" s="157"/>
      <c r="H470" s="157"/>
      <c r="I470" s="157"/>
      <c r="J470" s="157"/>
      <c r="K470" s="157"/>
      <c r="L470" s="157"/>
      <c r="M470" s="157"/>
      <c r="N470" s="156"/>
      <c r="O470" s="156"/>
      <c r="P470" s="156"/>
      <c r="Q470" s="156"/>
      <c r="R470" s="157"/>
      <c r="S470" s="157"/>
      <c r="T470" s="157"/>
      <c r="U470" s="157"/>
      <c r="V470" s="157"/>
      <c r="W470" s="157"/>
      <c r="X470" s="157"/>
      <c r="Y470" s="157"/>
      <c r="Z470" s="147"/>
      <c r="AA470" s="147"/>
      <c r="AB470" s="147"/>
      <c r="AC470" s="147"/>
      <c r="AD470" s="147"/>
      <c r="AE470" s="147"/>
      <c r="AF470" s="147"/>
      <c r="AG470" s="147" t="s">
        <v>198</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3" x14ac:dyDescent="0.2">
      <c r="A471" s="154"/>
      <c r="B471" s="155"/>
      <c r="C471" s="183" t="s">
        <v>201</v>
      </c>
      <c r="D471" s="179"/>
      <c r="E471" s="180">
        <v>-4.2</v>
      </c>
      <c r="F471" s="157"/>
      <c r="G471" s="157"/>
      <c r="H471" s="157"/>
      <c r="I471" s="157"/>
      <c r="J471" s="157"/>
      <c r="K471" s="157"/>
      <c r="L471" s="157"/>
      <c r="M471" s="157"/>
      <c r="N471" s="156"/>
      <c r="O471" s="156"/>
      <c r="P471" s="156"/>
      <c r="Q471" s="156"/>
      <c r="R471" s="157"/>
      <c r="S471" s="157"/>
      <c r="T471" s="157"/>
      <c r="U471" s="157"/>
      <c r="V471" s="157"/>
      <c r="W471" s="157"/>
      <c r="X471" s="157"/>
      <c r="Y471" s="157"/>
      <c r="Z471" s="147"/>
      <c r="AA471" s="147"/>
      <c r="AB471" s="147"/>
      <c r="AC471" s="147"/>
      <c r="AD471" s="147"/>
      <c r="AE471" s="147"/>
      <c r="AF471" s="147"/>
      <c r="AG471" s="147" t="s">
        <v>198</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6">
        <v>53</v>
      </c>
      <c r="B472" s="167" t="s">
        <v>497</v>
      </c>
      <c r="C472" s="175" t="s">
        <v>498</v>
      </c>
      <c r="D472" s="168" t="s">
        <v>314</v>
      </c>
      <c r="E472" s="169">
        <v>31.5</v>
      </c>
      <c r="F472" s="170"/>
      <c r="G472" s="171">
        <f>ROUND(E472*F472,2)</f>
        <v>0</v>
      </c>
      <c r="H472" s="170"/>
      <c r="I472" s="171">
        <f>ROUND(E472*H472,2)</f>
        <v>0</v>
      </c>
      <c r="J472" s="170"/>
      <c r="K472" s="171">
        <f>ROUND(E472*J472,2)</f>
        <v>0</v>
      </c>
      <c r="L472" s="171">
        <v>21</v>
      </c>
      <c r="M472" s="171">
        <f>G472*(1+L472/100)</f>
        <v>0</v>
      </c>
      <c r="N472" s="169">
        <v>1.2999999999999999E-4</v>
      </c>
      <c r="O472" s="169">
        <f>ROUND(E472*N472,2)</f>
        <v>0</v>
      </c>
      <c r="P472" s="169">
        <v>0</v>
      </c>
      <c r="Q472" s="169">
        <f>ROUND(E472*P472,2)</f>
        <v>0</v>
      </c>
      <c r="R472" s="171" t="s">
        <v>385</v>
      </c>
      <c r="S472" s="171" t="s">
        <v>164</v>
      </c>
      <c r="T472" s="172" t="s">
        <v>213</v>
      </c>
      <c r="U472" s="157">
        <v>0.12</v>
      </c>
      <c r="V472" s="157">
        <f>ROUND(E472*U472,2)</f>
        <v>3.78</v>
      </c>
      <c r="W472" s="157"/>
      <c r="X472" s="157" t="s">
        <v>192</v>
      </c>
      <c r="Y472" s="157" t="s">
        <v>167</v>
      </c>
      <c r="Z472" s="147"/>
      <c r="AA472" s="147"/>
      <c r="AB472" s="147"/>
      <c r="AC472" s="147"/>
      <c r="AD472" s="147"/>
      <c r="AE472" s="147"/>
      <c r="AF472" s="147"/>
      <c r="AG472" s="147" t="s">
        <v>193</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
      <c r="A473" s="154"/>
      <c r="B473" s="155"/>
      <c r="C473" s="183" t="s">
        <v>199</v>
      </c>
      <c r="D473" s="179"/>
      <c r="E473" s="180"/>
      <c r="F473" s="157"/>
      <c r="G473" s="157"/>
      <c r="H473" s="157"/>
      <c r="I473" s="157"/>
      <c r="J473" s="157"/>
      <c r="K473" s="157"/>
      <c r="L473" s="157"/>
      <c r="M473" s="157"/>
      <c r="N473" s="156"/>
      <c r="O473" s="156"/>
      <c r="P473" s="156"/>
      <c r="Q473" s="156"/>
      <c r="R473" s="157"/>
      <c r="S473" s="157"/>
      <c r="T473" s="157"/>
      <c r="U473" s="157"/>
      <c r="V473" s="157"/>
      <c r="W473" s="157"/>
      <c r="X473" s="157"/>
      <c r="Y473" s="157"/>
      <c r="Z473" s="147"/>
      <c r="AA473" s="147"/>
      <c r="AB473" s="147"/>
      <c r="AC473" s="147"/>
      <c r="AD473" s="147"/>
      <c r="AE473" s="147"/>
      <c r="AF473" s="147"/>
      <c r="AG473" s="147" t="s">
        <v>198</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3" x14ac:dyDescent="0.2">
      <c r="A474" s="154"/>
      <c r="B474" s="155"/>
      <c r="C474" s="183" t="s">
        <v>499</v>
      </c>
      <c r="D474" s="179"/>
      <c r="E474" s="180">
        <v>6.75</v>
      </c>
      <c r="F474" s="157"/>
      <c r="G474" s="157"/>
      <c r="H474" s="157"/>
      <c r="I474" s="157"/>
      <c r="J474" s="157"/>
      <c r="K474" s="157"/>
      <c r="L474" s="157"/>
      <c r="M474" s="157"/>
      <c r="N474" s="156"/>
      <c r="O474" s="156"/>
      <c r="P474" s="156"/>
      <c r="Q474" s="156"/>
      <c r="R474" s="157"/>
      <c r="S474" s="157"/>
      <c r="T474" s="157"/>
      <c r="U474" s="157"/>
      <c r="V474" s="157"/>
      <c r="W474" s="157"/>
      <c r="X474" s="157"/>
      <c r="Y474" s="157"/>
      <c r="Z474" s="147"/>
      <c r="AA474" s="147"/>
      <c r="AB474" s="147"/>
      <c r="AC474" s="147"/>
      <c r="AD474" s="147"/>
      <c r="AE474" s="147"/>
      <c r="AF474" s="147"/>
      <c r="AG474" s="147" t="s">
        <v>198</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3" x14ac:dyDescent="0.2">
      <c r="A475" s="154"/>
      <c r="B475" s="155"/>
      <c r="C475" s="183" t="s">
        <v>500</v>
      </c>
      <c r="D475" s="179"/>
      <c r="E475" s="180">
        <v>4.5</v>
      </c>
      <c r="F475" s="157"/>
      <c r="G475" s="157"/>
      <c r="H475" s="157"/>
      <c r="I475" s="157"/>
      <c r="J475" s="157"/>
      <c r="K475" s="157"/>
      <c r="L475" s="157"/>
      <c r="M475" s="157"/>
      <c r="N475" s="156"/>
      <c r="O475" s="156"/>
      <c r="P475" s="156"/>
      <c r="Q475" s="156"/>
      <c r="R475" s="157"/>
      <c r="S475" s="157"/>
      <c r="T475" s="157"/>
      <c r="U475" s="157"/>
      <c r="V475" s="157"/>
      <c r="W475" s="157"/>
      <c r="X475" s="157"/>
      <c r="Y475" s="157"/>
      <c r="Z475" s="147"/>
      <c r="AA475" s="147"/>
      <c r="AB475" s="147"/>
      <c r="AC475" s="147"/>
      <c r="AD475" s="147"/>
      <c r="AE475" s="147"/>
      <c r="AF475" s="147"/>
      <c r="AG475" s="147" t="s">
        <v>198</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83" t="s">
        <v>501</v>
      </c>
      <c r="D476" s="179"/>
      <c r="E476" s="180">
        <v>2.25</v>
      </c>
      <c r="F476" s="157"/>
      <c r="G476" s="157"/>
      <c r="H476" s="157"/>
      <c r="I476" s="157"/>
      <c r="J476" s="157"/>
      <c r="K476" s="157"/>
      <c r="L476" s="157"/>
      <c r="M476" s="157"/>
      <c r="N476" s="156"/>
      <c r="O476" s="156"/>
      <c r="P476" s="156"/>
      <c r="Q476" s="156"/>
      <c r="R476" s="157"/>
      <c r="S476" s="157"/>
      <c r="T476" s="157"/>
      <c r="U476" s="157"/>
      <c r="V476" s="157"/>
      <c r="W476" s="157"/>
      <c r="X476" s="157"/>
      <c r="Y476" s="157"/>
      <c r="Z476" s="147"/>
      <c r="AA476" s="147"/>
      <c r="AB476" s="147"/>
      <c r="AC476" s="147"/>
      <c r="AD476" s="147"/>
      <c r="AE476" s="147"/>
      <c r="AF476" s="147"/>
      <c r="AG476" s="147" t="s">
        <v>198</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3" x14ac:dyDescent="0.2">
      <c r="A477" s="154"/>
      <c r="B477" s="155"/>
      <c r="C477" s="183" t="s">
        <v>502</v>
      </c>
      <c r="D477" s="179"/>
      <c r="E477" s="180">
        <v>2.25</v>
      </c>
      <c r="F477" s="157"/>
      <c r="G477" s="157"/>
      <c r="H477" s="157"/>
      <c r="I477" s="157"/>
      <c r="J477" s="157"/>
      <c r="K477" s="157"/>
      <c r="L477" s="157"/>
      <c r="M477" s="157"/>
      <c r="N477" s="156"/>
      <c r="O477" s="156"/>
      <c r="P477" s="156"/>
      <c r="Q477" s="156"/>
      <c r="R477" s="157"/>
      <c r="S477" s="157"/>
      <c r="T477" s="157"/>
      <c r="U477" s="157"/>
      <c r="V477" s="157"/>
      <c r="W477" s="157"/>
      <c r="X477" s="157"/>
      <c r="Y477" s="157"/>
      <c r="Z477" s="147"/>
      <c r="AA477" s="147"/>
      <c r="AB477" s="147"/>
      <c r="AC477" s="147"/>
      <c r="AD477" s="147"/>
      <c r="AE477" s="147"/>
      <c r="AF477" s="147"/>
      <c r="AG477" s="147" t="s">
        <v>198</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
      <c r="A478" s="154"/>
      <c r="B478" s="155"/>
      <c r="C478" s="183" t="s">
        <v>503</v>
      </c>
      <c r="D478" s="179"/>
      <c r="E478" s="180">
        <v>2.25</v>
      </c>
      <c r="F478" s="157"/>
      <c r="G478" s="157"/>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198</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3" x14ac:dyDescent="0.2">
      <c r="A479" s="154"/>
      <c r="B479" s="155"/>
      <c r="C479" s="183" t="s">
        <v>209</v>
      </c>
      <c r="D479" s="179"/>
      <c r="E479" s="180"/>
      <c r="F479" s="157"/>
      <c r="G479" s="157"/>
      <c r="H479" s="157"/>
      <c r="I479" s="157"/>
      <c r="J479" s="157"/>
      <c r="K479" s="157"/>
      <c r="L479" s="157"/>
      <c r="M479" s="157"/>
      <c r="N479" s="156"/>
      <c r="O479" s="156"/>
      <c r="P479" s="156"/>
      <c r="Q479" s="156"/>
      <c r="R479" s="157"/>
      <c r="S479" s="157"/>
      <c r="T479" s="157"/>
      <c r="U479" s="157"/>
      <c r="V479" s="157"/>
      <c r="W479" s="157"/>
      <c r="X479" s="157"/>
      <c r="Y479" s="157"/>
      <c r="Z479" s="147"/>
      <c r="AA479" s="147"/>
      <c r="AB479" s="147"/>
      <c r="AC479" s="147"/>
      <c r="AD479" s="147"/>
      <c r="AE479" s="147"/>
      <c r="AF479" s="147"/>
      <c r="AG479" s="147" t="s">
        <v>198</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3" x14ac:dyDescent="0.2">
      <c r="A480" s="154"/>
      <c r="B480" s="155"/>
      <c r="C480" s="183" t="s">
        <v>499</v>
      </c>
      <c r="D480" s="179"/>
      <c r="E480" s="180">
        <v>6.75</v>
      </c>
      <c r="F480" s="157"/>
      <c r="G480" s="157"/>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198</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83" t="s">
        <v>504</v>
      </c>
      <c r="D481" s="179"/>
      <c r="E481" s="180">
        <v>6.75</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198</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ht="22.5" outlineLevel="1" x14ac:dyDescent="0.2">
      <c r="A482" s="166">
        <v>54</v>
      </c>
      <c r="B482" s="167" t="s">
        <v>505</v>
      </c>
      <c r="C482" s="175" t="s">
        <v>506</v>
      </c>
      <c r="D482" s="168" t="s">
        <v>189</v>
      </c>
      <c r="E482" s="169">
        <v>234.53100000000001</v>
      </c>
      <c r="F482" s="170"/>
      <c r="G482" s="171">
        <f>ROUND(E482*F482,2)</f>
        <v>0</v>
      </c>
      <c r="H482" s="170"/>
      <c r="I482" s="171">
        <f>ROUND(E482*H482,2)</f>
        <v>0</v>
      </c>
      <c r="J482" s="170"/>
      <c r="K482" s="171">
        <f>ROUND(E482*J482,2)</f>
        <v>0</v>
      </c>
      <c r="L482" s="171">
        <v>21</v>
      </c>
      <c r="M482" s="171">
        <f>G482*(1+L482/100)</f>
        <v>0</v>
      </c>
      <c r="N482" s="169">
        <v>1.26E-2</v>
      </c>
      <c r="O482" s="169">
        <f>ROUND(E482*N482,2)</f>
        <v>2.96</v>
      </c>
      <c r="P482" s="169">
        <v>0</v>
      </c>
      <c r="Q482" s="169">
        <f>ROUND(E482*P482,2)</f>
        <v>0</v>
      </c>
      <c r="R482" s="171" t="s">
        <v>373</v>
      </c>
      <c r="S482" s="171" t="s">
        <v>213</v>
      </c>
      <c r="T482" s="172" t="s">
        <v>213</v>
      </c>
      <c r="U482" s="157">
        <v>0</v>
      </c>
      <c r="V482" s="157">
        <f>ROUND(E482*U482,2)</f>
        <v>0</v>
      </c>
      <c r="W482" s="157"/>
      <c r="X482" s="157" t="s">
        <v>374</v>
      </c>
      <c r="Y482" s="157" t="s">
        <v>167</v>
      </c>
      <c r="Z482" s="147"/>
      <c r="AA482" s="147"/>
      <c r="AB482" s="147"/>
      <c r="AC482" s="147"/>
      <c r="AD482" s="147"/>
      <c r="AE482" s="147"/>
      <c r="AF482" s="147"/>
      <c r="AG482" s="147" t="s">
        <v>375</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2" x14ac:dyDescent="0.2">
      <c r="A483" s="154"/>
      <c r="B483" s="155"/>
      <c r="C483" s="183" t="s">
        <v>494</v>
      </c>
      <c r="D483" s="179"/>
      <c r="E483" s="180">
        <v>213.21</v>
      </c>
      <c r="F483" s="157"/>
      <c r="G483" s="157"/>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198</v>
      </c>
      <c r="AH483" s="147">
        <v>5</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
      <c r="A484" s="154"/>
      <c r="B484" s="155"/>
      <c r="C484" s="184" t="s">
        <v>407</v>
      </c>
      <c r="D484" s="181"/>
      <c r="E484" s="182">
        <v>21.321000000000002</v>
      </c>
      <c r="F484" s="157"/>
      <c r="G484" s="157"/>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198</v>
      </c>
      <c r="AH484" s="147">
        <v>4</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66">
        <v>55</v>
      </c>
      <c r="B485" s="167" t="s">
        <v>507</v>
      </c>
      <c r="C485" s="175" t="s">
        <v>508</v>
      </c>
      <c r="D485" s="168" t="s">
        <v>293</v>
      </c>
      <c r="E485" s="169">
        <v>3.6075599999999999</v>
      </c>
      <c r="F485" s="170"/>
      <c r="G485" s="171">
        <f>ROUND(E485*F485,2)</f>
        <v>0</v>
      </c>
      <c r="H485" s="170"/>
      <c r="I485" s="171">
        <f>ROUND(E485*H485,2)</f>
        <v>0</v>
      </c>
      <c r="J485" s="170"/>
      <c r="K485" s="171">
        <f>ROUND(E485*J485,2)</f>
        <v>0</v>
      </c>
      <c r="L485" s="171">
        <v>21</v>
      </c>
      <c r="M485" s="171">
        <f>G485*(1+L485/100)</f>
        <v>0</v>
      </c>
      <c r="N485" s="169">
        <v>0</v>
      </c>
      <c r="O485" s="169">
        <f>ROUND(E485*N485,2)</f>
        <v>0</v>
      </c>
      <c r="P485" s="169">
        <v>0</v>
      </c>
      <c r="Q485" s="169">
        <f>ROUND(E485*P485,2)</f>
        <v>0</v>
      </c>
      <c r="R485" s="171" t="s">
        <v>385</v>
      </c>
      <c r="S485" s="171" t="s">
        <v>164</v>
      </c>
      <c r="T485" s="172" t="s">
        <v>213</v>
      </c>
      <c r="U485" s="157">
        <v>1.2649999999999999</v>
      </c>
      <c r="V485" s="157">
        <f>ROUND(E485*U485,2)</f>
        <v>4.5599999999999996</v>
      </c>
      <c r="W485" s="157"/>
      <c r="X485" s="157" t="s">
        <v>295</v>
      </c>
      <c r="Y485" s="157" t="s">
        <v>167</v>
      </c>
      <c r="Z485" s="147"/>
      <c r="AA485" s="147"/>
      <c r="AB485" s="147"/>
      <c r="AC485" s="147"/>
      <c r="AD485" s="147"/>
      <c r="AE485" s="147"/>
      <c r="AF485" s="147"/>
      <c r="AG485" s="147" t="s">
        <v>296</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2" x14ac:dyDescent="0.2">
      <c r="A486" s="154"/>
      <c r="B486" s="155"/>
      <c r="C486" s="183" t="s">
        <v>298</v>
      </c>
      <c r="D486" s="179"/>
      <c r="E486" s="180"/>
      <c r="F486" s="157"/>
      <c r="G486" s="157"/>
      <c r="H486" s="157"/>
      <c r="I486" s="157"/>
      <c r="J486" s="157"/>
      <c r="K486" s="157"/>
      <c r="L486" s="157"/>
      <c r="M486" s="157"/>
      <c r="N486" s="156"/>
      <c r="O486" s="156"/>
      <c r="P486" s="156"/>
      <c r="Q486" s="156"/>
      <c r="R486" s="157"/>
      <c r="S486" s="157"/>
      <c r="T486" s="157"/>
      <c r="U486" s="157"/>
      <c r="V486" s="157"/>
      <c r="W486" s="157"/>
      <c r="X486" s="157"/>
      <c r="Y486" s="157"/>
      <c r="Z486" s="147"/>
      <c r="AA486" s="147"/>
      <c r="AB486" s="147"/>
      <c r="AC486" s="147"/>
      <c r="AD486" s="147"/>
      <c r="AE486" s="147"/>
      <c r="AF486" s="147"/>
      <c r="AG486" s="147" t="s">
        <v>198</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3" x14ac:dyDescent="0.2">
      <c r="A487" s="154"/>
      <c r="B487" s="155"/>
      <c r="C487" s="183" t="s">
        <v>509</v>
      </c>
      <c r="D487" s="179"/>
      <c r="E487" s="180"/>
      <c r="F487" s="157"/>
      <c r="G487" s="157"/>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198</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3" x14ac:dyDescent="0.2">
      <c r="A488" s="154"/>
      <c r="B488" s="155"/>
      <c r="C488" s="183" t="s">
        <v>510</v>
      </c>
      <c r="D488" s="179"/>
      <c r="E488" s="180">
        <v>3.6075599999999999</v>
      </c>
      <c r="F488" s="157"/>
      <c r="G488" s="157"/>
      <c r="H488" s="157"/>
      <c r="I488" s="157"/>
      <c r="J488" s="157"/>
      <c r="K488" s="157"/>
      <c r="L488" s="157"/>
      <c r="M488" s="157"/>
      <c r="N488" s="156"/>
      <c r="O488" s="156"/>
      <c r="P488" s="156"/>
      <c r="Q488" s="156"/>
      <c r="R488" s="157"/>
      <c r="S488" s="157"/>
      <c r="T488" s="157"/>
      <c r="U488" s="157"/>
      <c r="V488" s="157"/>
      <c r="W488" s="157"/>
      <c r="X488" s="157"/>
      <c r="Y488" s="157"/>
      <c r="Z488" s="147"/>
      <c r="AA488" s="147"/>
      <c r="AB488" s="147"/>
      <c r="AC488" s="147"/>
      <c r="AD488" s="147"/>
      <c r="AE488" s="147"/>
      <c r="AF488" s="147"/>
      <c r="AG488" s="147" t="s">
        <v>198</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x14ac:dyDescent="0.2">
      <c r="A489" s="159" t="s">
        <v>159</v>
      </c>
      <c r="B489" s="160" t="s">
        <v>109</v>
      </c>
      <c r="C489" s="174" t="s">
        <v>110</v>
      </c>
      <c r="D489" s="161"/>
      <c r="E489" s="162"/>
      <c r="F489" s="163"/>
      <c r="G489" s="163">
        <f>SUMIF(AG490:AG552,"&lt;&gt;NOR",G490:G552)</f>
        <v>0</v>
      </c>
      <c r="H489" s="163"/>
      <c r="I489" s="163">
        <f>SUM(I490:I552)</f>
        <v>0</v>
      </c>
      <c r="J489" s="163"/>
      <c r="K489" s="163">
        <f>SUM(K490:K552)</f>
        <v>0</v>
      </c>
      <c r="L489" s="163"/>
      <c r="M489" s="163">
        <f>SUM(M490:M552)</f>
        <v>0</v>
      </c>
      <c r="N489" s="162"/>
      <c r="O489" s="162">
        <f>SUM(O490:O552)</f>
        <v>0.32999999999999996</v>
      </c>
      <c r="P489" s="162"/>
      <c r="Q489" s="162">
        <f>SUM(Q490:Q552)</f>
        <v>0</v>
      </c>
      <c r="R489" s="163"/>
      <c r="S489" s="163"/>
      <c r="T489" s="164"/>
      <c r="U489" s="158"/>
      <c r="V489" s="158">
        <f>SUM(V490:V552)</f>
        <v>197.37</v>
      </c>
      <c r="W489" s="158"/>
      <c r="X489" s="158"/>
      <c r="Y489" s="158"/>
      <c r="AG489" t="s">
        <v>160</v>
      </c>
    </row>
    <row r="490" spans="1:60" outlineLevel="1" x14ac:dyDescent="0.2">
      <c r="A490" s="166">
        <v>56</v>
      </c>
      <c r="B490" s="167" t="s">
        <v>511</v>
      </c>
      <c r="C490" s="175" t="s">
        <v>512</v>
      </c>
      <c r="D490" s="168" t="s">
        <v>189</v>
      </c>
      <c r="E490" s="169">
        <v>75.599999999999994</v>
      </c>
      <c r="F490" s="170"/>
      <c r="G490" s="171">
        <f>ROUND(E490*F490,2)</f>
        <v>0</v>
      </c>
      <c r="H490" s="170"/>
      <c r="I490" s="171">
        <f>ROUND(E490*H490,2)</f>
        <v>0</v>
      </c>
      <c r="J490" s="170"/>
      <c r="K490" s="171">
        <f>ROUND(E490*J490,2)</f>
        <v>0</v>
      </c>
      <c r="L490" s="171">
        <v>21</v>
      </c>
      <c r="M490" s="171">
        <f>G490*(1+L490/100)</f>
        <v>0</v>
      </c>
      <c r="N490" s="169">
        <v>0</v>
      </c>
      <c r="O490" s="169">
        <f>ROUND(E490*N490,2)</f>
        <v>0</v>
      </c>
      <c r="P490" s="169">
        <v>0</v>
      </c>
      <c r="Q490" s="169">
        <f>ROUND(E490*P490,2)</f>
        <v>0</v>
      </c>
      <c r="R490" s="171" t="s">
        <v>513</v>
      </c>
      <c r="S490" s="171" t="s">
        <v>164</v>
      </c>
      <c r="T490" s="172" t="s">
        <v>213</v>
      </c>
      <c r="U490" s="157">
        <v>7.6679999999999998E-2</v>
      </c>
      <c r="V490" s="157">
        <f>ROUND(E490*U490,2)</f>
        <v>5.8</v>
      </c>
      <c r="W490" s="157"/>
      <c r="X490" s="157" t="s">
        <v>192</v>
      </c>
      <c r="Y490" s="157" t="s">
        <v>167</v>
      </c>
      <c r="Z490" s="147"/>
      <c r="AA490" s="147"/>
      <c r="AB490" s="147"/>
      <c r="AC490" s="147"/>
      <c r="AD490" s="147"/>
      <c r="AE490" s="147"/>
      <c r="AF490" s="147"/>
      <c r="AG490" s="147" t="s">
        <v>193</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2" x14ac:dyDescent="0.2">
      <c r="A491" s="154"/>
      <c r="B491" s="155"/>
      <c r="C491" s="183" t="s">
        <v>228</v>
      </c>
      <c r="D491" s="179"/>
      <c r="E491" s="180"/>
      <c r="F491" s="157"/>
      <c r="G491" s="157"/>
      <c r="H491" s="157"/>
      <c r="I491" s="157"/>
      <c r="J491" s="157"/>
      <c r="K491" s="157"/>
      <c r="L491" s="157"/>
      <c r="M491" s="157"/>
      <c r="N491" s="156"/>
      <c r="O491" s="156"/>
      <c r="P491" s="156"/>
      <c r="Q491" s="156"/>
      <c r="R491" s="157"/>
      <c r="S491" s="157"/>
      <c r="T491" s="157"/>
      <c r="U491" s="157"/>
      <c r="V491" s="157"/>
      <c r="W491" s="157"/>
      <c r="X491" s="157"/>
      <c r="Y491" s="157"/>
      <c r="Z491" s="147"/>
      <c r="AA491" s="147"/>
      <c r="AB491" s="147"/>
      <c r="AC491" s="147"/>
      <c r="AD491" s="147"/>
      <c r="AE491" s="147"/>
      <c r="AF491" s="147"/>
      <c r="AG491" s="147" t="s">
        <v>198</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3" x14ac:dyDescent="0.2">
      <c r="A492" s="154"/>
      <c r="B492" s="155"/>
      <c r="C492" s="183" t="s">
        <v>199</v>
      </c>
      <c r="D492" s="179"/>
      <c r="E492" s="180"/>
      <c r="F492" s="157"/>
      <c r="G492" s="157"/>
      <c r="H492" s="157"/>
      <c r="I492" s="157"/>
      <c r="J492" s="157"/>
      <c r="K492" s="157"/>
      <c r="L492" s="157"/>
      <c r="M492" s="157"/>
      <c r="N492" s="156"/>
      <c r="O492" s="156"/>
      <c r="P492" s="156"/>
      <c r="Q492" s="156"/>
      <c r="R492" s="157"/>
      <c r="S492" s="157"/>
      <c r="T492" s="157"/>
      <c r="U492" s="157"/>
      <c r="V492" s="157"/>
      <c r="W492" s="157"/>
      <c r="X492" s="157"/>
      <c r="Y492" s="157"/>
      <c r="Z492" s="147"/>
      <c r="AA492" s="147"/>
      <c r="AB492" s="147"/>
      <c r="AC492" s="147"/>
      <c r="AD492" s="147"/>
      <c r="AE492" s="147"/>
      <c r="AF492" s="147"/>
      <c r="AG492" s="147" t="s">
        <v>198</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3" x14ac:dyDescent="0.2">
      <c r="A493" s="154"/>
      <c r="B493" s="155"/>
      <c r="C493" s="183" t="s">
        <v>229</v>
      </c>
      <c r="D493" s="179"/>
      <c r="E493" s="180">
        <v>16.2</v>
      </c>
      <c r="F493" s="157"/>
      <c r="G493" s="157"/>
      <c r="H493" s="157"/>
      <c r="I493" s="157"/>
      <c r="J493" s="157"/>
      <c r="K493" s="157"/>
      <c r="L493" s="157"/>
      <c r="M493" s="157"/>
      <c r="N493" s="156"/>
      <c r="O493" s="156"/>
      <c r="P493" s="156"/>
      <c r="Q493" s="156"/>
      <c r="R493" s="157"/>
      <c r="S493" s="157"/>
      <c r="T493" s="157"/>
      <c r="U493" s="157"/>
      <c r="V493" s="157"/>
      <c r="W493" s="157"/>
      <c r="X493" s="157"/>
      <c r="Y493" s="157"/>
      <c r="Z493" s="147"/>
      <c r="AA493" s="147"/>
      <c r="AB493" s="147"/>
      <c r="AC493" s="147"/>
      <c r="AD493" s="147"/>
      <c r="AE493" s="147"/>
      <c r="AF493" s="147"/>
      <c r="AG493" s="147" t="s">
        <v>198</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3" x14ac:dyDescent="0.2">
      <c r="A494" s="154"/>
      <c r="B494" s="155"/>
      <c r="C494" s="183" t="s">
        <v>230</v>
      </c>
      <c r="D494" s="179"/>
      <c r="E494" s="180">
        <v>10.8</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198</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3" x14ac:dyDescent="0.2">
      <c r="A495" s="154"/>
      <c r="B495" s="155"/>
      <c r="C495" s="183" t="s">
        <v>231</v>
      </c>
      <c r="D495" s="179"/>
      <c r="E495" s="180">
        <v>5.4</v>
      </c>
      <c r="F495" s="157"/>
      <c r="G495" s="157"/>
      <c r="H495" s="157"/>
      <c r="I495" s="157"/>
      <c r="J495" s="157"/>
      <c r="K495" s="157"/>
      <c r="L495" s="157"/>
      <c r="M495" s="157"/>
      <c r="N495" s="156"/>
      <c r="O495" s="156"/>
      <c r="P495" s="156"/>
      <c r="Q495" s="156"/>
      <c r="R495" s="157"/>
      <c r="S495" s="157"/>
      <c r="T495" s="157"/>
      <c r="U495" s="157"/>
      <c r="V495" s="157"/>
      <c r="W495" s="157"/>
      <c r="X495" s="157"/>
      <c r="Y495" s="157"/>
      <c r="Z495" s="147"/>
      <c r="AA495" s="147"/>
      <c r="AB495" s="147"/>
      <c r="AC495" s="147"/>
      <c r="AD495" s="147"/>
      <c r="AE495" s="147"/>
      <c r="AF495" s="147"/>
      <c r="AG495" s="147" t="s">
        <v>198</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3" x14ac:dyDescent="0.2">
      <c r="A496" s="154"/>
      <c r="B496" s="155"/>
      <c r="C496" s="183" t="s">
        <v>232</v>
      </c>
      <c r="D496" s="179"/>
      <c r="E496" s="180">
        <v>5.4</v>
      </c>
      <c r="F496" s="157"/>
      <c r="G496" s="157"/>
      <c r="H496" s="157"/>
      <c r="I496" s="157"/>
      <c r="J496" s="157"/>
      <c r="K496" s="157"/>
      <c r="L496" s="157"/>
      <c r="M496" s="157"/>
      <c r="N496" s="156"/>
      <c r="O496" s="156"/>
      <c r="P496" s="156"/>
      <c r="Q496" s="156"/>
      <c r="R496" s="157"/>
      <c r="S496" s="157"/>
      <c r="T496" s="157"/>
      <c r="U496" s="157"/>
      <c r="V496" s="157"/>
      <c r="W496" s="157"/>
      <c r="X496" s="157"/>
      <c r="Y496" s="157"/>
      <c r="Z496" s="147"/>
      <c r="AA496" s="147"/>
      <c r="AB496" s="147"/>
      <c r="AC496" s="147"/>
      <c r="AD496" s="147"/>
      <c r="AE496" s="147"/>
      <c r="AF496" s="147"/>
      <c r="AG496" s="147" t="s">
        <v>198</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3" x14ac:dyDescent="0.2">
      <c r="A497" s="154"/>
      <c r="B497" s="155"/>
      <c r="C497" s="183" t="s">
        <v>233</v>
      </c>
      <c r="D497" s="179"/>
      <c r="E497" s="180">
        <v>5.4</v>
      </c>
      <c r="F497" s="157"/>
      <c r="G497" s="157"/>
      <c r="H497" s="157"/>
      <c r="I497" s="157"/>
      <c r="J497" s="157"/>
      <c r="K497" s="157"/>
      <c r="L497" s="157"/>
      <c r="M497" s="157"/>
      <c r="N497" s="156"/>
      <c r="O497" s="156"/>
      <c r="P497" s="156"/>
      <c r="Q497" s="156"/>
      <c r="R497" s="157"/>
      <c r="S497" s="157"/>
      <c r="T497" s="157"/>
      <c r="U497" s="157"/>
      <c r="V497" s="157"/>
      <c r="W497" s="157"/>
      <c r="X497" s="157"/>
      <c r="Y497" s="157"/>
      <c r="Z497" s="147"/>
      <c r="AA497" s="147"/>
      <c r="AB497" s="147"/>
      <c r="AC497" s="147"/>
      <c r="AD497" s="147"/>
      <c r="AE497" s="147"/>
      <c r="AF497" s="147"/>
      <c r="AG497" s="147" t="s">
        <v>198</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3" x14ac:dyDescent="0.2">
      <c r="A498" s="154"/>
      <c r="B498" s="155"/>
      <c r="C498" s="183" t="s">
        <v>209</v>
      </c>
      <c r="D498" s="179"/>
      <c r="E498" s="180"/>
      <c r="F498" s="157"/>
      <c r="G498" s="157"/>
      <c r="H498" s="157"/>
      <c r="I498" s="157"/>
      <c r="J498" s="157"/>
      <c r="K498" s="157"/>
      <c r="L498" s="157"/>
      <c r="M498" s="157"/>
      <c r="N498" s="156"/>
      <c r="O498" s="156"/>
      <c r="P498" s="156"/>
      <c r="Q498" s="156"/>
      <c r="R498" s="157"/>
      <c r="S498" s="157"/>
      <c r="T498" s="157"/>
      <c r="U498" s="157"/>
      <c r="V498" s="157"/>
      <c r="W498" s="157"/>
      <c r="X498" s="157"/>
      <c r="Y498" s="157"/>
      <c r="Z498" s="147"/>
      <c r="AA498" s="147"/>
      <c r="AB498" s="147"/>
      <c r="AC498" s="147"/>
      <c r="AD498" s="147"/>
      <c r="AE498" s="147"/>
      <c r="AF498" s="147"/>
      <c r="AG498" s="147" t="s">
        <v>198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3" x14ac:dyDescent="0.2">
      <c r="A499" s="154"/>
      <c r="B499" s="155"/>
      <c r="C499" s="183" t="s">
        <v>229</v>
      </c>
      <c r="D499" s="179"/>
      <c r="E499" s="180">
        <v>16.2</v>
      </c>
      <c r="F499" s="157"/>
      <c r="G499" s="157"/>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198</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3" x14ac:dyDescent="0.2">
      <c r="A500" s="154"/>
      <c r="B500" s="155"/>
      <c r="C500" s="183" t="s">
        <v>234</v>
      </c>
      <c r="D500" s="179"/>
      <c r="E500" s="180">
        <v>16.2</v>
      </c>
      <c r="F500" s="157"/>
      <c r="G500" s="157"/>
      <c r="H500" s="157"/>
      <c r="I500" s="157"/>
      <c r="J500" s="157"/>
      <c r="K500" s="157"/>
      <c r="L500" s="157"/>
      <c r="M500" s="157"/>
      <c r="N500" s="156"/>
      <c r="O500" s="156"/>
      <c r="P500" s="156"/>
      <c r="Q500" s="156"/>
      <c r="R500" s="157"/>
      <c r="S500" s="157"/>
      <c r="T500" s="157"/>
      <c r="U500" s="157"/>
      <c r="V500" s="157"/>
      <c r="W500" s="157"/>
      <c r="X500" s="157"/>
      <c r="Y500" s="157"/>
      <c r="Z500" s="147"/>
      <c r="AA500" s="147"/>
      <c r="AB500" s="147"/>
      <c r="AC500" s="147"/>
      <c r="AD500" s="147"/>
      <c r="AE500" s="147"/>
      <c r="AF500" s="147"/>
      <c r="AG500" s="147" t="s">
        <v>198</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66">
        <v>57</v>
      </c>
      <c r="B501" s="167" t="s">
        <v>514</v>
      </c>
      <c r="C501" s="175" t="s">
        <v>515</v>
      </c>
      <c r="D501" s="168" t="s">
        <v>189</v>
      </c>
      <c r="E501" s="169">
        <v>1331.6310000000001</v>
      </c>
      <c r="F501" s="170"/>
      <c r="G501" s="171">
        <f>ROUND(E501*F501,2)</f>
        <v>0</v>
      </c>
      <c r="H501" s="170"/>
      <c r="I501" s="171">
        <f>ROUND(E501*H501,2)</f>
        <v>0</v>
      </c>
      <c r="J501" s="170"/>
      <c r="K501" s="171">
        <f>ROUND(E501*J501,2)</f>
        <v>0</v>
      </c>
      <c r="L501" s="171">
        <v>21</v>
      </c>
      <c r="M501" s="171">
        <f>G501*(1+L501/100)</f>
        <v>0</v>
      </c>
      <c r="N501" s="169">
        <v>6.9999999999999994E-5</v>
      </c>
      <c r="O501" s="169">
        <f>ROUND(E501*N501,2)</f>
        <v>0.09</v>
      </c>
      <c r="P501" s="169">
        <v>0</v>
      </c>
      <c r="Q501" s="169">
        <f>ROUND(E501*P501,2)</f>
        <v>0</v>
      </c>
      <c r="R501" s="171" t="s">
        <v>513</v>
      </c>
      <c r="S501" s="171" t="s">
        <v>164</v>
      </c>
      <c r="T501" s="172" t="s">
        <v>213</v>
      </c>
      <c r="U501" s="157">
        <v>3.2480000000000002E-2</v>
      </c>
      <c r="V501" s="157">
        <f>ROUND(E501*U501,2)</f>
        <v>43.25</v>
      </c>
      <c r="W501" s="157"/>
      <c r="X501" s="157" t="s">
        <v>192</v>
      </c>
      <c r="Y501" s="157" t="s">
        <v>167</v>
      </c>
      <c r="Z501" s="147"/>
      <c r="AA501" s="147"/>
      <c r="AB501" s="147"/>
      <c r="AC501" s="147"/>
      <c r="AD501" s="147"/>
      <c r="AE501" s="147"/>
      <c r="AF501" s="147"/>
      <c r="AG501" s="147" t="s">
        <v>193</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
      <c r="A502" s="154"/>
      <c r="B502" s="155"/>
      <c r="C502" s="183" t="s">
        <v>516</v>
      </c>
      <c r="D502" s="179"/>
      <c r="E502" s="180"/>
      <c r="F502" s="157"/>
      <c r="G502" s="157"/>
      <c r="H502" s="157"/>
      <c r="I502" s="157"/>
      <c r="J502" s="157"/>
      <c r="K502" s="157"/>
      <c r="L502" s="157"/>
      <c r="M502" s="157"/>
      <c r="N502" s="156"/>
      <c r="O502" s="156"/>
      <c r="P502" s="156"/>
      <c r="Q502" s="156"/>
      <c r="R502" s="157"/>
      <c r="S502" s="157"/>
      <c r="T502" s="157"/>
      <c r="U502" s="157"/>
      <c r="V502" s="157"/>
      <c r="W502" s="157"/>
      <c r="X502" s="157"/>
      <c r="Y502" s="157"/>
      <c r="Z502" s="147"/>
      <c r="AA502" s="147"/>
      <c r="AB502" s="147"/>
      <c r="AC502" s="147"/>
      <c r="AD502" s="147"/>
      <c r="AE502" s="147"/>
      <c r="AF502" s="147"/>
      <c r="AG502" s="147" t="s">
        <v>198</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3" x14ac:dyDescent="0.2">
      <c r="A503" s="154"/>
      <c r="B503" s="155"/>
      <c r="C503" s="183" t="s">
        <v>517</v>
      </c>
      <c r="D503" s="179"/>
      <c r="E503" s="180">
        <v>151.63200000000001</v>
      </c>
      <c r="F503" s="157"/>
      <c r="G503" s="157"/>
      <c r="H503" s="157"/>
      <c r="I503" s="157"/>
      <c r="J503" s="157"/>
      <c r="K503" s="157"/>
      <c r="L503" s="157"/>
      <c r="M503" s="157"/>
      <c r="N503" s="156"/>
      <c r="O503" s="156"/>
      <c r="P503" s="156"/>
      <c r="Q503" s="156"/>
      <c r="R503" s="157"/>
      <c r="S503" s="157"/>
      <c r="T503" s="157"/>
      <c r="U503" s="157"/>
      <c r="V503" s="157"/>
      <c r="W503" s="157"/>
      <c r="X503" s="157"/>
      <c r="Y503" s="157"/>
      <c r="Z503" s="147"/>
      <c r="AA503" s="147"/>
      <c r="AB503" s="147"/>
      <c r="AC503" s="147"/>
      <c r="AD503" s="147"/>
      <c r="AE503" s="147"/>
      <c r="AF503" s="147"/>
      <c r="AG503" s="147" t="s">
        <v>198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3" x14ac:dyDescent="0.2">
      <c r="A504" s="154"/>
      <c r="B504" s="155"/>
      <c r="C504" s="183" t="s">
        <v>518</v>
      </c>
      <c r="D504" s="179"/>
      <c r="E504" s="180">
        <v>55.613999999999997</v>
      </c>
      <c r="F504" s="157"/>
      <c r="G504" s="157"/>
      <c r="H504" s="157"/>
      <c r="I504" s="157"/>
      <c r="J504" s="157"/>
      <c r="K504" s="157"/>
      <c r="L504" s="157"/>
      <c r="M504" s="157"/>
      <c r="N504" s="156"/>
      <c r="O504" s="156"/>
      <c r="P504" s="156"/>
      <c r="Q504" s="156"/>
      <c r="R504" s="157"/>
      <c r="S504" s="157"/>
      <c r="T504" s="157"/>
      <c r="U504" s="157"/>
      <c r="V504" s="157"/>
      <c r="W504" s="157"/>
      <c r="X504" s="157"/>
      <c r="Y504" s="157"/>
      <c r="Z504" s="147"/>
      <c r="AA504" s="147"/>
      <c r="AB504" s="147"/>
      <c r="AC504" s="147"/>
      <c r="AD504" s="147"/>
      <c r="AE504" s="147"/>
      <c r="AF504" s="147"/>
      <c r="AG504" s="147" t="s">
        <v>198</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3" x14ac:dyDescent="0.2">
      <c r="A505" s="154"/>
      <c r="B505" s="155"/>
      <c r="C505" s="183" t="s">
        <v>519</v>
      </c>
      <c r="D505" s="179"/>
      <c r="E505" s="180">
        <v>101.08799999999999</v>
      </c>
      <c r="F505" s="157"/>
      <c r="G505" s="157"/>
      <c r="H505" s="157"/>
      <c r="I505" s="157"/>
      <c r="J505" s="157"/>
      <c r="K505" s="157"/>
      <c r="L505" s="157"/>
      <c r="M505" s="157"/>
      <c r="N505" s="156"/>
      <c r="O505" s="156"/>
      <c r="P505" s="156"/>
      <c r="Q505" s="156"/>
      <c r="R505" s="157"/>
      <c r="S505" s="157"/>
      <c r="T505" s="157"/>
      <c r="U505" s="157"/>
      <c r="V505" s="157"/>
      <c r="W505" s="157"/>
      <c r="X505" s="157"/>
      <c r="Y505" s="157"/>
      <c r="Z505" s="147"/>
      <c r="AA505" s="147"/>
      <c r="AB505" s="147"/>
      <c r="AC505" s="147"/>
      <c r="AD505" s="147"/>
      <c r="AE505" s="147"/>
      <c r="AF505" s="147"/>
      <c r="AG505" s="147" t="s">
        <v>198</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3" x14ac:dyDescent="0.2">
      <c r="A506" s="154"/>
      <c r="B506" s="155"/>
      <c r="C506" s="183" t="s">
        <v>520</v>
      </c>
      <c r="D506" s="179"/>
      <c r="E506" s="180">
        <v>37.076000000000001</v>
      </c>
      <c r="F506" s="157"/>
      <c r="G506" s="157"/>
      <c r="H506" s="157"/>
      <c r="I506" s="157"/>
      <c r="J506" s="157"/>
      <c r="K506" s="157"/>
      <c r="L506" s="157"/>
      <c r="M506" s="157"/>
      <c r="N506" s="156"/>
      <c r="O506" s="156"/>
      <c r="P506" s="156"/>
      <c r="Q506" s="156"/>
      <c r="R506" s="157"/>
      <c r="S506" s="157"/>
      <c r="T506" s="157"/>
      <c r="U506" s="157"/>
      <c r="V506" s="157"/>
      <c r="W506" s="157"/>
      <c r="X506" s="157"/>
      <c r="Y506" s="157"/>
      <c r="Z506" s="147"/>
      <c r="AA506" s="147"/>
      <c r="AB506" s="147"/>
      <c r="AC506" s="147"/>
      <c r="AD506" s="147"/>
      <c r="AE506" s="147"/>
      <c r="AF506" s="147"/>
      <c r="AG506" s="147" t="s">
        <v>198</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
      <c r="A507" s="154"/>
      <c r="B507" s="155"/>
      <c r="C507" s="183" t="s">
        <v>521</v>
      </c>
      <c r="D507" s="179"/>
      <c r="E507" s="180">
        <v>49.734000000000002</v>
      </c>
      <c r="F507" s="157"/>
      <c r="G507" s="157"/>
      <c r="H507" s="157"/>
      <c r="I507" s="157"/>
      <c r="J507" s="157"/>
      <c r="K507" s="157"/>
      <c r="L507" s="157"/>
      <c r="M507" s="157"/>
      <c r="N507" s="156"/>
      <c r="O507" s="156"/>
      <c r="P507" s="156"/>
      <c r="Q507" s="156"/>
      <c r="R507" s="157"/>
      <c r="S507" s="157"/>
      <c r="T507" s="157"/>
      <c r="U507" s="157"/>
      <c r="V507" s="157"/>
      <c r="W507" s="157"/>
      <c r="X507" s="157"/>
      <c r="Y507" s="157"/>
      <c r="Z507" s="147"/>
      <c r="AA507" s="147"/>
      <c r="AB507" s="147"/>
      <c r="AC507" s="147"/>
      <c r="AD507" s="147"/>
      <c r="AE507" s="147"/>
      <c r="AF507" s="147"/>
      <c r="AG507" s="147" t="s">
        <v>198</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3" x14ac:dyDescent="0.2">
      <c r="A508" s="154"/>
      <c r="B508" s="155"/>
      <c r="C508" s="183" t="s">
        <v>522</v>
      </c>
      <c r="D508" s="179"/>
      <c r="E508" s="180">
        <v>19.228000000000002</v>
      </c>
      <c r="F508" s="157"/>
      <c r="G508" s="157"/>
      <c r="H508" s="157"/>
      <c r="I508" s="157"/>
      <c r="J508" s="157"/>
      <c r="K508" s="157"/>
      <c r="L508" s="157"/>
      <c r="M508" s="157"/>
      <c r="N508" s="156"/>
      <c r="O508" s="156"/>
      <c r="P508" s="156"/>
      <c r="Q508" s="156"/>
      <c r="R508" s="157"/>
      <c r="S508" s="157"/>
      <c r="T508" s="157"/>
      <c r="U508" s="157"/>
      <c r="V508" s="157"/>
      <c r="W508" s="157"/>
      <c r="X508" s="157"/>
      <c r="Y508" s="157"/>
      <c r="Z508" s="147"/>
      <c r="AA508" s="147"/>
      <c r="AB508" s="147"/>
      <c r="AC508" s="147"/>
      <c r="AD508" s="147"/>
      <c r="AE508" s="147"/>
      <c r="AF508" s="147"/>
      <c r="AG508" s="147" t="s">
        <v>198</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
      <c r="A509" s="154"/>
      <c r="B509" s="155"/>
      <c r="C509" s="183" t="s">
        <v>523</v>
      </c>
      <c r="D509" s="179"/>
      <c r="E509" s="180">
        <v>49.734000000000002</v>
      </c>
      <c r="F509" s="157"/>
      <c r="G509" s="157"/>
      <c r="H509" s="157"/>
      <c r="I509" s="157"/>
      <c r="J509" s="157"/>
      <c r="K509" s="157"/>
      <c r="L509" s="157"/>
      <c r="M509" s="157"/>
      <c r="N509" s="156"/>
      <c r="O509" s="156"/>
      <c r="P509" s="156"/>
      <c r="Q509" s="156"/>
      <c r="R509" s="157"/>
      <c r="S509" s="157"/>
      <c r="T509" s="157"/>
      <c r="U509" s="157"/>
      <c r="V509" s="157"/>
      <c r="W509" s="157"/>
      <c r="X509" s="157"/>
      <c r="Y509" s="157"/>
      <c r="Z509" s="147"/>
      <c r="AA509" s="147"/>
      <c r="AB509" s="147"/>
      <c r="AC509" s="147"/>
      <c r="AD509" s="147"/>
      <c r="AE509" s="147"/>
      <c r="AF509" s="147"/>
      <c r="AG509" s="147" t="s">
        <v>198</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
      <c r="A510" s="154"/>
      <c r="B510" s="155"/>
      <c r="C510" s="183" t="s">
        <v>522</v>
      </c>
      <c r="D510" s="179"/>
      <c r="E510" s="180">
        <v>19.228000000000002</v>
      </c>
      <c r="F510" s="157"/>
      <c r="G510" s="157"/>
      <c r="H510" s="157"/>
      <c r="I510" s="157"/>
      <c r="J510" s="157"/>
      <c r="K510" s="157"/>
      <c r="L510" s="157"/>
      <c r="M510" s="157"/>
      <c r="N510" s="156"/>
      <c r="O510" s="156"/>
      <c r="P510" s="156"/>
      <c r="Q510" s="156"/>
      <c r="R510" s="157"/>
      <c r="S510" s="157"/>
      <c r="T510" s="157"/>
      <c r="U510" s="157"/>
      <c r="V510" s="157"/>
      <c r="W510" s="157"/>
      <c r="X510" s="157"/>
      <c r="Y510" s="157"/>
      <c r="Z510" s="147"/>
      <c r="AA510" s="147"/>
      <c r="AB510" s="147"/>
      <c r="AC510" s="147"/>
      <c r="AD510" s="147"/>
      <c r="AE510" s="147"/>
      <c r="AF510" s="147"/>
      <c r="AG510" s="147" t="s">
        <v>198</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3" x14ac:dyDescent="0.2">
      <c r="A511" s="154"/>
      <c r="B511" s="155"/>
      <c r="C511" s="183" t="s">
        <v>524</v>
      </c>
      <c r="D511" s="179"/>
      <c r="E511" s="180">
        <v>62.667000000000002</v>
      </c>
      <c r="F511" s="157"/>
      <c r="G511" s="157"/>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198</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83" t="s">
        <v>525</v>
      </c>
      <c r="D512" s="179"/>
      <c r="E512" s="180">
        <v>22.218</v>
      </c>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198</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83" t="s">
        <v>209</v>
      </c>
      <c r="D513" s="179"/>
      <c r="E513" s="180"/>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198</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83" t="s">
        <v>526</v>
      </c>
      <c r="D514" s="179"/>
      <c r="E514" s="180">
        <v>150.012</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198</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83" t="s">
        <v>518</v>
      </c>
      <c r="D515" s="179"/>
      <c r="E515" s="180">
        <v>55.613999999999997</v>
      </c>
      <c r="F515" s="157"/>
      <c r="G515" s="157"/>
      <c r="H515" s="157"/>
      <c r="I515" s="157"/>
      <c r="J515" s="157"/>
      <c r="K515" s="157"/>
      <c r="L515" s="157"/>
      <c r="M515" s="157"/>
      <c r="N515" s="156"/>
      <c r="O515" s="156"/>
      <c r="P515" s="156"/>
      <c r="Q515" s="156"/>
      <c r="R515" s="157"/>
      <c r="S515" s="157"/>
      <c r="T515" s="157"/>
      <c r="U515" s="157"/>
      <c r="V515" s="157"/>
      <c r="W515" s="157"/>
      <c r="X515" s="157"/>
      <c r="Y515" s="157"/>
      <c r="Z515" s="147"/>
      <c r="AA515" s="147"/>
      <c r="AB515" s="147"/>
      <c r="AC515" s="147"/>
      <c r="AD515" s="147"/>
      <c r="AE515" s="147"/>
      <c r="AF515" s="147"/>
      <c r="AG515" s="147" t="s">
        <v>198</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83" t="s">
        <v>527</v>
      </c>
      <c r="D516" s="179"/>
      <c r="E516" s="180">
        <v>150.012</v>
      </c>
      <c r="F516" s="157"/>
      <c r="G516" s="157"/>
      <c r="H516" s="157"/>
      <c r="I516" s="157"/>
      <c r="J516" s="157"/>
      <c r="K516" s="157"/>
      <c r="L516" s="157"/>
      <c r="M516" s="157"/>
      <c r="N516" s="156"/>
      <c r="O516" s="156"/>
      <c r="P516" s="156"/>
      <c r="Q516" s="156"/>
      <c r="R516" s="157"/>
      <c r="S516" s="157"/>
      <c r="T516" s="157"/>
      <c r="U516" s="157"/>
      <c r="V516" s="157"/>
      <c r="W516" s="157"/>
      <c r="X516" s="157"/>
      <c r="Y516" s="157"/>
      <c r="Z516" s="147"/>
      <c r="AA516" s="147"/>
      <c r="AB516" s="147"/>
      <c r="AC516" s="147"/>
      <c r="AD516" s="147"/>
      <c r="AE516" s="147"/>
      <c r="AF516" s="147"/>
      <c r="AG516" s="147" t="s">
        <v>198</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83" t="s">
        <v>518</v>
      </c>
      <c r="D517" s="179"/>
      <c r="E517" s="180">
        <v>55.613999999999997</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198</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83" t="s">
        <v>528</v>
      </c>
      <c r="D518" s="179"/>
      <c r="E518" s="180"/>
      <c r="F518" s="157"/>
      <c r="G518" s="157"/>
      <c r="H518" s="157"/>
      <c r="I518" s="157"/>
      <c r="J518" s="157"/>
      <c r="K518" s="157"/>
      <c r="L518" s="157"/>
      <c r="M518" s="157"/>
      <c r="N518" s="156"/>
      <c r="O518" s="156"/>
      <c r="P518" s="156"/>
      <c r="Q518" s="156"/>
      <c r="R518" s="157"/>
      <c r="S518" s="157"/>
      <c r="T518" s="157"/>
      <c r="U518" s="157"/>
      <c r="V518" s="157"/>
      <c r="W518" s="157"/>
      <c r="X518" s="157"/>
      <c r="Y518" s="157"/>
      <c r="Z518" s="147"/>
      <c r="AA518" s="147"/>
      <c r="AB518" s="147"/>
      <c r="AC518" s="147"/>
      <c r="AD518" s="147"/>
      <c r="AE518" s="147"/>
      <c r="AF518" s="147"/>
      <c r="AG518" s="147" t="s">
        <v>198</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83" t="s">
        <v>516</v>
      </c>
      <c r="D519" s="179"/>
      <c r="E519" s="180"/>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198</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83" t="s">
        <v>529</v>
      </c>
      <c r="D520" s="179"/>
      <c r="E520" s="180">
        <v>75.36</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198</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83" t="s">
        <v>530</v>
      </c>
      <c r="D521" s="179"/>
      <c r="E521" s="180">
        <v>50.24</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198</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83" t="s">
        <v>531</v>
      </c>
      <c r="D522" s="179"/>
      <c r="E522" s="180">
        <v>24.83</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198</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83" t="s">
        <v>532</v>
      </c>
      <c r="D523" s="179"/>
      <c r="E523" s="180">
        <v>24.83</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198</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
      <c r="A524" s="154"/>
      <c r="B524" s="155"/>
      <c r="C524" s="183" t="s">
        <v>533</v>
      </c>
      <c r="D524" s="179"/>
      <c r="E524" s="180">
        <v>28.58</v>
      </c>
      <c r="F524" s="157"/>
      <c r="G524" s="157"/>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198</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
      <c r="A525" s="154"/>
      <c r="B525" s="155"/>
      <c r="C525" s="183" t="s">
        <v>209</v>
      </c>
      <c r="D525" s="179"/>
      <c r="E525" s="180"/>
      <c r="F525" s="157"/>
      <c r="G525" s="157"/>
      <c r="H525" s="157"/>
      <c r="I525" s="157"/>
      <c r="J525" s="157"/>
      <c r="K525" s="157"/>
      <c r="L525" s="157"/>
      <c r="M525" s="157"/>
      <c r="N525" s="156"/>
      <c r="O525" s="156"/>
      <c r="P525" s="156"/>
      <c r="Q525" s="156"/>
      <c r="R525" s="157"/>
      <c r="S525" s="157"/>
      <c r="T525" s="157"/>
      <c r="U525" s="157"/>
      <c r="V525" s="157"/>
      <c r="W525" s="157"/>
      <c r="X525" s="157"/>
      <c r="Y525" s="157"/>
      <c r="Z525" s="147"/>
      <c r="AA525" s="147"/>
      <c r="AB525" s="147"/>
      <c r="AC525" s="147"/>
      <c r="AD525" s="147"/>
      <c r="AE525" s="147"/>
      <c r="AF525" s="147"/>
      <c r="AG525" s="147" t="s">
        <v>198</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83" t="s">
        <v>534</v>
      </c>
      <c r="D526" s="179"/>
      <c r="E526" s="180">
        <v>74.16</v>
      </c>
      <c r="F526" s="157"/>
      <c r="G526" s="157"/>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198</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83" t="s">
        <v>535</v>
      </c>
      <c r="D527" s="179"/>
      <c r="E527" s="180">
        <v>74.16</v>
      </c>
      <c r="F527" s="157"/>
      <c r="G527" s="157"/>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198</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66">
        <v>58</v>
      </c>
      <c r="B528" s="167" t="s">
        <v>536</v>
      </c>
      <c r="C528" s="175" t="s">
        <v>537</v>
      </c>
      <c r="D528" s="168" t="s">
        <v>189</v>
      </c>
      <c r="E528" s="169">
        <v>93.817999999999998</v>
      </c>
      <c r="F528" s="170"/>
      <c r="G528" s="171">
        <f>ROUND(E528*F528,2)</f>
        <v>0</v>
      </c>
      <c r="H528" s="170"/>
      <c r="I528" s="171">
        <f>ROUND(E528*H528,2)</f>
        <v>0</v>
      </c>
      <c r="J528" s="170"/>
      <c r="K528" s="171">
        <f>ROUND(E528*J528,2)</f>
        <v>0</v>
      </c>
      <c r="L528" s="171">
        <v>21</v>
      </c>
      <c r="M528" s="171">
        <f>G528*(1+L528/100)</f>
        <v>0</v>
      </c>
      <c r="N528" s="169">
        <v>1.2999999999999999E-4</v>
      </c>
      <c r="O528" s="169">
        <f>ROUND(E528*N528,2)</f>
        <v>0.01</v>
      </c>
      <c r="P528" s="169">
        <v>0</v>
      </c>
      <c r="Q528" s="169">
        <f>ROUND(E528*P528,2)</f>
        <v>0</v>
      </c>
      <c r="R528" s="171" t="s">
        <v>513</v>
      </c>
      <c r="S528" s="171" t="s">
        <v>164</v>
      </c>
      <c r="T528" s="172" t="s">
        <v>213</v>
      </c>
      <c r="U528" s="157">
        <v>3.2480000000000002E-2</v>
      </c>
      <c r="V528" s="157">
        <f>ROUND(E528*U528,2)</f>
        <v>3.05</v>
      </c>
      <c r="W528" s="157"/>
      <c r="X528" s="157" t="s">
        <v>192</v>
      </c>
      <c r="Y528" s="157" t="s">
        <v>167</v>
      </c>
      <c r="Z528" s="147"/>
      <c r="AA528" s="147"/>
      <c r="AB528" s="147"/>
      <c r="AC528" s="147"/>
      <c r="AD528" s="147"/>
      <c r="AE528" s="147"/>
      <c r="AF528" s="147"/>
      <c r="AG528" s="147" t="s">
        <v>193</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2" x14ac:dyDescent="0.2">
      <c r="A529" s="154"/>
      <c r="B529" s="155"/>
      <c r="C529" s="183" t="s">
        <v>538</v>
      </c>
      <c r="D529" s="179"/>
      <c r="E529" s="180">
        <v>93.817999999999998</v>
      </c>
      <c r="F529" s="157"/>
      <c r="G529" s="157"/>
      <c r="H529" s="157"/>
      <c r="I529" s="157"/>
      <c r="J529" s="157"/>
      <c r="K529" s="157"/>
      <c r="L529" s="157"/>
      <c r="M529" s="157"/>
      <c r="N529" s="156"/>
      <c r="O529" s="156"/>
      <c r="P529" s="156"/>
      <c r="Q529" s="156"/>
      <c r="R529" s="157"/>
      <c r="S529" s="157"/>
      <c r="T529" s="157"/>
      <c r="U529" s="157"/>
      <c r="V529" s="157"/>
      <c r="W529" s="157"/>
      <c r="X529" s="157"/>
      <c r="Y529" s="157"/>
      <c r="Z529" s="147"/>
      <c r="AA529" s="147"/>
      <c r="AB529" s="147"/>
      <c r="AC529" s="147"/>
      <c r="AD529" s="147"/>
      <c r="AE529" s="147"/>
      <c r="AF529" s="147"/>
      <c r="AG529" s="147" t="s">
        <v>198</v>
      </c>
      <c r="AH529" s="147">
        <v>5</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ht="33.75" outlineLevel="1" x14ac:dyDescent="0.2">
      <c r="A530" s="166">
        <v>59</v>
      </c>
      <c r="B530" s="167" t="s">
        <v>539</v>
      </c>
      <c r="C530" s="175" t="s">
        <v>540</v>
      </c>
      <c r="D530" s="168" t="s">
        <v>189</v>
      </c>
      <c r="E530" s="169">
        <v>1331.6310000000001</v>
      </c>
      <c r="F530" s="170"/>
      <c r="G530" s="171">
        <f>ROUND(E530*F530,2)</f>
        <v>0</v>
      </c>
      <c r="H530" s="170"/>
      <c r="I530" s="171">
        <f>ROUND(E530*H530,2)</f>
        <v>0</v>
      </c>
      <c r="J530" s="170"/>
      <c r="K530" s="171">
        <f>ROUND(E530*J530,2)</f>
        <v>0</v>
      </c>
      <c r="L530" s="171">
        <v>21</v>
      </c>
      <c r="M530" s="171">
        <f>G530*(1+L530/100)</f>
        <v>0</v>
      </c>
      <c r="N530" s="169">
        <v>1.4999999999999999E-4</v>
      </c>
      <c r="O530" s="169">
        <f>ROUND(E530*N530,2)</f>
        <v>0.2</v>
      </c>
      <c r="P530" s="169">
        <v>0</v>
      </c>
      <c r="Q530" s="169">
        <f>ROUND(E530*P530,2)</f>
        <v>0</v>
      </c>
      <c r="R530" s="171" t="s">
        <v>513</v>
      </c>
      <c r="S530" s="171" t="s">
        <v>164</v>
      </c>
      <c r="T530" s="172" t="s">
        <v>213</v>
      </c>
      <c r="U530" s="157">
        <v>0.10191</v>
      </c>
      <c r="V530" s="157">
        <f>ROUND(E530*U530,2)</f>
        <v>135.71</v>
      </c>
      <c r="W530" s="157"/>
      <c r="X530" s="157" t="s">
        <v>192</v>
      </c>
      <c r="Y530" s="157" t="s">
        <v>167</v>
      </c>
      <c r="Z530" s="147"/>
      <c r="AA530" s="147"/>
      <c r="AB530" s="147"/>
      <c r="AC530" s="147"/>
      <c r="AD530" s="147"/>
      <c r="AE530" s="147"/>
      <c r="AF530" s="147"/>
      <c r="AG530" s="147" t="s">
        <v>193</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2" x14ac:dyDescent="0.2">
      <c r="A531" s="154"/>
      <c r="B531" s="155"/>
      <c r="C531" s="183" t="s">
        <v>541</v>
      </c>
      <c r="D531" s="179"/>
      <c r="E531" s="180">
        <v>1331.6310000000001</v>
      </c>
      <c r="F531" s="157"/>
      <c r="G531" s="157"/>
      <c r="H531" s="157"/>
      <c r="I531" s="157"/>
      <c r="J531" s="157"/>
      <c r="K531" s="157"/>
      <c r="L531" s="157"/>
      <c r="M531" s="157"/>
      <c r="N531" s="156"/>
      <c r="O531" s="156"/>
      <c r="P531" s="156"/>
      <c r="Q531" s="156"/>
      <c r="R531" s="157"/>
      <c r="S531" s="157"/>
      <c r="T531" s="157"/>
      <c r="U531" s="157"/>
      <c r="V531" s="157"/>
      <c r="W531" s="157"/>
      <c r="X531" s="157"/>
      <c r="Y531" s="157"/>
      <c r="Z531" s="147"/>
      <c r="AA531" s="147"/>
      <c r="AB531" s="147"/>
      <c r="AC531" s="147"/>
      <c r="AD531" s="147"/>
      <c r="AE531" s="147"/>
      <c r="AF531" s="147"/>
      <c r="AG531" s="147" t="s">
        <v>198</v>
      </c>
      <c r="AH531" s="147">
        <v>5</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ht="33.75" outlineLevel="1" x14ac:dyDescent="0.2">
      <c r="A532" s="166">
        <v>60</v>
      </c>
      <c r="B532" s="167" t="s">
        <v>542</v>
      </c>
      <c r="C532" s="175" t="s">
        <v>543</v>
      </c>
      <c r="D532" s="168" t="s">
        <v>189</v>
      </c>
      <c r="E532" s="169">
        <v>93.817999999999998</v>
      </c>
      <c r="F532" s="170"/>
      <c r="G532" s="171">
        <f>ROUND(E532*F532,2)</f>
        <v>0</v>
      </c>
      <c r="H532" s="170"/>
      <c r="I532" s="171">
        <f>ROUND(E532*H532,2)</f>
        <v>0</v>
      </c>
      <c r="J532" s="170"/>
      <c r="K532" s="171">
        <f>ROUND(E532*J532,2)</f>
        <v>0</v>
      </c>
      <c r="L532" s="171">
        <v>21</v>
      </c>
      <c r="M532" s="171">
        <f>G532*(1+L532/100)</f>
        <v>0</v>
      </c>
      <c r="N532" s="169">
        <v>2.9E-4</v>
      </c>
      <c r="O532" s="169">
        <f>ROUND(E532*N532,2)</f>
        <v>0.03</v>
      </c>
      <c r="P532" s="169">
        <v>0</v>
      </c>
      <c r="Q532" s="169">
        <f>ROUND(E532*P532,2)</f>
        <v>0</v>
      </c>
      <c r="R532" s="171" t="s">
        <v>513</v>
      </c>
      <c r="S532" s="171" t="s">
        <v>164</v>
      </c>
      <c r="T532" s="172" t="s">
        <v>213</v>
      </c>
      <c r="U532" s="157">
        <v>0.10191</v>
      </c>
      <c r="V532" s="157">
        <f>ROUND(E532*U532,2)</f>
        <v>9.56</v>
      </c>
      <c r="W532" s="157"/>
      <c r="X532" s="157" t="s">
        <v>192</v>
      </c>
      <c r="Y532" s="157" t="s">
        <v>167</v>
      </c>
      <c r="Z532" s="147"/>
      <c r="AA532" s="147"/>
      <c r="AB532" s="147"/>
      <c r="AC532" s="147"/>
      <c r="AD532" s="147"/>
      <c r="AE532" s="147"/>
      <c r="AF532" s="147"/>
      <c r="AG532" s="147" t="s">
        <v>193</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2" x14ac:dyDescent="0.2">
      <c r="A533" s="154"/>
      <c r="B533" s="155"/>
      <c r="C533" s="183" t="s">
        <v>268</v>
      </c>
      <c r="D533" s="179"/>
      <c r="E533" s="180"/>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198</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83" t="s">
        <v>199</v>
      </c>
      <c r="D534" s="179"/>
      <c r="E534" s="180"/>
      <c r="F534" s="157"/>
      <c r="G534" s="157"/>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198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83" t="s">
        <v>544</v>
      </c>
      <c r="D535" s="179"/>
      <c r="E535" s="180">
        <v>7.4340000000000002</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198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83" t="s">
        <v>545</v>
      </c>
      <c r="D536" s="179"/>
      <c r="E536" s="180">
        <v>4.9560000000000004</v>
      </c>
      <c r="F536" s="157"/>
      <c r="G536" s="157"/>
      <c r="H536" s="157"/>
      <c r="I536" s="157"/>
      <c r="J536" s="157"/>
      <c r="K536" s="157"/>
      <c r="L536" s="157"/>
      <c r="M536" s="157"/>
      <c r="N536" s="156"/>
      <c r="O536" s="156"/>
      <c r="P536" s="156"/>
      <c r="Q536" s="156"/>
      <c r="R536" s="157"/>
      <c r="S536" s="157"/>
      <c r="T536" s="157"/>
      <c r="U536" s="157"/>
      <c r="V536" s="157"/>
      <c r="W536" s="157"/>
      <c r="X536" s="157"/>
      <c r="Y536" s="157"/>
      <c r="Z536" s="147"/>
      <c r="AA536" s="147"/>
      <c r="AB536" s="147"/>
      <c r="AC536" s="147"/>
      <c r="AD536" s="147"/>
      <c r="AE536" s="147"/>
      <c r="AF536" s="147"/>
      <c r="AG536" s="147" t="s">
        <v>198</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83" t="s">
        <v>546</v>
      </c>
      <c r="D537" s="179"/>
      <c r="E537" s="180">
        <v>2.5680000000000001</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198</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83" t="s">
        <v>547</v>
      </c>
      <c r="D538" s="179"/>
      <c r="E538" s="180">
        <v>2.5680000000000001</v>
      </c>
      <c r="F538" s="157"/>
      <c r="G538" s="157"/>
      <c r="H538" s="157"/>
      <c r="I538" s="157"/>
      <c r="J538" s="157"/>
      <c r="K538" s="157"/>
      <c r="L538" s="157"/>
      <c r="M538" s="157"/>
      <c r="N538" s="156"/>
      <c r="O538" s="156"/>
      <c r="P538" s="156"/>
      <c r="Q538" s="156"/>
      <c r="R538" s="157"/>
      <c r="S538" s="157"/>
      <c r="T538" s="157"/>
      <c r="U538" s="157"/>
      <c r="V538" s="157"/>
      <c r="W538" s="157"/>
      <c r="X538" s="157"/>
      <c r="Y538" s="157"/>
      <c r="Z538" s="147"/>
      <c r="AA538" s="147"/>
      <c r="AB538" s="147"/>
      <c r="AC538" s="147"/>
      <c r="AD538" s="147"/>
      <c r="AE538" s="147"/>
      <c r="AF538" s="147"/>
      <c r="AG538" s="147" t="s">
        <v>198</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3" x14ac:dyDescent="0.2">
      <c r="A539" s="154"/>
      <c r="B539" s="155"/>
      <c r="C539" s="183" t="s">
        <v>548</v>
      </c>
      <c r="D539" s="179"/>
      <c r="E539" s="180">
        <v>2.3039999999999998</v>
      </c>
      <c r="F539" s="157"/>
      <c r="G539" s="157"/>
      <c r="H539" s="157"/>
      <c r="I539" s="157"/>
      <c r="J539" s="157"/>
      <c r="K539" s="157"/>
      <c r="L539" s="157"/>
      <c r="M539" s="157"/>
      <c r="N539" s="156"/>
      <c r="O539" s="156"/>
      <c r="P539" s="156"/>
      <c r="Q539" s="156"/>
      <c r="R539" s="157"/>
      <c r="S539" s="157"/>
      <c r="T539" s="157"/>
      <c r="U539" s="157"/>
      <c r="V539" s="157"/>
      <c r="W539" s="157"/>
      <c r="X539" s="157"/>
      <c r="Y539" s="157"/>
      <c r="Z539" s="147"/>
      <c r="AA539" s="147"/>
      <c r="AB539" s="147"/>
      <c r="AC539" s="147"/>
      <c r="AD539" s="147"/>
      <c r="AE539" s="147"/>
      <c r="AF539" s="147"/>
      <c r="AG539" s="147" t="s">
        <v>198</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
      <c r="A540" s="154"/>
      <c r="B540" s="155"/>
      <c r="C540" s="183" t="s">
        <v>209</v>
      </c>
      <c r="D540" s="179"/>
      <c r="E540" s="180"/>
      <c r="F540" s="157"/>
      <c r="G540" s="157"/>
      <c r="H540" s="157"/>
      <c r="I540" s="157"/>
      <c r="J540" s="157"/>
      <c r="K540" s="157"/>
      <c r="L540" s="157"/>
      <c r="M540" s="157"/>
      <c r="N540" s="156"/>
      <c r="O540" s="156"/>
      <c r="P540" s="156"/>
      <c r="Q540" s="156"/>
      <c r="R540" s="157"/>
      <c r="S540" s="157"/>
      <c r="T540" s="157"/>
      <c r="U540" s="157"/>
      <c r="V540" s="157"/>
      <c r="W540" s="157"/>
      <c r="X540" s="157"/>
      <c r="Y540" s="157"/>
      <c r="Z540" s="147"/>
      <c r="AA540" s="147"/>
      <c r="AB540" s="147"/>
      <c r="AC540" s="147"/>
      <c r="AD540" s="147"/>
      <c r="AE540" s="147"/>
      <c r="AF540" s="147"/>
      <c r="AG540" s="147" t="s">
        <v>198</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3" x14ac:dyDescent="0.2">
      <c r="A541" s="154"/>
      <c r="B541" s="155"/>
      <c r="C541" s="183" t="s">
        <v>544</v>
      </c>
      <c r="D541" s="179"/>
      <c r="E541" s="180">
        <v>7.4340000000000002</v>
      </c>
      <c r="F541" s="157"/>
      <c r="G541" s="157"/>
      <c r="H541" s="157"/>
      <c r="I541" s="157"/>
      <c r="J541" s="157"/>
      <c r="K541" s="157"/>
      <c r="L541" s="157"/>
      <c r="M541" s="157"/>
      <c r="N541" s="156"/>
      <c r="O541" s="156"/>
      <c r="P541" s="156"/>
      <c r="Q541" s="156"/>
      <c r="R541" s="157"/>
      <c r="S541" s="157"/>
      <c r="T541" s="157"/>
      <c r="U541" s="157"/>
      <c r="V541" s="157"/>
      <c r="W541" s="157"/>
      <c r="X541" s="157"/>
      <c r="Y541" s="157"/>
      <c r="Z541" s="147"/>
      <c r="AA541" s="147"/>
      <c r="AB541" s="147"/>
      <c r="AC541" s="147"/>
      <c r="AD541" s="147"/>
      <c r="AE541" s="147"/>
      <c r="AF541" s="147"/>
      <c r="AG541" s="147" t="s">
        <v>198</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3" x14ac:dyDescent="0.2">
      <c r="A542" s="154"/>
      <c r="B542" s="155"/>
      <c r="C542" s="183" t="s">
        <v>549</v>
      </c>
      <c r="D542" s="179"/>
      <c r="E542" s="180">
        <v>7.4340000000000002</v>
      </c>
      <c r="F542" s="157"/>
      <c r="G542" s="157"/>
      <c r="H542" s="157"/>
      <c r="I542" s="157"/>
      <c r="J542" s="157"/>
      <c r="K542" s="157"/>
      <c r="L542" s="157"/>
      <c r="M542" s="157"/>
      <c r="N542" s="156"/>
      <c r="O542" s="156"/>
      <c r="P542" s="156"/>
      <c r="Q542" s="156"/>
      <c r="R542" s="157"/>
      <c r="S542" s="157"/>
      <c r="T542" s="157"/>
      <c r="U542" s="157"/>
      <c r="V542" s="157"/>
      <c r="W542" s="157"/>
      <c r="X542" s="157"/>
      <c r="Y542" s="157"/>
      <c r="Z542" s="147"/>
      <c r="AA542" s="147"/>
      <c r="AB542" s="147"/>
      <c r="AC542" s="147"/>
      <c r="AD542" s="147"/>
      <c r="AE542" s="147"/>
      <c r="AF542" s="147"/>
      <c r="AG542" s="147" t="s">
        <v>198</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3" x14ac:dyDescent="0.2">
      <c r="A543" s="154"/>
      <c r="B543" s="155"/>
      <c r="C543" s="183" t="s">
        <v>528</v>
      </c>
      <c r="D543" s="179"/>
      <c r="E543" s="180"/>
      <c r="F543" s="157"/>
      <c r="G543" s="157"/>
      <c r="H543" s="157"/>
      <c r="I543" s="157"/>
      <c r="J543" s="157"/>
      <c r="K543" s="157"/>
      <c r="L543" s="157"/>
      <c r="M543" s="157"/>
      <c r="N543" s="156"/>
      <c r="O543" s="156"/>
      <c r="P543" s="156"/>
      <c r="Q543" s="156"/>
      <c r="R543" s="157"/>
      <c r="S543" s="157"/>
      <c r="T543" s="157"/>
      <c r="U543" s="157"/>
      <c r="V543" s="157"/>
      <c r="W543" s="157"/>
      <c r="X543" s="157"/>
      <c r="Y543" s="157"/>
      <c r="Z543" s="147"/>
      <c r="AA543" s="147"/>
      <c r="AB543" s="147"/>
      <c r="AC543" s="147"/>
      <c r="AD543" s="147"/>
      <c r="AE543" s="147"/>
      <c r="AF543" s="147"/>
      <c r="AG543" s="147" t="s">
        <v>198</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3" x14ac:dyDescent="0.2">
      <c r="A544" s="154"/>
      <c r="B544" s="155"/>
      <c r="C544" s="183" t="s">
        <v>199</v>
      </c>
      <c r="D544" s="179"/>
      <c r="E544" s="180"/>
      <c r="F544" s="157"/>
      <c r="G544" s="157"/>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198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
      <c r="A545" s="154"/>
      <c r="B545" s="155"/>
      <c r="C545" s="183" t="s">
        <v>258</v>
      </c>
      <c r="D545" s="179"/>
      <c r="E545" s="180">
        <v>12.66</v>
      </c>
      <c r="F545" s="157"/>
      <c r="G545" s="157"/>
      <c r="H545" s="157"/>
      <c r="I545" s="157"/>
      <c r="J545" s="157"/>
      <c r="K545" s="157"/>
      <c r="L545" s="157"/>
      <c r="M545" s="157"/>
      <c r="N545" s="156"/>
      <c r="O545" s="156"/>
      <c r="P545" s="156"/>
      <c r="Q545" s="156"/>
      <c r="R545" s="157"/>
      <c r="S545" s="157"/>
      <c r="T545" s="157"/>
      <c r="U545" s="157"/>
      <c r="V545" s="157"/>
      <c r="W545" s="157"/>
      <c r="X545" s="157"/>
      <c r="Y545" s="157"/>
      <c r="Z545" s="147"/>
      <c r="AA545" s="147"/>
      <c r="AB545" s="147"/>
      <c r="AC545" s="147"/>
      <c r="AD545" s="147"/>
      <c r="AE545" s="147"/>
      <c r="AF545" s="147"/>
      <c r="AG545" s="147" t="s">
        <v>198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183" t="s">
        <v>259</v>
      </c>
      <c r="D546" s="179"/>
      <c r="E546" s="180">
        <v>8.44</v>
      </c>
      <c r="F546" s="157"/>
      <c r="G546" s="157"/>
      <c r="H546" s="157"/>
      <c r="I546" s="157"/>
      <c r="J546" s="157"/>
      <c r="K546" s="157"/>
      <c r="L546" s="157"/>
      <c r="M546" s="157"/>
      <c r="N546" s="156"/>
      <c r="O546" s="156"/>
      <c r="P546" s="156"/>
      <c r="Q546" s="156"/>
      <c r="R546" s="157"/>
      <c r="S546" s="157"/>
      <c r="T546" s="157"/>
      <c r="U546" s="157"/>
      <c r="V546" s="157"/>
      <c r="W546" s="157"/>
      <c r="X546" s="157"/>
      <c r="Y546" s="157"/>
      <c r="Z546" s="147"/>
      <c r="AA546" s="147"/>
      <c r="AB546" s="147"/>
      <c r="AC546" s="147"/>
      <c r="AD546" s="147"/>
      <c r="AE546" s="147"/>
      <c r="AF546" s="147"/>
      <c r="AG546" s="147" t="s">
        <v>198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83" t="s">
        <v>260</v>
      </c>
      <c r="D547" s="179"/>
      <c r="E547" s="180">
        <v>4.5</v>
      </c>
      <c r="F547" s="157"/>
      <c r="G547" s="157"/>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198</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
      <c r="A548" s="154"/>
      <c r="B548" s="155"/>
      <c r="C548" s="183" t="s">
        <v>261</v>
      </c>
      <c r="D548" s="179"/>
      <c r="E548" s="180">
        <v>4.5</v>
      </c>
      <c r="F548" s="157"/>
      <c r="G548" s="157"/>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198</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
      <c r="A549" s="154"/>
      <c r="B549" s="155"/>
      <c r="C549" s="183" t="s">
        <v>262</v>
      </c>
      <c r="D549" s="179"/>
      <c r="E549" s="180">
        <v>3.7</v>
      </c>
      <c r="F549" s="157"/>
      <c r="G549" s="157"/>
      <c r="H549" s="157"/>
      <c r="I549" s="157"/>
      <c r="J549" s="157"/>
      <c r="K549" s="157"/>
      <c r="L549" s="157"/>
      <c r="M549" s="157"/>
      <c r="N549" s="156"/>
      <c r="O549" s="156"/>
      <c r="P549" s="156"/>
      <c r="Q549" s="156"/>
      <c r="R549" s="157"/>
      <c r="S549" s="157"/>
      <c r="T549" s="157"/>
      <c r="U549" s="157"/>
      <c r="V549" s="157"/>
      <c r="W549" s="157"/>
      <c r="X549" s="157"/>
      <c r="Y549" s="157"/>
      <c r="Z549" s="147"/>
      <c r="AA549" s="147"/>
      <c r="AB549" s="147"/>
      <c r="AC549" s="147"/>
      <c r="AD549" s="147"/>
      <c r="AE549" s="147"/>
      <c r="AF549" s="147"/>
      <c r="AG549" s="147" t="s">
        <v>198</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
      <c r="A550" s="154"/>
      <c r="B550" s="155"/>
      <c r="C550" s="183" t="s">
        <v>209</v>
      </c>
      <c r="D550" s="179"/>
      <c r="E550" s="180"/>
      <c r="F550" s="157"/>
      <c r="G550" s="157"/>
      <c r="H550" s="157"/>
      <c r="I550" s="157"/>
      <c r="J550" s="157"/>
      <c r="K550" s="157"/>
      <c r="L550" s="157"/>
      <c r="M550" s="157"/>
      <c r="N550" s="156"/>
      <c r="O550" s="156"/>
      <c r="P550" s="156"/>
      <c r="Q550" s="156"/>
      <c r="R550" s="157"/>
      <c r="S550" s="157"/>
      <c r="T550" s="157"/>
      <c r="U550" s="157"/>
      <c r="V550" s="157"/>
      <c r="W550" s="157"/>
      <c r="X550" s="157"/>
      <c r="Y550" s="157"/>
      <c r="Z550" s="147"/>
      <c r="AA550" s="147"/>
      <c r="AB550" s="147"/>
      <c r="AC550" s="147"/>
      <c r="AD550" s="147"/>
      <c r="AE550" s="147"/>
      <c r="AF550" s="147"/>
      <c r="AG550" s="147" t="s">
        <v>198</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
      <c r="A551" s="154"/>
      <c r="B551" s="155"/>
      <c r="C551" s="183" t="s">
        <v>258</v>
      </c>
      <c r="D551" s="179"/>
      <c r="E551" s="180">
        <v>12.66</v>
      </c>
      <c r="F551" s="157"/>
      <c r="G551" s="157"/>
      <c r="H551" s="157"/>
      <c r="I551" s="157"/>
      <c r="J551" s="157"/>
      <c r="K551" s="157"/>
      <c r="L551" s="157"/>
      <c r="M551" s="157"/>
      <c r="N551" s="156"/>
      <c r="O551" s="156"/>
      <c r="P551" s="156"/>
      <c r="Q551" s="156"/>
      <c r="R551" s="157"/>
      <c r="S551" s="157"/>
      <c r="T551" s="157"/>
      <c r="U551" s="157"/>
      <c r="V551" s="157"/>
      <c r="W551" s="157"/>
      <c r="X551" s="157"/>
      <c r="Y551" s="157"/>
      <c r="Z551" s="147"/>
      <c r="AA551" s="147"/>
      <c r="AB551" s="147"/>
      <c r="AC551" s="147"/>
      <c r="AD551" s="147"/>
      <c r="AE551" s="147"/>
      <c r="AF551" s="147"/>
      <c r="AG551" s="147" t="s">
        <v>198</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3" x14ac:dyDescent="0.2">
      <c r="A552" s="154"/>
      <c r="B552" s="155"/>
      <c r="C552" s="183" t="s">
        <v>263</v>
      </c>
      <c r="D552" s="179"/>
      <c r="E552" s="180">
        <v>12.66</v>
      </c>
      <c r="F552" s="157"/>
      <c r="G552" s="157"/>
      <c r="H552" s="157"/>
      <c r="I552" s="157"/>
      <c r="J552" s="157"/>
      <c r="K552" s="157"/>
      <c r="L552" s="157"/>
      <c r="M552" s="157"/>
      <c r="N552" s="156"/>
      <c r="O552" s="156"/>
      <c r="P552" s="156"/>
      <c r="Q552" s="156"/>
      <c r="R552" s="157"/>
      <c r="S552" s="157"/>
      <c r="T552" s="157"/>
      <c r="U552" s="157"/>
      <c r="V552" s="157"/>
      <c r="W552" s="157"/>
      <c r="X552" s="157"/>
      <c r="Y552" s="157"/>
      <c r="Z552" s="147"/>
      <c r="AA552" s="147"/>
      <c r="AB552" s="147"/>
      <c r="AC552" s="147"/>
      <c r="AD552" s="147"/>
      <c r="AE552" s="147"/>
      <c r="AF552" s="147"/>
      <c r="AG552" s="147" t="s">
        <v>198</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x14ac:dyDescent="0.2">
      <c r="A553" s="159" t="s">
        <v>159</v>
      </c>
      <c r="B553" s="160" t="s">
        <v>125</v>
      </c>
      <c r="C553" s="174" t="s">
        <v>126</v>
      </c>
      <c r="D553" s="161"/>
      <c r="E553" s="162"/>
      <c r="F553" s="163"/>
      <c r="G553" s="163">
        <f>SUMIF(AG554:AG591,"&lt;&gt;NOR",G554:G591)</f>
        <v>0</v>
      </c>
      <c r="H553" s="163"/>
      <c r="I553" s="163">
        <f>SUM(I554:I591)</f>
        <v>0</v>
      </c>
      <c r="J553" s="163"/>
      <c r="K553" s="163">
        <f>SUM(K554:K591)</f>
        <v>0</v>
      </c>
      <c r="L553" s="163"/>
      <c r="M553" s="163">
        <f>SUM(M554:M591)</f>
        <v>0</v>
      </c>
      <c r="N553" s="162"/>
      <c r="O553" s="162">
        <f>SUM(O554:O591)</f>
        <v>0</v>
      </c>
      <c r="P553" s="162"/>
      <c r="Q553" s="162">
        <f>SUM(Q554:Q591)</f>
        <v>0</v>
      </c>
      <c r="R553" s="163"/>
      <c r="S553" s="163"/>
      <c r="T553" s="164"/>
      <c r="U553" s="158"/>
      <c r="V553" s="158">
        <f>SUM(V554:V591)</f>
        <v>138.34</v>
      </c>
      <c r="W553" s="158"/>
      <c r="X553" s="158"/>
      <c r="Y553" s="158"/>
      <c r="AG553" t="s">
        <v>160</v>
      </c>
    </row>
    <row r="554" spans="1:60" outlineLevel="1" x14ac:dyDescent="0.2">
      <c r="A554" s="166">
        <v>61</v>
      </c>
      <c r="B554" s="167" t="s">
        <v>550</v>
      </c>
      <c r="C554" s="175" t="s">
        <v>551</v>
      </c>
      <c r="D554" s="168" t="s">
        <v>293</v>
      </c>
      <c r="E554" s="169">
        <v>17.981850000000001</v>
      </c>
      <c r="F554" s="170"/>
      <c r="G554" s="171">
        <f>ROUND(E554*F554,2)</f>
        <v>0</v>
      </c>
      <c r="H554" s="170"/>
      <c r="I554" s="171">
        <f>ROUND(E554*H554,2)</f>
        <v>0</v>
      </c>
      <c r="J554" s="170"/>
      <c r="K554" s="171">
        <f>ROUND(E554*J554,2)</f>
        <v>0</v>
      </c>
      <c r="L554" s="171">
        <v>21</v>
      </c>
      <c r="M554" s="171">
        <f>G554*(1+L554/100)</f>
        <v>0</v>
      </c>
      <c r="N554" s="169">
        <v>0</v>
      </c>
      <c r="O554" s="169">
        <f>ROUND(E554*N554,2)</f>
        <v>0</v>
      </c>
      <c r="P554" s="169">
        <v>0</v>
      </c>
      <c r="Q554" s="169">
        <f>ROUND(E554*P554,2)</f>
        <v>0</v>
      </c>
      <c r="R554" s="171" t="s">
        <v>250</v>
      </c>
      <c r="S554" s="171" t="s">
        <v>552</v>
      </c>
      <c r="T554" s="172" t="s">
        <v>552</v>
      </c>
      <c r="U554" s="157">
        <v>0</v>
      </c>
      <c r="V554" s="157">
        <f>ROUND(E554*U554,2)</f>
        <v>0</v>
      </c>
      <c r="W554" s="157"/>
      <c r="X554" s="157" t="s">
        <v>192</v>
      </c>
      <c r="Y554" s="157" t="s">
        <v>167</v>
      </c>
      <c r="Z554" s="147"/>
      <c r="AA554" s="147"/>
      <c r="AB554" s="147"/>
      <c r="AC554" s="147"/>
      <c r="AD554" s="147"/>
      <c r="AE554" s="147"/>
      <c r="AF554" s="147"/>
      <c r="AG554" s="147" t="s">
        <v>193</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2" x14ac:dyDescent="0.2">
      <c r="A555" s="154"/>
      <c r="B555" s="155"/>
      <c r="C555" s="183" t="s">
        <v>553</v>
      </c>
      <c r="D555" s="179"/>
      <c r="E555" s="180"/>
      <c r="F555" s="157"/>
      <c r="G555" s="157"/>
      <c r="H555" s="157"/>
      <c r="I555" s="157"/>
      <c r="J555" s="157"/>
      <c r="K555" s="157"/>
      <c r="L555" s="157"/>
      <c r="M555" s="157"/>
      <c r="N555" s="156"/>
      <c r="O555" s="156"/>
      <c r="P555" s="156"/>
      <c r="Q555" s="156"/>
      <c r="R555" s="157"/>
      <c r="S555" s="157"/>
      <c r="T555" s="157"/>
      <c r="U555" s="157"/>
      <c r="V555" s="157"/>
      <c r="W555" s="157"/>
      <c r="X555" s="157"/>
      <c r="Y555" s="157"/>
      <c r="Z555" s="147"/>
      <c r="AA555" s="147"/>
      <c r="AB555" s="147"/>
      <c r="AC555" s="147"/>
      <c r="AD555" s="147"/>
      <c r="AE555" s="147"/>
      <c r="AF555" s="147"/>
      <c r="AG555" s="147" t="s">
        <v>198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
      <c r="A556" s="154"/>
      <c r="B556" s="155"/>
      <c r="C556" s="183" t="s">
        <v>554</v>
      </c>
      <c r="D556" s="179"/>
      <c r="E556" s="180"/>
      <c r="F556" s="157"/>
      <c r="G556" s="157"/>
      <c r="H556" s="157"/>
      <c r="I556" s="157"/>
      <c r="J556" s="157"/>
      <c r="K556" s="157"/>
      <c r="L556" s="157"/>
      <c r="M556" s="157"/>
      <c r="N556" s="156"/>
      <c r="O556" s="156"/>
      <c r="P556" s="156"/>
      <c r="Q556" s="156"/>
      <c r="R556" s="157"/>
      <c r="S556" s="157"/>
      <c r="T556" s="157"/>
      <c r="U556" s="157"/>
      <c r="V556" s="157"/>
      <c r="W556" s="157"/>
      <c r="X556" s="157"/>
      <c r="Y556" s="157"/>
      <c r="Z556" s="147"/>
      <c r="AA556" s="147"/>
      <c r="AB556" s="147"/>
      <c r="AC556" s="147"/>
      <c r="AD556" s="147"/>
      <c r="AE556" s="147"/>
      <c r="AF556" s="147"/>
      <c r="AG556" s="147" t="s">
        <v>198</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3" x14ac:dyDescent="0.2">
      <c r="A557" s="154"/>
      <c r="B557" s="155"/>
      <c r="C557" s="183" t="s">
        <v>555</v>
      </c>
      <c r="D557" s="179"/>
      <c r="E557" s="180">
        <v>23.099350000000001</v>
      </c>
      <c r="F557" s="157"/>
      <c r="G557" s="157"/>
      <c r="H557" s="157"/>
      <c r="I557" s="157"/>
      <c r="J557" s="157"/>
      <c r="K557" s="157"/>
      <c r="L557" s="157"/>
      <c r="M557" s="157"/>
      <c r="N557" s="156"/>
      <c r="O557" s="156"/>
      <c r="P557" s="156"/>
      <c r="Q557" s="156"/>
      <c r="R557" s="157"/>
      <c r="S557" s="157"/>
      <c r="T557" s="157"/>
      <c r="U557" s="157"/>
      <c r="V557" s="157"/>
      <c r="W557" s="157"/>
      <c r="X557" s="157"/>
      <c r="Y557" s="157"/>
      <c r="Z557" s="147"/>
      <c r="AA557" s="147"/>
      <c r="AB557" s="147"/>
      <c r="AC557" s="147"/>
      <c r="AD557" s="147"/>
      <c r="AE557" s="147"/>
      <c r="AF557" s="147"/>
      <c r="AG557" s="147" t="s">
        <v>198</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3" x14ac:dyDescent="0.2">
      <c r="A558" s="154"/>
      <c r="B558" s="155"/>
      <c r="C558" s="183" t="s">
        <v>556</v>
      </c>
      <c r="D558" s="179"/>
      <c r="E558" s="180"/>
      <c r="F558" s="157"/>
      <c r="G558" s="157"/>
      <c r="H558" s="157"/>
      <c r="I558" s="157"/>
      <c r="J558" s="157"/>
      <c r="K558" s="157"/>
      <c r="L558" s="157"/>
      <c r="M558" s="157"/>
      <c r="N558" s="156"/>
      <c r="O558" s="156"/>
      <c r="P558" s="156"/>
      <c r="Q558" s="156"/>
      <c r="R558" s="157"/>
      <c r="S558" s="157"/>
      <c r="T558" s="157"/>
      <c r="U558" s="157"/>
      <c r="V558" s="157"/>
      <c r="W558" s="157"/>
      <c r="X558" s="157"/>
      <c r="Y558" s="157"/>
      <c r="Z558" s="147"/>
      <c r="AA558" s="147"/>
      <c r="AB558" s="147"/>
      <c r="AC558" s="147"/>
      <c r="AD558" s="147"/>
      <c r="AE558" s="147"/>
      <c r="AF558" s="147"/>
      <c r="AG558" s="147" t="s">
        <v>198</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
      <c r="A559" s="154"/>
      <c r="B559" s="155"/>
      <c r="C559" s="183" t="s">
        <v>557</v>
      </c>
      <c r="D559" s="179"/>
      <c r="E559" s="180">
        <v>-0.21573999999999999</v>
      </c>
      <c r="F559" s="157"/>
      <c r="G559" s="157"/>
      <c r="H559" s="157"/>
      <c r="I559" s="157"/>
      <c r="J559" s="157"/>
      <c r="K559" s="157"/>
      <c r="L559" s="157"/>
      <c r="M559" s="157"/>
      <c r="N559" s="156"/>
      <c r="O559" s="156"/>
      <c r="P559" s="156"/>
      <c r="Q559" s="156"/>
      <c r="R559" s="157"/>
      <c r="S559" s="157"/>
      <c r="T559" s="157"/>
      <c r="U559" s="157"/>
      <c r="V559" s="157"/>
      <c r="W559" s="157"/>
      <c r="X559" s="157"/>
      <c r="Y559" s="157"/>
      <c r="Z559" s="147"/>
      <c r="AA559" s="147"/>
      <c r="AB559" s="147"/>
      <c r="AC559" s="147"/>
      <c r="AD559" s="147"/>
      <c r="AE559" s="147"/>
      <c r="AF559" s="147"/>
      <c r="AG559" s="147" t="s">
        <v>198</v>
      </c>
      <c r="AH559" s="147">
        <v>5</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3" x14ac:dyDescent="0.2">
      <c r="A560" s="154"/>
      <c r="B560" s="155"/>
      <c r="C560" s="183" t="s">
        <v>558</v>
      </c>
      <c r="D560" s="179"/>
      <c r="E560" s="180"/>
      <c r="F560" s="157"/>
      <c r="G560" s="157"/>
      <c r="H560" s="157"/>
      <c r="I560" s="157"/>
      <c r="J560" s="157"/>
      <c r="K560" s="157"/>
      <c r="L560" s="157"/>
      <c r="M560" s="157"/>
      <c r="N560" s="156"/>
      <c r="O560" s="156"/>
      <c r="P560" s="156"/>
      <c r="Q560" s="156"/>
      <c r="R560" s="157"/>
      <c r="S560" s="157"/>
      <c r="T560" s="157"/>
      <c r="U560" s="157"/>
      <c r="V560" s="157"/>
      <c r="W560" s="157"/>
      <c r="X560" s="157"/>
      <c r="Y560" s="157"/>
      <c r="Z560" s="147"/>
      <c r="AA560" s="147"/>
      <c r="AB560" s="147"/>
      <c r="AC560" s="147"/>
      <c r="AD560" s="147"/>
      <c r="AE560" s="147"/>
      <c r="AF560" s="147"/>
      <c r="AG560" s="147" t="s">
        <v>198</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3" x14ac:dyDescent="0.2">
      <c r="A561" s="154"/>
      <c r="B561" s="155"/>
      <c r="C561" s="183" t="s">
        <v>559</v>
      </c>
      <c r="D561" s="179"/>
      <c r="E561" s="180">
        <v>-4.9017600000000003</v>
      </c>
      <c r="F561" s="157"/>
      <c r="G561" s="157"/>
      <c r="H561" s="157"/>
      <c r="I561" s="157"/>
      <c r="J561" s="157"/>
      <c r="K561" s="157"/>
      <c r="L561" s="157"/>
      <c r="M561" s="157"/>
      <c r="N561" s="156"/>
      <c r="O561" s="156"/>
      <c r="P561" s="156"/>
      <c r="Q561" s="156"/>
      <c r="R561" s="157"/>
      <c r="S561" s="157"/>
      <c r="T561" s="157"/>
      <c r="U561" s="157"/>
      <c r="V561" s="157"/>
      <c r="W561" s="157"/>
      <c r="X561" s="157"/>
      <c r="Y561" s="157"/>
      <c r="Z561" s="147"/>
      <c r="AA561" s="147"/>
      <c r="AB561" s="147"/>
      <c r="AC561" s="147"/>
      <c r="AD561" s="147"/>
      <c r="AE561" s="147"/>
      <c r="AF561" s="147"/>
      <c r="AG561" s="147" t="s">
        <v>198</v>
      </c>
      <c r="AH561" s="147">
        <v>5</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ht="22.5" outlineLevel="1" x14ac:dyDescent="0.2">
      <c r="A562" s="166">
        <v>62</v>
      </c>
      <c r="B562" s="167" t="s">
        <v>560</v>
      </c>
      <c r="C562" s="175" t="s">
        <v>561</v>
      </c>
      <c r="D562" s="168" t="s">
        <v>293</v>
      </c>
      <c r="E562" s="169">
        <v>0.21573999999999999</v>
      </c>
      <c r="F562" s="170"/>
      <c r="G562" s="171">
        <f>ROUND(E562*F562,2)</f>
        <v>0</v>
      </c>
      <c r="H562" s="170"/>
      <c r="I562" s="171">
        <f>ROUND(E562*H562,2)</f>
        <v>0</v>
      </c>
      <c r="J562" s="170"/>
      <c r="K562" s="171">
        <f>ROUND(E562*J562,2)</f>
        <v>0</v>
      </c>
      <c r="L562" s="171">
        <v>21</v>
      </c>
      <c r="M562" s="171">
        <f>G562*(1+L562/100)</f>
        <v>0</v>
      </c>
      <c r="N562" s="169">
        <v>0</v>
      </c>
      <c r="O562" s="169">
        <f>ROUND(E562*N562,2)</f>
        <v>0</v>
      </c>
      <c r="P562" s="169">
        <v>0</v>
      </c>
      <c r="Q562" s="169">
        <f>ROUND(E562*P562,2)</f>
        <v>0</v>
      </c>
      <c r="R562" s="171" t="s">
        <v>250</v>
      </c>
      <c r="S562" s="171" t="s">
        <v>164</v>
      </c>
      <c r="T562" s="172" t="s">
        <v>213</v>
      </c>
      <c r="U562" s="157">
        <v>0</v>
      </c>
      <c r="V562" s="157">
        <f>ROUND(E562*U562,2)</f>
        <v>0</v>
      </c>
      <c r="W562" s="157"/>
      <c r="X562" s="157" t="s">
        <v>192</v>
      </c>
      <c r="Y562" s="157" t="s">
        <v>167</v>
      </c>
      <c r="Z562" s="147"/>
      <c r="AA562" s="147"/>
      <c r="AB562" s="147"/>
      <c r="AC562" s="147"/>
      <c r="AD562" s="147"/>
      <c r="AE562" s="147"/>
      <c r="AF562" s="147"/>
      <c r="AG562" s="147" t="s">
        <v>193</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2" x14ac:dyDescent="0.2">
      <c r="A563" s="154"/>
      <c r="B563" s="155"/>
      <c r="C563" s="183" t="s">
        <v>562</v>
      </c>
      <c r="D563" s="179"/>
      <c r="E563" s="180">
        <v>0.21573999999999999</v>
      </c>
      <c r="F563" s="157"/>
      <c r="G563" s="157"/>
      <c r="H563" s="157"/>
      <c r="I563" s="157"/>
      <c r="J563" s="157"/>
      <c r="K563" s="157"/>
      <c r="L563" s="157"/>
      <c r="M563" s="157"/>
      <c r="N563" s="156"/>
      <c r="O563" s="156"/>
      <c r="P563" s="156"/>
      <c r="Q563" s="156"/>
      <c r="R563" s="157"/>
      <c r="S563" s="157"/>
      <c r="T563" s="157"/>
      <c r="U563" s="157"/>
      <c r="V563" s="157"/>
      <c r="W563" s="157"/>
      <c r="X563" s="157"/>
      <c r="Y563" s="157"/>
      <c r="Z563" s="147"/>
      <c r="AA563" s="147"/>
      <c r="AB563" s="147"/>
      <c r="AC563" s="147"/>
      <c r="AD563" s="147"/>
      <c r="AE563" s="147"/>
      <c r="AF563" s="147"/>
      <c r="AG563" s="147" t="s">
        <v>198</v>
      </c>
      <c r="AH563" s="147">
        <v>7</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66">
        <v>63</v>
      </c>
      <c r="B564" s="167" t="s">
        <v>563</v>
      </c>
      <c r="C564" s="175" t="s">
        <v>564</v>
      </c>
      <c r="D564" s="168" t="s">
        <v>293</v>
      </c>
      <c r="E564" s="169">
        <v>4.9017600000000003</v>
      </c>
      <c r="F564" s="170"/>
      <c r="G564" s="171">
        <f>ROUND(E564*F564,2)</f>
        <v>0</v>
      </c>
      <c r="H564" s="170"/>
      <c r="I564" s="171">
        <f>ROUND(E564*H564,2)</f>
        <v>0</v>
      </c>
      <c r="J564" s="170"/>
      <c r="K564" s="171">
        <f>ROUND(E564*J564,2)</f>
        <v>0</v>
      </c>
      <c r="L564" s="171">
        <v>21</v>
      </c>
      <c r="M564" s="171">
        <f>G564*(1+L564/100)</f>
        <v>0</v>
      </c>
      <c r="N564" s="169">
        <v>0</v>
      </c>
      <c r="O564" s="169">
        <f>ROUND(E564*N564,2)</f>
        <v>0</v>
      </c>
      <c r="P564" s="169">
        <v>0</v>
      </c>
      <c r="Q564" s="169">
        <f>ROUND(E564*P564,2)</f>
        <v>0</v>
      </c>
      <c r="R564" s="171" t="s">
        <v>250</v>
      </c>
      <c r="S564" s="171" t="s">
        <v>164</v>
      </c>
      <c r="T564" s="172" t="s">
        <v>213</v>
      </c>
      <c r="U564" s="157">
        <v>0</v>
      </c>
      <c r="V564" s="157">
        <f>ROUND(E564*U564,2)</f>
        <v>0</v>
      </c>
      <c r="W564" s="157"/>
      <c r="X564" s="157" t="s">
        <v>192</v>
      </c>
      <c r="Y564" s="157" t="s">
        <v>167</v>
      </c>
      <c r="Z564" s="147"/>
      <c r="AA564" s="147"/>
      <c r="AB564" s="147"/>
      <c r="AC564" s="147"/>
      <c r="AD564" s="147"/>
      <c r="AE564" s="147"/>
      <c r="AF564" s="147"/>
      <c r="AG564" s="147" t="s">
        <v>193</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2" x14ac:dyDescent="0.2">
      <c r="A565" s="154"/>
      <c r="B565" s="155"/>
      <c r="C565" s="183" t="s">
        <v>565</v>
      </c>
      <c r="D565" s="179"/>
      <c r="E565" s="180">
        <v>1.76</v>
      </c>
      <c r="F565" s="157"/>
      <c r="G565" s="157"/>
      <c r="H565" s="157"/>
      <c r="I565" s="157"/>
      <c r="J565" s="157"/>
      <c r="K565" s="157"/>
      <c r="L565" s="157"/>
      <c r="M565" s="157"/>
      <c r="N565" s="156"/>
      <c r="O565" s="156"/>
      <c r="P565" s="156"/>
      <c r="Q565" s="156"/>
      <c r="R565" s="157"/>
      <c r="S565" s="157"/>
      <c r="T565" s="157"/>
      <c r="U565" s="157"/>
      <c r="V565" s="157"/>
      <c r="W565" s="157"/>
      <c r="X565" s="157"/>
      <c r="Y565" s="157"/>
      <c r="Z565" s="147"/>
      <c r="AA565" s="147"/>
      <c r="AB565" s="147"/>
      <c r="AC565" s="147"/>
      <c r="AD565" s="147"/>
      <c r="AE565" s="147"/>
      <c r="AF565" s="147"/>
      <c r="AG565" s="147" t="s">
        <v>198</v>
      </c>
      <c r="AH565" s="147">
        <v>7</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83" t="s">
        <v>566</v>
      </c>
      <c r="D566" s="179"/>
      <c r="E566" s="180">
        <v>3.1417600000000001</v>
      </c>
      <c r="F566" s="157"/>
      <c r="G566" s="157"/>
      <c r="H566" s="157"/>
      <c r="I566" s="157"/>
      <c r="J566" s="157"/>
      <c r="K566" s="157"/>
      <c r="L566" s="157"/>
      <c r="M566" s="157"/>
      <c r="N566" s="156"/>
      <c r="O566" s="156"/>
      <c r="P566" s="156"/>
      <c r="Q566" s="156"/>
      <c r="R566" s="157"/>
      <c r="S566" s="157"/>
      <c r="T566" s="157"/>
      <c r="U566" s="157"/>
      <c r="V566" s="157"/>
      <c r="W566" s="157"/>
      <c r="X566" s="157"/>
      <c r="Y566" s="157"/>
      <c r="Z566" s="147"/>
      <c r="AA566" s="147"/>
      <c r="AB566" s="147"/>
      <c r="AC566" s="147"/>
      <c r="AD566" s="147"/>
      <c r="AE566" s="147"/>
      <c r="AF566" s="147"/>
      <c r="AG566" s="147" t="s">
        <v>198</v>
      </c>
      <c r="AH566" s="147">
        <v>7</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ht="22.5" outlineLevel="1" x14ac:dyDescent="0.2">
      <c r="A567" s="166">
        <v>64</v>
      </c>
      <c r="B567" s="167" t="s">
        <v>567</v>
      </c>
      <c r="C567" s="175" t="s">
        <v>568</v>
      </c>
      <c r="D567" s="168" t="s">
        <v>293</v>
      </c>
      <c r="E567" s="169">
        <v>23.099350000000001</v>
      </c>
      <c r="F567" s="170"/>
      <c r="G567" s="171">
        <f>ROUND(E567*F567,2)</f>
        <v>0</v>
      </c>
      <c r="H567" s="170"/>
      <c r="I567" s="171">
        <f>ROUND(E567*H567,2)</f>
        <v>0</v>
      </c>
      <c r="J567" s="170"/>
      <c r="K567" s="171">
        <f>ROUND(E567*J567,2)</f>
        <v>0</v>
      </c>
      <c r="L567" s="171">
        <v>21</v>
      </c>
      <c r="M567" s="171">
        <f>G567*(1+L567/100)</f>
        <v>0</v>
      </c>
      <c r="N567" s="169">
        <v>0</v>
      </c>
      <c r="O567" s="169">
        <f>ROUND(E567*N567,2)</f>
        <v>0</v>
      </c>
      <c r="P567" s="169">
        <v>0</v>
      </c>
      <c r="Q567" s="169">
        <f>ROUND(E567*P567,2)</f>
        <v>0</v>
      </c>
      <c r="R567" s="171" t="s">
        <v>250</v>
      </c>
      <c r="S567" s="171" t="s">
        <v>164</v>
      </c>
      <c r="T567" s="172" t="s">
        <v>213</v>
      </c>
      <c r="U567" s="157">
        <v>2.0089999999999999</v>
      </c>
      <c r="V567" s="157">
        <f>ROUND(E567*U567,2)</f>
        <v>46.41</v>
      </c>
      <c r="W567" s="157"/>
      <c r="X567" s="157" t="s">
        <v>569</v>
      </c>
      <c r="Y567" s="157" t="s">
        <v>167</v>
      </c>
      <c r="Z567" s="147"/>
      <c r="AA567" s="147"/>
      <c r="AB567" s="147"/>
      <c r="AC567" s="147"/>
      <c r="AD567" s="147"/>
      <c r="AE567" s="147"/>
      <c r="AF567" s="147"/>
      <c r="AG567" s="147" t="s">
        <v>570</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2" x14ac:dyDescent="0.2">
      <c r="A568" s="154"/>
      <c r="B568" s="155"/>
      <c r="C568" s="183" t="s">
        <v>553</v>
      </c>
      <c r="D568" s="179"/>
      <c r="E568" s="180"/>
      <c r="F568" s="157"/>
      <c r="G568" s="157"/>
      <c r="H568" s="157"/>
      <c r="I568" s="157"/>
      <c r="J568" s="157"/>
      <c r="K568" s="157"/>
      <c r="L568" s="157"/>
      <c r="M568" s="157"/>
      <c r="N568" s="156"/>
      <c r="O568" s="156"/>
      <c r="P568" s="156"/>
      <c r="Q568" s="156"/>
      <c r="R568" s="157"/>
      <c r="S568" s="157"/>
      <c r="T568" s="157"/>
      <c r="U568" s="157"/>
      <c r="V568" s="157"/>
      <c r="W568" s="157"/>
      <c r="X568" s="157"/>
      <c r="Y568" s="157"/>
      <c r="Z568" s="147"/>
      <c r="AA568" s="147"/>
      <c r="AB568" s="147"/>
      <c r="AC568" s="147"/>
      <c r="AD568" s="147"/>
      <c r="AE568" s="147"/>
      <c r="AF568" s="147"/>
      <c r="AG568" s="147" t="s">
        <v>198</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3" x14ac:dyDescent="0.2">
      <c r="A569" s="154"/>
      <c r="B569" s="155"/>
      <c r="C569" s="183" t="s">
        <v>571</v>
      </c>
      <c r="D569" s="179"/>
      <c r="E569" s="180"/>
      <c r="F569" s="157"/>
      <c r="G569" s="157"/>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198</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3" x14ac:dyDescent="0.2">
      <c r="A570" s="154"/>
      <c r="B570" s="155"/>
      <c r="C570" s="183" t="s">
        <v>555</v>
      </c>
      <c r="D570" s="179"/>
      <c r="E570" s="180">
        <v>23.099350000000001</v>
      </c>
      <c r="F570" s="157"/>
      <c r="G570" s="157"/>
      <c r="H570" s="157"/>
      <c r="I570" s="157"/>
      <c r="J570" s="157"/>
      <c r="K570" s="157"/>
      <c r="L570" s="157"/>
      <c r="M570" s="157"/>
      <c r="N570" s="156"/>
      <c r="O570" s="156"/>
      <c r="P570" s="156"/>
      <c r="Q570" s="156"/>
      <c r="R570" s="157"/>
      <c r="S570" s="157"/>
      <c r="T570" s="157"/>
      <c r="U570" s="157"/>
      <c r="V570" s="157"/>
      <c r="W570" s="157"/>
      <c r="X570" s="157"/>
      <c r="Y570" s="157"/>
      <c r="Z570" s="147"/>
      <c r="AA570" s="147"/>
      <c r="AB570" s="147"/>
      <c r="AC570" s="147"/>
      <c r="AD570" s="147"/>
      <c r="AE570" s="147"/>
      <c r="AF570" s="147"/>
      <c r="AG570" s="147" t="s">
        <v>198</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ht="22.5" outlineLevel="1" x14ac:dyDescent="0.2">
      <c r="A571" s="166">
        <v>65</v>
      </c>
      <c r="B571" s="167" t="s">
        <v>572</v>
      </c>
      <c r="C571" s="175" t="s">
        <v>573</v>
      </c>
      <c r="D571" s="168" t="s">
        <v>293</v>
      </c>
      <c r="E571" s="169">
        <v>46.198700000000002</v>
      </c>
      <c r="F571" s="170"/>
      <c r="G571" s="171">
        <f>ROUND(E571*F571,2)</f>
        <v>0</v>
      </c>
      <c r="H571" s="170"/>
      <c r="I571" s="171">
        <f>ROUND(E571*H571,2)</f>
        <v>0</v>
      </c>
      <c r="J571" s="170"/>
      <c r="K571" s="171">
        <f>ROUND(E571*J571,2)</f>
        <v>0</v>
      </c>
      <c r="L571" s="171">
        <v>21</v>
      </c>
      <c r="M571" s="171">
        <f>G571*(1+L571/100)</f>
        <v>0</v>
      </c>
      <c r="N571" s="169">
        <v>0</v>
      </c>
      <c r="O571" s="169">
        <f>ROUND(E571*N571,2)</f>
        <v>0</v>
      </c>
      <c r="P571" s="169">
        <v>0</v>
      </c>
      <c r="Q571" s="169">
        <f>ROUND(E571*P571,2)</f>
        <v>0</v>
      </c>
      <c r="R571" s="171" t="s">
        <v>250</v>
      </c>
      <c r="S571" s="171" t="s">
        <v>164</v>
      </c>
      <c r="T571" s="172" t="s">
        <v>213</v>
      </c>
      <c r="U571" s="157">
        <v>0.95899999999999996</v>
      </c>
      <c r="V571" s="157">
        <f>ROUND(E571*U571,2)</f>
        <v>44.3</v>
      </c>
      <c r="W571" s="157"/>
      <c r="X571" s="157" t="s">
        <v>569</v>
      </c>
      <c r="Y571" s="157" t="s">
        <v>167</v>
      </c>
      <c r="Z571" s="147"/>
      <c r="AA571" s="147"/>
      <c r="AB571" s="147"/>
      <c r="AC571" s="147"/>
      <c r="AD571" s="147"/>
      <c r="AE571" s="147"/>
      <c r="AF571" s="147"/>
      <c r="AG571" s="147" t="s">
        <v>570</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2" x14ac:dyDescent="0.2">
      <c r="A572" s="154"/>
      <c r="B572" s="155"/>
      <c r="C572" s="183" t="s">
        <v>553</v>
      </c>
      <c r="D572" s="179"/>
      <c r="E572" s="180"/>
      <c r="F572" s="157"/>
      <c r="G572" s="157"/>
      <c r="H572" s="157"/>
      <c r="I572" s="157"/>
      <c r="J572" s="157"/>
      <c r="K572" s="157"/>
      <c r="L572" s="157"/>
      <c r="M572" s="157"/>
      <c r="N572" s="156"/>
      <c r="O572" s="156"/>
      <c r="P572" s="156"/>
      <c r="Q572" s="156"/>
      <c r="R572" s="157"/>
      <c r="S572" s="157"/>
      <c r="T572" s="157"/>
      <c r="U572" s="157"/>
      <c r="V572" s="157"/>
      <c r="W572" s="157"/>
      <c r="X572" s="157"/>
      <c r="Y572" s="157"/>
      <c r="Z572" s="147"/>
      <c r="AA572" s="147"/>
      <c r="AB572" s="147"/>
      <c r="AC572" s="147"/>
      <c r="AD572" s="147"/>
      <c r="AE572" s="147"/>
      <c r="AF572" s="147"/>
      <c r="AG572" s="147" t="s">
        <v>198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3" x14ac:dyDescent="0.2">
      <c r="A573" s="154"/>
      <c r="B573" s="155"/>
      <c r="C573" s="183" t="s">
        <v>571</v>
      </c>
      <c r="D573" s="179"/>
      <c r="E573" s="180"/>
      <c r="F573" s="157"/>
      <c r="G573" s="157"/>
      <c r="H573" s="157"/>
      <c r="I573" s="157"/>
      <c r="J573" s="157"/>
      <c r="K573" s="157"/>
      <c r="L573" s="157"/>
      <c r="M573" s="157"/>
      <c r="N573" s="156"/>
      <c r="O573" s="156"/>
      <c r="P573" s="156"/>
      <c r="Q573" s="156"/>
      <c r="R573" s="157"/>
      <c r="S573" s="157"/>
      <c r="T573" s="157"/>
      <c r="U573" s="157"/>
      <c r="V573" s="157"/>
      <c r="W573" s="157"/>
      <c r="X573" s="157"/>
      <c r="Y573" s="157"/>
      <c r="Z573" s="147"/>
      <c r="AA573" s="147"/>
      <c r="AB573" s="147"/>
      <c r="AC573" s="147"/>
      <c r="AD573" s="147"/>
      <c r="AE573" s="147"/>
      <c r="AF573" s="147"/>
      <c r="AG573" s="147" t="s">
        <v>198</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3" x14ac:dyDescent="0.2">
      <c r="A574" s="154"/>
      <c r="B574" s="155"/>
      <c r="C574" s="183" t="s">
        <v>574</v>
      </c>
      <c r="D574" s="179"/>
      <c r="E574" s="180">
        <v>46.198700000000002</v>
      </c>
      <c r="F574" s="157"/>
      <c r="G574" s="157"/>
      <c r="H574" s="157"/>
      <c r="I574" s="157"/>
      <c r="J574" s="157"/>
      <c r="K574" s="157"/>
      <c r="L574" s="157"/>
      <c r="M574" s="157"/>
      <c r="N574" s="156"/>
      <c r="O574" s="156"/>
      <c r="P574" s="156"/>
      <c r="Q574" s="156"/>
      <c r="R574" s="157"/>
      <c r="S574" s="157"/>
      <c r="T574" s="157"/>
      <c r="U574" s="157"/>
      <c r="V574" s="157"/>
      <c r="W574" s="157"/>
      <c r="X574" s="157"/>
      <c r="Y574" s="157"/>
      <c r="Z574" s="147"/>
      <c r="AA574" s="147"/>
      <c r="AB574" s="147"/>
      <c r="AC574" s="147"/>
      <c r="AD574" s="147"/>
      <c r="AE574" s="147"/>
      <c r="AF574" s="147"/>
      <c r="AG574" s="147" t="s">
        <v>198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66">
        <v>66</v>
      </c>
      <c r="B575" s="167" t="s">
        <v>575</v>
      </c>
      <c r="C575" s="175" t="s">
        <v>576</v>
      </c>
      <c r="D575" s="168" t="s">
        <v>293</v>
      </c>
      <c r="E575" s="169">
        <v>23.099350000000001</v>
      </c>
      <c r="F575" s="170"/>
      <c r="G575" s="171">
        <f>ROUND(E575*F575,2)</f>
        <v>0</v>
      </c>
      <c r="H575" s="170"/>
      <c r="I575" s="171">
        <f>ROUND(E575*H575,2)</f>
        <v>0</v>
      </c>
      <c r="J575" s="170"/>
      <c r="K575" s="171">
        <f>ROUND(E575*J575,2)</f>
        <v>0</v>
      </c>
      <c r="L575" s="171">
        <v>21</v>
      </c>
      <c r="M575" s="171">
        <f>G575*(1+L575/100)</f>
        <v>0</v>
      </c>
      <c r="N575" s="169">
        <v>0</v>
      </c>
      <c r="O575" s="169">
        <f>ROUND(E575*N575,2)</f>
        <v>0</v>
      </c>
      <c r="P575" s="169">
        <v>0</v>
      </c>
      <c r="Q575" s="169">
        <f>ROUND(E575*P575,2)</f>
        <v>0</v>
      </c>
      <c r="R575" s="171" t="s">
        <v>250</v>
      </c>
      <c r="S575" s="171" t="s">
        <v>164</v>
      </c>
      <c r="T575" s="172" t="s">
        <v>213</v>
      </c>
      <c r="U575" s="157">
        <v>0.49</v>
      </c>
      <c r="V575" s="157">
        <f>ROUND(E575*U575,2)</f>
        <v>11.32</v>
      </c>
      <c r="W575" s="157"/>
      <c r="X575" s="157" t="s">
        <v>569</v>
      </c>
      <c r="Y575" s="157" t="s">
        <v>167</v>
      </c>
      <c r="Z575" s="147"/>
      <c r="AA575" s="147"/>
      <c r="AB575" s="147"/>
      <c r="AC575" s="147"/>
      <c r="AD575" s="147"/>
      <c r="AE575" s="147"/>
      <c r="AF575" s="147"/>
      <c r="AG575" s="147" t="s">
        <v>570</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2" x14ac:dyDescent="0.2">
      <c r="A576" s="154"/>
      <c r="B576" s="155"/>
      <c r="C576" s="263" t="s">
        <v>577</v>
      </c>
      <c r="D576" s="264"/>
      <c r="E576" s="264"/>
      <c r="F576" s="264"/>
      <c r="G576" s="264"/>
      <c r="H576" s="157"/>
      <c r="I576" s="157"/>
      <c r="J576" s="157"/>
      <c r="K576" s="157"/>
      <c r="L576" s="157"/>
      <c r="M576" s="157"/>
      <c r="N576" s="156"/>
      <c r="O576" s="156"/>
      <c r="P576" s="156"/>
      <c r="Q576" s="156"/>
      <c r="R576" s="157"/>
      <c r="S576" s="157"/>
      <c r="T576" s="157"/>
      <c r="U576" s="157"/>
      <c r="V576" s="157"/>
      <c r="W576" s="157"/>
      <c r="X576" s="157"/>
      <c r="Y576" s="157"/>
      <c r="Z576" s="147"/>
      <c r="AA576" s="147"/>
      <c r="AB576" s="147"/>
      <c r="AC576" s="147"/>
      <c r="AD576" s="147"/>
      <c r="AE576" s="147"/>
      <c r="AF576" s="147"/>
      <c r="AG576" s="147" t="s">
        <v>170</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2" x14ac:dyDescent="0.2">
      <c r="A577" s="154"/>
      <c r="B577" s="155"/>
      <c r="C577" s="183" t="s">
        <v>553</v>
      </c>
      <c r="D577" s="179"/>
      <c r="E577" s="180"/>
      <c r="F577" s="157"/>
      <c r="G577" s="157"/>
      <c r="H577" s="157"/>
      <c r="I577" s="157"/>
      <c r="J577" s="157"/>
      <c r="K577" s="157"/>
      <c r="L577" s="157"/>
      <c r="M577" s="157"/>
      <c r="N577" s="156"/>
      <c r="O577" s="156"/>
      <c r="P577" s="156"/>
      <c r="Q577" s="156"/>
      <c r="R577" s="157"/>
      <c r="S577" s="157"/>
      <c r="T577" s="157"/>
      <c r="U577" s="157"/>
      <c r="V577" s="157"/>
      <c r="W577" s="157"/>
      <c r="X577" s="157"/>
      <c r="Y577" s="157"/>
      <c r="Z577" s="147"/>
      <c r="AA577" s="147"/>
      <c r="AB577" s="147"/>
      <c r="AC577" s="147"/>
      <c r="AD577" s="147"/>
      <c r="AE577" s="147"/>
      <c r="AF577" s="147"/>
      <c r="AG577" s="147" t="s">
        <v>198</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83" t="s">
        <v>571</v>
      </c>
      <c r="D578" s="179"/>
      <c r="E578" s="180"/>
      <c r="F578" s="157"/>
      <c r="G578" s="157"/>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198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3" x14ac:dyDescent="0.2">
      <c r="A579" s="154"/>
      <c r="B579" s="155"/>
      <c r="C579" s="183" t="s">
        <v>555</v>
      </c>
      <c r="D579" s="179"/>
      <c r="E579" s="180">
        <v>23.099350000000001</v>
      </c>
      <c r="F579" s="157"/>
      <c r="G579" s="157"/>
      <c r="H579" s="157"/>
      <c r="I579" s="157"/>
      <c r="J579" s="157"/>
      <c r="K579" s="157"/>
      <c r="L579" s="157"/>
      <c r="M579" s="157"/>
      <c r="N579" s="156"/>
      <c r="O579" s="156"/>
      <c r="P579" s="156"/>
      <c r="Q579" s="156"/>
      <c r="R579" s="157"/>
      <c r="S579" s="157"/>
      <c r="T579" s="157"/>
      <c r="U579" s="157"/>
      <c r="V579" s="157"/>
      <c r="W579" s="157"/>
      <c r="X579" s="157"/>
      <c r="Y579" s="157"/>
      <c r="Z579" s="147"/>
      <c r="AA579" s="147"/>
      <c r="AB579" s="147"/>
      <c r="AC579" s="147"/>
      <c r="AD579" s="147"/>
      <c r="AE579" s="147"/>
      <c r="AF579" s="147"/>
      <c r="AG579" s="147" t="s">
        <v>198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66">
        <v>67</v>
      </c>
      <c r="B580" s="167" t="s">
        <v>578</v>
      </c>
      <c r="C580" s="175" t="s">
        <v>579</v>
      </c>
      <c r="D580" s="168" t="s">
        <v>293</v>
      </c>
      <c r="E580" s="169">
        <v>900.87473999999997</v>
      </c>
      <c r="F580" s="170"/>
      <c r="G580" s="171">
        <f>ROUND(E580*F580,2)</f>
        <v>0</v>
      </c>
      <c r="H580" s="170"/>
      <c r="I580" s="171">
        <f>ROUND(E580*H580,2)</f>
        <v>0</v>
      </c>
      <c r="J580" s="170"/>
      <c r="K580" s="171">
        <f>ROUND(E580*J580,2)</f>
        <v>0</v>
      </c>
      <c r="L580" s="171">
        <v>21</v>
      </c>
      <c r="M580" s="171">
        <f>G580*(1+L580/100)</f>
        <v>0</v>
      </c>
      <c r="N580" s="169">
        <v>0</v>
      </c>
      <c r="O580" s="169">
        <f>ROUND(E580*N580,2)</f>
        <v>0</v>
      </c>
      <c r="P580" s="169">
        <v>0</v>
      </c>
      <c r="Q580" s="169">
        <f>ROUND(E580*P580,2)</f>
        <v>0</v>
      </c>
      <c r="R580" s="171" t="s">
        <v>250</v>
      </c>
      <c r="S580" s="171" t="s">
        <v>164</v>
      </c>
      <c r="T580" s="172" t="s">
        <v>213</v>
      </c>
      <c r="U580" s="157">
        <v>0</v>
      </c>
      <c r="V580" s="157">
        <f>ROUND(E580*U580,2)</f>
        <v>0</v>
      </c>
      <c r="W580" s="157"/>
      <c r="X580" s="157" t="s">
        <v>569</v>
      </c>
      <c r="Y580" s="157" t="s">
        <v>167</v>
      </c>
      <c r="Z580" s="147"/>
      <c r="AA580" s="147"/>
      <c r="AB580" s="147"/>
      <c r="AC580" s="147"/>
      <c r="AD580" s="147"/>
      <c r="AE580" s="147"/>
      <c r="AF580" s="147"/>
      <c r="AG580" s="147" t="s">
        <v>570</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2" x14ac:dyDescent="0.2">
      <c r="A581" s="154"/>
      <c r="B581" s="155"/>
      <c r="C581" s="183" t="s">
        <v>553</v>
      </c>
      <c r="D581" s="179"/>
      <c r="E581" s="180"/>
      <c r="F581" s="157"/>
      <c r="G581" s="157"/>
      <c r="H581" s="157"/>
      <c r="I581" s="157"/>
      <c r="J581" s="157"/>
      <c r="K581" s="157"/>
      <c r="L581" s="157"/>
      <c r="M581" s="157"/>
      <c r="N581" s="156"/>
      <c r="O581" s="156"/>
      <c r="P581" s="156"/>
      <c r="Q581" s="156"/>
      <c r="R581" s="157"/>
      <c r="S581" s="157"/>
      <c r="T581" s="157"/>
      <c r="U581" s="157"/>
      <c r="V581" s="157"/>
      <c r="W581" s="157"/>
      <c r="X581" s="157"/>
      <c r="Y581" s="157"/>
      <c r="Z581" s="147"/>
      <c r="AA581" s="147"/>
      <c r="AB581" s="147"/>
      <c r="AC581" s="147"/>
      <c r="AD581" s="147"/>
      <c r="AE581" s="147"/>
      <c r="AF581" s="147"/>
      <c r="AG581" s="147" t="s">
        <v>198</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
      <c r="A582" s="154"/>
      <c r="B582" s="155"/>
      <c r="C582" s="183" t="s">
        <v>571</v>
      </c>
      <c r="D582" s="179"/>
      <c r="E582" s="180"/>
      <c r="F582" s="157"/>
      <c r="G582" s="157"/>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198</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83" t="s">
        <v>580</v>
      </c>
      <c r="D583" s="179"/>
      <c r="E583" s="180">
        <v>900.87473999999997</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198</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66">
        <v>68</v>
      </c>
      <c r="B584" s="167" t="s">
        <v>581</v>
      </c>
      <c r="C584" s="175" t="s">
        <v>582</v>
      </c>
      <c r="D584" s="168" t="s">
        <v>293</v>
      </c>
      <c r="E584" s="169">
        <v>23.099350000000001</v>
      </c>
      <c r="F584" s="170"/>
      <c r="G584" s="171">
        <f>ROUND(E584*F584,2)</f>
        <v>0</v>
      </c>
      <c r="H584" s="170"/>
      <c r="I584" s="171">
        <f>ROUND(E584*H584,2)</f>
        <v>0</v>
      </c>
      <c r="J584" s="170"/>
      <c r="K584" s="171">
        <f>ROUND(E584*J584,2)</f>
        <v>0</v>
      </c>
      <c r="L584" s="171">
        <v>21</v>
      </c>
      <c r="M584" s="171">
        <f>G584*(1+L584/100)</f>
        <v>0</v>
      </c>
      <c r="N584" s="169">
        <v>0</v>
      </c>
      <c r="O584" s="169">
        <f>ROUND(E584*N584,2)</f>
        <v>0</v>
      </c>
      <c r="P584" s="169">
        <v>0</v>
      </c>
      <c r="Q584" s="169">
        <f>ROUND(E584*P584,2)</f>
        <v>0</v>
      </c>
      <c r="R584" s="171" t="s">
        <v>250</v>
      </c>
      <c r="S584" s="171" t="s">
        <v>164</v>
      </c>
      <c r="T584" s="172" t="s">
        <v>213</v>
      </c>
      <c r="U584" s="157">
        <v>0.94199999999999995</v>
      </c>
      <c r="V584" s="157">
        <f>ROUND(E584*U584,2)</f>
        <v>21.76</v>
      </c>
      <c r="W584" s="157"/>
      <c r="X584" s="157" t="s">
        <v>569</v>
      </c>
      <c r="Y584" s="157" t="s">
        <v>167</v>
      </c>
      <c r="Z584" s="147"/>
      <c r="AA584" s="147"/>
      <c r="AB584" s="147"/>
      <c r="AC584" s="147"/>
      <c r="AD584" s="147"/>
      <c r="AE584" s="147"/>
      <c r="AF584" s="147"/>
      <c r="AG584" s="147" t="s">
        <v>570</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2" x14ac:dyDescent="0.2">
      <c r="A585" s="154"/>
      <c r="B585" s="155"/>
      <c r="C585" s="183" t="s">
        <v>553</v>
      </c>
      <c r="D585" s="179"/>
      <c r="E585" s="180"/>
      <c r="F585" s="157"/>
      <c r="G585" s="157"/>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198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83" t="s">
        <v>571</v>
      </c>
      <c r="D586" s="179"/>
      <c r="E586" s="180"/>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198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83" t="s">
        <v>555</v>
      </c>
      <c r="D587" s="179"/>
      <c r="E587" s="180">
        <v>23.099350000000001</v>
      </c>
      <c r="F587" s="157"/>
      <c r="G587" s="157"/>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198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ht="22.5" outlineLevel="1" x14ac:dyDescent="0.2">
      <c r="A588" s="166">
        <v>69</v>
      </c>
      <c r="B588" s="167" t="s">
        <v>583</v>
      </c>
      <c r="C588" s="175" t="s">
        <v>584</v>
      </c>
      <c r="D588" s="168" t="s">
        <v>293</v>
      </c>
      <c r="E588" s="169">
        <v>138.59611000000001</v>
      </c>
      <c r="F588" s="170"/>
      <c r="G588" s="171">
        <f>ROUND(E588*F588,2)</f>
        <v>0</v>
      </c>
      <c r="H588" s="170"/>
      <c r="I588" s="171">
        <f>ROUND(E588*H588,2)</f>
        <v>0</v>
      </c>
      <c r="J588" s="170"/>
      <c r="K588" s="171">
        <f>ROUND(E588*J588,2)</f>
        <v>0</v>
      </c>
      <c r="L588" s="171">
        <v>21</v>
      </c>
      <c r="M588" s="171">
        <f>G588*(1+L588/100)</f>
        <v>0</v>
      </c>
      <c r="N588" s="169">
        <v>0</v>
      </c>
      <c r="O588" s="169">
        <f>ROUND(E588*N588,2)</f>
        <v>0</v>
      </c>
      <c r="P588" s="169">
        <v>0</v>
      </c>
      <c r="Q588" s="169">
        <f>ROUND(E588*P588,2)</f>
        <v>0</v>
      </c>
      <c r="R588" s="171" t="s">
        <v>250</v>
      </c>
      <c r="S588" s="171" t="s">
        <v>164</v>
      </c>
      <c r="T588" s="172" t="s">
        <v>213</v>
      </c>
      <c r="U588" s="157">
        <v>0.105</v>
      </c>
      <c r="V588" s="157">
        <f>ROUND(E588*U588,2)</f>
        <v>14.55</v>
      </c>
      <c r="W588" s="157"/>
      <c r="X588" s="157" t="s">
        <v>569</v>
      </c>
      <c r="Y588" s="157" t="s">
        <v>167</v>
      </c>
      <c r="Z588" s="147"/>
      <c r="AA588" s="147"/>
      <c r="AB588" s="147"/>
      <c r="AC588" s="147"/>
      <c r="AD588" s="147"/>
      <c r="AE588" s="147"/>
      <c r="AF588" s="147"/>
      <c r="AG588" s="147" t="s">
        <v>570</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2" x14ac:dyDescent="0.2">
      <c r="A589" s="154"/>
      <c r="B589" s="155"/>
      <c r="C589" s="183" t="s">
        <v>553</v>
      </c>
      <c r="D589" s="179"/>
      <c r="E589" s="180"/>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198</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83" t="s">
        <v>571</v>
      </c>
      <c r="D590" s="179"/>
      <c r="E590" s="180"/>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198</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83" t="s">
        <v>585</v>
      </c>
      <c r="D591" s="179"/>
      <c r="E591" s="180">
        <v>138.59611000000001</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198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x14ac:dyDescent="0.2">
      <c r="A592" s="3"/>
      <c r="B592" s="4"/>
      <c r="C592" s="176"/>
      <c r="D592" s="6"/>
      <c r="E592" s="3"/>
      <c r="F592" s="3"/>
      <c r="G592" s="3"/>
      <c r="H592" s="3"/>
      <c r="I592" s="3"/>
      <c r="J592" s="3"/>
      <c r="K592" s="3"/>
      <c r="L592" s="3"/>
      <c r="M592" s="3"/>
      <c r="N592" s="3"/>
      <c r="O592" s="3"/>
      <c r="P592" s="3"/>
      <c r="Q592" s="3"/>
      <c r="R592" s="3"/>
      <c r="S592" s="3"/>
      <c r="T592" s="3"/>
      <c r="U592" s="3"/>
      <c r="V592" s="3"/>
      <c r="W592" s="3"/>
      <c r="X592" s="3"/>
      <c r="Y592" s="3"/>
      <c r="AE592">
        <v>15</v>
      </c>
      <c r="AF592">
        <v>21</v>
      </c>
      <c r="AG592" t="s">
        <v>145</v>
      </c>
    </row>
    <row r="593" spans="1:33" x14ac:dyDescent="0.2">
      <c r="A593" s="150"/>
      <c r="B593" s="151" t="s">
        <v>29</v>
      </c>
      <c r="C593" s="177"/>
      <c r="D593" s="152"/>
      <c r="E593" s="153"/>
      <c r="F593" s="153"/>
      <c r="G593" s="165">
        <f>G8+G53+G69+G81+G148+G154+G203+G221+G272+G324+G338+G410+G431+G489+G553</f>
        <v>0</v>
      </c>
      <c r="H593" s="3"/>
      <c r="I593" s="3"/>
      <c r="J593" s="3"/>
      <c r="K593" s="3"/>
      <c r="L593" s="3"/>
      <c r="M593" s="3"/>
      <c r="N593" s="3"/>
      <c r="O593" s="3"/>
      <c r="P593" s="3"/>
      <c r="Q593" s="3"/>
      <c r="R593" s="3"/>
      <c r="S593" s="3"/>
      <c r="T593" s="3"/>
      <c r="U593" s="3"/>
      <c r="V593" s="3"/>
      <c r="W593" s="3"/>
      <c r="X593" s="3"/>
      <c r="Y593" s="3"/>
      <c r="AE593">
        <f>SUMIF(L7:L591,AE592,G7:G591)</f>
        <v>0</v>
      </c>
      <c r="AF593">
        <f>SUMIF(L7:L591,AF592,G7:G591)</f>
        <v>0</v>
      </c>
      <c r="AG593" t="s">
        <v>184</v>
      </c>
    </row>
    <row r="594" spans="1:33" x14ac:dyDescent="0.2">
      <c r="C594" s="178"/>
      <c r="D594" s="10"/>
      <c r="AG594" t="s">
        <v>185</v>
      </c>
    </row>
    <row r="595" spans="1:33" x14ac:dyDescent="0.2">
      <c r="D595" s="10"/>
    </row>
    <row r="596" spans="1:33" x14ac:dyDescent="0.2">
      <c r="D596" s="10"/>
    </row>
    <row r="597" spans="1:33" x14ac:dyDescent="0.2">
      <c r="D597" s="10"/>
    </row>
    <row r="598" spans="1:33" x14ac:dyDescent="0.2">
      <c r="D598" s="10"/>
    </row>
    <row r="599" spans="1:33" x14ac:dyDescent="0.2">
      <c r="D599" s="10"/>
    </row>
    <row r="600" spans="1:33" x14ac:dyDescent="0.2">
      <c r="D600" s="10"/>
    </row>
    <row r="601" spans="1:33" x14ac:dyDescent="0.2">
      <c r="D601" s="10"/>
    </row>
    <row r="602" spans="1:33" x14ac:dyDescent="0.2">
      <c r="D602" s="10"/>
    </row>
    <row r="603" spans="1:33" x14ac:dyDescent="0.2">
      <c r="D603" s="10"/>
    </row>
    <row r="604" spans="1:33" x14ac:dyDescent="0.2">
      <c r="D604" s="10"/>
    </row>
    <row r="605" spans="1:33" x14ac:dyDescent="0.2">
      <c r="D605" s="10"/>
    </row>
    <row r="606" spans="1:33" x14ac:dyDescent="0.2">
      <c r="D606" s="10"/>
    </row>
    <row r="607" spans="1:33" x14ac:dyDescent="0.2">
      <c r="D607" s="10"/>
    </row>
    <row r="608" spans="1:33"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uPMu77ZEhljz4XZdSGbabTJD9y0yT7oBER+c4rz2HDoxKIcm6CnOyyjZsSBiSdRoxqVZkmbiIZAbIVpNiHZ0Q==" saltValue="DawFj96YYBOL73I3Vk31jw==" spinCount="100000" sheet="1" formatRows="0"/>
  <mergeCells count="37">
    <mergeCell ref="C576:G576"/>
    <mergeCell ref="C396:G396"/>
    <mergeCell ref="C406:G406"/>
    <mergeCell ref="C412:G412"/>
    <mergeCell ref="C427:G427"/>
    <mergeCell ref="C433:G433"/>
    <mergeCell ref="C445:G445"/>
    <mergeCell ref="C346:G346"/>
    <mergeCell ref="C150:G150"/>
    <mergeCell ref="C158:G158"/>
    <mergeCell ref="C199:G199"/>
    <mergeCell ref="C250:G250"/>
    <mergeCell ref="C252:G252"/>
    <mergeCell ref="C268:G268"/>
    <mergeCell ref="C298:G298"/>
    <mergeCell ref="C320:G320"/>
    <mergeCell ref="C326:G326"/>
    <mergeCell ref="C327:G327"/>
    <mergeCell ref="C342:G342"/>
    <mergeCell ref="C130:G130"/>
    <mergeCell ref="C12:G12"/>
    <mergeCell ref="C13:G13"/>
    <mergeCell ref="C32:G32"/>
    <mergeCell ref="C33:G33"/>
    <mergeCell ref="C34:G34"/>
    <mergeCell ref="C35:G35"/>
    <mergeCell ref="C55:G55"/>
    <mergeCell ref="C67:G67"/>
    <mergeCell ref="C96:G96"/>
    <mergeCell ref="C108:G108"/>
    <mergeCell ref="C118:G118"/>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5" t="s">
        <v>186</v>
      </c>
      <c r="B1" s="265"/>
      <c r="C1" s="265"/>
      <c r="D1" s="265"/>
      <c r="E1" s="265"/>
      <c r="F1" s="265"/>
      <c r="G1" s="265"/>
      <c r="AG1" t="s">
        <v>131</v>
      </c>
    </row>
    <row r="2" spans="1:60" ht="24.95" customHeight="1" x14ac:dyDescent="0.2">
      <c r="A2" s="139" t="s">
        <v>7</v>
      </c>
      <c r="B2" s="49" t="s">
        <v>44</v>
      </c>
      <c r="C2" s="266" t="s">
        <v>45</v>
      </c>
      <c r="D2" s="267"/>
      <c r="E2" s="267"/>
      <c r="F2" s="267"/>
      <c r="G2" s="268"/>
      <c r="AG2" t="s">
        <v>132</v>
      </c>
    </row>
    <row r="3" spans="1:60" ht="24.95" customHeight="1" x14ac:dyDescent="0.2">
      <c r="A3" s="139" t="s">
        <v>8</v>
      </c>
      <c r="B3" s="49" t="s">
        <v>54</v>
      </c>
      <c r="C3" s="266" t="s">
        <v>57</v>
      </c>
      <c r="D3" s="267"/>
      <c r="E3" s="267"/>
      <c r="F3" s="267"/>
      <c r="G3" s="268"/>
      <c r="AC3" s="120" t="s">
        <v>132</v>
      </c>
      <c r="AG3" t="s">
        <v>135</v>
      </c>
    </row>
    <row r="4" spans="1:60" ht="24.95" customHeight="1" x14ac:dyDescent="0.2">
      <c r="A4" s="140" t="s">
        <v>9</v>
      </c>
      <c r="B4" s="141" t="s">
        <v>59</v>
      </c>
      <c r="C4" s="269" t="s">
        <v>60</v>
      </c>
      <c r="D4" s="270"/>
      <c r="E4" s="270"/>
      <c r="F4" s="270"/>
      <c r="G4" s="271"/>
      <c r="AG4" t="s">
        <v>136</v>
      </c>
    </row>
    <row r="5" spans="1:60" x14ac:dyDescent="0.2">
      <c r="D5" s="10"/>
    </row>
    <row r="6" spans="1:60" ht="38.25" x14ac:dyDescent="0.2">
      <c r="A6" s="143" t="s">
        <v>137</v>
      </c>
      <c r="B6" s="145" t="s">
        <v>138</v>
      </c>
      <c r="C6" s="145" t="s">
        <v>139</v>
      </c>
      <c r="D6" s="144" t="s">
        <v>140</v>
      </c>
      <c r="E6" s="143" t="s">
        <v>141</v>
      </c>
      <c r="F6" s="142" t="s">
        <v>142</v>
      </c>
      <c r="G6" s="143" t="s">
        <v>29</v>
      </c>
      <c r="H6" s="146" t="s">
        <v>30</v>
      </c>
      <c r="I6" s="146" t="s">
        <v>143</v>
      </c>
      <c r="J6" s="146" t="s">
        <v>31</v>
      </c>
      <c r="K6" s="146" t="s">
        <v>144</v>
      </c>
      <c r="L6" s="146" t="s">
        <v>145</v>
      </c>
      <c r="M6" s="146" t="s">
        <v>146</v>
      </c>
      <c r="N6" s="146" t="s">
        <v>147</v>
      </c>
      <c r="O6" s="146" t="s">
        <v>148</v>
      </c>
      <c r="P6" s="146" t="s">
        <v>149</v>
      </c>
      <c r="Q6" s="146" t="s">
        <v>150</v>
      </c>
      <c r="R6" s="146" t="s">
        <v>151</v>
      </c>
      <c r="S6" s="146" t="s">
        <v>152</v>
      </c>
      <c r="T6" s="146" t="s">
        <v>153</v>
      </c>
      <c r="U6" s="146" t="s">
        <v>154</v>
      </c>
      <c r="V6" s="146" t="s">
        <v>155</v>
      </c>
      <c r="W6" s="146" t="s">
        <v>156</v>
      </c>
      <c r="X6" s="146" t="s">
        <v>157</v>
      </c>
      <c r="Y6" s="146" t="s">
        <v>158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159</v>
      </c>
      <c r="B8" s="160" t="s">
        <v>115</v>
      </c>
      <c r="C8" s="174" t="s">
        <v>116</v>
      </c>
      <c r="D8" s="161"/>
      <c r="E8" s="162"/>
      <c r="F8" s="163"/>
      <c r="G8" s="163">
        <f>SUMIF(AG9:AG11,"&lt;&gt;NOR",G9:G11)</f>
        <v>0</v>
      </c>
      <c r="H8" s="163"/>
      <c r="I8" s="163">
        <f>SUM(I9:I11)</f>
        <v>0</v>
      </c>
      <c r="J8" s="163"/>
      <c r="K8" s="163">
        <f>SUM(K9:K11)</f>
        <v>0</v>
      </c>
      <c r="L8" s="163"/>
      <c r="M8" s="163">
        <f>SUM(M9:M11)</f>
        <v>0</v>
      </c>
      <c r="N8" s="162"/>
      <c r="O8" s="162">
        <f>SUM(O9:O11)</f>
        <v>0</v>
      </c>
      <c r="P8" s="162"/>
      <c r="Q8" s="162">
        <f>SUM(Q9:Q11)</f>
        <v>0</v>
      </c>
      <c r="R8" s="163"/>
      <c r="S8" s="163"/>
      <c r="T8" s="164"/>
      <c r="U8" s="158"/>
      <c r="V8" s="158">
        <f>SUM(V9:V11)</f>
        <v>0</v>
      </c>
      <c r="W8" s="158"/>
      <c r="X8" s="158"/>
      <c r="Y8" s="158"/>
      <c r="AG8" t="s">
        <v>160</v>
      </c>
    </row>
    <row r="9" spans="1:60" outlineLevel="1" x14ac:dyDescent="0.2">
      <c r="A9" s="185">
        <v>1</v>
      </c>
      <c r="B9" s="186" t="s">
        <v>587</v>
      </c>
      <c r="C9" s="192" t="s">
        <v>588</v>
      </c>
      <c r="D9" s="187" t="s">
        <v>589</v>
      </c>
      <c r="E9" s="188">
        <v>41</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191</v>
      </c>
      <c r="T9" s="191" t="s">
        <v>165</v>
      </c>
      <c r="U9" s="157">
        <v>0</v>
      </c>
      <c r="V9" s="157">
        <f>ROUND(E9*U9,2)</f>
        <v>0</v>
      </c>
      <c r="W9" s="157"/>
      <c r="X9" s="157" t="s">
        <v>192</v>
      </c>
      <c r="Y9" s="157" t="s">
        <v>167</v>
      </c>
      <c r="Z9" s="147"/>
      <c r="AA9" s="147"/>
      <c r="AB9" s="147"/>
      <c r="AC9" s="147"/>
      <c r="AD9" s="147"/>
      <c r="AE9" s="147"/>
      <c r="AF9" s="147"/>
      <c r="AG9" s="147" t="s">
        <v>590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85">
        <v>2</v>
      </c>
      <c r="B10" s="186" t="s">
        <v>591</v>
      </c>
      <c r="C10" s="192" t="s">
        <v>592</v>
      </c>
      <c r="D10" s="187" t="s">
        <v>589</v>
      </c>
      <c r="E10" s="188">
        <v>41</v>
      </c>
      <c r="F10" s="189"/>
      <c r="G10" s="190">
        <f>ROUND(E10*F10,2)</f>
        <v>0</v>
      </c>
      <c r="H10" s="189"/>
      <c r="I10" s="190">
        <f>ROUND(E10*H10,2)</f>
        <v>0</v>
      </c>
      <c r="J10" s="189"/>
      <c r="K10" s="190">
        <f>ROUND(E10*J10,2)</f>
        <v>0</v>
      </c>
      <c r="L10" s="190">
        <v>21</v>
      </c>
      <c r="M10" s="190">
        <f>G10*(1+L10/100)</f>
        <v>0</v>
      </c>
      <c r="N10" s="188">
        <v>0</v>
      </c>
      <c r="O10" s="188">
        <f>ROUND(E10*N10,2)</f>
        <v>0</v>
      </c>
      <c r="P10" s="188">
        <v>0</v>
      </c>
      <c r="Q10" s="188">
        <f>ROUND(E10*P10,2)</f>
        <v>0</v>
      </c>
      <c r="R10" s="190"/>
      <c r="S10" s="190" t="s">
        <v>191</v>
      </c>
      <c r="T10" s="191" t="s">
        <v>165</v>
      </c>
      <c r="U10" s="157">
        <v>0</v>
      </c>
      <c r="V10" s="157">
        <f>ROUND(E10*U10,2)</f>
        <v>0</v>
      </c>
      <c r="W10" s="157"/>
      <c r="X10" s="157" t="s">
        <v>192</v>
      </c>
      <c r="Y10" s="157" t="s">
        <v>167</v>
      </c>
      <c r="Z10" s="147"/>
      <c r="AA10" s="147"/>
      <c r="AB10" s="147"/>
      <c r="AC10" s="147"/>
      <c r="AD10" s="147"/>
      <c r="AE10" s="147"/>
      <c r="AF10" s="147"/>
      <c r="AG10" s="147" t="s">
        <v>590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85">
        <v>3</v>
      </c>
      <c r="B11" s="186" t="s">
        <v>593</v>
      </c>
      <c r="C11" s="192" t="s">
        <v>594</v>
      </c>
      <c r="D11" s="187" t="s">
        <v>589</v>
      </c>
      <c r="E11" s="188">
        <v>41</v>
      </c>
      <c r="F11" s="189"/>
      <c r="G11" s="190">
        <f>ROUND(E11*F11,2)</f>
        <v>0</v>
      </c>
      <c r="H11" s="189"/>
      <c r="I11" s="190">
        <f>ROUND(E11*H11,2)</f>
        <v>0</v>
      </c>
      <c r="J11" s="189"/>
      <c r="K11" s="190">
        <f>ROUND(E11*J11,2)</f>
        <v>0</v>
      </c>
      <c r="L11" s="190">
        <v>21</v>
      </c>
      <c r="M11" s="190">
        <f>G11*(1+L11/100)</f>
        <v>0</v>
      </c>
      <c r="N11" s="188">
        <v>0</v>
      </c>
      <c r="O11" s="188">
        <f>ROUND(E11*N11,2)</f>
        <v>0</v>
      </c>
      <c r="P11" s="188">
        <v>0</v>
      </c>
      <c r="Q11" s="188">
        <f>ROUND(E11*P11,2)</f>
        <v>0</v>
      </c>
      <c r="R11" s="190"/>
      <c r="S11" s="190" t="s">
        <v>191</v>
      </c>
      <c r="T11" s="191" t="s">
        <v>165</v>
      </c>
      <c r="U11" s="157">
        <v>0</v>
      </c>
      <c r="V11" s="157">
        <f>ROUND(E11*U11,2)</f>
        <v>0</v>
      </c>
      <c r="W11" s="157"/>
      <c r="X11" s="157" t="s">
        <v>374</v>
      </c>
      <c r="Y11" s="157" t="s">
        <v>167</v>
      </c>
      <c r="Z11" s="147"/>
      <c r="AA11" s="147"/>
      <c r="AB11" s="147"/>
      <c r="AC11" s="147"/>
      <c r="AD11" s="147"/>
      <c r="AE11" s="147"/>
      <c r="AF11" s="147"/>
      <c r="AG11" s="147" t="s">
        <v>595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x14ac:dyDescent="0.2">
      <c r="A12" s="159" t="s">
        <v>159</v>
      </c>
      <c r="B12" s="160" t="s">
        <v>117</v>
      </c>
      <c r="C12" s="174" t="s">
        <v>118</v>
      </c>
      <c r="D12" s="161"/>
      <c r="E12" s="162"/>
      <c r="F12" s="163"/>
      <c r="G12" s="163">
        <f>SUMIF(AG13:AG20,"&lt;&gt;NOR",G13:G20)</f>
        <v>0</v>
      </c>
      <c r="H12" s="163"/>
      <c r="I12" s="163">
        <f>SUM(I13:I20)</f>
        <v>0</v>
      </c>
      <c r="J12" s="163"/>
      <c r="K12" s="163">
        <f>SUM(K13:K20)</f>
        <v>0</v>
      </c>
      <c r="L12" s="163"/>
      <c r="M12" s="163">
        <f>SUM(M13:M20)</f>
        <v>0</v>
      </c>
      <c r="N12" s="162"/>
      <c r="O12" s="162">
        <f>SUM(O13:O20)</f>
        <v>0</v>
      </c>
      <c r="P12" s="162"/>
      <c r="Q12" s="162">
        <f>SUM(Q13:Q20)</f>
        <v>0</v>
      </c>
      <c r="R12" s="163"/>
      <c r="S12" s="163"/>
      <c r="T12" s="164"/>
      <c r="U12" s="158"/>
      <c r="V12" s="158">
        <f>SUM(V13:V20)</f>
        <v>0</v>
      </c>
      <c r="W12" s="158"/>
      <c r="X12" s="158"/>
      <c r="Y12" s="158"/>
      <c r="AG12" t="s">
        <v>160</v>
      </c>
    </row>
    <row r="13" spans="1:60" ht="33.75" outlineLevel="1" x14ac:dyDescent="0.2">
      <c r="A13" s="166">
        <v>4</v>
      </c>
      <c r="B13" s="167" t="s">
        <v>596</v>
      </c>
      <c r="C13" s="175" t="s">
        <v>597</v>
      </c>
      <c r="D13" s="168" t="s">
        <v>589</v>
      </c>
      <c r="E13" s="169">
        <v>14</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c r="S13" s="171" t="s">
        <v>191</v>
      </c>
      <c r="T13" s="172" t="s">
        <v>165</v>
      </c>
      <c r="U13" s="157">
        <v>0</v>
      </c>
      <c r="V13" s="157">
        <f>ROUND(E13*U13,2)</f>
        <v>0</v>
      </c>
      <c r="W13" s="157"/>
      <c r="X13" s="157" t="s">
        <v>192</v>
      </c>
      <c r="Y13" s="157" t="s">
        <v>167</v>
      </c>
      <c r="Z13" s="147"/>
      <c r="AA13" s="147"/>
      <c r="AB13" s="147"/>
      <c r="AC13" s="147"/>
      <c r="AD13" s="147"/>
      <c r="AE13" s="147"/>
      <c r="AF13" s="147"/>
      <c r="AG13" s="147" t="s">
        <v>590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63" t="s">
        <v>598</v>
      </c>
      <c r="D14" s="264"/>
      <c r="E14" s="264"/>
      <c r="F14" s="264"/>
      <c r="G14" s="264"/>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170</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5">
        <v>5</v>
      </c>
      <c r="B15" s="186" t="s">
        <v>599</v>
      </c>
      <c r="C15" s="192" t="s">
        <v>600</v>
      </c>
      <c r="D15" s="187" t="s">
        <v>589</v>
      </c>
      <c r="E15" s="188">
        <v>14</v>
      </c>
      <c r="F15" s="189"/>
      <c r="G15" s="190">
        <f>ROUND(E15*F15,2)</f>
        <v>0</v>
      </c>
      <c r="H15" s="189"/>
      <c r="I15" s="190">
        <f>ROUND(E15*H15,2)</f>
        <v>0</v>
      </c>
      <c r="J15" s="189"/>
      <c r="K15" s="190">
        <f>ROUND(E15*J15,2)</f>
        <v>0</v>
      </c>
      <c r="L15" s="190">
        <v>21</v>
      </c>
      <c r="M15" s="190">
        <f>G15*(1+L15/100)</f>
        <v>0</v>
      </c>
      <c r="N15" s="188">
        <v>0</v>
      </c>
      <c r="O15" s="188">
        <f>ROUND(E15*N15,2)</f>
        <v>0</v>
      </c>
      <c r="P15" s="188">
        <v>0</v>
      </c>
      <c r="Q15" s="188">
        <f>ROUND(E15*P15,2)</f>
        <v>0</v>
      </c>
      <c r="R15" s="190"/>
      <c r="S15" s="190" t="s">
        <v>191</v>
      </c>
      <c r="T15" s="191" t="s">
        <v>165</v>
      </c>
      <c r="U15" s="157">
        <v>0</v>
      </c>
      <c r="V15" s="157">
        <f>ROUND(E15*U15,2)</f>
        <v>0</v>
      </c>
      <c r="W15" s="157"/>
      <c r="X15" s="157" t="s">
        <v>374</v>
      </c>
      <c r="Y15" s="157" t="s">
        <v>167</v>
      </c>
      <c r="Z15" s="147"/>
      <c r="AA15" s="147"/>
      <c r="AB15" s="147"/>
      <c r="AC15" s="147"/>
      <c r="AD15" s="147"/>
      <c r="AE15" s="147"/>
      <c r="AF15" s="147"/>
      <c r="AG15" s="147" t="s">
        <v>595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5">
        <v>6</v>
      </c>
      <c r="B16" s="186" t="s">
        <v>601</v>
      </c>
      <c r="C16" s="192" t="s">
        <v>602</v>
      </c>
      <c r="D16" s="187" t="s">
        <v>314</v>
      </c>
      <c r="E16" s="188">
        <v>56</v>
      </c>
      <c r="F16" s="189"/>
      <c r="G16" s="190">
        <f>ROUND(E16*F16,2)</f>
        <v>0</v>
      </c>
      <c r="H16" s="189"/>
      <c r="I16" s="190">
        <f>ROUND(E16*H16,2)</f>
        <v>0</v>
      </c>
      <c r="J16" s="189"/>
      <c r="K16" s="190">
        <f>ROUND(E16*J16,2)</f>
        <v>0</v>
      </c>
      <c r="L16" s="190">
        <v>21</v>
      </c>
      <c r="M16" s="190">
        <f>G16*(1+L16/100)</f>
        <v>0</v>
      </c>
      <c r="N16" s="188">
        <v>0</v>
      </c>
      <c r="O16" s="188">
        <f>ROUND(E16*N16,2)</f>
        <v>0</v>
      </c>
      <c r="P16" s="188">
        <v>0</v>
      </c>
      <c r="Q16" s="188">
        <f>ROUND(E16*P16,2)</f>
        <v>0</v>
      </c>
      <c r="R16" s="190"/>
      <c r="S16" s="190" t="s">
        <v>191</v>
      </c>
      <c r="T16" s="191" t="s">
        <v>165</v>
      </c>
      <c r="U16" s="157">
        <v>0</v>
      </c>
      <c r="V16" s="157">
        <f>ROUND(E16*U16,2)</f>
        <v>0</v>
      </c>
      <c r="W16" s="157"/>
      <c r="X16" s="157" t="s">
        <v>374</v>
      </c>
      <c r="Y16" s="157" t="s">
        <v>167</v>
      </c>
      <c r="Z16" s="147"/>
      <c r="AA16" s="147"/>
      <c r="AB16" s="147"/>
      <c r="AC16" s="147"/>
      <c r="AD16" s="147"/>
      <c r="AE16" s="147"/>
      <c r="AF16" s="147"/>
      <c r="AG16" s="147" t="s">
        <v>595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66">
        <v>7</v>
      </c>
      <c r="B17" s="167" t="s">
        <v>603</v>
      </c>
      <c r="C17" s="175" t="s">
        <v>604</v>
      </c>
      <c r="D17" s="168" t="s">
        <v>589</v>
      </c>
      <c r="E17" s="169">
        <v>14</v>
      </c>
      <c r="F17" s="170"/>
      <c r="G17" s="171">
        <f>ROUND(E17*F17,2)</f>
        <v>0</v>
      </c>
      <c r="H17" s="170"/>
      <c r="I17" s="171">
        <f>ROUND(E17*H17,2)</f>
        <v>0</v>
      </c>
      <c r="J17" s="170"/>
      <c r="K17" s="171">
        <f>ROUND(E17*J17,2)</f>
        <v>0</v>
      </c>
      <c r="L17" s="171">
        <v>21</v>
      </c>
      <c r="M17" s="171">
        <f>G17*(1+L17/100)</f>
        <v>0</v>
      </c>
      <c r="N17" s="169">
        <v>0</v>
      </c>
      <c r="O17" s="169">
        <f>ROUND(E17*N17,2)</f>
        <v>0</v>
      </c>
      <c r="P17" s="169">
        <v>0</v>
      </c>
      <c r="Q17" s="169">
        <f>ROUND(E17*P17,2)</f>
        <v>0</v>
      </c>
      <c r="R17" s="171"/>
      <c r="S17" s="171" t="s">
        <v>191</v>
      </c>
      <c r="T17" s="172" t="s">
        <v>165</v>
      </c>
      <c r="U17" s="157">
        <v>0</v>
      </c>
      <c r="V17" s="157">
        <f>ROUND(E17*U17,2)</f>
        <v>0</v>
      </c>
      <c r="W17" s="157"/>
      <c r="X17" s="157" t="s">
        <v>192</v>
      </c>
      <c r="Y17" s="157" t="s">
        <v>167</v>
      </c>
      <c r="Z17" s="147"/>
      <c r="AA17" s="147"/>
      <c r="AB17" s="147"/>
      <c r="AC17" s="147"/>
      <c r="AD17" s="147"/>
      <c r="AE17" s="147"/>
      <c r="AF17" s="147"/>
      <c r="AG17" s="147" t="s">
        <v>590</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263" t="s">
        <v>598</v>
      </c>
      <c r="D18" s="264"/>
      <c r="E18" s="264"/>
      <c r="F18" s="264"/>
      <c r="G18" s="264"/>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170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5">
        <v>8</v>
      </c>
      <c r="B19" s="186" t="s">
        <v>605</v>
      </c>
      <c r="C19" s="192" t="s">
        <v>600</v>
      </c>
      <c r="D19" s="187" t="s">
        <v>589</v>
      </c>
      <c r="E19" s="188">
        <v>14</v>
      </c>
      <c r="F19" s="189"/>
      <c r="G19" s="190">
        <f>ROUND(E19*F19,2)</f>
        <v>0</v>
      </c>
      <c r="H19" s="189"/>
      <c r="I19" s="190">
        <f>ROUND(E19*H19,2)</f>
        <v>0</v>
      </c>
      <c r="J19" s="189"/>
      <c r="K19" s="190">
        <f>ROUND(E19*J19,2)</f>
        <v>0</v>
      </c>
      <c r="L19" s="190">
        <v>21</v>
      </c>
      <c r="M19" s="190">
        <f>G19*(1+L19/100)</f>
        <v>0</v>
      </c>
      <c r="N19" s="188">
        <v>0</v>
      </c>
      <c r="O19" s="188">
        <f>ROUND(E19*N19,2)</f>
        <v>0</v>
      </c>
      <c r="P19" s="188">
        <v>0</v>
      </c>
      <c r="Q19" s="188">
        <f>ROUND(E19*P19,2)</f>
        <v>0</v>
      </c>
      <c r="R19" s="190"/>
      <c r="S19" s="190" t="s">
        <v>191</v>
      </c>
      <c r="T19" s="191" t="s">
        <v>165</v>
      </c>
      <c r="U19" s="157">
        <v>0</v>
      </c>
      <c r="V19" s="157">
        <f>ROUND(E19*U19,2)</f>
        <v>0</v>
      </c>
      <c r="W19" s="157"/>
      <c r="X19" s="157" t="s">
        <v>374</v>
      </c>
      <c r="Y19" s="157" t="s">
        <v>167</v>
      </c>
      <c r="Z19" s="147"/>
      <c r="AA19" s="147"/>
      <c r="AB19" s="147"/>
      <c r="AC19" s="147"/>
      <c r="AD19" s="147"/>
      <c r="AE19" s="147"/>
      <c r="AF19" s="147"/>
      <c r="AG19" s="147" t="s">
        <v>595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5">
        <v>9</v>
      </c>
      <c r="B20" s="186" t="s">
        <v>606</v>
      </c>
      <c r="C20" s="192" t="s">
        <v>607</v>
      </c>
      <c r="D20" s="187" t="s">
        <v>314</v>
      </c>
      <c r="E20" s="188">
        <v>56</v>
      </c>
      <c r="F20" s="189"/>
      <c r="G20" s="190">
        <f>ROUND(E20*F20,2)</f>
        <v>0</v>
      </c>
      <c r="H20" s="189"/>
      <c r="I20" s="190">
        <f>ROUND(E20*H20,2)</f>
        <v>0</v>
      </c>
      <c r="J20" s="189"/>
      <c r="K20" s="190">
        <f>ROUND(E20*J20,2)</f>
        <v>0</v>
      </c>
      <c r="L20" s="190">
        <v>21</v>
      </c>
      <c r="M20" s="190">
        <f>G20*(1+L20/100)</f>
        <v>0</v>
      </c>
      <c r="N20" s="188">
        <v>0</v>
      </c>
      <c r="O20" s="188">
        <f>ROUND(E20*N20,2)</f>
        <v>0</v>
      </c>
      <c r="P20" s="188">
        <v>0</v>
      </c>
      <c r="Q20" s="188">
        <f>ROUND(E20*P20,2)</f>
        <v>0</v>
      </c>
      <c r="R20" s="190"/>
      <c r="S20" s="190" t="s">
        <v>191</v>
      </c>
      <c r="T20" s="191" t="s">
        <v>165</v>
      </c>
      <c r="U20" s="157">
        <v>0</v>
      </c>
      <c r="V20" s="157">
        <f>ROUND(E20*U20,2)</f>
        <v>0</v>
      </c>
      <c r="W20" s="157"/>
      <c r="X20" s="157" t="s">
        <v>374</v>
      </c>
      <c r="Y20" s="157" t="s">
        <v>167</v>
      </c>
      <c r="Z20" s="147"/>
      <c r="AA20" s="147"/>
      <c r="AB20" s="147"/>
      <c r="AC20" s="147"/>
      <c r="AD20" s="147"/>
      <c r="AE20" s="147"/>
      <c r="AF20" s="147"/>
      <c r="AG20" s="147" t="s">
        <v>595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59" t="s">
        <v>159</v>
      </c>
      <c r="B21" s="160" t="s">
        <v>119</v>
      </c>
      <c r="C21" s="174" t="s">
        <v>120</v>
      </c>
      <c r="D21" s="161"/>
      <c r="E21" s="162"/>
      <c r="F21" s="163"/>
      <c r="G21" s="163">
        <f>SUMIF(AG22:AG30,"&lt;&gt;NOR",G22:G30)</f>
        <v>0</v>
      </c>
      <c r="H21" s="163"/>
      <c r="I21" s="163">
        <f>SUM(I22:I30)</f>
        <v>0</v>
      </c>
      <c r="J21" s="163"/>
      <c r="K21" s="163">
        <f>SUM(K22:K30)</f>
        <v>0</v>
      </c>
      <c r="L21" s="163"/>
      <c r="M21" s="163">
        <f>SUM(M22:M30)</f>
        <v>0</v>
      </c>
      <c r="N21" s="162"/>
      <c r="O21" s="162">
        <f>SUM(O22:O30)</f>
        <v>0</v>
      </c>
      <c r="P21" s="162"/>
      <c r="Q21" s="162">
        <f>SUM(Q22:Q30)</f>
        <v>0</v>
      </c>
      <c r="R21" s="163"/>
      <c r="S21" s="163"/>
      <c r="T21" s="164"/>
      <c r="U21" s="158"/>
      <c r="V21" s="158">
        <f>SUM(V22:V30)</f>
        <v>0</v>
      </c>
      <c r="W21" s="158"/>
      <c r="X21" s="158"/>
      <c r="Y21" s="158"/>
      <c r="AG21" t="s">
        <v>160</v>
      </c>
    </row>
    <row r="22" spans="1:60" ht="22.5" outlineLevel="1" x14ac:dyDescent="0.2">
      <c r="A22" s="185">
        <v>10</v>
      </c>
      <c r="B22" s="186" t="s">
        <v>608</v>
      </c>
      <c r="C22" s="192" t="s">
        <v>609</v>
      </c>
      <c r="D22" s="187" t="s">
        <v>589</v>
      </c>
      <c r="E22" s="188">
        <v>49</v>
      </c>
      <c r="F22" s="189"/>
      <c r="G22" s="190">
        <f>ROUND(E22*F22,2)</f>
        <v>0</v>
      </c>
      <c r="H22" s="189"/>
      <c r="I22" s="190">
        <f>ROUND(E22*H22,2)</f>
        <v>0</v>
      </c>
      <c r="J22" s="189"/>
      <c r="K22" s="190">
        <f>ROUND(E22*J22,2)</f>
        <v>0</v>
      </c>
      <c r="L22" s="190">
        <v>21</v>
      </c>
      <c r="M22" s="190">
        <f>G22*(1+L22/100)</f>
        <v>0</v>
      </c>
      <c r="N22" s="188">
        <v>0</v>
      </c>
      <c r="O22" s="188">
        <f>ROUND(E22*N22,2)</f>
        <v>0</v>
      </c>
      <c r="P22" s="188">
        <v>0</v>
      </c>
      <c r="Q22" s="188">
        <f>ROUND(E22*P22,2)</f>
        <v>0</v>
      </c>
      <c r="R22" s="190"/>
      <c r="S22" s="190" t="s">
        <v>191</v>
      </c>
      <c r="T22" s="191" t="s">
        <v>165</v>
      </c>
      <c r="U22" s="157">
        <v>0</v>
      </c>
      <c r="V22" s="157">
        <f>ROUND(E22*U22,2)</f>
        <v>0</v>
      </c>
      <c r="W22" s="157"/>
      <c r="X22" s="157" t="s">
        <v>192</v>
      </c>
      <c r="Y22" s="157" t="s">
        <v>167</v>
      </c>
      <c r="Z22" s="147"/>
      <c r="AA22" s="147"/>
      <c r="AB22" s="147"/>
      <c r="AC22" s="147"/>
      <c r="AD22" s="147"/>
      <c r="AE22" s="147"/>
      <c r="AF22" s="147"/>
      <c r="AG22" s="147" t="s">
        <v>590</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5">
        <v>11</v>
      </c>
      <c r="B23" s="186" t="s">
        <v>610</v>
      </c>
      <c r="C23" s="192" t="s">
        <v>611</v>
      </c>
      <c r="D23" s="187" t="s">
        <v>589</v>
      </c>
      <c r="E23" s="188">
        <v>49</v>
      </c>
      <c r="F23" s="189"/>
      <c r="G23" s="190">
        <f>ROUND(E23*F23,2)</f>
        <v>0</v>
      </c>
      <c r="H23" s="189"/>
      <c r="I23" s="190">
        <f>ROUND(E23*H23,2)</f>
        <v>0</v>
      </c>
      <c r="J23" s="189"/>
      <c r="K23" s="190">
        <f>ROUND(E23*J23,2)</f>
        <v>0</v>
      </c>
      <c r="L23" s="190">
        <v>21</v>
      </c>
      <c r="M23" s="190">
        <f>G23*(1+L23/100)</f>
        <v>0</v>
      </c>
      <c r="N23" s="188">
        <v>0</v>
      </c>
      <c r="O23" s="188">
        <f>ROUND(E23*N23,2)</f>
        <v>0</v>
      </c>
      <c r="P23" s="188">
        <v>0</v>
      </c>
      <c r="Q23" s="188">
        <f>ROUND(E23*P23,2)</f>
        <v>0</v>
      </c>
      <c r="R23" s="190"/>
      <c r="S23" s="190" t="s">
        <v>191</v>
      </c>
      <c r="T23" s="191" t="s">
        <v>165</v>
      </c>
      <c r="U23" s="157">
        <v>0</v>
      </c>
      <c r="V23" s="157">
        <f>ROUND(E23*U23,2)</f>
        <v>0</v>
      </c>
      <c r="W23" s="157"/>
      <c r="X23" s="157" t="s">
        <v>374</v>
      </c>
      <c r="Y23" s="157" t="s">
        <v>167</v>
      </c>
      <c r="Z23" s="147"/>
      <c r="AA23" s="147"/>
      <c r="AB23" s="147"/>
      <c r="AC23" s="147"/>
      <c r="AD23" s="147"/>
      <c r="AE23" s="147"/>
      <c r="AF23" s="147"/>
      <c r="AG23" s="147" t="s">
        <v>595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5">
        <v>12</v>
      </c>
      <c r="B24" s="186" t="s">
        <v>612</v>
      </c>
      <c r="C24" s="192" t="s">
        <v>613</v>
      </c>
      <c r="D24" s="187" t="s">
        <v>589</v>
      </c>
      <c r="E24" s="188">
        <v>49</v>
      </c>
      <c r="F24" s="189"/>
      <c r="G24" s="190">
        <f>ROUND(E24*F24,2)</f>
        <v>0</v>
      </c>
      <c r="H24" s="189"/>
      <c r="I24" s="190">
        <f>ROUND(E24*H24,2)</f>
        <v>0</v>
      </c>
      <c r="J24" s="189"/>
      <c r="K24" s="190">
        <f>ROUND(E24*J24,2)</f>
        <v>0</v>
      </c>
      <c r="L24" s="190">
        <v>21</v>
      </c>
      <c r="M24" s="190">
        <f>G24*(1+L24/100)</f>
        <v>0</v>
      </c>
      <c r="N24" s="188">
        <v>0</v>
      </c>
      <c r="O24" s="188">
        <f>ROUND(E24*N24,2)</f>
        <v>0</v>
      </c>
      <c r="P24" s="188">
        <v>0</v>
      </c>
      <c r="Q24" s="188">
        <f>ROUND(E24*P24,2)</f>
        <v>0</v>
      </c>
      <c r="R24" s="190"/>
      <c r="S24" s="190" t="s">
        <v>191</v>
      </c>
      <c r="T24" s="191" t="s">
        <v>165</v>
      </c>
      <c r="U24" s="157">
        <v>0</v>
      </c>
      <c r="V24" s="157">
        <f>ROUND(E24*U24,2)</f>
        <v>0</v>
      </c>
      <c r="W24" s="157"/>
      <c r="X24" s="157" t="s">
        <v>374</v>
      </c>
      <c r="Y24" s="157" t="s">
        <v>167</v>
      </c>
      <c r="Z24" s="147"/>
      <c r="AA24" s="147"/>
      <c r="AB24" s="147"/>
      <c r="AC24" s="147"/>
      <c r="AD24" s="147"/>
      <c r="AE24" s="147"/>
      <c r="AF24" s="147"/>
      <c r="AG24" s="147" t="s">
        <v>595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33.75" outlineLevel="1" x14ac:dyDescent="0.2">
      <c r="A25" s="166">
        <v>13</v>
      </c>
      <c r="B25" s="167" t="s">
        <v>614</v>
      </c>
      <c r="C25" s="175" t="s">
        <v>615</v>
      </c>
      <c r="D25" s="168" t="s">
        <v>589</v>
      </c>
      <c r="E25" s="169">
        <v>24</v>
      </c>
      <c r="F25" s="170"/>
      <c r="G25" s="171">
        <f>ROUND(E25*F25,2)</f>
        <v>0</v>
      </c>
      <c r="H25" s="170"/>
      <c r="I25" s="171">
        <f>ROUND(E25*H25,2)</f>
        <v>0</v>
      </c>
      <c r="J25" s="170"/>
      <c r="K25" s="171">
        <f>ROUND(E25*J25,2)</f>
        <v>0</v>
      </c>
      <c r="L25" s="171">
        <v>21</v>
      </c>
      <c r="M25" s="171">
        <f>G25*(1+L25/100)</f>
        <v>0</v>
      </c>
      <c r="N25" s="169">
        <v>0</v>
      </c>
      <c r="O25" s="169">
        <f>ROUND(E25*N25,2)</f>
        <v>0</v>
      </c>
      <c r="P25" s="169">
        <v>0</v>
      </c>
      <c r="Q25" s="169">
        <f>ROUND(E25*P25,2)</f>
        <v>0</v>
      </c>
      <c r="R25" s="171"/>
      <c r="S25" s="171" t="s">
        <v>191</v>
      </c>
      <c r="T25" s="172" t="s">
        <v>165</v>
      </c>
      <c r="U25" s="157">
        <v>0</v>
      </c>
      <c r="V25" s="157">
        <f>ROUND(E25*U25,2)</f>
        <v>0</v>
      </c>
      <c r="W25" s="157"/>
      <c r="X25" s="157" t="s">
        <v>192</v>
      </c>
      <c r="Y25" s="157" t="s">
        <v>167</v>
      </c>
      <c r="Z25" s="147"/>
      <c r="AA25" s="147"/>
      <c r="AB25" s="147"/>
      <c r="AC25" s="147"/>
      <c r="AD25" s="147"/>
      <c r="AE25" s="147"/>
      <c r="AF25" s="147"/>
      <c r="AG25" s="147" t="s">
        <v>590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63" t="s">
        <v>616</v>
      </c>
      <c r="D26" s="264"/>
      <c r="E26" s="264"/>
      <c r="F26" s="264"/>
      <c r="G26" s="264"/>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170</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85">
        <v>14</v>
      </c>
      <c r="B27" s="186" t="s">
        <v>617</v>
      </c>
      <c r="C27" s="192" t="s">
        <v>618</v>
      </c>
      <c r="D27" s="187" t="s">
        <v>589</v>
      </c>
      <c r="E27" s="188">
        <v>24</v>
      </c>
      <c r="F27" s="189"/>
      <c r="G27" s="190">
        <f>ROUND(E27*F27,2)</f>
        <v>0</v>
      </c>
      <c r="H27" s="189"/>
      <c r="I27" s="190">
        <f>ROUND(E27*H27,2)</f>
        <v>0</v>
      </c>
      <c r="J27" s="189"/>
      <c r="K27" s="190">
        <f>ROUND(E27*J27,2)</f>
        <v>0</v>
      </c>
      <c r="L27" s="190">
        <v>21</v>
      </c>
      <c r="M27" s="190">
        <f>G27*(1+L27/100)</f>
        <v>0</v>
      </c>
      <c r="N27" s="188">
        <v>0</v>
      </c>
      <c r="O27" s="188">
        <f>ROUND(E27*N27,2)</f>
        <v>0</v>
      </c>
      <c r="P27" s="188">
        <v>0</v>
      </c>
      <c r="Q27" s="188">
        <f>ROUND(E27*P27,2)</f>
        <v>0</v>
      </c>
      <c r="R27" s="190"/>
      <c r="S27" s="190" t="s">
        <v>191</v>
      </c>
      <c r="T27" s="191" t="s">
        <v>165</v>
      </c>
      <c r="U27" s="157">
        <v>0</v>
      </c>
      <c r="V27" s="157">
        <f>ROUND(E27*U27,2)</f>
        <v>0</v>
      </c>
      <c r="W27" s="157"/>
      <c r="X27" s="157" t="s">
        <v>374</v>
      </c>
      <c r="Y27" s="157" t="s">
        <v>167</v>
      </c>
      <c r="Z27" s="147"/>
      <c r="AA27" s="147"/>
      <c r="AB27" s="147"/>
      <c r="AC27" s="147"/>
      <c r="AD27" s="147"/>
      <c r="AE27" s="147"/>
      <c r="AF27" s="147"/>
      <c r="AG27" s="147" t="s">
        <v>595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85">
        <v>15</v>
      </c>
      <c r="B28" s="186" t="s">
        <v>619</v>
      </c>
      <c r="C28" s="192" t="s">
        <v>620</v>
      </c>
      <c r="D28" s="187" t="s">
        <v>589</v>
      </c>
      <c r="E28" s="188">
        <v>24</v>
      </c>
      <c r="F28" s="189"/>
      <c r="G28" s="190">
        <f>ROUND(E28*F28,2)</f>
        <v>0</v>
      </c>
      <c r="H28" s="189"/>
      <c r="I28" s="190">
        <f>ROUND(E28*H28,2)</f>
        <v>0</v>
      </c>
      <c r="J28" s="189"/>
      <c r="K28" s="190">
        <f>ROUND(E28*J28,2)</f>
        <v>0</v>
      </c>
      <c r="L28" s="190">
        <v>21</v>
      </c>
      <c r="M28" s="190">
        <f>G28*(1+L28/100)</f>
        <v>0</v>
      </c>
      <c r="N28" s="188">
        <v>0</v>
      </c>
      <c r="O28" s="188">
        <f>ROUND(E28*N28,2)</f>
        <v>0</v>
      </c>
      <c r="P28" s="188">
        <v>0</v>
      </c>
      <c r="Q28" s="188">
        <f>ROUND(E28*P28,2)</f>
        <v>0</v>
      </c>
      <c r="R28" s="190"/>
      <c r="S28" s="190" t="s">
        <v>191</v>
      </c>
      <c r="T28" s="191" t="s">
        <v>165</v>
      </c>
      <c r="U28" s="157">
        <v>0</v>
      </c>
      <c r="V28" s="157">
        <f>ROUND(E28*U28,2)</f>
        <v>0</v>
      </c>
      <c r="W28" s="157"/>
      <c r="X28" s="157" t="s">
        <v>374</v>
      </c>
      <c r="Y28" s="157" t="s">
        <v>167</v>
      </c>
      <c r="Z28" s="147"/>
      <c r="AA28" s="147"/>
      <c r="AB28" s="147"/>
      <c r="AC28" s="147"/>
      <c r="AD28" s="147"/>
      <c r="AE28" s="147"/>
      <c r="AF28" s="147"/>
      <c r="AG28" s="147" t="s">
        <v>595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85">
        <v>16</v>
      </c>
      <c r="B29" s="186" t="s">
        <v>621</v>
      </c>
      <c r="C29" s="192" t="s">
        <v>622</v>
      </c>
      <c r="D29" s="187" t="s">
        <v>589</v>
      </c>
      <c r="E29" s="188">
        <v>24</v>
      </c>
      <c r="F29" s="189"/>
      <c r="G29" s="190">
        <f>ROUND(E29*F29,2)</f>
        <v>0</v>
      </c>
      <c r="H29" s="189"/>
      <c r="I29" s="190">
        <f>ROUND(E29*H29,2)</f>
        <v>0</v>
      </c>
      <c r="J29" s="189"/>
      <c r="K29" s="190">
        <f>ROUND(E29*J29,2)</f>
        <v>0</v>
      </c>
      <c r="L29" s="190">
        <v>21</v>
      </c>
      <c r="M29" s="190">
        <f>G29*(1+L29/100)</f>
        <v>0</v>
      </c>
      <c r="N29" s="188">
        <v>0</v>
      </c>
      <c r="O29" s="188">
        <f>ROUND(E29*N29,2)</f>
        <v>0</v>
      </c>
      <c r="P29" s="188">
        <v>0</v>
      </c>
      <c r="Q29" s="188">
        <f>ROUND(E29*P29,2)</f>
        <v>0</v>
      </c>
      <c r="R29" s="190"/>
      <c r="S29" s="190" t="s">
        <v>191</v>
      </c>
      <c r="T29" s="191" t="s">
        <v>165</v>
      </c>
      <c r="U29" s="157">
        <v>0</v>
      </c>
      <c r="V29" s="157">
        <f>ROUND(E29*U29,2)</f>
        <v>0</v>
      </c>
      <c r="W29" s="157"/>
      <c r="X29" s="157" t="s">
        <v>374</v>
      </c>
      <c r="Y29" s="157" t="s">
        <v>167</v>
      </c>
      <c r="Z29" s="147"/>
      <c r="AA29" s="147"/>
      <c r="AB29" s="147"/>
      <c r="AC29" s="147"/>
      <c r="AD29" s="147"/>
      <c r="AE29" s="147"/>
      <c r="AF29" s="147"/>
      <c r="AG29" s="147" t="s">
        <v>595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5">
        <v>17</v>
      </c>
      <c r="B30" s="186" t="s">
        <v>623</v>
      </c>
      <c r="C30" s="192" t="s">
        <v>624</v>
      </c>
      <c r="D30" s="187" t="s">
        <v>314</v>
      </c>
      <c r="E30" s="188">
        <v>72</v>
      </c>
      <c r="F30" s="189"/>
      <c r="G30" s="190">
        <f>ROUND(E30*F30,2)</f>
        <v>0</v>
      </c>
      <c r="H30" s="189"/>
      <c r="I30" s="190">
        <f>ROUND(E30*H30,2)</f>
        <v>0</v>
      </c>
      <c r="J30" s="189"/>
      <c r="K30" s="190">
        <f>ROUND(E30*J30,2)</f>
        <v>0</v>
      </c>
      <c r="L30" s="190">
        <v>21</v>
      </c>
      <c r="M30" s="190">
        <f>G30*(1+L30/100)</f>
        <v>0</v>
      </c>
      <c r="N30" s="188">
        <v>0</v>
      </c>
      <c r="O30" s="188">
        <f>ROUND(E30*N30,2)</f>
        <v>0</v>
      </c>
      <c r="P30" s="188">
        <v>0</v>
      </c>
      <c r="Q30" s="188">
        <f>ROUND(E30*P30,2)</f>
        <v>0</v>
      </c>
      <c r="R30" s="190"/>
      <c r="S30" s="190" t="s">
        <v>191</v>
      </c>
      <c r="T30" s="191" t="s">
        <v>165</v>
      </c>
      <c r="U30" s="157">
        <v>0</v>
      </c>
      <c r="V30" s="157">
        <f>ROUND(E30*U30,2)</f>
        <v>0</v>
      </c>
      <c r="W30" s="157"/>
      <c r="X30" s="157" t="s">
        <v>374</v>
      </c>
      <c r="Y30" s="157" t="s">
        <v>167</v>
      </c>
      <c r="Z30" s="147"/>
      <c r="AA30" s="147"/>
      <c r="AB30" s="147"/>
      <c r="AC30" s="147"/>
      <c r="AD30" s="147"/>
      <c r="AE30" s="147"/>
      <c r="AF30" s="147"/>
      <c r="AG30" s="147" t="s">
        <v>595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59" t="s">
        <v>159</v>
      </c>
      <c r="B31" s="160" t="s">
        <v>121</v>
      </c>
      <c r="C31" s="174" t="s">
        <v>122</v>
      </c>
      <c r="D31" s="161"/>
      <c r="E31" s="162"/>
      <c r="F31" s="163"/>
      <c r="G31" s="163">
        <f>SUMIF(AG32:AG46,"&lt;&gt;NOR",G32:G46)</f>
        <v>0</v>
      </c>
      <c r="H31" s="163"/>
      <c r="I31" s="163">
        <f>SUM(I32:I46)</f>
        <v>0</v>
      </c>
      <c r="J31" s="163"/>
      <c r="K31" s="163">
        <f>SUM(K32:K46)</f>
        <v>0</v>
      </c>
      <c r="L31" s="163"/>
      <c r="M31" s="163">
        <f>SUM(M32:M46)</f>
        <v>0</v>
      </c>
      <c r="N31" s="162"/>
      <c r="O31" s="162">
        <f>SUM(O32:O46)</f>
        <v>0</v>
      </c>
      <c r="P31" s="162"/>
      <c r="Q31" s="162">
        <f>SUM(Q32:Q46)</f>
        <v>0</v>
      </c>
      <c r="R31" s="163"/>
      <c r="S31" s="163"/>
      <c r="T31" s="164"/>
      <c r="U31" s="158"/>
      <c r="V31" s="158">
        <f>SUM(V32:V46)</f>
        <v>0</v>
      </c>
      <c r="W31" s="158"/>
      <c r="X31" s="158"/>
      <c r="Y31" s="158"/>
      <c r="AG31" t="s">
        <v>160</v>
      </c>
    </row>
    <row r="32" spans="1:60" outlineLevel="1" x14ac:dyDescent="0.2">
      <c r="A32" s="185">
        <v>18</v>
      </c>
      <c r="B32" s="186" t="s">
        <v>625</v>
      </c>
      <c r="C32" s="192" t="s">
        <v>626</v>
      </c>
      <c r="D32" s="187" t="s">
        <v>589</v>
      </c>
      <c r="E32" s="188">
        <v>14</v>
      </c>
      <c r="F32" s="189"/>
      <c r="G32" s="190">
        <f t="shared" ref="G32:G46" si="0">ROUND(E32*F32,2)</f>
        <v>0</v>
      </c>
      <c r="H32" s="189"/>
      <c r="I32" s="190">
        <f t="shared" ref="I32:I46" si="1">ROUND(E32*H32,2)</f>
        <v>0</v>
      </c>
      <c r="J32" s="189"/>
      <c r="K32" s="190">
        <f t="shared" ref="K32:K46" si="2">ROUND(E32*J32,2)</f>
        <v>0</v>
      </c>
      <c r="L32" s="190">
        <v>21</v>
      </c>
      <c r="M32" s="190">
        <f t="shared" ref="M32:M46" si="3">G32*(1+L32/100)</f>
        <v>0</v>
      </c>
      <c r="N32" s="188">
        <v>0</v>
      </c>
      <c r="O32" s="188">
        <f t="shared" ref="O32:O46" si="4">ROUND(E32*N32,2)</f>
        <v>0</v>
      </c>
      <c r="P32" s="188">
        <v>0</v>
      </c>
      <c r="Q32" s="188">
        <f t="shared" ref="Q32:Q46" si="5">ROUND(E32*P32,2)</f>
        <v>0</v>
      </c>
      <c r="R32" s="190"/>
      <c r="S32" s="190" t="s">
        <v>191</v>
      </c>
      <c r="T32" s="191" t="s">
        <v>165</v>
      </c>
      <c r="U32" s="157">
        <v>0</v>
      </c>
      <c r="V32" s="157">
        <f t="shared" ref="V32:V46" si="6">ROUND(E32*U32,2)</f>
        <v>0</v>
      </c>
      <c r="W32" s="157"/>
      <c r="X32" s="157" t="s">
        <v>192</v>
      </c>
      <c r="Y32" s="157" t="s">
        <v>167</v>
      </c>
      <c r="Z32" s="147"/>
      <c r="AA32" s="147"/>
      <c r="AB32" s="147"/>
      <c r="AC32" s="147"/>
      <c r="AD32" s="147"/>
      <c r="AE32" s="147"/>
      <c r="AF32" s="147"/>
      <c r="AG32" s="147" t="s">
        <v>590</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5">
        <v>19</v>
      </c>
      <c r="B33" s="186" t="s">
        <v>627</v>
      </c>
      <c r="C33" s="192" t="s">
        <v>628</v>
      </c>
      <c r="D33" s="187" t="s">
        <v>589</v>
      </c>
      <c r="E33" s="188">
        <v>14</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191</v>
      </c>
      <c r="T33" s="191" t="s">
        <v>165</v>
      </c>
      <c r="U33" s="157">
        <v>0</v>
      </c>
      <c r="V33" s="157">
        <f t="shared" si="6"/>
        <v>0</v>
      </c>
      <c r="W33" s="157"/>
      <c r="X33" s="157" t="s">
        <v>192</v>
      </c>
      <c r="Y33" s="157" t="s">
        <v>167</v>
      </c>
      <c r="Z33" s="147"/>
      <c r="AA33" s="147"/>
      <c r="AB33" s="147"/>
      <c r="AC33" s="147"/>
      <c r="AD33" s="147"/>
      <c r="AE33" s="147"/>
      <c r="AF33" s="147"/>
      <c r="AG33" s="147" t="s">
        <v>590</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5">
        <v>20</v>
      </c>
      <c r="B34" s="186" t="s">
        <v>629</v>
      </c>
      <c r="C34" s="192" t="s">
        <v>630</v>
      </c>
      <c r="D34" s="187" t="s">
        <v>589</v>
      </c>
      <c r="E34" s="188">
        <v>14</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191</v>
      </c>
      <c r="T34" s="191" t="s">
        <v>165</v>
      </c>
      <c r="U34" s="157">
        <v>0</v>
      </c>
      <c r="V34" s="157">
        <f t="shared" si="6"/>
        <v>0</v>
      </c>
      <c r="W34" s="157"/>
      <c r="X34" s="157" t="s">
        <v>374</v>
      </c>
      <c r="Y34" s="157" t="s">
        <v>167</v>
      </c>
      <c r="Z34" s="147"/>
      <c r="AA34" s="147"/>
      <c r="AB34" s="147"/>
      <c r="AC34" s="147"/>
      <c r="AD34" s="147"/>
      <c r="AE34" s="147"/>
      <c r="AF34" s="147"/>
      <c r="AG34" s="147" t="s">
        <v>595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5">
        <v>21</v>
      </c>
      <c r="B35" s="186" t="s">
        <v>631</v>
      </c>
      <c r="C35" s="192" t="s">
        <v>632</v>
      </c>
      <c r="D35" s="187" t="s">
        <v>589</v>
      </c>
      <c r="E35" s="188">
        <v>28</v>
      </c>
      <c r="F35" s="189"/>
      <c r="G35" s="190">
        <f t="shared" si="0"/>
        <v>0</v>
      </c>
      <c r="H35" s="189"/>
      <c r="I35" s="190">
        <f t="shared" si="1"/>
        <v>0</v>
      </c>
      <c r="J35" s="189"/>
      <c r="K35" s="190">
        <f t="shared" si="2"/>
        <v>0</v>
      </c>
      <c r="L35" s="190">
        <v>21</v>
      </c>
      <c r="M35" s="190">
        <f t="shared" si="3"/>
        <v>0</v>
      </c>
      <c r="N35" s="188">
        <v>0</v>
      </c>
      <c r="O35" s="188">
        <f t="shared" si="4"/>
        <v>0</v>
      </c>
      <c r="P35" s="188">
        <v>0</v>
      </c>
      <c r="Q35" s="188">
        <f t="shared" si="5"/>
        <v>0</v>
      </c>
      <c r="R35" s="190"/>
      <c r="S35" s="190" t="s">
        <v>191</v>
      </c>
      <c r="T35" s="191" t="s">
        <v>165</v>
      </c>
      <c r="U35" s="157">
        <v>0</v>
      </c>
      <c r="V35" s="157">
        <f t="shared" si="6"/>
        <v>0</v>
      </c>
      <c r="W35" s="157"/>
      <c r="X35" s="157" t="s">
        <v>192</v>
      </c>
      <c r="Y35" s="157" t="s">
        <v>167</v>
      </c>
      <c r="Z35" s="147"/>
      <c r="AA35" s="147"/>
      <c r="AB35" s="147"/>
      <c r="AC35" s="147"/>
      <c r="AD35" s="147"/>
      <c r="AE35" s="147"/>
      <c r="AF35" s="147"/>
      <c r="AG35" s="147" t="s">
        <v>590</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5">
        <v>22</v>
      </c>
      <c r="B36" s="186" t="s">
        <v>633</v>
      </c>
      <c r="C36" s="192" t="s">
        <v>634</v>
      </c>
      <c r="D36" s="187" t="s">
        <v>589</v>
      </c>
      <c r="E36" s="188">
        <v>28</v>
      </c>
      <c r="F36" s="189"/>
      <c r="G36" s="190">
        <f t="shared" si="0"/>
        <v>0</v>
      </c>
      <c r="H36" s="189"/>
      <c r="I36" s="190">
        <f t="shared" si="1"/>
        <v>0</v>
      </c>
      <c r="J36" s="189"/>
      <c r="K36" s="190">
        <f t="shared" si="2"/>
        <v>0</v>
      </c>
      <c r="L36" s="190">
        <v>21</v>
      </c>
      <c r="M36" s="190">
        <f t="shared" si="3"/>
        <v>0</v>
      </c>
      <c r="N36" s="188">
        <v>0</v>
      </c>
      <c r="O36" s="188">
        <f t="shared" si="4"/>
        <v>0</v>
      </c>
      <c r="P36" s="188">
        <v>0</v>
      </c>
      <c r="Q36" s="188">
        <f t="shared" si="5"/>
        <v>0</v>
      </c>
      <c r="R36" s="190"/>
      <c r="S36" s="190" t="s">
        <v>191</v>
      </c>
      <c r="T36" s="191" t="s">
        <v>165</v>
      </c>
      <c r="U36" s="157">
        <v>0</v>
      </c>
      <c r="V36" s="157">
        <f t="shared" si="6"/>
        <v>0</v>
      </c>
      <c r="W36" s="157"/>
      <c r="X36" s="157" t="s">
        <v>192</v>
      </c>
      <c r="Y36" s="157" t="s">
        <v>167</v>
      </c>
      <c r="Z36" s="147"/>
      <c r="AA36" s="147"/>
      <c r="AB36" s="147"/>
      <c r="AC36" s="147"/>
      <c r="AD36" s="147"/>
      <c r="AE36" s="147"/>
      <c r="AF36" s="147"/>
      <c r="AG36" s="147" t="s">
        <v>590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5">
        <v>23</v>
      </c>
      <c r="B37" s="186" t="s">
        <v>635</v>
      </c>
      <c r="C37" s="192" t="s">
        <v>636</v>
      </c>
      <c r="D37" s="187" t="s">
        <v>589</v>
      </c>
      <c r="E37" s="188">
        <v>28</v>
      </c>
      <c r="F37" s="189"/>
      <c r="G37" s="190">
        <f t="shared" si="0"/>
        <v>0</v>
      </c>
      <c r="H37" s="189"/>
      <c r="I37" s="190">
        <f t="shared" si="1"/>
        <v>0</v>
      </c>
      <c r="J37" s="189"/>
      <c r="K37" s="190">
        <f t="shared" si="2"/>
        <v>0</v>
      </c>
      <c r="L37" s="190">
        <v>21</v>
      </c>
      <c r="M37" s="190">
        <f t="shared" si="3"/>
        <v>0</v>
      </c>
      <c r="N37" s="188">
        <v>0</v>
      </c>
      <c r="O37" s="188">
        <f t="shared" si="4"/>
        <v>0</v>
      </c>
      <c r="P37" s="188">
        <v>0</v>
      </c>
      <c r="Q37" s="188">
        <f t="shared" si="5"/>
        <v>0</v>
      </c>
      <c r="R37" s="190"/>
      <c r="S37" s="190" t="s">
        <v>191</v>
      </c>
      <c r="T37" s="191" t="s">
        <v>165</v>
      </c>
      <c r="U37" s="157">
        <v>0</v>
      </c>
      <c r="V37" s="157">
        <f t="shared" si="6"/>
        <v>0</v>
      </c>
      <c r="W37" s="157"/>
      <c r="X37" s="157" t="s">
        <v>374</v>
      </c>
      <c r="Y37" s="157" t="s">
        <v>167</v>
      </c>
      <c r="Z37" s="147"/>
      <c r="AA37" s="147"/>
      <c r="AB37" s="147"/>
      <c r="AC37" s="147"/>
      <c r="AD37" s="147"/>
      <c r="AE37" s="147"/>
      <c r="AF37" s="147"/>
      <c r="AG37" s="147" t="s">
        <v>595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5">
        <v>24</v>
      </c>
      <c r="B38" s="186" t="s">
        <v>637</v>
      </c>
      <c r="C38" s="192" t="s">
        <v>638</v>
      </c>
      <c r="D38" s="187" t="s">
        <v>589</v>
      </c>
      <c r="E38" s="188">
        <v>14</v>
      </c>
      <c r="F38" s="189"/>
      <c r="G38" s="190">
        <f t="shared" si="0"/>
        <v>0</v>
      </c>
      <c r="H38" s="189"/>
      <c r="I38" s="190">
        <f t="shared" si="1"/>
        <v>0</v>
      </c>
      <c r="J38" s="189"/>
      <c r="K38" s="190">
        <f t="shared" si="2"/>
        <v>0</v>
      </c>
      <c r="L38" s="190">
        <v>21</v>
      </c>
      <c r="M38" s="190">
        <f t="shared" si="3"/>
        <v>0</v>
      </c>
      <c r="N38" s="188">
        <v>0</v>
      </c>
      <c r="O38" s="188">
        <f t="shared" si="4"/>
        <v>0</v>
      </c>
      <c r="P38" s="188">
        <v>0</v>
      </c>
      <c r="Q38" s="188">
        <f t="shared" si="5"/>
        <v>0</v>
      </c>
      <c r="R38" s="190"/>
      <c r="S38" s="190" t="s">
        <v>191</v>
      </c>
      <c r="T38" s="191" t="s">
        <v>165</v>
      </c>
      <c r="U38" s="157">
        <v>0</v>
      </c>
      <c r="V38" s="157">
        <f t="shared" si="6"/>
        <v>0</v>
      </c>
      <c r="W38" s="157"/>
      <c r="X38" s="157" t="s">
        <v>192</v>
      </c>
      <c r="Y38" s="157" t="s">
        <v>167</v>
      </c>
      <c r="Z38" s="147"/>
      <c r="AA38" s="147"/>
      <c r="AB38" s="147"/>
      <c r="AC38" s="147"/>
      <c r="AD38" s="147"/>
      <c r="AE38" s="147"/>
      <c r="AF38" s="147"/>
      <c r="AG38" s="147" t="s">
        <v>590</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5">
        <v>25</v>
      </c>
      <c r="B39" s="186" t="s">
        <v>639</v>
      </c>
      <c r="C39" s="192" t="s">
        <v>640</v>
      </c>
      <c r="D39" s="187" t="s">
        <v>589</v>
      </c>
      <c r="E39" s="188">
        <v>14</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191</v>
      </c>
      <c r="T39" s="191" t="s">
        <v>165</v>
      </c>
      <c r="U39" s="157">
        <v>0</v>
      </c>
      <c r="V39" s="157">
        <f t="shared" si="6"/>
        <v>0</v>
      </c>
      <c r="W39" s="157"/>
      <c r="X39" s="157" t="s">
        <v>192</v>
      </c>
      <c r="Y39" s="157" t="s">
        <v>167</v>
      </c>
      <c r="Z39" s="147"/>
      <c r="AA39" s="147"/>
      <c r="AB39" s="147"/>
      <c r="AC39" s="147"/>
      <c r="AD39" s="147"/>
      <c r="AE39" s="147"/>
      <c r="AF39" s="147"/>
      <c r="AG39" s="147" t="s">
        <v>590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5">
        <v>26</v>
      </c>
      <c r="B40" s="186" t="s">
        <v>641</v>
      </c>
      <c r="C40" s="192" t="s">
        <v>642</v>
      </c>
      <c r="D40" s="187" t="s">
        <v>589</v>
      </c>
      <c r="E40" s="188">
        <v>14</v>
      </c>
      <c r="F40" s="189"/>
      <c r="G40" s="190">
        <f t="shared" si="0"/>
        <v>0</v>
      </c>
      <c r="H40" s="189"/>
      <c r="I40" s="190">
        <f t="shared" si="1"/>
        <v>0</v>
      </c>
      <c r="J40" s="189"/>
      <c r="K40" s="190">
        <f t="shared" si="2"/>
        <v>0</v>
      </c>
      <c r="L40" s="190">
        <v>21</v>
      </c>
      <c r="M40" s="190">
        <f t="shared" si="3"/>
        <v>0</v>
      </c>
      <c r="N40" s="188">
        <v>0</v>
      </c>
      <c r="O40" s="188">
        <f t="shared" si="4"/>
        <v>0</v>
      </c>
      <c r="P40" s="188">
        <v>0</v>
      </c>
      <c r="Q40" s="188">
        <f t="shared" si="5"/>
        <v>0</v>
      </c>
      <c r="R40" s="190"/>
      <c r="S40" s="190" t="s">
        <v>191</v>
      </c>
      <c r="T40" s="191" t="s">
        <v>165</v>
      </c>
      <c r="U40" s="157">
        <v>0</v>
      </c>
      <c r="V40" s="157">
        <f t="shared" si="6"/>
        <v>0</v>
      </c>
      <c r="W40" s="157"/>
      <c r="X40" s="157" t="s">
        <v>374</v>
      </c>
      <c r="Y40" s="157" t="s">
        <v>167</v>
      </c>
      <c r="Z40" s="147"/>
      <c r="AA40" s="147"/>
      <c r="AB40" s="147"/>
      <c r="AC40" s="147"/>
      <c r="AD40" s="147"/>
      <c r="AE40" s="147"/>
      <c r="AF40" s="147"/>
      <c r="AG40" s="147" t="s">
        <v>595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5">
        <v>27</v>
      </c>
      <c r="B41" s="186" t="s">
        <v>643</v>
      </c>
      <c r="C41" s="192" t="s">
        <v>644</v>
      </c>
      <c r="D41" s="187" t="s">
        <v>589</v>
      </c>
      <c r="E41" s="188">
        <v>29</v>
      </c>
      <c r="F41" s="189"/>
      <c r="G41" s="190">
        <f t="shared" si="0"/>
        <v>0</v>
      </c>
      <c r="H41" s="189"/>
      <c r="I41" s="190">
        <f t="shared" si="1"/>
        <v>0</v>
      </c>
      <c r="J41" s="189"/>
      <c r="K41" s="190">
        <f t="shared" si="2"/>
        <v>0</v>
      </c>
      <c r="L41" s="190">
        <v>21</v>
      </c>
      <c r="M41" s="190">
        <f t="shared" si="3"/>
        <v>0</v>
      </c>
      <c r="N41" s="188">
        <v>0</v>
      </c>
      <c r="O41" s="188">
        <f t="shared" si="4"/>
        <v>0</v>
      </c>
      <c r="P41" s="188">
        <v>0</v>
      </c>
      <c r="Q41" s="188">
        <f t="shared" si="5"/>
        <v>0</v>
      </c>
      <c r="R41" s="190"/>
      <c r="S41" s="190" t="s">
        <v>191</v>
      </c>
      <c r="T41" s="191" t="s">
        <v>165</v>
      </c>
      <c r="U41" s="157">
        <v>0</v>
      </c>
      <c r="V41" s="157">
        <f t="shared" si="6"/>
        <v>0</v>
      </c>
      <c r="W41" s="157"/>
      <c r="X41" s="157" t="s">
        <v>192</v>
      </c>
      <c r="Y41" s="157" t="s">
        <v>167</v>
      </c>
      <c r="Z41" s="147"/>
      <c r="AA41" s="147"/>
      <c r="AB41" s="147"/>
      <c r="AC41" s="147"/>
      <c r="AD41" s="147"/>
      <c r="AE41" s="147"/>
      <c r="AF41" s="147"/>
      <c r="AG41" s="147" t="s">
        <v>590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5">
        <v>28</v>
      </c>
      <c r="B42" s="186" t="s">
        <v>645</v>
      </c>
      <c r="C42" s="192" t="s">
        <v>646</v>
      </c>
      <c r="D42" s="187" t="s">
        <v>589</v>
      </c>
      <c r="E42" s="188">
        <v>29</v>
      </c>
      <c r="F42" s="189"/>
      <c r="G42" s="190">
        <f t="shared" si="0"/>
        <v>0</v>
      </c>
      <c r="H42" s="189"/>
      <c r="I42" s="190">
        <f t="shared" si="1"/>
        <v>0</v>
      </c>
      <c r="J42" s="189"/>
      <c r="K42" s="190">
        <f t="shared" si="2"/>
        <v>0</v>
      </c>
      <c r="L42" s="190">
        <v>21</v>
      </c>
      <c r="M42" s="190">
        <f t="shared" si="3"/>
        <v>0</v>
      </c>
      <c r="N42" s="188">
        <v>0</v>
      </c>
      <c r="O42" s="188">
        <f t="shared" si="4"/>
        <v>0</v>
      </c>
      <c r="P42" s="188">
        <v>0</v>
      </c>
      <c r="Q42" s="188">
        <f t="shared" si="5"/>
        <v>0</v>
      </c>
      <c r="R42" s="190"/>
      <c r="S42" s="190" t="s">
        <v>191</v>
      </c>
      <c r="T42" s="191" t="s">
        <v>165</v>
      </c>
      <c r="U42" s="157">
        <v>0</v>
      </c>
      <c r="V42" s="157">
        <f t="shared" si="6"/>
        <v>0</v>
      </c>
      <c r="W42" s="157"/>
      <c r="X42" s="157" t="s">
        <v>192</v>
      </c>
      <c r="Y42" s="157" t="s">
        <v>167</v>
      </c>
      <c r="Z42" s="147"/>
      <c r="AA42" s="147"/>
      <c r="AB42" s="147"/>
      <c r="AC42" s="147"/>
      <c r="AD42" s="147"/>
      <c r="AE42" s="147"/>
      <c r="AF42" s="147"/>
      <c r="AG42" s="147" t="s">
        <v>590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5">
        <v>29</v>
      </c>
      <c r="B43" s="186" t="s">
        <v>647</v>
      </c>
      <c r="C43" s="192" t="s">
        <v>648</v>
      </c>
      <c r="D43" s="187" t="s">
        <v>589</v>
      </c>
      <c r="E43" s="188">
        <v>29</v>
      </c>
      <c r="F43" s="189"/>
      <c r="G43" s="190">
        <f t="shared" si="0"/>
        <v>0</v>
      </c>
      <c r="H43" s="189"/>
      <c r="I43" s="190">
        <f t="shared" si="1"/>
        <v>0</v>
      </c>
      <c r="J43" s="189"/>
      <c r="K43" s="190">
        <f t="shared" si="2"/>
        <v>0</v>
      </c>
      <c r="L43" s="190">
        <v>21</v>
      </c>
      <c r="M43" s="190">
        <f t="shared" si="3"/>
        <v>0</v>
      </c>
      <c r="N43" s="188">
        <v>0</v>
      </c>
      <c r="O43" s="188">
        <f t="shared" si="4"/>
        <v>0</v>
      </c>
      <c r="P43" s="188">
        <v>0</v>
      </c>
      <c r="Q43" s="188">
        <f t="shared" si="5"/>
        <v>0</v>
      </c>
      <c r="R43" s="190"/>
      <c r="S43" s="190" t="s">
        <v>191</v>
      </c>
      <c r="T43" s="191" t="s">
        <v>165</v>
      </c>
      <c r="U43" s="157">
        <v>0</v>
      </c>
      <c r="V43" s="157">
        <f t="shared" si="6"/>
        <v>0</v>
      </c>
      <c r="W43" s="157"/>
      <c r="X43" s="157" t="s">
        <v>374</v>
      </c>
      <c r="Y43" s="157" t="s">
        <v>167</v>
      </c>
      <c r="Z43" s="147"/>
      <c r="AA43" s="147"/>
      <c r="AB43" s="147"/>
      <c r="AC43" s="147"/>
      <c r="AD43" s="147"/>
      <c r="AE43" s="147"/>
      <c r="AF43" s="147"/>
      <c r="AG43" s="147" t="s">
        <v>595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5">
        <v>30</v>
      </c>
      <c r="B44" s="186" t="s">
        <v>649</v>
      </c>
      <c r="C44" s="192" t="s">
        <v>650</v>
      </c>
      <c r="D44" s="187" t="s">
        <v>589</v>
      </c>
      <c r="E44" s="188">
        <v>46</v>
      </c>
      <c r="F44" s="189"/>
      <c r="G44" s="190">
        <f t="shared" si="0"/>
        <v>0</v>
      </c>
      <c r="H44" s="189"/>
      <c r="I44" s="190">
        <f t="shared" si="1"/>
        <v>0</v>
      </c>
      <c r="J44" s="189"/>
      <c r="K44" s="190">
        <f t="shared" si="2"/>
        <v>0</v>
      </c>
      <c r="L44" s="190">
        <v>21</v>
      </c>
      <c r="M44" s="190">
        <f t="shared" si="3"/>
        <v>0</v>
      </c>
      <c r="N44" s="188">
        <v>0</v>
      </c>
      <c r="O44" s="188">
        <f t="shared" si="4"/>
        <v>0</v>
      </c>
      <c r="P44" s="188">
        <v>0</v>
      </c>
      <c r="Q44" s="188">
        <f t="shared" si="5"/>
        <v>0</v>
      </c>
      <c r="R44" s="190"/>
      <c r="S44" s="190" t="s">
        <v>191</v>
      </c>
      <c r="T44" s="191" t="s">
        <v>165</v>
      </c>
      <c r="U44" s="157">
        <v>0</v>
      </c>
      <c r="V44" s="157">
        <f t="shared" si="6"/>
        <v>0</v>
      </c>
      <c r="W44" s="157"/>
      <c r="X44" s="157" t="s">
        <v>192</v>
      </c>
      <c r="Y44" s="157" t="s">
        <v>167</v>
      </c>
      <c r="Z44" s="147"/>
      <c r="AA44" s="147"/>
      <c r="AB44" s="147"/>
      <c r="AC44" s="147"/>
      <c r="AD44" s="147"/>
      <c r="AE44" s="147"/>
      <c r="AF44" s="147"/>
      <c r="AG44" s="147" t="s">
        <v>590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5">
        <v>31</v>
      </c>
      <c r="B45" s="186" t="s">
        <v>651</v>
      </c>
      <c r="C45" s="192" t="s">
        <v>652</v>
      </c>
      <c r="D45" s="187" t="s">
        <v>589</v>
      </c>
      <c r="E45" s="188">
        <v>46</v>
      </c>
      <c r="F45" s="189"/>
      <c r="G45" s="190">
        <f t="shared" si="0"/>
        <v>0</v>
      </c>
      <c r="H45" s="189"/>
      <c r="I45" s="190">
        <f t="shared" si="1"/>
        <v>0</v>
      </c>
      <c r="J45" s="189"/>
      <c r="K45" s="190">
        <f t="shared" si="2"/>
        <v>0</v>
      </c>
      <c r="L45" s="190">
        <v>21</v>
      </c>
      <c r="M45" s="190">
        <f t="shared" si="3"/>
        <v>0</v>
      </c>
      <c r="N45" s="188">
        <v>0</v>
      </c>
      <c r="O45" s="188">
        <f t="shared" si="4"/>
        <v>0</v>
      </c>
      <c r="P45" s="188">
        <v>0</v>
      </c>
      <c r="Q45" s="188">
        <f t="shared" si="5"/>
        <v>0</v>
      </c>
      <c r="R45" s="190"/>
      <c r="S45" s="190" t="s">
        <v>191</v>
      </c>
      <c r="T45" s="191" t="s">
        <v>165</v>
      </c>
      <c r="U45" s="157">
        <v>0</v>
      </c>
      <c r="V45" s="157">
        <f t="shared" si="6"/>
        <v>0</v>
      </c>
      <c r="W45" s="157"/>
      <c r="X45" s="157" t="s">
        <v>192</v>
      </c>
      <c r="Y45" s="157" t="s">
        <v>167</v>
      </c>
      <c r="Z45" s="147"/>
      <c r="AA45" s="147"/>
      <c r="AB45" s="147"/>
      <c r="AC45" s="147"/>
      <c r="AD45" s="147"/>
      <c r="AE45" s="147"/>
      <c r="AF45" s="147"/>
      <c r="AG45" s="147" t="s">
        <v>590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5">
        <v>32</v>
      </c>
      <c r="B46" s="186" t="s">
        <v>653</v>
      </c>
      <c r="C46" s="192" t="s">
        <v>654</v>
      </c>
      <c r="D46" s="187" t="s">
        <v>589</v>
      </c>
      <c r="E46" s="188">
        <v>46</v>
      </c>
      <c r="F46" s="189"/>
      <c r="G46" s="190">
        <f t="shared" si="0"/>
        <v>0</v>
      </c>
      <c r="H46" s="189"/>
      <c r="I46" s="190">
        <f t="shared" si="1"/>
        <v>0</v>
      </c>
      <c r="J46" s="189"/>
      <c r="K46" s="190">
        <f t="shared" si="2"/>
        <v>0</v>
      </c>
      <c r="L46" s="190">
        <v>21</v>
      </c>
      <c r="M46" s="190">
        <f t="shared" si="3"/>
        <v>0</v>
      </c>
      <c r="N46" s="188">
        <v>0</v>
      </c>
      <c r="O46" s="188">
        <f t="shared" si="4"/>
        <v>0</v>
      </c>
      <c r="P46" s="188">
        <v>0</v>
      </c>
      <c r="Q46" s="188">
        <f t="shared" si="5"/>
        <v>0</v>
      </c>
      <c r="R46" s="190"/>
      <c r="S46" s="190" t="s">
        <v>191</v>
      </c>
      <c r="T46" s="191" t="s">
        <v>165</v>
      </c>
      <c r="U46" s="157">
        <v>0</v>
      </c>
      <c r="V46" s="157">
        <f t="shared" si="6"/>
        <v>0</v>
      </c>
      <c r="W46" s="157"/>
      <c r="X46" s="157" t="s">
        <v>374</v>
      </c>
      <c r="Y46" s="157" t="s">
        <v>167</v>
      </c>
      <c r="Z46" s="147"/>
      <c r="AA46" s="147"/>
      <c r="AB46" s="147"/>
      <c r="AC46" s="147"/>
      <c r="AD46" s="147"/>
      <c r="AE46" s="147"/>
      <c r="AF46" s="147"/>
      <c r="AG46" s="147" t="s">
        <v>595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159" t="s">
        <v>159</v>
      </c>
      <c r="B47" s="160" t="s">
        <v>123</v>
      </c>
      <c r="C47" s="174" t="s">
        <v>124</v>
      </c>
      <c r="D47" s="161"/>
      <c r="E47" s="162"/>
      <c r="F47" s="163"/>
      <c r="G47" s="163">
        <f>SUMIF(AG48:AG50,"&lt;&gt;NOR",G48:G50)</f>
        <v>0</v>
      </c>
      <c r="H47" s="163"/>
      <c r="I47" s="163">
        <f>SUM(I48:I50)</f>
        <v>0</v>
      </c>
      <c r="J47" s="163"/>
      <c r="K47" s="163">
        <f>SUM(K48:K50)</f>
        <v>0</v>
      </c>
      <c r="L47" s="163"/>
      <c r="M47" s="163">
        <f>SUM(M48:M50)</f>
        <v>0</v>
      </c>
      <c r="N47" s="162"/>
      <c r="O47" s="162">
        <f>SUM(O48:O50)</f>
        <v>0</v>
      </c>
      <c r="P47" s="162"/>
      <c r="Q47" s="162">
        <f>SUM(Q48:Q50)</f>
        <v>0</v>
      </c>
      <c r="R47" s="163"/>
      <c r="S47" s="163"/>
      <c r="T47" s="164"/>
      <c r="U47" s="158"/>
      <c r="V47" s="158">
        <f>SUM(V48:V50)</f>
        <v>0</v>
      </c>
      <c r="W47" s="158"/>
      <c r="X47" s="158"/>
      <c r="Y47" s="158"/>
      <c r="AG47" t="s">
        <v>160</v>
      </c>
    </row>
    <row r="48" spans="1:60" outlineLevel="1" x14ac:dyDescent="0.2">
      <c r="A48" s="185">
        <v>33</v>
      </c>
      <c r="B48" s="186" t="s">
        <v>655</v>
      </c>
      <c r="C48" s="192" t="s">
        <v>656</v>
      </c>
      <c r="D48" s="187" t="s">
        <v>266</v>
      </c>
      <c r="E48" s="188">
        <v>1</v>
      </c>
      <c r="F48" s="189"/>
      <c r="G48" s="190">
        <f>ROUND(E48*F48,2)</f>
        <v>0</v>
      </c>
      <c r="H48" s="189"/>
      <c r="I48" s="190">
        <f>ROUND(E48*H48,2)</f>
        <v>0</v>
      </c>
      <c r="J48" s="189"/>
      <c r="K48" s="190">
        <f>ROUND(E48*J48,2)</f>
        <v>0</v>
      </c>
      <c r="L48" s="190">
        <v>21</v>
      </c>
      <c r="M48" s="190">
        <f>G48*(1+L48/100)</f>
        <v>0</v>
      </c>
      <c r="N48" s="188">
        <v>0</v>
      </c>
      <c r="O48" s="188">
        <f>ROUND(E48*N48,2)</f>
        <v>0</v>
      </c>
      <c r="P48" s="188">
        <v>0</v>
      </c>
      <c r="Q48" s="188">
        <f>ROUND(E48*P48,2)</f>
        <v>0</v>
      </c>
      <c r="R48" s="190"/>
      <c r="S48" s="190" t="s">
        <v>191</v>
      </c>
      <c r="T48" s="191" t="s">
        <v>165</v>
      </c>
      <c r="U48" s="157">
        <v>0</v>
      </c>
      <c r="V48" s="157">
        <f>ROUND(E48*U48,2)</f>
        <v>0</v>
      </c>
      <c r="W48" s="157"/>
      <c r="X48" s="157" t="s">
        <v>192</v>
      </c>
      <c r="Y48" s="157" t="s">
        <v>167</v>
      </c>
      <c r="Z48" s="147"/>
      <c r="AA48" s="147"/>
      <c r="AB48" s="147"/>
      <c r="AC48" s="147"/>
      <c r="AD48" s="147"/>
      <c r="AE48" s="147"/>
      <c r="AF48" s="147"/>
      <c r="AG48" s="147" t="s">
        <v>590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5">
        <v>34</v>
      </c>
      <c r="B49" s="186" t="s">
        <v>657</v>
      </c>
      <c r="C49" s="192" t="s">
        <v>658</v>
      </c>
      <c r="D49" s="187" t="s">
        <v>659</v>
      </c>
      <c r="E49" s="188">
        <v>1</v>
      </c>
      <c r="F49" s="189"/>
      <c r="G49" s="190">
        <f>ROUND(E49*F49,2)</f>
        <v>0</v>
      </c>
      <c r="H49" s="189"/>
      <c r="I49" s="190">
        <f>ROUND(E49*H49,2)</f>
        <v>0</v>
      </c>
      <c r="J49" s="189"/>
      <c r="K49" s="190">
        <f>ROUND(E49*J49,2)</f>
        <v>0</v>
      </c>
      <c r="L49" s="190">
        <v>21</v>
      </c>
      <c r="M49" s="190">
        <f>G49*(1+L49/100)</f>
        <v>0</v>
      </c>
      <c r="N49" s="188">
        <v>0</v>
      </c>
      <c r="O49" s="188">
        <f>ROUND(E49*N49,2)</f>
        <v>0</v>
      </c>
      <c r="P49" s="188">
        <v>0</v>
      </c>
      <c r="Q49" s="188">
        <f>ROUND(E49*P49,2)</f>
        <v>0</v>
      </c>
      <c r="R49" s="190"/>
      <c r="S49" s="190" t="s">
        <v>191</v>
      </c>
      <c r="T49" s="191" t="s">
        <v>165</v>
      </c>
      <c r="U49" s="157">
        <v>0</v>
      </c>
      <c r="V49" s="157">
        <f>ROUND(E49*U49,2)</f>
        <v>0</v>
      </c>
      <c r="W49" s="157"/>
      <c r="X49" s="157" t="s">
        <v>192</v>
      </c>
      <c r="Y49" s="157" t="s">
        <v>167</v>
      </c>
      <c r="Z49" s="147"/>
      <c r="AA49" s="147"/>
      <c r="AB49" s="147"/>
      <c r="AC49" s="147"/>
      <c r="AD49" s="147"/>
      <c r="AE49" s="147"/>
      <c r="AF49" s="147"/>
      <c r="AG49" s="147" t="s">
        <v>590</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6">
        <v>35</v>
      </c>
      <c r="B50" s="167" t="s">
        <v>660</v>
      </c>
      <c r="C50" s="175" t="s">
        <v>661</v>
      </c>
      <c r="D50" s="168" t="s">
        <v>659</v>
      </c>
      <c r="E50" s="169">
        <v>1</v>
      </c>
      <c r="F50" s="170"/>
      <c r="G50" s="171">
        <f>ROUND(E50*F50,2)</f>
        <v>0</v>
      </c>
      <c r="H50" s="170"/>
      <c r="I50" s="171">
        <f>ROUND(E50*H50,2)</f>
        <v>0</v>
      </c>
      <c r="J50" s="170"/>
      <c r="K50" s="171">
        <f>ROUND(E50*J50,2)</f>
        <v>0</v>
      </c>
      <c r="L50" s="171">
        <v>21</v>
      </c>
      <c r="M50" s="171">
        <f>G50*(1+L50/100)</f>
        <v>0</v>
      </c>
      <c r="N50" s="169">
        <v>0</v>
      </c>
      <c r="O50" s="169">
        <f>ROUND(E50*N50,2)</f>
        <v>0</v>
      </c>
      <c r="P50" s="169">
        <v>0</v>
      </c>
      <c r="Q50" s="169">
        <f>ROUND(E50*P50,2)</f>
        <v>0</v>
      </c>
      <c r="R50" s="171"/>
      <c r="S50" s="171" t="s">
        <v>191</v>
      </c>
      <c r="T50" s="172" t="s">
        <v>165</v>
      </c>
      <c r="U50" s="157">
        <v>0</v>
      </c>
      <c r="V50" s="157">
        <f>ROUND(E50*U50,2)</f>
        <v>0</v>
      </c>
      <c r="W50" s="157"/>
      <c r="X50" s="157" t="s">
        <v>192</v>
      </c>
      <c r="Y50" s="157" t="s">
        <v>167</v>
      </c>
      <c r="Z50" s="147"/>
      <c r="AA50" s="147"/>
      <c r="AB50" s="147"/>
      <c r="AC50" s="147"/>
      <c r="AD50" s="147"/>
      <c r="AE50" s="147"/>
      <c r="AF50" s="147"/>
      <c r="AG50" s="147" t="s">
        <v>590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x14ac:dyDescent="0.2">
      <c r="A51" s="3"/>
      <c r="B51" s="4"/>
      <c r="C51" s="176"/>
      <c r="D51" s="6"/>
      <c r="E51" s="3"/>
      <c r="F51" s="3"/>
      <c r="G51" s="3"/>
      <c r="H51" s="3"/>
      <c r="I51" s="3"/>
      <c r="J51" s="3"/>
      <c r="K51" s="3"/>
      <c r="L51" s="3"/>
      <c r="M51" s="3"/>
      <c r="N51" s="3"/>
      <c r="O51" s="3"/>
      <c r="P51" s="3"/>
      <c r="Q51" s="3"/>
      <c r="R51" s="3"/>
      <c r="S51" s="3"/>
      <c r="T51" s="3"/>
      <c r="U51" s="3"/>
      <c r="V51" s="3"/>
      <c r="W51" s="3"/>
      <c r="X51" s="3"/>
      <c r="Y51" s="3"/>
      <c r="AE51">
        <v>15</v>
      </c>
      <c r="AF51">
        <v>21</v>
      </c>
      <c r="AG51" t="s">
        <v>145</v>
      </c>
    </row>
    <row r="52" spans="1:60" x14ac:dyDescent="0.2">
      <c r="A52" s="150"/>
      <c r="B52" s="151" t="s">
        <v>29</v>
      </c>
      <c r="C52" s="177"/>
      <c r="D52" s="152"/>
      <c r="E52" s="153"/>
      <c r="F52" s="153"/>
      <c r="G52" s="165">
        <f>G8+G12+G21+G31+G47</f>
        <v>0</v>
      </c>
      <c r="H52" s="3"/>
      <c r="I52" s="3"/>
      <c r="J52" s="3"/>
      <c r="K52" s="3"/>
      <c r="L52" s="3"/>
      <c r="M52" s="3"/>
      <c r="N52" s="3"/>
      <c r="O52" s="3"/>
      <c r="P52" s="3"/>
      <c r="Q52" s="3"/>
      <c r="R52" s="3"/>
      <c r="S52" s="3"/>
      <c r="T52" s="3"/>
      <c r="U52" s="3"/>
      <c r="V52" s="3"/>
      <c r="W52" s="3"/>
      <c r="X52" s="3"/>
      <c r="Y52" s="3"/>
      <c r="AE52">
        <f>SUMIF(L7:L50,AE51,G7:G50)</f>
        <v>0</v>
      </c>
      <c r="AF52">
        <f>SUMIF(L7:L50,AF51,G7:G50)</f>
        <v>0</v>
      </c>
      <c r="AG52" t="s">
        <v>184</v>
      </c>
    </row>
    <row r="53" spans="1:60" x14ac:dyDescent="0.2">
      <c r="C53" s="178"/>
      <c r="D53" s="10"/>
      <c r="AG53" t="s">
        <v>185</v>
      </c>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cXuNlsZ/i9MJZB7LfZZikrr9J9MPSeHaSu3OLCe0mFN1RzJCWPb0esiPckfgMIXcjvCVq2TrXd3LyZuAuMQ+g==" saltValue="/oRNM5bRYQCzMh2vOnzMhg==" spinCount="100000" sheet="1" formatRows="0"/>
  <mergeCells count="7">
    <mergeCell ref="C26:G26"/>
    <mergeCell ref="A1:G1"/>
    <mergeCell ref="C2:G2"/>
    <mergeCell ref="C3:G3"/>
    <mergeCell ref="C4:G4"/>
    <mergeCell ref="C14:G14"/>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186</v>
      </c>
      <c r="B1" s="265"/>
      <c r="C1" s="265"/>
      <c r="D1" s="265"/>
      <c r="E1" s="265"/>
      <c r="F1" s="265"/>
      <c r="G1" s="265"/>
      <c r="AG1" t="s">
        <v>131</v>
      </c>
    </row>
    <row r="2" spans="1:60" ht="24.95" customHeight="1" x14ac:dyDescent="0.2">
      <c r="A2" s="139" t="s">
        <v>7</v>
      </c>
      <c r="B2" s="49" t="s">
        <v>44</v>
      </c>
      <c r="C2" s="266" t="s">
        <v>45</v>
      </c>
      <c r="D2" s="267"/>
      <c r="E2" s="267"/>
      <c r="F2" s="267"/>
      <c r="G2" s="268"/>
      <c r="AG2" t="s">
        <v>132</v>
      </c>
    </row>
    <row r="3" spans="1:60" ht="24.95" customHeight="1" x14ac:dyDescent="0.2">
      <c r="A3" s="139" t="s">
        <v>8</v>
      </c>
      <c r="B3" s="49" t="s">
        <v>54</v>
      </c>
      <c r="C3" s="266" t="s">
        <v>57</v>
      </c>
      <c r="D3" s="267"/>
      <c r="E3" s="267"/>
      <c r="F3" s="267"/>
      <c r="G3" s="268"/>
      <c r="AC3" s="120" t="s">
        <v>132</v>
      </c>
      <c r="AG3" t="s">
        <v>135</v>
      </c>
    </row>
    <row r="4" spans="1:60" ht="24.95" customHeight="1" x14ac:dyDescent="0.2">
      <c r="A4" s="140" t="s">
        <v>9</v>
      </c>
      <c r="B4" s="141" t="s">
        <v>61</v>
      </c>
      <c r="C4" s="269" t="s">
        <v>62</v>
      </c>
      <c r="D4" s="270"/>
      <c r="E4" s="270"/>
      <c r="F4" s="270"/>
      <c r="G4" s="271"/>
      <c r="AG4" t="s">
        <v>136</v>
      </c>
    </row>
    <row r="5" spans="1:60" x14ac:dyDescent="0.2">
      <c r="D5" s="10"/>
    </row>
    <row r="6" spans="1:60" ht="38.25" x14ac:dyDescent="0.2">
      <c r="A6" s="143" t="s">
        <v>137</v>
      </c>
      <c r="B6" s="145" t="s">
        <v>138</v>
      </c>
      <c r="C6" s="145" t="s">
        <v>139</v>
      </c>
      <c r="D6" s="144" t="s">
        <v>140</v>
      </c>
      <c r="E6" s="143" t="s">
        <v>141</v>
      </c>
      <c r="F6" s="142" t="s">
        <v>142</v>
      </c>
      <c r="G6" s="143" t="s">
        <v>29</v>
      </c>
      <c r="H6" s="146" t="s">
        <v>30</v>
      </c>
      <c r="I6" s="146" t="s">
        <v>143</v>
      </c>
      <c r="J6" s="146" t="s">
        <v>31</v>
      </c>
      <c r="K6" s="146" t="s">
        <v>144</v>
      </c>
      <c r="L6" s="146" t="s">
        <v>145</v>
      </c>
      <c r="M6" s="146" t="s">
        <v>146</v>
      </c>
      <c r="N6" s="146" t="s">
        <v>147</v>
      </c>
      <c r="O6" s="146" t="s">
        <v>148</v>
      </c>
      <c r="P6" s="146" t="s">
        <v>149</v>
      </c>
      <c r="Q6" s="146" t="s">
        <v>150</v>
      </c>
      <c r="R6" s="146" t="s">
        <v>151</v>
      </c>
      <c r="S6" s="146" t="s">
        <v>152</v>
      </c>
      <c r="T6" s="146" t="s">
        <v>153</v>
      </c>
      <c r="U6" s="146" t="s">
        <v>154</v>
      </c>
      <c r="V6" s="146" t="s">
        <v>155</v>
      </c>
      <c r="W6" s="146" t="s">
        <v>156</v>
      </c>
      <c r="X6" s="146" t="s">
        <v>157</v>
      </c>
      <c r="Y6" s="146" t="s">
        <v>158</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59" t="s">
        <v>159</v>
      </c>
      <c r="B8" s="160" t="s">
        <v>87</v>
      </c>
      <c r="C8" s="174" t="s">
        <v>88</v>
      </c>
      <c r="D8" s="161"/>
      <c r="E8" s="162"/>
      <c r="F8" s="163"/>
      <c r="G8" s="163">
        <f>SUMIF(AG9:AG10,"&lt;&gt;NOR",G9:G10)</f>
        <v>0</v>
      </c>
      <c r="H8" s="163"/>
      <c r="I8" s="163">
        <f>SUM(I9:I10)</f>
        <v>0</v>
      </c>
      <c r="J8" s="163"/>
      <c r="K8" s="163">
        <f>SUM(K9:K10)</f>
        <v>0</v>
      </c>
      <c r="L8" s="163"/>
      <c r="M8" s="163">
        <f>SUM(M9:M10)</f>
        <v>0</v>
      </c>
      <c r="N8" s="162"/>
      <c r="O8" s="162">
        <f>SUM(O9:O10)</f>
        <v>0</v>
      </c>
      <c r="P8" s="162"/>
      <c r="Q8" s="162">
        <f>SUM(Q9:Q10)</f>
        <v>0</v>
      </c>
      <c r="R8" s="163"/>
      <c r="S8" s="163"/>
      <c r="T8" s="164"/>
      <c r="U8" s="158"/>
      <c r="V8" s="158">
        <f>SUM(V9:V10)</f>
        <v>24</v>
      </c>
      <c r="W8" s="158"/>
      <c r="X8" s="158"/>
      <c r="Y8" s="158"/>
      <c r="AG8" t="s">
        <v>160</v>
      </c>
    </row>
    <row r="9" spans="1:60" outlineLevel="1" x14ac:dyDescent="0.2">
      <c r="A9" s="166">
        <v>1</v>
      </c>
      <c r="B9" s="167" t="s">
        <v>662</v>
      </c>
      <c r="C9" s="175" t="s">
        <v>663</v>
      </c>
      <c r="D9" s="168" t="s">
        <v>664</v>
      </c>
      <c r="E9" s="169">
        <v>24</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191</v>
      </c>
      <c r="T9" s="172" t="s">
        <v>165</v>
      </c>
      <c r="U9" s="157">
        <v>1</v>
      </c>
      <c r="V9" s="157">
        <f>ROUND(E9*U9,2)</f>
        <v>24</v>
      </c>
      <c r="W9" s="157"/>
      <c r="X9" s="157" t="s">
        <v>665</v>
      </c>
      <c r="Y9" s="157" t="s">
        <v>167</v>
      </c>
      <c r="Z9" s="147"/>
      <c r="AA9" s="147"/>
      <c r="AB9" s="147"/>
      <c r="AC9" s="147"/>
      <c r="AD9" s="147"/>
      <c r="AE9" s="147"/>
      <c r="AF9" s="147"/>
      <c r="AG9" s="147" t="s">
        <v>666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3" t="s">
        <v>667</v>
      </c>
      <c r="D10" s="179"/>
      <c r="E10" s="180">
        <v>24</v>
      </c>
      <c r="F10" s="157"/>
      <c r="G10" s="1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198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59" t="s">
        <v>159</v>
      </c>
      <c r="B11" s="160" t="s">
        <v>91</v>
      </c>
      <c r="C11" s="174" t="s">
        <v>92</v>
      </c>
      <c r="D11" s="161"/>
      <c r="E11" s="162"/>
      <c r="F11" s="163"/>
      <c r="G11" s="163">
        <f>SUMIF(AG12:AG45,"&lt;&gt;NOR",G12:G45)</f>
        <v>0</v>
      </c>
      <c r="H11" s="163"/>
      <c r="I11" s="163">
        <f>SUM(I12:I45)</f>
        <v>0</v>
      </c>
      <c r="J11" s="163"/>
      <c r="K11" s="163">
        <f>SUM(K12:K45)</f>
        <v>0</v>
      </c>
      <c r="L11" s="163"/>
      <c r="M11" s="163">
        <f>SUM(M12:M45)</f>
        <v>0</v>
      </c>
      <c r="N11" s="162"/>
      <c r="O11" s="162">
        <f>SUM(O12:O45)</f>
        <v>0.32</v>
      </c>
      <c r="P11" s="162"/>
      <c r="Q11" s="162">
        <f>SUM(Q12:Q45)</f>
        <v>0</v>
      </c>
      <c r="R11" s="163"/>
      <c r="S11" s="163"/>
      <c r="T11" s="164"/>
      <c r="U11" s="158"/>
      <c r="V11" s="158">
        <f>SUM(V12:V45)</f>
        <v>68.19</v>
      </c>
      <c r="W11" s="158"/>
      <c r="X11" s="158"/>
      <c r="Y11" s="158"/>
      <c r="AG11" t="s">
        <v>160</v>
      </c>
    </row>
    <row r="12" spans="1:60" ht="22.5" outlineLevel="1" x14ac:dyDescent="0.2">
      <c r="A12" s="166">
        <v>2</v>
      </c>
      <c r="B12" s="167" t="s">
        <v>668</v>
      </c>
      <c r="C12" s="175" t="s">
        <v>669</v>
      </c>
      <c r="D12" s="168" t="s">
        <v>266</v>
      </c>
      <c r="E12" s="169">
        <v>10</v>
      </c>
      <c r="F12" s="170"/>
      <c r="G12" s="171">
        <f>ROUND(E12*F12,2)</f>
        <v>0</v>
      </c>
      <c r="H12" s="170"/>
      <c r="I12" s="171">
        <f>ROUND(E12*H12,2)</f>
        <v>0</v>
      </c>
      <c r="J12" s="170"/>
      <c r="K12" s="171">
        <f>ROUND(E12*J12,2)</f>
        <v>0</v>
      </c>
      <c r="L12" s="171">
        <v>21</v>
      </c>
      <c r="M12" s="171">
        <f>G12*(1+L12/100)</f>
        <v>0</v>
      </c>
      <c r="N12" s="169">
        <v>8.94E-3</v>
      </c>
      <c r="O12" s="169">
        <f>ROUND(E12*N12,2)</f>
        <v>0.09</v>
      </c>
      <c r="P12" s="169">
        <v>0</v>
      </c>
      <c r="Q12" s="169">
        <f>ROUND(E12*P12,2)</f>
        <v>0</v>
      </c>
      <c r="R12" s="171" t="s">
        <v>337</v>
      </c>
      <c r="S12" s="171" t="s">
        <v>164</v>
      </c>
      <c r="T12" s="172" t="s">
        <v>164</v>
      </c>
      <c r="U12" s="157">
        <v>1.1279999999999999</v>
      </c>
      <c r="V12" s="157">
        <f>ROUND(E12*U12,2)</f>
        <v>11.28</v>
      </c>
      <c r="W12" s="157"/>
      <c r="X12" s="157" t="s">
        <v>192</v>
      </c>
      <c r="Y12" s="157" t="s">
        <v>167</v>
      </c>
      <c r="Z12" s="147"/>
      <c r="AA12" s="147"/>
      <c r="AB12" s="147"/>
      <c r="AC12" s="147"/>
      <c r="AD12" s="147"/>
      <c r="AE12" s="147"/>
      <c r="AF12" s="147"/>
      <c r="AG12" s="147" t="s">
        <v>193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263" t="s">
        <v>670</v>
      </c>
      <c r="D13" s="264"/>
      <c r="E13" s="264"/>
      <c r="F13" s="264"/>
      <c r="G13" s="264"/>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170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66">
        <v>3</v>
      </c>
      <c r="B14" s="167" t="s">
        <v>671</v>
      </c>
      <c r="C14" s="175" t="s">
        <v>672</v>
      </c>
      <c r="D14" s="168" t="s">
        <v>266</v>
      </c>
      <c r="E14" s="169">
        <v>13</v>
      </c>
      <c r="F14" s="170"/>
      <c r="G14" s="171">
        <f>ROUND(E14*F14,2)</f>
        <v>0</v>
      </c>
      <c r="H14" s="170"/>
      <c r="I14" s="171">
        <f>ROUND(E14*H14,2)</f>
        <v>0</v>
      </c>
      <c r="J14" s="170"/>
      <c r="K14" s="171">
        <f>ROUND(E14*J14,2)</f>
        <v>0</v>
      </c>
      <c r="L14" s="171">
        <v>21</v>
      </c>
      <c r="M14" s="171">
        <f>G14*(1+L14/100)</f>
        <v>0</v>
      </c>
      <c r="N14" s="169">
        <v>1.265E-2</v>
      </c>
      <c r="O14" s="169">
        <f>ROUND(E14*N14,2)</f>
        <v>0.16</v>
      </c>
      <c r="P14" s="169">
        <v>0</v>
      </c>
      <c r="Q14" s="169">
        <f>ROUND(E14*P14,2)</f>
        <v>0</v>
      </c>
      <c r="R14" s="171" t="s">
        <v>337</v>
      </c>
      <c r="S14" s="171" t="s">
        <v>164</v>
      </c>
      <c r="T14" s="172" t="s">
        <v>164</v>
      </c>
      <c r="U14" s="157">
        <v>0.50600000000000001</v>
      </c>
      <c r="V14" s="157">
        <f>ROUND(E14*U14,2)</f>
        <v>6.58</v>
      </c>
      <c r="W14" s="157"/>
      <c r="X14" s="157" t="s">
        <v>192</v>
      </c>
      <c r="Y14" s="157" t="s">
        <v>167</v>
      </c>
      <c r="Z14" s="147"/>
      <c r="AA14" s="147"/>
      <c r="AB14" s="147"/>
      <c r="AC14" s="147"/>
      <c r="AD14" s="147"/>
      <c r="AE14" s="147"/>
      <c r="AF14" s="147"/>
      <c r="AG14" s="147" t="s">
        <v>193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263" t="s">
        <v>670</v>
      </c>
      <c r="D15" s="264"/>
      <c r="E15" s="264"/>
      <c r="F15" s="264"/>
      <c r="G15" s="264"/>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170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6">
        <v>4</v>
      </c>
      <c r="B16" s="167" t="s">
        <v>673</v>
      </c>
      <c r="C16" s="175" t="s">
        <v>674</v>
      </c>
      <c r="D16" s="168" t="s">
        <v>266</v>
      </c>
      <c r="E16" s="169">
        <v>10</v>
      </c>
      <c r="F16" s="170"/>
      <c r="G16" s="171">
        <f>ROUND(E16*F16,2)</f>
        <v>0</v>
      </c>
      <c r="H16" s="170"/>
      <c r="I16" s="171">
        <f>ROUND(E16*H16,2)</f>
        <v>0</v>
      </c>
      <c r="J16" s="170"/>
      <c r="K16" s="171">
        <f>ROUND(E16*J16,2)</f>
        <v>0</v>
      </c>
      <c r="L16" s="171">
        <v>21</v>
      </c>
      <c r="M16" s="171">
        <f>G16*(1+L16/100)</f>
        <v>0</v>
      </c>
      <c r="N16" s="169">
        <v>6.7499999999999999E-3</v>
      </c>
      <c r="O16" s="169">
        <f>ROUND(E16*N16,2)</f>
        <v>7.0000000000000007E-2</v>
      </c>
      <c r="P16" s="169">
        <v>0</v>
      </c>
      <c r="Q16" s="169">
        <f>ROUND(E16*P16,2)</f>
        <v>0</v>
      </c>
      <c r="R16" s="171" t="s">
        <v>337</v>
      </c>
      <c r="S16" s="171" t="s">
        <v>164</v>
      </c>
      <c r="T16" s="172" t="s">
        <v>164</v>
      </c>
      <c r="U16" s="157">
        <v>0.70899999999999996</v>
      </c>
      <c r="V16" s="157">
        <f>ROUND(E16*U16,2)</f>
        <v>7.09</v>
      </c>
      <c r="W16" s="157"/>
      <c r="X16" s="157" t="s">
        <v>192</v>
      </c>
      <c r="Y16" s="157" t="s">
        <v>167</v>
      </c>
      <c r="Z16" s="147"/>
      <c r="AA16" s="147"/>
      <c r="AB16" s="147"/>
      <c r="AC16" s="147"/>
      <c r="AD16" s="147"/>
      <c r="AE16" s="147"/>
      <c r="AF16" s="147"/>
      <c r="AG16" s="147" t="s">
        <v>193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
      <c r="A17" s="154"/>
      <c r="B17" s="155"/>
      <c r="C17" s="263" t="s">
        <v>670</v>
      </c>
      <c r="D17" s="264"/>
      <c r="E17" s="264"/>
      <c r="F17" s="264"/>
      <c r="G17" s="264"/>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170</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6">
        <v>5</v>
      </c>
      <c r="B18" s="167" t="s">
        <v>675</v>
      </c>
      <c r="C18" s="175" t="s">
        <v>676</v>
      </c>
      <c r="D18" s="168" t="s">
        <v>314</v>
      </c>
      <c r="E18" s="169">
        <v>2</v>
      </c>
      <c r="F18" s="170"/>
      <c r="G18" s="171">
        <f>ROUND(E18*F18,2)</f>
        <v>0</v>
      </c>
      <c r="H18" s="170"/>
      <c r="I18" s="171">
        <f>ROUND(E18*H18,2)</f>
        <v>0</v>
      </c>
      <c r="J18" s="170"/>
      <c r="K18" s="171">
        <f>ROUND(E18*J18,2)</f>
        <v>0</v>
      </c>
      <c r="L18" s="171">
        <v>21</v>
      </c>
      <c r="M18" s="171">
        <f>G18*(1+L18/100)</f>
        <v>0</v>
      </c>
      <c r="N18" s="169">
        <v>3.8000000000000002E-4</v>
      </c>
      <c r="O18" s="169">
        <f>ROUND(E18*N18,2)</f>
        <v>0</v>
      </c>
      <c r="P18" s="169">
        <v>0</v>
      </c>
      <c r="Q18" s="169">
        <f>ROUND(E18*P18,2)</f>
        <v>0</v>
      </c>
      <c r="R18" s="171" t="s">
        <v>337</v>
      </c>
      <c r="S18" s="171" t="s">
        <v>164</v>
      </c>
      <c r="T18" s="172" t="s">
        <v>164</v>
      </c>
      <c r="U18" s="157">
        <v>0.32</v>
      </c>
      <c r="V18" s="157">
        <f>ROUND(E18*U18,2)</f>
        <v>0.64</v>
      </c>
      <c r="W18" s="157"/>
      <c r="X18" s="157" t="s">
        <v>192</v>
      </c>
      <c r="Y18" s="157" t="s">
        <v>167</v>
      </c>
      <c r="Z18" s="147"/>
      <c r="AA18" s="147"/>
      <c r="AB18" s="147"/>
      <c r="AC18" s="147"/>
      <c r="AD18" s="147"/>
      <c r="AE18" s="147"/>
      <c r="AF18" s="147"/>
      <c r="AG18" s="147" t="s">
        <v>193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74" t="s">
        <v>677</v>
      </c>
      <c r="D19" s="275"/>
      <c r="E19" s="275"/>
      <c r="F19" s="275"/>
      <c r="G19" s="275"/>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227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272" t="s">
        <v>678</v>
      </c>
      <c r="D20" s="273"/>
      <c r="E20" s="273"/>
      <c r="F20" s="273"/>
      <c r="G20" s="273"/>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170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6</v>
      </c>
      <c r="B21" s="167" t="s">
        <v>679</v>
      </c>
      <c r="C21" s="175" t="s">
        <v>680</v>
      </c>
      <c r="D21" s="168" t="s">
        <v>314</v>
      </c>
      <c r="E21" s="169">
        <v>10</v>
      </c>
      <c r="F21" s="170"/>
      <c r="G21" s="171">
        <f>ROUND(E21*F21,2)</f>
        <v>0</v>
      </c>
      <c r="H21" s="170"/>
      <c r="I21" s="171">
        <f>ROUND(E21*H21,2)</f>
        <v>0</v>
      </c>
      <c r="J21" s="170"/>
      <c r="K21" s="171">
        <f>ROUND(E21*J21,2)</f>
        <v>0</v>
      </c>
      <c r="L21" s="171">
        <v>21</v>
      </c>
      <c r="M21" s="171">
        <f>G21*(1+L21/100)</f>
        <v>0</v>
      </c>
      <c r="N21" s="169">
        <v>4.6999999999999999E-4</v>
      </c>
      <c r="O21" s="169">
        <f>ROUND(E21*N21,2)</f>
        <v>0</v>
      </c>
      <c r="P21" s="169">
        <v>0</v>
      </c>
      <c r="Q21" s="169">
        <f>ROUND(E21*P21,2)</f>
        <v>0</v>
      </c>
      <c r="R21" s="171" t="s">
        <v>337</v>
      </c>
      <c r="S21" s="171" t="s">
        <v>164</v>
      </c>
      <c r="T21" s="172" t="s">
        <v>164</v>
      </c>
      <c r="U21" s="157">
        <v>0.35899999999999999</v>
      </c>
      <c r="V21" s="157">
        <f>ROUND(E21*U21,2)</f>
        <v>3.59</v>
      </c>
      <c r="W21" s="157"/>
      <c r="X21" s="157" t="s">
        <v>192</v>
      </c>
      <c r="Y21" s="157" t="s">
        <v>167</v>
      </c>
      <c r="Z21" s="147"/>
      <c r="AA21" s="147"/>
      <c r="AB21" s="147"/>
      <c r="AC21" s="147"/>
      <c r="AD21" s="147"/>
      <c r="AE21" s="147"/>
      <c r="AF21" s="147"/>
      <c r="AG21" s="147" t="s">
        <v>193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274" t="s">
        <v>677</v>
      </c>
      <c r="D22" s="275"/>
      <c r="E22" s="275"/>
      <c r="F22" s="275"/>
      <c r="G22" s="275"/>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
      <c r="A23" s="154"/>
      <c r="B23" s="155"/>
      <c r="C23" s="272" t="s">
        <v>678</v>
      </c>
      <c r="D23" s="273"/>
      <c r="E23" s="273"/>
      <c r="F23" s="273"/>
      <c r="G23" s="273"/>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170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6">
        <v>7</v>
      </c>
      <c r="B24" s="167" t="s">
        <v>681</v>
      </c>
      <c r="C24" s="175" t="s">
        <v>682</v>
      </c>
      <c r="D24" s="168" t="s">
        <v>314</v>
      </c>
      <c r="E24" s="169">
        <v>1</v>
      </c>
      <c r="F24" s="170"/>
      <c r="G24" s="171">
        <f>ROUND(E24*F24,2)</f>
        <v>0</v>
      </c>
      <c r="H24" s="170"/>
      <c r="I24" s="171">
        <f>ROUND(E24*H24,2)</f>
        <v>0</v>
      </c>
      <c r="J24" s="170"/>
      <c r="K24" s="171">
        <f>ROUND(E24*J24,2)</f>
        <v>0</v>
      </c>
      <c r="L24" s="171">
        <v>21</v>
      </c>
      <c r="M24" s="171">
        <f>G24*(1+L24/100)</f>
        <v>0</v>
      </c>
      <c r="N24" s="169">
        <v>1.5200000000000001E-3</v>
      </c>
      <c r="O24" s="169">
        <f>ROUND(E24*N24,2)</f>
        <v>0</v>
      </c>
      <c r="P24" s="169">
        <v>0</v>
      </c>
      <c r="Q24" s="169">
        <f>ROUND(E24*P24,2)</f>
        <v>0</v>
      </c>
      <c r="R24" s="171" t="s">
        <v>337</v>
      </c>
      <c r="S24" s="171" t="s">
        <v>164</v>
      </c>
      <c r="T24" s="172" t="s">
        <v>164</v>
      </c>
      <c r="U24" s="157">
        <v>1.173</v>
      </c>
      <c r="V24" s="157">
        <f>ROUND(E24*U24,2)</f>
        <v>1.17</v>
      </c>
      <c r="W24" s="157"/>
      <c r="X24" s="157" t="s">
        <v>192</v>
      </c>
      <c r="Y24" s="157" t="s">
        <v>167</v>
      </c>
      <c r="Z24" s="147"/>
      <c r="AA24" s="147"/>
      <c r="AB24" s="147"/>
      <c r="AC24" s="147"/>
      <c r="AD24" s="147"/>
      <c r="AE24" s="147"/>
      <c r="AF24" s="147"/>
      <c r="AG24" s="147" t="s">
        <v>193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
      <c r="A25" s="154"/>
      <c r="B25" s="155"/>
      <c r="C25" s="274" t="s">
        <v>677</v>
      </c>
      <c r="D25" s="275"/>
      <c r="E25" s="275"/>
      <c r="F25" s="275"/>
      <c r="G25" s="275"/>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227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72" t="s">
        <v>678</v>
      </c>
      <c r="D26" s="273"/>
      <c r="E26" s="273"/>
      <c r="F26" s="273"/>
      <c r="G26" s="273"/>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170</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6">
        <v>8</v>
      </c>
      <c r="B27" s="167" t="s">
        <v>683</v>
      </c>
      <c r="C27" s="175" t="s">
        <v>684</v>
      </c>
      <c r="D27" s="168" t="s">
        <v>266</v>
      </c>
      <c r="E27" s="169">
        <v>14</v>
      </c>
      <c r="F27" s="170"/>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171" t="s">
        <v>337</v>
      </c>
      <c r="S27" s="171" t="s">
        <v>164</v>
      </c>
      <c r="T27" s="172" t="s">
        <v>164</v>
      </c>
      <c r="U27" s="157">
        <v>0.157</v>
      </c>
      <c r="V27" s="157">
        <f>ROUND(E27*U27,2)</f>
        <v>2.2000000000000002</v>
      </c>
      <c r="W27" s="157"/>
      <c r="X27" s="157" t="s">
        <v>192</v>
      </c>
      <c r="Y27" s="157" t="s">
        <v>167</v>
      </c>
      <c r="Z27" s="147"/>
      <c r="AA27" s="147"/>
      <c r="AB27" s="147"/>
      <c r="AC27" s="147"/>
      <c r="AD27" s="147"/>
      <c r="AE27" s="147"/>
      <c r="AF27" s="147"/>
      <c r="AG27" s="147" t="s">
        <v>193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74" t="s">
        <v>685</v>
      </c>
      <c r="D28" s="275"/>
      <c r="E28" s="275"/>
      <c r="F28" s="275"/>
      <c r="G28" s="275"/>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183" t="s">
        <v>686</v>
      </c>
      <c r="D29" s="179"/>
      <c r="E29" s="180">
        <v>12</v>
      </c>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198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83" t="s">
        <v>687</v>
      </c>
      <c r="D30" s="179"/>
      <c r="E30" s="180">
        <v>2</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198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6">
        <v>9</v>
      </c>
      <c r="B31" s="167" t="s">
        <v>688</v>
      </c>
      <c r="C31" s="175" t="s">
        <v>689</v>
      </c>
      <c r="D31" s="168" t="s">
        <v>266</v>
      </c>
      <c r="E31" s="169">
        <v>28</v>
      </c>
      <c r="F31" s="170"/>
      <c r="G31" s="171">
        <f>ROUND(E31*F31,2)</f>
        <v>0</v>
      </c>
      <c r="H31" s="170"/>
      <c r="I31" s="171">
        <f>ROUND(E31*H31,2)</f>
        <v>0</v>
      </c>
      <c r="J31" s="170"/>
      <c r="K31" s="171">
        <f>ROUND(E31*J31,2)</f>
        <v>0</v>
      </c>
      <c r="L31" s="171">
        <v>21</v>
      </c>
      <c r="M31" s="171">
        <f>G31*(1+L31/100)</f>
        <v>0</v>
      </c>
      <c r="N31" s="169">
        <v>0</v>
      </c>
      <c r="O31" s="169">
        <f>ROUND(E31*N31,2)</f>
        <v>0</v>
      </c>
      <c r="P31" s="169">
        <v>0</v>
      </c>
      <c r="Q31" s="169">
        <f>ROUND(E31*P31,2)</f>
        <v>0</v>
      </c>
      <c r="R31" s="171" t="s">
        <v>337</v>
      </c>
      <c r="S31" s="171" t="s">
        <v>164</v>
      </c>
      <c r="T31" s="172" t="s">
        <v>164</v>
      </c>
      <c r="U31" s="157">
        <v>0.17399999999999999</v>
      </c>
      <c r="V31" s="157">
        <f>ROUND(E31*U31,2)</f>
        <v>4.87</v>
      </c>
      <c r="W31" s="157"/>
      <c r="X31" s="157" t="s">
        <v>192</v>
      </c>
      <c r="Y31" s="157" t="s">
        <v>167</v>
      </c>
      <c r="Z31" s="147"/>
      <c r="AA31" s="147"/>
      <c r="AB31" s="147"/>
      <c r="AC31" s="147"/>
      <c r="AD31" s="147"/>
      <c r="AE31" s="147"/>
      <c r="AF31" s="147"/>
      <c r="AG31" s="147" t="s">
        <v>193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274" t="s">
        <v>685</v>
      </c>
      <c r="D32" s="275"/>
      <c r="E32" s="275"/>
      <c r="F32" s="275"/>
      <c r="G32" s="275"/>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227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83" t="s">
        <v>690</v>
      </c>
      <c r="D33" s="179"/>
      <c r="E33" s="180">
        <v>14</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198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83" t="s">
        <v>691</v>
      </c>
      <c r="D34" s="179"/>
      <c r="E34" s="180">
        <v>12</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198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183" t="s">
        <v>692</v>
      </c>
      <c r="D35" s="179"/>
      <c r="E35" s="180">
        <v>2</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198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6">
        <v>10</v>
      </c>
      <c r="B36" s="167" t="s">
        <v>693</v>
      </c>
      <c r="C36" s="175" t="s">
        <v>694</v>
      </c>
      <c r="D36" s="168" t="s">
        <v>266</v>
      </c>
      <c r="E36" s="169">
        <v>14</v>
      </c>
      <c r="F36" s="170"/>
      <c r="G36" s="171">
        <f>ROUND(E36*F36,2)</f>
        <v>0</v>
      </c>
      <c r="H36" s="170"/>
      <c r="I36" s="171">
        <f>ROUND(E36*H36,2)</f>
        <v>0</v>
      </c>
      <c r="J36" s="170"/>
      <c r="K36" s="171">
        <f>ROUND(E36*J36,2)</f>
        <v>0</v>
      </c>
      <c r="L36" s="171">
        <v>21</v>
      </c>
      <c r="M36" s="171">
        <f>G36*(1+L36/100)</f>
        <v>0</v>
      </c>
      <c r="N36" s="169">
        <v>0</v>
      </c>
      <c r="O36" s="169">
        <f>ROUND(E36*N36,2)</f>
        <v>0</v>
      </c>
      <c r="P36" s="169">
        <v>0</v>
      </c>
      <c r="Q36" s="169">
        <f>ROUND(E36*P36,2)</f>
        <v>0</v>
      </c>
      <c r="R36" s="171" t="s">
        <v>337</v>
      </c>
      <c r="S36" s="171" t="s">
        <v>164</v>
      </c>
      <c r="T36" s="172" t="s">
        <v>164</v>
      </c>
      <c r="U36" s="157">
        <v>0.25900000000000001</v>
      </c>
      <c r="V36" s="157">
        <f>ROUND(E36*U36,2)</f>
        <v>3.63</v>
      </c>
      <c r="W36" s="157"/>
      <c r="X36" s="157" t="s">
        <v>192</v>
      </c>
      <c r="Y36" s="157" t="s">
        <v>167</v>
      </c>
      <c r="Z36" s="147"/>
      <c r="AA36" s="147"/>
      <c r="AB36" s="147"/>
      <c r="AC36" s="147"/>
      <c r="AD36" s="147"/>
      <c r="AE36" s="147"/>
      <c r="AF36" s="147"/>
      <c r="AG36" s="147" t="s">
        <v>193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274" t="s">
        <v>685</v>
      </c>
      <c r="D37" s="275"/>
      <c r="E37" s="275"/>
      <c r="F37" s="275"/>
      <c r="G37" s="275"/>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227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83" t="s">
        <v>695</v>
      </c>
      <c r="D38" s="179"/>
      <c r="E38" s="180">
        <v>12</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198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83" t="s">
        <v>696</v>
      </c>
      <c r="D39" s="179"/>
      <c r="E39" s="180">
        <v>2</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198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6">
        <v>11</v>
      </c>
      <c r="B40" s="167" t="s">
        <v>697</v>
      </c>
      <c r="C40" s="175" t="s">
        <v>698</v>
      </c>
      <c r="D40" s="168" t="s">
        <v>314</v>
      </c>
      <c r="E40" s="169">
        <v>13</v>
      </c>
      <c r="F40" s="170"/>
      <c r="G40" s="171">
        <f>ROUND(E40*F40,2)</f>
        <v>0</v>
      </c>
      <c r="H40" s="170"/>
      <c r="I40" s="171">
        <f>ROUND(E40*H40,2)</f>
        <v>0</v>
      </c>
      <c r="J40" s="170"/>
      <c r="K40" s="171">
        <f>ROUND(E40*J40,2)</f>
        <v>0</v>
      </c>
      <c r="L40" s="171">
        <v>21</v>
      </c>
      <c r="M40" s="171">
        <f>G40*(1+L40/100)</f>
        <v>0</v>
      </c>
      <c r="N40" s="169">
        <v>0</v>
      </c>
      <c r="O40" s="169">
        <f>ROUND(E40*N40,2)</f>
        <v>0</v>
      </c>
      <c r="P40" s="169">
        <v>0</v>
      </c>
      <c r="Q40" s="169">
        <f>ROUND(E40*P40,2)</f>
        <v>0</v>
      </c>
      <c r="R40" s="171" t="s">
        <v>337</v>
      </c>
      <c r="S40" s="171" t="s">
        <v>164</v>
      </c>
      <c r="T40" s="172" t="s">
        <v>164</v>
      </c>
      <c r="U40" s="157">
        <v>4.8000000000000001E-2</v>
      </c>
      <c r="V40" s="157">
        <f>ROUND(E40*U40,2)</f>
        <v>0.62</v>
      </c>
      <c r="W40" s="157"/>
      <c r="X40" s="157" t="s">
        <v>192</v>
      </c>
      <c r="Y40" s="157" t="s">
        <v>167</v>
      </c>
      <c r="Z40" s="147"/>
      <c r="AA40" s="147"/>
      <c r="AB40" s="147"/>
      <c r="AC40" s="147"/>
      <c r="AD40" s="147"/>
      <c r="AE40" s="147"/>
      <c r="AF40" s="147"/>
      <c r="AG40" s="147" t="s">
        <v>193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183" t="s">
        <v>699</v>
      </c>
      <c r="D41" s="179"/>
      <c r="E41" s="180">
        <v>13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198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6">
        <v>12</v>
      </c>
      <c r="B42" s="167" t="s">
        <v>700</v>
      </c>
      <c r="C42" s="175" t="s">
        <v>701</v>
      </c>
      <c r="D42" s="168" t="s">
        <v>664</v>
      </c>
      <c r="E42" s="169">
        <v>26</v>
      </c>
      <c r="F42" s="170"/>
      <c r="G42" s="171">
        <f>ROUND(E42*F42,2)</f>
        <v>0</v>
      </c>
      <c r="H42" s="170"/>
      <c r="I42" s="171">
        <f>ROUND(E42*H42,2)</f>
        <v>0</v>
      </c>
      <c r="J42" s="170"/>
      <c r="K42" s="171">
        <f>ROUND(E42*J42,2)</f>
        <v>0</v>
      </c>
      <c r="L42" s="171">
        <v>21</v>
      </c>
      <c r="M42" s="171">
        <f>G42*(1+L42/100)</f>
        <v>0</v>
      </c>
      <c r="N42" s="169">
        <v>0</v>
      </c>
      <c r="O42" s="169">
        <f>ROUND(E42*N42,2)</f>
        <v>0</v>
      </c>
      <c r="P42" s="169">
        <v>0</v>
      </c>
      <c r="Q42" s="169">
        <f>ROUND(E42*P42,2)</f>
        <v>0</v>
      </c>
      <c r="R42" s="171"/>
      <c r="S42" s="171" t="s">
        <v>191</v>
      </c>
      <c r="T42" s="172" t="s">
        <v>165</v>
      </c>
      <c r="U42" s="157">
        <v>1</v>
      </c>
      <c r="V42" s="157">
        <f>ROUND(E42*U42,2)</f>
        <v>26</v>
      </c>
      <c r="W42" s="157"/>
      <c r="X42" s="157" t="s">
        <v>192</v>
      </c>
      <c r="Y42" s="157" t="s">
        <v>167</v>
      </c>
      <c r="Z42" s="147"/>
      <c r="AA42" s="147"/>
      <c r="AB42" s="147"/>
      <c r="AC42" s="147"/>
      <c r="AD42" s="147"/>
      <c r="AE42" s="147"/>
      <c r="AF42" s="147"/>
      <c r="AG42" s="147" t="s">
        <v>193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
      <c r="A43" s="154"/>
      <c r="B43" s="155"/>
      <c r="C43" s="183" t="s">
        <v>702</v>
      </c>
      <c r="D43" s="179"/>
      <c r="E43" s="180">
        <v>26</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198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6">
        <v>13</v>
      </c>
      <c r="B44" s="167" t="s">
        <v>703</v>
      </c>
      <c r="C44" s="175" t="s">
        <v>704</v>
      </c>
      <c r="D44" s="168" t="s">
        <v>293</v>
      </c>
      <c r="E44" s="169">
        <v>0.32833000000000001</v>
      </c>
      <c r="F44" s="170"/>
      <c r="G44" s="171">
        <f>ROUND(E44*F44,2)</f>
        <v>0</v>
      </c>
      <c r="H44" s="170"/>
      <c r="I44" s="171">
        <f>ROUND(E44*H44,2)</f>
        <v>0</v>
      </c>
      <c r="J44" s="170"/>
      <c r="K44" s="171">
        <f>ROUND(E44*J44,2)</f>
        <v>0</v>
      </c>
      <c r="L44" s="171">
        <v>21</v>
      </c>
      <c r="M44" s="171">
        <f>G44*(1+L44/100)</f>
        <v>0</v>
      </c>
      <c r="N44" s="169">
        <v>0</v>
      </c>
      <c r="O44" s="169">
        <f>ROUND(E44*N44,2)</f>
        <v>0</v>
      </c>
      <c r="P44" s="169">
        <v>0</v>
      </c>
      <c r="Q44" s="169">
        <f>ROUND(E44*P44,2)</f>
        <v>0</v>
      </c>
      <c r="R44" s="171" t="s">
        <v>337</v>
      </c>
      <c r="S44" s="171" t="s">
        <v>164</v>
      </c>
      <c r="T44" s="172" t="s">
        <v>164</v>
      </c>
      <c r="U44" s="157">
        <v>1.575</v>
      </c>
      <c r="V44" s="157">
        <f>ROUND(E44*U44,2)</f>
        <v>0.52</v>
      </c>
      <c r="W44" s="157"/>
      <c r="X44" s="157" t="s">
        <v>192</v>
      </c>
      <c r="Y44" s="157" t="s">
        <v>167</v>
      </c>
      <c r="Z44" s="147"/>
      <c r="AA44" s="147"/>
      <c r="AB44" s="147"/>
      <c r="AC44" s="147"/>
      <c r="AD44" s="147"/>
      <c r="AE44" s="147"/>
      <c r="AF44" s="147"/>
      <c r="AG44" s="147" t="s">
        <v>705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274" t="s">
        <v>706</v>
      </c>
      <c r="D45" s="275"/>
      <c r="E45" s="275"/>
      <c r="F45" s="275"/>
      <c r="G45" s="275"/>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227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
      <c r="A46" s="159" t="s">
        <v>159</v>
      </c>
      <c r="B46" s="160" t="s">
        <v>93</v>
      </c>
      <c r="C46" s="174" t="s">
        <v>94</v>
      </c>
      <c r="D46" s="161"/>
      <c r="E46" s="162"/>
      <c r="F46" s="163"/>
      <c r="G46" s="163">
        <f>SUMIF(AG47:AG78,"&lt;&gt;NOR",G47:G78)</f>
        <v>0</v>
      </c>
      <c r="H46" s="163"/>
      <c r="I46" s="163">
        <f>SUM(I47:I78)</f>
        <v>0</v>
      </c>
      <c r="J46" s="163"/>
      <c r="K46" s="163">
        <f>SUM(K47:K78)</f>
        <v>0</v>
      </c>
      <c r="L46" s="163"/>
      <c r="M46" s="163">
        <f>SUM(M47:M78)</f>
        <v>0</v>
      </c>
      <c r="N46" s="162"/>
      <c r="O46" s="162">
        <f>SUM(O47:O78)</f>
        <v>0.03</v>
      </c>
      <c r="P46" s="162"/>
      <c r="Q46" s="162">
        <f>SUM(Q47:Q78)</f>
        <v>0</v>
      </c>
      <c r="R46" s="163"/>
      <c r="S46" s="163"/>
      <c r="T46" s="164"/>
      <c r="U46" s="158"/>
      <c r="V46" s="158">
        <f>SUM(V47:V78)</f>
        <v>118.33</v>
      </c>
      <c r="W46" s="158"/>
      <c r="X46" s="158"/>
      <c r="Y46" s="158"/>
      <c r="AG46" t="s">
        <v>160</v>
      </c>
    </row>
    <row r="47" spans="1:60" ht="22.5" outlineLevel="1" x14ac:dyDescent="0.2">
      <c r="A47" s="185">
        <v>14</v>
      </c>
      <c r="B47" s="186" t="s">
        <v>707</v>
      </c>
      <c r="C47" s="192" t="s">
        <v>708</v>
      </c>
      <c r="D47" s="187" t="s">
        <v>266</v>
      </c>
      <c r="E47" s="188">
        <v>26</v>
      </c>
      <c r="F47" s="189"/>
      <c r="G47" s="190">
        <f>ROUND(E47*F47,2)</f>
        <v>0</v>
      </c>
      <c r="H47" s="189"/>
      <c r="I47" s="190">
        <f>ROUND(E47*H47,2)</f>
        <v>0</v>
      </c>
      <c r="J47" s="189"/>
      <c r="K47" s="190">
        <f>ROUND(E47*J47,2)</f>
        <v>0</v>
      </c>
      <c r="L47" s="190">
        <v>21</v>
      </c>
      <c r="M47" s="190">
        <f>G47*(1+L47/100)</f>
        <v>0</v>
      </c>
      <c r="N47" s="188">
        <v>2.0000000000000002E-5</v>
      </c>
      <c r="O47" s="188">
        <f>ROUND(E47*N47,2)</f>
        <v>0</v>
      </c>
      <c r="P47" s="188">
        <v>0</v>
      </c>
      <c r="Q47" s="188">
        <f>ROUND(E47*P47,2)</f>
        <v>0</v>
      </c>
      <c r="R47" s="190" t="s">
        <v>337</v>
      </c>
      <c r="S47" s="190" t="s">
        <v>164</v>
      </c>
      <c r="T47" s="191" t="s">
        <v>164</v>
      </c>
      <c r="U47" s="157">
        <v>0.24267</v>
      </c>
      <c r="V47" s="157">
        <f>ROUND(E47*U47,2)</f>
        <v>6.31</v>
      </c>
      <c r="W47" s="157"/>
      <c r="X47" s="157" t="s">
        <v>192</v>
      </c>
      <c r="Y47" s="157" t="s">
        <v>167</v>
      </c>
      <c r="Z47" s="147"/>
      <c r="AA47" s="147"/>
      <c r="AB47" s="147"/>
      <c r="AC47" s="147"/>
      <c r="AD47" s="147"/>
      <c r="AE47" s="147"/>
      <c r="AF47" s="147"/>
      <c r="AG47" s="147" t="s">
        <v>193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85">
        <v>15</v>
      </c>
      <c r="B48" s="186" t="s">
        <v>709</v>
      </c>
      <c r="C48" s="192" t="s">
        <v>710</v>
      </c>
      <c r="D48" s="187" t="s">
        <v>266</v>
      </c>
      <c r="E48" s="188">
        <v>26</v>
      </c>
      <c r="F48" s="189"/>
      <c r="G48" s="190">
        <f>ROUND(E48*F48,2)</f>
        <v>0</v>
      </c>
      <c r="H48" s="189"/>
      <c r="I48" s="190">
        <f>ROUND(E48*H48,2)</f>
        <v>0</v>
      </c>
      <c r="J48" s="189"/>
      <c r="K48" s="190">
        <f>ROUND(E48*J48,2)</f>
        <v>0</v>
      </c>
      <c r="L48" s="190">
        <v>21</v>
      </c>
      <c r="M48" s="190">
        <f>G48*(1+L48/100)</f>
        <v>0</v>
      </c>
      <c r="N48" s="188">
        <v>0</v>
      </c>
      <c r="O48" s="188">
        <f>ROUND(E48*N48,2)</f>
        <v>0</v>
      </c>
      <c r="P48" s="188">
        <v>0</v>
      </c>
      <c r="Q48" s="188">
        <f>ROUND(E48*P48,2)</f>
        <v>0</v>
      </c>
      <c r="R48" s="190" t="s">
        <v>337</v>
      </c>
      <c r="S48" s="190" t="s">
        <v>164</v>
      </c>
      <c r="T48" s="191" t="s">
        <v>164</v>
      </c>
      <c r="U48" s="157">
        <v>7.6880000000000004E-2</v>
      </c>
      <c r="V48" s="157">
        <f>ROUND(E48*U48,2)</f>
        <v>2</v>
      </c>
      <c r="W48" s="157"/>
      <c r="X48" s="157" t="s">
        <v>192</v>
      </c>
      <c r="Y48" s="157" t="s">
        <v>167</v>
      </c>
      <c r="Z48" s="147"/>
      <c r="AA48" s="147"/>
      <c r="AB48" s="147"/>
      <c r="AC48" s="147"/>
      <c r="AD48" s="147"/>
      <c r="AE48" s="147"/>
      <c r="AF48" s="147"/>
      <c r="AG48" s="147" t="s">
        <v>193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2.5" outlineLevel="1" x14ac:dyDescent="0.2">
      <c r="A49" s="166">
        <v>16</v>
      </c>
      <c r="B49" s="167" t="s">
        <v>711</v>
      </c>
      <c r="C49" s="175" t="s">
        <v>712</v>
      </c>
      <c r="D49" s="168" t="s">
        <v>314</v>
      </c>
      <c r="E49" s="169">
        <v>20</v>
      </c>
      <c r="F49" s="170"/>
      <c r="G49" s="171">
        <f>ROUND(E49*F49,2)</f>
        <v>0</v>
      </c>
      <c r="H49" s="170"/>
      <c r="I49" s="171">
        <f>ROUND(E49*H49,2)</f>
        <v>0</v>
      </c>
      <c r="J49" s="170"/>
      <c r="K49" s="171">
        <f>ROUND(E49*J49,2)</f>
        <v>0</v>
      </c>
      <c r="L49" s="171">
        <v>21</v>
      </c>
      <c r="M49" s="171">
        <f>G49*(1+L49/100)</f>
        <v>0</v>
      </c>
      <c r="N49" s="169">
        <v>4.2999999999999999E-4</v>
      </c>
      <c r="O49" s="169">
        <f>ROUND(E49*N49,2)</f>
        <v>0.01</v>
      </c>
      <c r="P49" s="169">
        <v>0</v>
      </c>
      <c r="Q49" s="169">
        <f>ROUND(E49*P49,2)</f>
        <v>0</v>
      </c>
      <c r="R49" s="171" t="s">
        <v>337</v>
      </c>
      <c r="S49" s="171" t="s">
        <v>164</v>
      </c>
      <c r="T49" s="172" t="s">
        <v>164</v>
      </c>
      <c r="U49" s="157">
        <v>0.27889999999999998</v>
      </c>
      <c r="V49" s="157">
        <f>ROUND(E49*U49,2)</f>
        <v>5.58</v>
      </c>
      <c r="W49" s="157"/>
      <c r="X49" s="157" t="s">
        <v>192</v>
      </c>
      <c r="Y49" s="157" t="s">
        <v>167</v>
      </c>
      <c r="Z49" s="147"/>
      <c r="AA49" s="147"/>
      <c r="AB49" s="147"/>
      <c r="AC49" s="147"/>
      <c r="AD49" s="147"/>
      <c r="AE49" s="147"/>
      <c r="AF49" s="147"/>
      <c r="AG49" s="147" t="s">
        <v>193</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74" t="s">
        <v>713</v>
      </c>
      <c r="D50" s="275"/>
      <c r="E50" s="275"/>
      <c r="F50" s="275"/>
      <c r="G50" s="275"/>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227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272" t="s">
        <v>670</v>
      </c>
      <c r="D51" s="273"/>
      <c r="E51" s="273"/>
      <c r="F51" s="273"/>
      <c r="G51" s="273"/>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170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183" t="s">
        <v>714</v>
      </c>
      <c r="D52" s="179"/>
      <c r="E52" s="180">
        <v>10</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198</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83" t="s">
        <v>715</v>
      </c>
      <c r="D53" s="179"/>
      <c r="E53" s="180">
        <v>10</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198</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5">
        <v>17</v>
      </c>
      <c r="B54" s="186" t="s">
        <v>716</v>
      </c>
      <c r="C54" s="192" t="s">
        <v>717</v>
      </c>
      <c r="D54" s="187" t="s">
        <v>336</v>
      </c>
      <c r="E54" s="188">
        <v>1</v>
      </c>
      <c r="F54" s="189"/>
      <c r="G54" s="190">
        <f>ROUND(E54*F54,2)</f>
        <v>0</v>
      </c>
      <c r="H54" s="189"/>
      <c r="I54" s="190">
        <f>ROUND(E54*H54,2)</f>
        <v>0</v>
      </c>
      <c r="J54" s="189"/>
      <c r="K54" s="190">
        <f>ROUND(E54*J54,2)</f>
        <v>0</v>
      </c>
      <c r="L54" s="190">
        <v>21</v>
      </c>
      <c r="M54" s="190">
        <f>G54*(1+L54/100)</f>
        <v>0</v>
      </c>
      <c r="N54" s="188">
        <v>0</v>
      </c>
      <c r="O54" s="188">
        <f>ROUND(E54*N54,2)</f>
        <v>0</v>
      </c>
      <c r="P54" s="188">
        <v>0</v>
      </c>
      <c r="Q54" s="188">
        <f>ROUND(E54*P54,2)</f>
        <v>0</v>
      </c>
      <c r="R54" s="190" t="s">
        <v>337</v>
      </c>
      <c r="S54" s="190" t="s">
        <v>164</v>
      </c>
      <c r="T54" s="191" t="s">
        <v>164</v>
      </c>
      <c r="U54" s="157">
        <v>0.65566000000000002</v>
      </c>
      <c r="V54" s="157">
        <f>ROUND(E54*U54,2)</f>
        <v>0.66</v>
      </c>
      <c r="W54" s="157"/>
      <c r="X54" s="157" t="s">
        <v>192</v>
      </c>
      <c r="Y54" s="157" t="s">
        <v>167</v>
      </c>
      <c r="Z54" s="147"/>
      <c r="AA54" s="147"/>
      <c r="AB54" s="147"/>
      <c r="AC54" s="147"/>
      <c r="AD54" s="147"/>
      <c r="AE54" s="147"/>
      <c r="AF54" s="147"/>
      <c r="AG54" s="147" t="s">
        <v>193</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66">
        <v>18</v>
      </c>
      <c r="B55" s="167" t="s">
        <v>718</v>
      </c>
      <c r="C55" s="175" t="s">
        <v>719</v>
      </c>
      <c r="D55" s="168" t="s">
        <v>314</v>
      </c>
      <c r="E55" s="169">
        <v>10</v>
      </c>
      <c r="F55" s="170"/>
      <c r="G55" s="171">
        <f>ROUND(E55*F55,2)</f>
        <v>0</v>
      </c>
      <c r="H55" s="170"/>
      <c r="I55" s="171">
        <f>ROUND(E55*H55,2)</f>
        <v>0</v>
      </c>
      <c r="J55" s="170"/>
      <c r="K55" s="171">
        <f>ROUND(E55*J55,2)</f>
        <v>0</v>
      </c>
      <c r="L55" s="171">
        <v>21</v>
      </c>
      <c r="M55" s="171">
        <f>G55*(1+L55/100)</f>
        <v>0</v>
      </c>
      <c r="N55" s="169">
        <v>3.0000000000000001E-5</v>
      </c>
      <c r="O55" s="169">
        <f>ROUND(E55*N55,2)</f>
        <v>0</v>
      </c>
      <c r="P55" s="169">
        <v>0</v>
      </c>
      <c r="Q55" s="169">
        <f>ROUND(E55*P55,2)</f>
        <v>0</v>
      </c>
      <c r="R55" s="171" t="s">
        <v>337</v>
      </c>
      <c r="S55" s="171" t="s">
        <v>164</v>
      </c>
      <c r="T55" s="172" t="s">
        <v>164</v>
      </c>
      <c r="U55" s="157">
        <v>0.129</v>
      </c>
      <c r="V55" s="157">
        <f>ROUND(E55*U55,2)</f>
        <v>1.29</v>
      </c>
      <c r="W55" s="157"/>
      <c r="X55" s="157" t="s">
        <v>192</v>
      </c>
      <c r="Y55" s="157" t="s">
        <v>167</v>
      </c>
      <c r="Z55" s="147"/>
      <c r="AA55" s="147"/>
      <c r="AB55" s="147"/>
      <c r="AC55" s="147"/>
      <c r="AD55" s="147"/>
      <c r="AE55" s="147"/>
      <c r="AF55" s="147"/>
      <c r="AG55" s="147" t="s">
        <v>193</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
      <c r="A56" s="154"/>
      <c r="B56" s="155"/>
      <c r="C56" s="263" t="s">
        <v>720</v>
      </c>
      <c r="D56" s="264"/>
      <c r="E56" s="264"/>
      <c r="F56" s="264"/>
      <c r="G56" s="264"/>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170</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66">
        <v>19</v>
      </c>
      <c r="B57" s="167" t="s">
        <v>721</v>
      </c>
      <c r="C57" s="175" t="s">
        <v>722</v>
      </c>
      <c r="D57" s="168" t="s">
        <v>314</v>
      </c>
      <c r="E57" s="169">
        <v>10</v>
      </c>
      <c r="F57" s="170"/>
      <c r="G57" s="171">
        <f>ROUND(E57*F57,2)</f>
        <v>0</v>
      </c>
      <c r="H57" s="170"/>
      <c r="I57" s="171">
        <f>ROUND(E57*H57,2)</f>
        <v>0</v>
      </c>
      <c r="J57" s="170"/>
      <c r="K57" s="171">
        <f>ROUND(E57*J57,2)</f>
        <v>0</v>
      </c>
      <c r="L57" s="171">
        <v>21</v>
      </c>
      <c r="M57" s="171">
        <f>G57*(1+L57/100)</f>
        <v>0</v>
      </c>
      <c r="N57" s="169">
        <v>4.0000000000000003E-5</v>
      </c>
      <c r="O57" s="169">
        <f>ROUND(E57*N57,2)</f>
        <v>0</v>
      </c>
      <c r="P57" s="169">
        <v>0</v>
      </c>
      <c r="Q57" s="169">
        <f>ROUND(E57*P57,2)</f>
        <v>0</v>
      </c>
      <c r="R57" s="171" t="s">
        <v>337</v>
      </c>
      <c r="S57" s="171" t="s">
        <v>164</v>
      </c>
      <c r="T57" s="172" t="s">
        <v>164</v>
      </c>
      <c r="U57" s="157">
        <v>0.129</v>
      </c>
      <c r="V57" s="157">
        <f>ROUND(E57*U57,2)</f>
        <v>1.29</v>
      </c>
      <c r="W57" s="157"/>
      <c r="X57" s="157" t="s">
        <v>192</v>
      </c>
      <c r="Y57" s="157" t="s">
        <v>167</v>
      </c>
      <c r="Z57" s="147"/>
      <c r="AA57" s="147"/>
      <c r="AB57" s="147"/>
      <c r="AC57" s="147"/>
      <c r="AD57" s="147"/>
      <c r="AE57" s="147"/>
      <c r="AF57" s="147"/>
      <c r="AG57" s="147" t="s">
        <v>193</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263" t="s">
        <v>720</v>
      </c>
      <c r="D58" s="264"/>
      <c r="E58" s="264"/>
      <c r="F58" s="264"/>
      <c r="G58" s="264"/>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170</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6">
        <v>20</v>
      </c>
      <c r="B59" s="167" t="s">
        <v>723</v>
      </c>
      <c r="C59" s="175" t="s">
        <v>724</v>
      </c>
      <c r="D59" s="168" t="s">
        <v>266</v>
      </c>
      <c r="E59" s="169">
        <v>98</v>
      </c>
      <c r="F59" s="170"/>
      <c r="G59" s="171">
        <f>ROUND(E59*F59,2)</f>
        <v>0</v>
      </c>
      <c r="H59" s="170"/>
      <c r="I59" s="171">
        <f>ROUND(E59*H59,2)</f>
        <v>0</v>
      </c>
      <c r="J59" s="170"/>
      <c r="K59" s="171">
        <f>ROUND(E59*J59,2)</f>
        <v>0</v>
      </c>
      <c r="L59" s="171">
        <v>21</v>
      </c>
      <c r="M59" s="171">
        <f>G59*(1+L59/100)</f>
        <v>0</v>
      </c>
      <c r="N59" s="169">
        <v>0</v>
      </c>
      <c r="O59" s="169">
        <f>ROUND(E59*N59,2)</f>
        <v>0</v>
      </c>
      <c r="P59" s="169">
        <v>0</v>
      </c>
      <c r="Q59" s="169">
        <f>ROUND(E59*P59,2)</f>
        <v>0</v>
      </c>
      <c r="R59" s="171" t="s">
        <v>337</v>
      </c>
      <c r="S59" s="171" t="s">
        <v>164</v>
      </c>
      <c r="T59" s="172" t="s">
        <v>164</v>
      </c>
      <c r="U59" s="157">
        <v>0.42499999999999999</v>
      </c>
      <c r="V59" s="157">
        <f>ROUND(E59*U59,2)</f>
        <v>41.65</v>
      </c>
      <c r="W59" s="157"/>
      <c r="X59" s="157" t="s">
        <v>192</v>
      </c>
      <c r="Y59" s="157" t="s">
        <v>167</v>
      </c>
      <c r="Z59" s="147"/>
      <c r="AA59" s="147"/>
      <c r="AB59" s="147"/>
      <c r="AC59" s="147"/>
      <c r="AD59" s="147"/>
      <c r="AE59" s="147"/>
      <c r="AF59" s="147"/>
      <c r="AG59" s="147" t="s">
        <v>193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183" t="s">
        <v>725</v>
      </c>
      <c r="D60" s="179"/>
      <c r="E60" s="180">
        <v>24</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198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83" t="s">
        <v>726</v>
      </c>
      <c r="D61" s="179"/>
      <c r="E61" s="180">
        <v>4</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198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83" t="s">
        <v>727</v>
      </c>
      <c r="D62" s="179"/>
      <c r="E62" s="180">
        <v>28</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198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3" t="s">
        <v>728</v>
      </c>
      <c r="D63" s="179"/>
      <c r="E63" s="180">
        <v>24</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198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83" t="s">
        <v>729</v>
      </c>
      <c r="D64" s="179"/>
      <c r="E64" s="180">
        <v>4</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198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83" t="s">
        <v>695</v>
      </c>
      <c r="D65" s="179"/>
      <c r="E65" s="180">
        <v>12</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198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83" t="s">
        <v>696</v>
      </c>
      <c r="D66" s="179"/>
      <c r="E66" s="180">
        <v>2</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198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6">
        <v>21</v>
      </c>
      <c r="B67" s="167" t="s">
        <v>730</v>
      </c>
      <c r="C67" s="175" t="s">
        <v>731</v>
      </c>
      <c r="D67" s="168" t="s">
        <v>266</v>
      </c>
      <c r="E67" s="169">
        <v>52</v>
      </c>
      <c r="F67" s="170"/>
      <c r="G67" s="171">
        <f>ROUND(E67*F67,2)</f>
        <v>0</v>
      </c>
      <c r="H67" s="170"/>
      <c r="I67" s="171">
        <f>ROUND(E67*H67,2)</f>
        <v>0</v>
      </c>
      <c r="J67" s="170"/>
      <c r="K67" s="171">
        <f>ROUND(E67*J67,2)</f>
        <v>0</v>
      </c>
      <c r="L67" s="171">
        <v>21</v>
      </c>
      <c r="M67" s="171">
        <f>G67*(1+L67/100)</f>
        <v>0</v>
      </c>
      <c r="N67" s="169">
        <v>0</v>
      </c>
      <c r="O67" s="169">
        <f>ROUND(E67*N67,2)</f>
        <v>0</v>
      </c>
      <c r="P67" s="169">
        <v>0</v>
      </c>
      <c r="Q67" s="169">
        <f>ROUND(E67*P67,2)</f>
        <v>0</v>
      </c>
      <c r="R67" s="171" t="s">
        <v>337</v>
      </c>
      <c r="S67" s="171" t="s">
        <v>164</v>
      </c>
      <c r="T67" s="172" t="s">
        <v>164</v>
      </c>
      <c r="U67" s="157">
        <v>0.16500000000000001</v>
      </c>
      <c r="V67" s="157">
        <f>ROUND(E67*U67,2)</f>
        <v>8.58</v>
      </c>
      <c r="W67" s="157"/>
      <c r="X67" s="157" t="s">
        <v>192</v>
      </c>
      <c r="Y67" s="157" t="s">
        <v>167</v>
      </c>
      <c r="Z67" s="147"/>
      <c r="AA67" s="147"/>
      <c r="AB67" s="147"/>
      <c r="AC67" s="147"/>
      <c r="AD67" s="147"/>
      <c r="AE67" s="147"/>
      <c r="AF67" s="147"/>
      <c r="AG67" s="147" t="s">
        <v>193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
      <c r="A68" s="154"/>
      <c r="B68" s="155"/>
      <c r="C68" s="274" t="s">
        <v>732</v>
      </c>
      <c r="D68" s="275"/>
      <c r="E68" s="275"/>
      <c r="F68" s="275"/>
      <c r="G68" s="275"/>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227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5">
        <v>22</v>
      </c>
      <c r="B69" s="186" t="s">
        <v>733</v>
      </c>
      <c r="C69" s="192" t="s">
        <v>734</v>
      </c>
      <c r="D69" s="187" t="s">
        <v>266</v>
      </c>
      <c r="E69" s="188">
        <v>65</v>
      </c>
      <c r="F69" s="189"/>
      <c r="G69" s="190">
        <f>ROUND(E69*F69,2)</f>
        <v>0</v>
      </c>
      <c r="H69" s="189"/>
      <c r="I69" s="190">
        <f>ROUND(E69*H69,2)</f>
        <v>0</v>
      </c>
      <c r="J69" s="189"/>
      <c r="K69" s="190">
        <f>ROUND(E69*J69,2)</f>
        <v>0</v>
      </c>
      <c r="L69" s="190">
        <v>21</v>
      </c>
      <c r="M69" s="190">
        <f>G69*(1+L69/100)</f>
        <v>0</v>
      </c>
      <c r="N69" s="188">
        <v>1.8000000000000001E-4</v>
      </c>
      <c r="O69" s="188">
        <f>ROUND(E69*N69,2)</f>
        <v>0.01</v>
      </c>
      <c r="P69" s="188">
        <v>0</v>
      </c>
      <c r="Q69" s="188">
        <f>ROUND(E69*P69,2)</f>
        <v>0</v>
      </c>
      <c r="R69" s="190" t="s">
        <v>337</v>
      </c>
      <c r="S69" s="190" t="s">
        <v>164</v>
      </c>
      <c r="T69" s="191" t="s">
        <v>164</v>
      </c>
      <c r="U69" s="157">
        <v>0.254</v>
      </c>
      <c r="V69" s="157">
        <f>ROUND(E69*U69,2)</f>
        <v>16.510000000000002</v>
      </c>
      <c r="W69" s="157"/>
      <c r="X69" s="157" t="s">
        <v>192</v>
      </c>
      <c r="Y69" s="157" t="s">
        <v>167</v>
      </c>
      <c r="Z69" s="147"/>
      <c r="AA69" s="147"/>
      <c r="AB69" s="147"/>
      <c r="AC69" s="147"/>
      <c r="AD69" s="147"/>
      <c r="AE69" s="147"/>
      <c r="AF69" s="147"/>
      <c r="AG69" s="147" t="s">
        <v>193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85">
        <v>23</v>
      </c>
      <c r="B70" s="186" t="s">
        <v>735</v>
      </c>
      <c r="C70" s="192" t="s">
        <v>736</v>
      </c>
      <c r="D70" s="187" t="s">
        <v>266</v>
      </c>
      <c r="E70" s="188">
        <v>13</v>
      </c>
      <c r="F70" s="189"/>
      <c r="G70" s="190">
        <f>ROUND(E70*F70,2)</f>
        <v>0</v>
      </c>
      <c r="H70" s="189"/>
      <c r="I70" s="190">
        <f>ROUND(E70*H70,2)</f>
        <v>0</v>
      </c>
      <c r="J70" s="189"/>
      <c r="K70" s="190">
        <f>ROUND(E70*J70,2)</f>
        <v>0</v>
      </c>
      <c r="L70" s="190">
        <v>21</v>
      </c>
      <c r="M70" s="190">
        <f>G70*(1+L70/100)</f>
        <v>0</v>
      </c>
      <c r="N70" s="188">
        <v>4.0999999999999999E-4</v>
      </c>
      <c r="O70" s="188">
        <f>ROUND(E70*N70,2)</f>
        <v>0.01</v>
      </c>
      <c r="P70" s="188">
        <v>0</v>
      </c>
      <c r="Q70" s="188">
        <f>ROUND(E70*P70,2)</f>
        <v>0</v>
      </c>
      <c r="R70" s="190" t="s">
        <v>337</v>
      </c>
      <c r="S70" s="190" t="s">
        <v>164</v>
      </c>
      <c r="T70" s="191" t="s">
        <v>164</v>
      </c>
      <c r="U70" s="157">
        <v>0.50800000000000001</v>
      </c>
      <c r="V70" s="157">
        <f>ROUND(E70*U70,2)</f>
        <v>6.6</v>
      </c>
      <c r="W70" s="157"/>
      <c r="X70" s="157" t="s">
        <v>192</v>
      </c>
      <c r="Y70" s="157" t="s">
        <v>167</v>
      </c>
      <c r="Z70" s="147"/>
      <c r="AA70" s="147"/>
      <c r="AB70" s="147"/>
      <c r="AC70" s="147"/>
      <c r="AD70" s="147"/>
      <c r="AE70" s="147"/>
      <c r="AF70" s="147"/>
      <c r="AG70" s="147" t="s">
        <v>193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6">
        <v>24</v>
      </c>
      <c r="B71" s="167" t="s">
        <v>737</v>
      </c>
      <c r="C71" s="175" t="s">
        <v>738</v>
      </c>
      <c r="D71" s="168" t="s">
        <v>314</v>
      </c>
      <c r="E71" s="169">
        <v>20</v>
      </c>
      <c r="F71" s="170"/>
      <c r="G71" s="171">
        <f>ROUND(E71*F71,2)</f>
        <v>0</v>
      </c>
      <c r="H71" s="170"/>
      <c r="I71" s="171">
        <f>ROUND(E71*H71,2)</f>
        <v>0</v>
      </c>
      <c r="J71" s="170"/>
      <c r="K71" s="171">
        <f>ROUND(E71*J71,2)</f>
        <v>0</v>
      </c>
      <c r="L71" s="171">
        <v>21</v>
      </c>
      <c r="M71" s="171">
        <f>G71*(1+L71/100)</f>
        <v>0</v>
      </c>
      <c r="N71" s="169">
        <v>0</v>
      </c>
      <c r="O71" s="169">
        <f>ROUND(E71*N71,2)</f>
        <v>0</v>
      </c>
      <c r="P71" s="169">
        <v>0</v>
      </c>
      <c r="Q71" s="169">
        <f>ROUND(E71*P71,2)</f>
        <v>0</v>
      </c>
      <c r="R71" s="171" t="s">
        <v>337</v>
      </c>
      <c r="S71" s="171" t="s">
        <v>164</v>
      </c>
      <c r="T71" s="172" t="s">
        <v>164</v>
      </c>
      <c r="U71" s="157">
        <v>2.9000000000000001E-2</v>
      </c>
      <c r="V71" s="157">
        <f>ROUND(E71*U71,2)</f>
        <v>0.57999999999999996</v>
      </c>
      <c r="W71" s="157"/>
      <c r="X71" s="157" t="s">
        <v>192</v>
      </c>
      <c r="Y71" s="157" t="s">
        <v>167</v>
      </c>
      <c r="Z71" s="147"/>
      <c r="AA71" s="147"/>
      <c r="AB71" s="147"/>
      <c r="AC71" s="147"/>
      <c r="AD71" s="147"/>
      <c r="AE71" s="147"/>
      <c r="AF71" s="147"/>
      <c r="AG71" s="147" t="s">
        <v>193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
      <c r="A72" s="154"/>
      <c r="B72" s="155"/>
      <c r="C72" s="263" t="s">
        <v>739</v>
      </c>
      <c r="D72" s="264"/>
      <c r="E72" s="264"/>
      <c r="F72" s="264"/>
      <c r="G72" s="264"/>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170</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6">
        <v>25</v>
      </c>
      <c r="B73" s="167" t="s">
        <v>740</v>
      </c>
      <c r="C73" s="175" t="s">
        <v>741</v>
      </c>
      <c r="D73" s="168" t="s">
        <v>314</v>
      </c>
      <c r="E73" s="169">
        <v>20</v>
      </c>
      <c r="F73" s="170"/>
      <c r="G73" s="171">
        <f>ROUND(E73*F73,2)</f>
        <v>0</v>
      </c>
      <c r="H73" s="170"/>
      <c r="I73" s="171">
        <f>ROUND(E73*H73,2)</f>
        <v>0</v>
      </c>
      <c r="J73" s="170"/>
      <c r="K73" s="171">
        <f>ROUND(E73*J73,2)</f>
        <v>0</v>
      </c>
      <c r="L73" s="171">
        <v>21</v>
      </c>
      <c r="M73" s="171">
        <f>G73*(1+L73/100)</f>
        <v>0</v>
      </c>
      <c r="N73" s="169">
        <v>1.0000000000000001E-5</v>
      </c>
      <c r="O73" s="169">
        <f>ROUND(E73*N73,2)</f>
        <v>0</v>
      </c>
      <c r="P73" s="169">
        <v>0</v>
      </c>
      <c r="Q73" s="169">
        <f>ROUND(E73*P73,2)</f>
        <v>0</v>
      </c>
      <c r="R73" s="171" t="s">
        <v>337</v>
      </c>
      <c r="S73" s="171" t="s">
        <v>164</v>
      </c>
      <c r="T73" s="172" t="s">
        <v>164</v>
      </c>
      <c r="U73" s="157">
        <v>6.2E-2</v>
      </c>
      <c r="V73" s="157">
        <f>ROUND(E73*U73,2)</f>
        <v>1.24</v>
      </c>
      <c r="W73" s="157"/>
      <c r="X73" s="157" t="s">
        <v>192</v>
      </c>
      <c r="Y73" s="157" t="s">
        <v>167</v>
      </c>
      <c r="Z73" s="147"/>
      <c r="AA73" s="147"/>
      <c r="AB73" s="147"/>
      <c r="AC73" s="147"/>
      <c r="AD73" s="147"/>
      <c r="AE73" s="147"/>
      <c r="AF73" s="147"/>
      <c r="AG73" s="147" t="s">
        <v>193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263" t="s">
        <v>742</v>
      </c>
      <c r="D74" s="264"/>
      <c r="E74" s="264"/>
      <c r="F74" s="264"/>
      <c r="G74" s="264"/>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170</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66">
        <v>26</v>
      </c>
      <c r="B75" s="167" t="s">
        <v>743</v>
      </c>
      <c r="C75" s="175" t="s">
        <v>744</v>
      </c>
      <c r="D75" s="168" t="s">
        <v>664</v>
      </c>
      <c r="E75" s="169">
        <v>26</v>
      </c>
      <c r="F75" s="170"/>
      <c r="G75" s="171">
        <f>ROUND(E75*F75,2)</f>
        <v>0</v>
      </c>
      <c r="H75" s="170"/>
      <c r="I75" s="171">
        <f>ROUND(E75*H75,2)</f>
        <v>0</v>
      </c>
      <c r="J75" s="170"/>
      <c r="K75" s="171">
        <f>ROUND(E75*J75,2)</f>
        <v>0</v>
      </c>
      <c r="L75" s="171">
        <v>21</v>
      </c>
      <c r="M75" s="171">
        <f>G75*(1+L75/100)</f>
        <v>0</v>
      </c>
      <c r="N75" s="169">
        <v>0</v>
      </c>
      <c r="O75" s="169">
        <f>ROUND(E75*N75,2)</f>
        <v>0</v>
      </c>
      <c r="P75" s="169">
        <v>0</v>
      </c>
      <c r="Q75" s="169">
        <f>ROUND(E75*P75,2)</f>
        <v>0</v>
      </c>
      <c r="R75" s="171"/>
      <c r="S75" s="171" t="s">
        <v>191</v>
      </c>
      <c r="T75" s="172" t="s">
        <v>165</v>
      </c>
      <c r="U75" s="157">
        <v>1</v>
      </c>
      <c r="V75" s="157">
        <f>ROUND(E75*U75,2)</f>
        <v>26</v>
      </c>
      <c r="W75" s="157"/>
      <c r="X75" s="157" t="s">
        <v>192</v>
      </c>
      <c r="Y75" s="157" t="s">
        <v>167</v>
      </c>
      <c r="Z75" s="147"/>
      <c r="AA75" s="147"/>
      <c r="AB75" s="147"/>
      <c r="AC75" s="147"/>
      <c r="AD75" s="147"/>
      <c r="AE75" s="147"/>
      <c r="AF75" s="147"/>
      <c r="AG75" s="147" t="s">
        <v>193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2" x14ac:dyDescent="0.2">
      <c r="A76" s="154"/>
      <c r="B76" s="155"/>
      <c r="C76" s="183" t="s">
        <v>702</v>
      </c>
      <c r="D76" s="179"/>
      <c r="E76" s="180">
        <v>26</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198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6">
        <v>27</v>
      </c>
      <c r="B77" s="167" t="s">
        <v>745</v>
      </c>
      <c r="C77" s="175" t="s">
        <v>746</v>
      </c>
      <c r="D77" s="168" t="s">
        <v>293</v>
      </c>
      <c r="E77" s="169">
        <v>2.7050000000000001E-2</v>
      </c>
      <c r="F77" s="170"/>
      <c r="G77" s="171">
        <f>ROUND(E77*F77,2)</f>
        <v>0</v>
      </c>
      <c r="H77" s="170"/>
      <c r="I77" s="171">
        <f>ROUND(E77*H77,2)</f>
        <v>0</v>
      </c>
      <c r="J77" s="170"/>
      <c r="K77" s="171">
        <f>ROUND(E77*J77,2)</f>
        <v>0</v>
      </c>
      <c r="L77" s="171">
        <v>21</v>
      </c>
      <c r="M77" s="171">
        <f>G77*(1+L77/100)</f>
        <v>0</v>
      </c>
      <c r="N77" s="169">
        <v>0</v>
      </c>
      <c r="O77" s="169">
        <f>ROUND(E77*N77,2)</f>
        <v>0</v>
      </c>
      <c r="P77" s="169">
        <v>0</v>
      </c>
      <c r="Q77" s="169">
        <f>ROUND(E77*P77,2)</f>
        <v>0</v>
      </c>
      <c r="R77" s="171" t="s">
        <v>337</v>
      </c>
      <c r="S77" s="171" t="s">
        <v>164</v>
      </c>
      <c r="T77" s="172" t="s">
        <v>164</v>
      </c>
      <c r="U77" s="157">
        <v>1.421</v>
      </c>
      <c r="V77" s="157">
        <f>ROUND(E77*U77,2)</f>
        <v>0.04</v>
      </c>
      <c r="W77" s="157"/>
      <c r="X77" s="157" t="s">
        <v>192</v>
      </c>
      <c r="Y77" s="157" t="s">
        <v>167</v>
      </c>
      <c r="Z77" s="147"/>
      <c r="AA77" s="147"/>
      <c r="AB77" s="147"/>
      <c r="AC77" s="147"/>
      <c r="AD77" s="147"/>
      <c r="AE77" s="147"/>
      <c r="AF77" s="147"/>
      <c r="AG77" s="147" t="s">
        <v>705</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274" t="s">
        <v>473</v>
      </c>
      <c r="D78" s="275"/>
      <c r="E78" s="275"/>
      <c r="F78" s="275"/>
      <c r="G78" s="275"/>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227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159" t="s">
        <v>159</v>
      </c>
      <c r="B79" s="160" t="s">
        <v>95</v>
      </c>
      <c r="C79" s="174" t="s">
        <v>96</v>
      </c>
      <c r="D79" s="161"/>
      <c r="E79" s="162"/>
      <c r="F79" s="163"/>
      <c r="G79" s="163">
        <f>SUMIF(AG80:AG128,"&lt;&gt;NOR",G80:G128)</f>
        <v>0</v>
      </c>
      <c r="H79" s="163"/>
      <c r="I79" s="163">
        <f>SUM(I80:I128)</f>
        <v>0</v>
      </c>
      <c r="J79" s="163"/>
      <c r="K79" s="163">
        <f>SUM(K80:K128)</f>
        <v>0</v>
      </c>
      <c r="L79" s="163"/>
      <c r="M79" s="163">
        <f>SUM(M80:M128)</f>
        <v>0</v>
      </c>
      <c r="N79" s="162"/>
      <c r="O79" s="162">
        <f>SUM(O80:O128)</f>
        <v>1.5</v>
      </c>
      <c r="P79" s="162"/>
      <c r="Q79" s="162">
        <f>SUM(Q80:Q128)</f>
        <v>0</v>
      </c>
      <c r="R79" s="163"/>
      <c r="S79" s="163"/>
      <c r="T79" s="164"/>
      <c r="U79" s="158"/>
      <c r="V79" s="158">
        <f>SUM(V80:V128)</f>
        <v>197.53999999999996</v>
      </c>
      <c r="W79" s="158"/>
      <c r="X79" s="158"/>
      <c r="Y79" s="158"/>
      <c r="AG79" t="s">
        <v>160</v>
      </c>
    </row>
    <row r="80" spans="1:60" outlineLevel="1" x14ac:dyDescent="0.2">
      <c r="A80" s="166">
        <v>28</v>
      </c>
      <c r="B80" s="167" t="s">
        <v>747</v>
      </c>
      <c r="C80" s="175" t="s">
        <v>748</v>
      </c>
      <c r="D80" s="168" t="s">
        <v>336</v>
      </c>
      <c r="E80" s="169">
        <v>14</v>
      </c>
      <c r="F80" s="170"/>
      <c r="G80" s="171">
        <f>ROUND(E80*F80,2)</f>
        <v>0</v>
      </c>
      <c r="H80" s="170"/>
      <c r="I80" s="171">
        <f>ROUND(E80*H80,2)</f>
        <v>0</v>
      </c>
      <c r="J80" s="170"/>
      <c r="K80" s="171">
        <f>ROUND(E80*J80,2)</f>
        <v>0</v>
      </c>
      <c r="L80" s="171">
        <v>21</v>
      </c>
      <c r="M80" s="171">
        <f>G80*(1+L80/100)</f>
        <v>0</v>
      </c>
      <c r="N80" s="169">
        <v>8.8999999999999995E-4</v>
      </c>
      <c r="O80" s="169">
        <f>ROUND(E80*N80,2)</f>
        <v>0.01</v>
      </c>
      <c r="P80" s="169">
        <v>0</v>
      </c>
      <c r="Q80" s="169">
        <f>ROUND(E80*P80,2)</f>
        <v>0</v>
      </c>
      <c r="R80" s="171" t="s">
        <v>337</v>
      </c>
      <c r="S80" s="171" t="s">
        <v>164</v>
      </c>
      <c r="T80" s="172" t="s">
        <v>164</v>
      </c>
      <c r="U80" s="157">
        <v>1.1200000000000001</v>
      </c>
      <c r="V80" s="157">
        <f>ROUND(E80*U80,2)</f>
        <v>15.68</v>
      </c>
      <c r="W80" s="157"/>
      <c r="X80" s="157" t="s">
        <v>192</v>
      </c>
      <c r="Y80" s="157" t="s">
        <v>167</v>
      </c>
      <c r="Z80" s="147"/>
      <c r="AA80" s="147"/>
      <c r="AB80" s="147"/>
      <c r="AC80" s="147"/>
      <c r="AD80" s="147"/>
      <c r="AE80" s="147"/>
      <c r="AF80" s="147"/>
      <c r="AG80" s="147" t="s">
        <v>193</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183" t="s">
        <v>695</v>
      </c>
      <c r="D81" s="179"/>
      <c r="E81" s="180">
        <v>12</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198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3" t="s">
        <v>696</v>
      </c>
      <c r="D82" s="179"/>
      <c r="E82" s="180">
        <v>2</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198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6">
        <v>29</v>
      </c>
      <c r="B83" s="167" t="s">
        <v>749</v>
      </c>
      <c r="C83" s="175" t="s">
        <v>750</v>
      </c>
      <c r="D83" s="168" t="s">
        <v>336</v>
      </c>
      <c r="E83" s="169">
        <v>12</v>
      </c>
      <c r="F83" s="170"/>
      <c r="G83" s="171">
        <f>ROUND(E83*F83,2)</f>
        <v>0</v>
      </c>
      <c r="H83" s="170"/>
      <c r="I83" s="171">
        <f>ROUND(E83*H83,2)</f>
        <v>0</v>
      </c>
      <c r="J83" s="170"/>
      <c r="K83" s="171">
        <f>ROUND(E83*J83,2)</f>
        <v>0</v>
      </c>
      <c r="L83" s="171">
        <v>21</v>
      </c>
      <c r="M83" s="171">
        <f>G83*(1+L83/100)</f>
        <v>0</v>
      </c>
      <c r="N83" s="169">
        <v>0</v>
      </c>
      <c r="O83" s="169">
        <f>ROUND(E83*N83,2)</f>
        <v>0</v>
      </c>
      <c r="P83" s="169">
        <v>0</v>
      </c>
      <c r="Q83" s="169">
        <f>ROUND(E83*P83,2)</f>
        <v>0</v>
      </c>
      <c r="R83" s="171" t="s">
        <v>337</v>
      </c>
      <c r="S83" s="171" t="s">
        <v>164</v>
      </c>
      <c r="T83" s="172" t="s">
        <v>164</v>
      </c>
      <c r="U83" s="157">
        <v>1.77</v>
      </c>
      <c r="V83" s="157">
        <f>ROUND(E83*U83,2)</f>
        <v>21.24</v>
      </c>
      <c r="W83" s="157"/>
      <c r="X83" s="157" t="s">
        <v>192</v>
      </c>
      <c r="Y83" s="157" t="s">
        <v>167</v>
      </c>
      <c r="Z83" s="147"/>
      <c r="AA83" s="147"/>
      <c r="AB83" s="147"/>
      <c r="AC83" s="147"/>
      <c r="AD83" s="147"/>
      <c r="AE83" s="147"/>
      <c r="AF83" s="147"/>
      <c r="AG83" s="147" t="s">
        <v>193</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83" t="s">
        <v>695</v>
      </c>
      <c r="D84" s="179"/>
      <c r="E84" s="180">
        <v>12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198</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66">
        <v>30</v>
      </c>
      <c r="B85" s="167" t="s">
        <v>751</v>
      </c>
      <c r="C85" s="175" t="s">
        <v>752</v>
      </c>
      <c r="D85" s="168" t="s">
        <v>336</v>
      </c>
      <c r="E85" s="169">
        <v>2</v>
      </c>
      <c r="F85" s="170"/>
      <c r="G85" s="171">
        <f>ROUND(E85*F85,2)</f>
        <v>0</v>
      </c>
      <c r="H85" s="170"/>
      <c r="I85" s="171">
        <f>ROUND(E85*H85,2)</f>
        <v>0</v>
      </c>
      <c r="J85" s="170"/>
      <c r="K85" s="171">
        <f>ROUND(E85*J85,2)</f>
        <v>0</v>
      </c>
      <c r="L85" s="171">
        <v>21</v>
      </c>
      <c r="M85" s="171">
        <f>G85*(1+L85/100)</f>
        <v>0</v>
      </c>
      <c r="N85" s="169">
        <v>0</v>
      </c>
      <c r="O85" s="169">
        <f>ROUND(E85*N85,2)</f>
        <v>0</v>
      </c>
      <c r="P85" s="169">
        <v>0</v>
      </c>
      <c r="Q85" s="169">
        <f>ROUND(E85*P85,2)</f>
        <v>0</v>
      </c>
      <c r="R85" s="171" t="s">
        <v>337</v>
      </c>
      <c r="S85" s="171" t="s">
        <v>164</v>
      </c>
      <c r="T85" s="172" t="s">
        <v>164</v>
      </c>
      <c r="U85" s="157">
        <v>1.9</v>
      </c>
      <c r="V85" s="157">
        <f>ROUND(E85*U85,2)</f>
        <v>3.8</v>
      </c>
      <c r="W85" s="157"/>
      <c r="X85" s="157" t="s">
        <v>192</v>
      </c>
      <c r="Y85" s="157" t="s">
        <v>167</v>
      </c>
      <c r="Z85" s="147"/>
      <c r="AA85" s="147"/>
      <c r="AB85" s="147"/>
      <c r="AC85" s="147"/>
      <c r="AD85" s="147"/>
      <c r="AE85" s="147"/>
      <c r="AF85" s="147"/>
      <c r="AG85" s="147" t="s">
        <v>193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83" t="s">
        <v>696</v>
      </c>
      <c r="D86" s="179"/>
      <c r="E86" s="180">
        <v>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198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6">
        <v>31</v>
      </c>
      <c r="B87" s="167" t="s">
        <v>753</v>
      </c>
      <c r="C87" s="175" t="s">
        <v>754</v>
      </c>
      <c r="D87" s="168" t="s">
        <v>336</v>
      </c>
      <c r="E87" s="169">
        <v>14</v>
      </c>
      <c r="F87" s="170"/>
      <c r="G87" s="171">
        <f>ROUND(E87*F87,2)</f>
        <v>0</v>
      </c>
      <c r="H87" s="170"/>
      <c r="I87" s="171">
        <f>ROUND(E87*H87,2)</f>
        <v>0</v>
      </c>
      <c r="J87" s="170"/>
      <c r="K87" s="171">
        <f>ROUND(E87*J87,2)</f>
        <v>0</v>
      </c>
      <c r="L87" s="171">
        <v>21</v>
      </c>
      <c r="M87" s="171">
        <f>G87*(1+L87/100)</f>
        <v>0</v>
      </c>
      <c r="N87" s="169">
        <v>1.41E-3</v>
      </c>
      <c r="O87" s="169">
        <f>ROUND(E87*N87,2)</f>
        <v>0.02</v>
      </c>
      <c r="P87" s="169">
        <v>0</v>
      </c>
      <c r="Q87" s="169">
        <f>ROUND(E87*P87,2)</f>
        <v>0</v>
      </c>
      <c r="R87" s="171" t="s">
        <v>337</v>
      </c>
      <c r="S87" s="171" t="s">
        <v>164</v>
      </c>
      <c r="T87" s="172" t="s">
        <v>164</v>
      </c>
      <c r="U87" s="157">
        <v>1.575</v>
      </c>
      <c r="V87" s="157">
        <f>ROUND(E87*U87,2)</f>
        <v>22.05</v>
      </c>
      <c r="W87" s="157"/>
      <c r="X87" s="157" t="s">
        <v>192</v>
      </c>
      <c r="Y87" s="157" t="s">
        <v>167</v>
      </c>
      <c r="Z87" s="147"/>
      <c r="AA87" s="147"/>
      <c r="AB87" s="147"/>
      <c r="AC87" s="147"/>
      <c r="AD87" s="147"/>
      <c r="AE87" s="147"/>
      <c r="AF87" s="147"/>
      <c r="AG87" s="147" t="s">
        <v>193</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2" x14ac:dyDescent="0.2">
      <c r="A88" s="154"/>
      <c r="B88" s="155"/>
      <c r="C88" s="263" t="s">
        <v>755</v>
      </c>
      <c r="D88" s="264"/>
      <c r="E88" s="264"/>
      <c r="F88" s="264"/>
      <c r="G88" s="264"/>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170</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3" t="s">
        <v>686</v>
      </c>
      <c r="D89" s="179"/>
      <c r="E89" s="180">
        <v>12</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198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83" t="s">
        <v>687</v>
      </c>
      <c r="D90" s="179"/>
      <c r="E90" s="180">
        <v>2</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198</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5">
        <v>32</v>
      </c>
      <c r="B91" s="186" t="s">
        <v>756</v>
      </c>
      <c r="C91" s="192" t="s">
        <v>757</v>
      </c>
      <c r="D91" s="187" t="s">
        <v>336</v>
      </c>
      <c r="E91" s="188">
        <v>14</v>
      </c>
      <c r="F91" s="189"/>
      <c r="G91" s="190">
        <f>ROUND(E91*F91,2)</f>
        <v>0</v>
      </c>
      <c r="H91" s="189"/>
      <c r="I91" s="190">
        <f>ROUND(E91*H91,2)</f>
        <v>0</v>
      </c>
      <c r="J91" s="189"/>
      <c r="K91" s="190">
        <f>ROUND(E91*J91,2)</f>
        <v>0</v>
      </c>
      <c r="L91" s="190">
        <v>21</v>
      </c>
      <c r="M91" s="190">
        <f>G91*(1+L91/100)</f>
        <v>0</v>
      </c>
      <c r="N91" s="188">
        <v>6.2E-4</v>
      </c>
      <c r="O91" s="188">
        <f>ROUND(E91*N91,2)</f>
        <v>0.01</v>
      </c>
      <c r="P91" s="188">
        <v>0</v>
      </c>
      <c r="Q91" s="188">
        <f>ROUND(E91*P91,2)</f>
        <v>0</v>
      </c>
      <c r="R91" s="190" t="s">
        <v>337</v>
      </c>
      <c r="S91" s="190" t="s">
        <v>164</v>
      </c>
      <c r="T91" s="191" t="s">
        <v>164</v>
      </c>
      <c r="U91" s="157">
        <v>2.6</v>
      </c>
      <c r="V91" s="157">
        <f>ROUND(E91*U91,2)</f>
        <v>36.4</v>
      </c>
      <c r="W91" s="157"/>
      <c r="X91" s="157" t="s">
        <v>192</v>
      </c>
      <c r="Y91" s="157" t="s">
        <v>167</v>
      </c>
      <c r="Z91" s="147"/>
      <c r="AA91" s="147"/>
      <c r="AB91" s="147"/>
      <c r="AC91" s="147"/>
      <c r="AD91" s="147"/>
      <c r="AE91" s="147"/>
      <c r="AF91" s="147"/>
      <c r="AG91" s="147" t="s">
        <v>193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5">
        <v>33</v>
      </c>
      <c r="B92" s="186" t="s">
        <v>758</v>
      </c>
      <c r="C92" s="192" t="s">
        <v>759</v>
      </c>
      <c r="D92" s="187" t="s">
        <v>336</v>
      </c>
      <c r="E92" s="188">
        <v>12</v>
      </c>
      <c r="F92" s="189"/>
      <c r="G92" s="190">
        <f>ROUND(E92*F92,2)</f>
        <v>0</v>
      </c>
      <c r="H92" s="189"/>
      <c r="I92" s="190">
        <f>ROUND(E92*H92,2)</f>
        <v>0</v>
      </c>
      <c r="J92" s="189"/>
      <c r="K92" s="190">
        <f>ROUND(E92*J92,2)</f>
        <v>0</v>
      </c>
      <c r="L92" s="190">
        <v>21</v>
      </c>
      <c r="M92" s="190">
        <f>G92*(1+L92/100)</f>
        <v>0</v>
      </c>
      <c r="N92" s="188">
        <v>1.7000000000000001E-4</v>
      </c>
      <c r="O92" s="188">
        <f>ROUND(E92*N92,2)</f>
        <v>0</v>
      </c>
      <c r="P92" s="188">
        <v>0</v>
      </c>
      <c r="Q92" s="188">
        <f>ROUND(E92*P92,2)</f>
        <v>0</v>
      </c>
      <c r="R92" s="190" t="s">
        <v>337</v>
      </c>
      <c r="S92" s="190" t="s">
        <v>164</v>
      </c>
      <c r="T92" s="191" t="s">
        <v>164</v>
      </c>
      <c r="U92" s="157">
        <v>2.9</v>
      </c>
      <c r="V92" s="157">
        <f>ROUND(E92*U92,2)</f>
        <v>34.799999999999997</v>
      </c>
      <c r="W92" s="157"/>
      <c r="X92" s="157" t="s">
        <v>192</v>
      </c>
      <c r="Y92" s="157" t="s">
        <v>167</v>
      </c>
      <c r="Z92" s="147"/>
      <c r="AA92" s="147"/>
      <c r="AB92" s="147"/>
      <c r="AC92" s="147"/>
      <c r="AD92" s="147"/>
      <c r="AE92" s="147"/>
      <c r="AF92" s="147"/>
      <c r="AG92" s="147" t="s">
        <v>193</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66">
        <v>34</v>
      </c>
      <c r="B93" s="167" t="s">
        <v>760</v>
      </c>
      <c r="C93" s="175" t="s">
        <v>761</v>
      </c>
      <c r="D93" s="168" t="s">
        <v>336</v>
      </c>
      <c r="E93" s="169">
        <v>70</v>
      </c>
      <c r="F93" s="170"/>
      <c r="G93" s="171">
        <f>ROUND(E93*F93,2)</f>
        <v>0</v>
      </c>
      <c r="H93" s="170"/>
      <c r="I93" s="171">
        <f>ROUND(E93*H93,2)</f>
        <v>0</v>
      </c>
      <c r="J93" s="170"/>
      <c r="K93" s="171">
        <f>ROUND(E93*J93,2)</f>
        <v>0</v>
      </c>
      <c r="L93" s="171">
        <v>21</v>
      </c>
      <c r="M93" s="171">
        <f>G93*(1+L93/100)</f>
        <v>0</v>
      </c>
      <c r="N93" s="169">
        <v>3.0000000000000001E-5</v>
      </c>
      <c r="O93" s="169">
        <f>ROUND(E93*N93,2)</f>
        <v>0</v>
      </c>
      <c r="P93" s="169">
        <v>0</v>
      </c>
      <c r="Q93" s="169">
        <f>ROUND(E93*P93,2)</f>
        <v>0</v>
      </c>
      <c r="R93" s="171" t="s">
        <v>337</v>
      </c>
      <c r="S93" s="171" t="s">
        <v>164</v>
      </c>
      <c r="T93" s="172" t="s">
        <v>164</v>
      </c>
      <c r="U93" s="157">
        <v>0.33</v>
      </c>
      <c r="V93" s="157">
        <f>ROUND(E93*U93,2)</f>
        <v>23.1</v>
      </c>
      <c r="W93" s="157"/>
      <c r="X93" s="157" t="s">
        <v>192</v>
      </c>
      <c r="Y93" s="157" t="s">
        <v>167</v>
      </c>
      <c r="Z93" s="147"/>
      <c r="AA93" s="147"/>
      <c r="AB93" s="147"/>
      <c r="AC93" s="147"/>
      <c r="AD93" s="147"/>
      <c r="AE93" s="147"/>
      <c r="AF93" s="147"/>
      <c r="AG93" s="147" t="s">
        <v>193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83" t="s">
        <v>762</v>
      </c>
      <c r="D94" s="179"/>
      <c r="E94" s="180">
        <v>70</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198</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66">
        <v>35</v>
      </c>
      <c r="B95" s="167" t="s">
        <v>763</v>
      </c>
      <c r="C95" s="175" t="s">
        <v>764</v>
      </c>
      <c r="D95" s="168" t="s">
        <v>336</v>
      </c>
      <c r="E95" s="169">
        <v>14</v>
      </c>
      <c r="F95" s="170"/>
      <c r="G95" s="171">
        <f>ROUND(E95*F95,2)</f>
        <v>0</v>
      </c>
      <c r="H95" s="170"/>
      <c r="I95" s="171">
        <f>ROUND(E95*H95,2)</f>
        <v>0</v>
      </c>
      <c r="J95" s="170"/>
      <c r="K95" s="171">
        <f>ROUND(E95*J95,2)</f>
        <v>0</v>
      </c>
      <c r="L95" s="171">
        <v>21</v>
      </c>
      <c r="M95" s="171">
        <f>G95*(1+L95/100)</f>
        <v>0</v>
      </c>
      <c r="N95" s="169">
        <v>7.2000000000000005E-4</v>
      </c>
      <c r="O95" s="169">
        <f>ROUND(E95*N95,2)</f>
        <v>0.01</v>
      </c>
      <c r="P95" s="169">
        <v>0</v>
      </c>
      <c r="Q95" s="169">
        <f>ROUND(E95*P95,2)</f>
        <v>0</v>
      </c>
      <c r="R95" s="171" t="s">
        <v>337</v>
      </c>
      <c r="S95" s="171" t="s">
        <v>164</v>
      </c>
      <c r="T95" s="172" t="s">
        <v>164</v>
      </c>
      <c r="U95" s="157">
        <v>0.50600000000000001</v>
      </c>
      <c r="V95" s="157">
        <f>ROUND(E95*U95,2)</f>
        <v>7.08</v>
      </c>
      <c r="W95" s="157"/>
      <c r="X95" s="157" t="s">
        <v>192</v>
      </c>
      <c r="Y95" s="157" t="s">
        <v>167</v>
      </c>
      <c r="Z95" s="147"/>
      <c r="AA95" s="147"/>
      <c r="AB95" s="147"/>
      <c r="AC95" s="147"/>
      <c r="AD95" s="147"/>
      <c r="AE95" s="147"/>
      <c r="AF95" s="147"/>
      <c r="AG95" s="147" t="s">
        <v>193</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2" x14ac:dyDescent="0.2">
      <c r="A96" s="154"/>
      <c r="B96" s="155"/>
      <c r="C96" s="183" t="s">
        <v>690</v>
      </c>
      <c r="D96" s="179"/>
      <c r="E96" s="180">
        <v>14</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198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85">
        <v>36</v>
      </c>
      <c r="B97" s="186" t="s">
        <v>765</v>
      </c>
      <c r="C97" s="192" t="s">
        <v>766</v>
      </c>
      <c r="D97" s="187" t="s">
        <v>336</v>
      </c>
      <c r="E97" s="188">
        <v>56</v>
      </c>
      <c r="F97" s="189"/>
      <c r="G97" s="190">
        <f t="shared" ref="G97:G110" si="0">ROUND(E97*F97,2)</f>
        <v>0</v>
      </c>
      <c r="H97" s="189"/>
      <c r="I97" s="190">
        <f t="shared" ref="I97:I110" si="1">ROUND(E97*H97,2)</f>
        <v>0</v>
      </c>
      <c r="J97" s="189"/>
      <c r="K97" s="190">
        <f t="shared" ref="K97:K110" si="2">ROUND(E97*J97,2)</f>
        <v>0</v>
      </c>
      <c r="L97" s="190">
        <v>21</v>
      </c>
      <c r="M97" s="190">
        <f t="shared" ref="M97:M110" si="3">G97*(1+L97/100)</f>
        <v>0</v>
      </c>
      <c r="N97" s="188">
        <v>2.4000000000000001E-4</v>
      </c>
      <c r="O97" s="188">
        <f t="shared" ref="O97:O110" si="4">ROUND(E97*N97,2)</f>
        <v>0.01</v>
      </c>
      <c r="P97" s="188">
        <v>0</v>
      </c>
      <c r="Q97" s="188">
        <f t="shared" ref="Q97:Q110" si="5">ROUND(E97*P97,2)</f>
        <v>0</v>
      </c>
      <c r="R97" s="190" t="s">
        <v>337</v>
      </c>
      <c r="S97" s="190" t="s">
        <v>164</v>
      </c>
      <c r="T97" s="191" t="s">
        <v>164</v>
      </c>
      <c r="U97" s="157">
        <v>0.124</v>
      </c>
      <c r="V97" s="157">
        <f t="shared" ref="V97:V110" si="6">ROUND(E97*U97,2)</f>
        <v>6.94</v>
      </c>
      <c r="W97" s="157"/>
      <c r="X97" s="157" t="s">
        <v>192</v>
      </c>
      <c r="Y97" s="157" t="s">
        <v>167</v>
      </c>
      <c r="Z97" s="147"/>
      <c r="AA97" s="147"/>
      <c r="AB97" s="147"/>
      <c r="AC97" s="147"/>
      <c r="AD97" s="147"/>
      <c r="AE97" s="147"/>
      <c r="AF97" s="147"/>
      <c r="AG97" s="147" t="s">
        <v>193</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85">
        <v>37</v>
      </c>
      <c r="B98" s="186" t="s">
        <v>767</v>
      </c>
      <c r="C98" s="192" t="s">
        <v>768</v>
      </c>
      <c r="D98" s="187" t="s">
        <v>266</v>
      </c>
      <c r="E98" s="188">
        <v>28</v>
      </c>
      <c r="F98" s="189"/>
      <c r="G98" s="190">
        <f t="shared" si="0"/>
        <v>0</v>
      </c>
      <c r="H98" s="189"/>
      <c r="I98" s="190">
        <f t="shared" si="1"/>
        <v>0</v>
      </c>
      <c r="J98" s="189"/>
      <c r="K98" s="190">
        <f t="shared" si="2"/>
        <v>0</v>
      </c>
      <c r="L98" s="190">
        <v>21</v>
      </c>
      <c r="M98" s="190">
        <f t="shared" si="3"/>
        <v>0</v>
      </c>
      <c r="N98" s="188">
        <v>4.0000000000000003E-5</v>
      </c>
      <c r="O98" s="188">
        <f t="shared" si="4"/>
        <v>0</v>
      </c>
      <c r="P98" s="188">
        <v>0</v>
      </c>
      <c r="Q98" s="188">
        <f t="shared" si="5"/>
        <v>0</v>
      </c>
      <c r="R98" s="190" t="s">
        <v>337</v>
      </c>
      <c r="S98" s="190" t="s">
        <v>164</v>
      </c>
      <c r="T98" s="191" t="s">
        <v>164</v>
      </c>
      <c r="U98" s="157">
        <v>0.44500000000000001</v>
      </c>
      <c r="V98" s="157">
        <f t="shared" si="6"/>
        <v>12.46</v>
      </c>
      <c r="W98" s="157"/>
      <c r="X98" s="157" t="s">
        <v>192</v>
      </c>
      <c r="Y98" s="157" t="s">
        <v>167</v>
      </c>
      <c r="Z98" s="147"/>
      <c r="AA98" s="147"/>
      <c r="AB98" s="147"/>
      <c r="AC98" s="147"/>
      <c r="AD98" s="147"/>
      <c r="AE98" s="147"/>
      <c r="AF98" s="147"/>
      <c r="AG98" s="147" t="s">
        <v>193</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85">
        <v>38</v>
      </c>
      <c r="B99" s="186" t="s">
        <v>769</v>
      </c>
      <c r="C99" s="192" t="s">
        <v>770</v>
      </c>
      <c r="D99" s="187" t="s">
        <v>266</v>
      </c>
      <c r="E99" s="188">
        <v>14</v>
      </c>
      <c r="F99" s="189"/>
      <c r="G99" s="190">
        <f t="shared" si="0"/>
        <v>0</v>
      </c>
      <c r="H99" s="189"/>
      <c r="I99" s="190">
        <f t="shared" si="1"/>
        <v>0</v>
      </c>
      <c r="J99" s="189"/>
      <c r="K99" s="190">
        <f t="shared" si="2"/>
        <v>0</v>
      </c>
      <c r="L99" s="190">
        <v>21</v>
      </c>
      <c r="M99" s="190">
        <f t="shared" si="3"/>
        <v>0</v>
      </c>
      <c r="N99" s="188">
        <v>1.2999999999999999E-4</v>
      </c>
      <c r="O99" s="188">
        <f t="shared" si="4"/>
        <v>0</v>
      </c>
      <c r="P99" s="188">
        <v>0</v>
      </c>
      <c r="Q99" s="188">
        <f t="shared" si="5"/>
        <v>0</v>
      </c>
      <c r="R99" s="190" t="s">
        <v>337</v>
      </c>
      <c r="S99" s="190" t="s">
        <v>164</v>
      </c>
      <c r="T99" s="191" t="s">
        <v>164</v>
      </c>
      <c r="U99" s="157">
        <v>0.65500000000000003</v>
      </c>
      <c r="V99" s="157">
        <f t="shared" si="6"/>
        <v>9.17</v>
      </c>
      <c r="W99" s="157"/>
      <c r="X99" s="157" t="s">
        <v>192</v>
      </c>
      <c r="Y99" s="157" t="s">
        <v>167</v>
      </c>
      <c r="Z99" s="147"/>
      <c r="AA99" s="147"/>
      <c r="AB99" s="147"/>
      <c r="AC99" s="147"/>
      <c r="AD99" s="147"/>
      <c r="AE99" s="147"/>
      <c r="AF99" s="147"/>
      <c r="AG99" s="147" t="s">
        <v>193</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85">
        <v>39</v>
      </c>
      <c r="B100" s="186" t="s">
        <v>771</v>
      </c>
      <c r="C100" s="192" t="s">
        <v>772</v>
      </c>
      <c r="D100" s="187" t="s">
        <v>266</v>
      </c>
      <c r="E100" s="188">
        <v>14</v>
      </c>
      <c r="F100" s="189"/>
      <c r="G100" s="190">
        <f t="shared" si="0"/>
        <v>0</v>
      </c>
      <c r="H100" s="189"/>
      <c r="I100" s="190">
        <f t="shared" si="1"/>
        <v>0</v>
      </c>
      <c r="J100" s="189"/>
      <c r="K100" s="190">
        <f t="shared" si="2"/>
        <v>0</v>
      </c>
      <c r="L100" s="190">
        <v>21</v>
      </c>
      <c r="M100" s="190">
        <f t="shared" si="3"/>
        <v>0</v>
      </c>
      <c r="N100" s="188">
        <v>2.0000000000000002E-5</v>
      </c>
      <c r="O100" s="188">
        <f t="shared" si="4"/>
        <v>0</v>
      </c>
      <c r="P100" s="188">
        <v>0</v>
      </c>
      <c r="Q100" s="188">
        <f t="shared" si="5"/>
        <v>0</v>
      </c>
      <c r="R100" s="190" t="s">
        <v>337</v>
      </c>
      <c r="S100" s="190" t="s">
        <v>164</v>
      </c>
      <c r="T100" s="191" t="s">
        <v>164</v>
      </c>
      <c r="U100" s="157">
        <v>0.16800000000000001</v>
      </c>
      <c r="V100" s="157">
        <f t="shared" si="6"/>
        <v>2.35</v>
      </c>
      <c r="W100" s="157"/>
      <c r="X100" s="157" t="s">
        <v>192</v>
      </c>
      <c r="Y100" s="157" t="s">
        <v>167</v>
      </c>
      <c r="Z100" s="147"/>
      <c r="AA100" s="147"/>
      <c r="AB100" s="147"/>
      <c r="AC100" s="147"/>
      <c r="AD100" s="147"/>
      <c r="AE100" s="147"/>
      <c r="AF100" s="147"/>
      <c r="AG100" s="147" t="s">
        <v>193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5">
        <v>40</v>
      </c>
      <c r="B101" s="186" t="s">
        <v>773</v>
      </c>
      <c r="C101" s="192" t="s">
        <v>774</v>
      </c>
      <c r="D101" s="187" t="s">
        <v>266</v>
      </c>
      <c r="E101" s="188">
        <v>12</v>
      </c>
      <c r="F101" s="189"/>
      <c r="G101" s="190">
        <f t="shared" si="0"/>
        <v>0</v>
      </c>
      <c r="H101" s="189"/>
      <c r="I101" s="190">
        <f t="shared" si="1"/>
        <v>0</v>
      </c>
      <c r="J101" s="189"/>
      <c r="K101" s="190">
        <f t="shared" si="2"/>
        <v>0</v>
      </c>
      <c r="L101" s="190">
        <v>21</v>
      </c>
      <c r="M101" s="190">
        <f t="shared" si="3"/>
        <v>0</v>
      </c>
      <c r="N101" s="188">
        <v>7.0099999999999997E-3</v>
      </c>
      <c r="O101" s="188">
        <f t="shared" si="4"/>
        <v>0.08</v>
      </c>
      <c r="P101" s="188">
        <v>0</v>
      </c>
      <c r="Q101" s="188">
        <f t="shared" si="5"/>
        <v>0</v>
      </c>
      <c r="R101" s="190" t="s">
        <v>373</v>
      </c>
      <c r="S101" s="190" t="s">
        <v>164</v>
      </c>
      <c r="T101" s="191" t="s">
        <v>164</v>
      </c>
      <c r="U101" s="157">
        <v>0</v>
      </c>
      <c r="V101" s="157">
        <f t="shared" si="6"/>
        <v>0</v>
      </c>
      <c r="W101" s="157"/>
      <c r="X101" s="157" t="s">
        <v>374</v>
      </c>
      <c r="Y101" s="157" t="s">
        <v>167</v>
      </c>
      <c r="Z101" s="147"/>
      <c r="AA101" s="147"/>
      <c r="AB101" s="147"/>
      <c r="AC101" s="147"/>
      <c r="AD101" s="147"/>
      <c r="AE101" s="147"/>
      <c r="AF101" s="147"/>
      <c r="AG101" s="147" t="s">
        <v>375</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33.75" outlineLevel="1" x14ac:dyDescent="0.2">
      <c r="A102" s="185">
        <v>41</v>
      </c>
      <c r="B102" s="186" t="s">
        <v>775</v>
      </c>
      <c r="C102" s="192" t="s">
        <v>776</v>
      </c>
      <c r="D102" s="187" t="s">
        <v>266</v>
      </c>
      <c r="E102" s="188">
        <v>2</v>
      </c>
      <c r="F102" s="189"/>
      <c r="G102" s="190">
        <f t="shared" si="0"/>
        <v>0</v>
      </c>
      <c r="H102" s="189"/>
      <c r="I102" s="190">
        <f t="shared" si="1"/>
        <v>0</v>
      </c>
      <c r="J102" s="189"/>
      <c r="K102" s="190">
        <f t="shared" si="2"/>
        <v>0</v>
      </c>
      <c r="L102" s="190">
        <v>21</v>
      </c>
      <c r="M102" s="190">
        <f t="shared" si="3"/>
        <v>0</v>
      </c>
      <c r="N102" s="188">
        <v>1.4500000000000001E-2</v>
      </c>
      <c r="O102" s="188">
        <f t="shared" si="4"/>
        <v>0.03</v>
      </c>
      <c r="P102" s="188">
        <v>0</v>
      </c>
      <c r="Q102" s="188">
        <f t="shared" si="5"/>
        <v>0</v>
      </c>
      <c r="R102" s="190" t="s">
        <v>373</v>
      </c>
      <c r="S102" s="190" t="s">
        <v>164</v>
      </c>
      <c r="T102" s="191" t="s">
        <v>164</v>
      </c>
      <c r="U102" s="157">
        <v>0</v>
      </c>
      <c r="V102" s="157">
        <f t="shared" si="6"/>
        <v>0</v>
      </c>
      <c r="W102" s="157"/>
      <c r="X102" s="157" t="s">
        <v>374</v>
      </c>
      <c r="Y102" s="157" t="s">
        <v>167</v>
      </c>
      <c r="Z102" s="147"/>
      <c r="AA102" s="147"/>
      <c r="AB102" s="147"/>
      <c r="AC102" s="147"/>
      <c r="AD102" s="147"/>
      <c r="AE102" s="147"/>
      <c r="AF102" s="147"/>
      <c r="AG102" s="147" t="s">
        <v>375</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2.5" outlineLevel="1" x14ac:dyDescent="0.2">
      <c r="A103" s="185">
        <v>42</v>
      </c>
      <c r="B103" s="186" t="s">
        <v>777</v>
      </c>
      <c r="C103" s="192" t="s">
        <v>778</v>
      </c>
      <c r="D103" s="187" t="s">
        <v>266</v>
      </c>
      <c r="E103" s="188">
        <v>14</v>
      </c>
      <c r="F103" s="189"/>
      <c r="G103" s="190">
        <f t="shared" si="0"/>
        <v>0</v>
      </c>
      <c r="H103" s="189"/>
      <c r="I103" s="190">
        <f t="shared" si="1"/>
        <v>0</v>
      </c>
      <c r="J103" s="189"/>
      <c r="K103" s="190">
        <f t="shared" si="2"/>
        <v>0</v>
      </c>
      <c r="L103" s="190">
        <v>21</v>
      </c>
      <c r="M103" s="190">
        <f t="shared" si="3"/>
        <v>0</v>
      </c>
      <c r="N103" s="188">
        <v>3.8999999999999999E-4</v>
      </c>
      <c r="O103" s="188">
        <f t="shared" si="4"/>
        <v>0.01</v>
      </c>
      <c r="P103" s="188">
        <v>0</v>
      </c>
      <c r="Q103" s="188">
        <f t="shared" si="5"/>
        <v>0</v>
      </c>
      <c r="R103" s="190" t="s">
        <v>373</v>
      </c>
      <c r="S103" s="190" t="s">
        <v>164</v>
      </c>
      <c r="T103" s="191" t="s">
        <v>164</v>
      </c>
      <c r="U103" s="157">
        <v>0</v>
      </c>
      <c r="V103" s="157">
        <f t="shared" si="6"/>
        <v>0</v>
      </c>
      <c r="W103" s="157"/>
      <c r="X103" s="157" t="s">
        <v>374</v>
      </c>
      <c r="Y103" s="157" t="s">
        <v>167</v>
      </c>
      <c r="Z103" s="147"/>
      <c r="AA103" s="147"/>
      <c r="AB103" s="147"/>
      <c r="AC103" s="147"/>
      <c r="AD103" s="147"/>
      <c r="AE103" s="147"/>
      <c r="AF103" s="147"/>
      <c r="AG103" s="147" t="s">
        <v>375</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85">
        <v>43</v>
      </c>
      <c r="B104" s="186" t="s">
        <v>779</v>
      </c>
      <c r="C104" s="192" t="s">
        <v>780</v>
      </c>
      <c r="D104" s="187" t="s">
        <v>266</v>
      </c>
      <c r="E104" s="188">
        <v>14</v>
      </c>
      <c r="F104" s="189"/>
      <c r="G104" s="190">
        <f t="shared" si="0"/>
        <v>0</v>
      </c>
      <c r="H104" s="189"/>
      <c r="I104" s="190">
        <f t="shared" si="1"/>
        <v>0</v>
      </c>
      <c r="J104" s="189"/>
      <c r="K104" s="190">
        <f t="shared" si="2"/>
        <v>0</v>
      </c>
      <c r="L104" s="190">
        <v>21</v>
      </c>
      <c r="M104" s="190">
        <f t="shared" si="3"/>
        <v>0</v>
      </c>
      <c r="N104" s="188">
        <v>1E-3</v>
      </c>
      <c r="O104" s="188">
        <f t="shared" si="4"/>
        <v>0.01</v>
      </c>
      <c r="P104" s="188">
        <v>0</v>
      </c>
      <c r="Q104" s="188">
        <f t="shared" si="5"/>
        <v>0</v>
      </c>
      <c r="R104" s="190"/>
      <c r="S104" s="190" t="s">
        <v>191</v>
      </c>
      <c r="T104" s="191" t="s">
        <v>165</v>
      </c>
      <c r="U104" s="157">
        <v>0</v>
      </c>
      <c r="V104" s="157">
        <f t="shared" si="6"/>
        <v>0</v>
      </c>
      <c r="W104" s="157"/>
      <c r="X104" s="157" t="s">
        <v>374</v>
      </c>
      <c r="Y104" s="157" t="s">
        <v>167</v>
      </c>
      <c r="Z104" s="147"/>
      <c r="AA104" s="147"/>
      <c r="AB104" s="147"/>
      <c r="AC104" s="147"/>
      <c r="AD104" s="147"/>
      <c r="AE104" s="147"/>
      <c r="AF104" s="147"/>
      <c r="AG104" s="147" t="s">
        <v>375</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2.5" outlineLevel="1" x14ac:dyDescent="0.2">
      <c r="A105" s="185">
        <v>44</v>
      </c>
      <c r="B105" s="186" t="s">
        <v>781</v>
      </c>
      <c r="C105" s="192" t="s">
        <v>782</v>
      </c>
      <c r="D105" s="187" t="s">
        <v>266</v>
      </c>
      <c r="E105" s="188">
        <v>14</v>
      </c>
      <c r="F105" s="189"/>
      <c r="G105" s="190">
        <f t="shared" si="0"/>
        <v>0</v>
      </c>
      <c r="H105" s="189"/>
      <c r="I105" s="190">
        <f t="shared" si="1"/>
        <v>0</v>
      </c>
      <c r="J105" s="189"/>
      <c r="K105" s="190">
        <f t="shared" si="2"/>
        <v>0</v>
      </c>
      <c r="L105" s="190">
        <v>21</v>
      </c>
      <c r="M105" s="190">
        <f t="shared" si="3"/>
        <v>0</v>
      </c>
      <c r="N105" s="188">
        <v>1E-3</v>
      </c>
      <c r="O105" s="188">
        <f t="shared" si="4"/>
        <v>0.01</v>
      </c>
      <c r="P105" s="188">
        <v>0</v>
      </c>
      <c r="Q105" s="188">
        <f t="shared" si="5"/>
        <v>0</v>
      </c>
      <c r="R105" s="190" t="s">
        <v>373</v>
      </c>
      <c r="S105" s="190" t="s">
        <v>164</v>
      </c>
      <c r="T105" s="191" t="s">
        <v>164</v>
      </c>
      <c r="U105" s="157">
        <v>0</v>
      </c>
      <c r="V105" s="157">
        <f t="shared" si="6"/>
        <v>0</v>
      </c>
      <c r="W105" s="157"/>
      <c r="X105" s="157" t="s">
        <v>374</v>
      </c>
      <c r="Y105" s="157" t="s">
        <v>167</v>
      </c>
      <c r="Z105" s="147"/>
      <c r="AA105" s="147"/>
      <c r="AB105" s="147"/>
      <c r="AC105" s="147"/>
      <c r="AD105" s="147"/>
      <c r="AE105" s="147"/>
      <c r="AF105" s="147"/>
      <c r="AG105" s="147" t="s">
        <v>375</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85">
        <v>45</v>
      </c>
      <c r="B106" s="186" t="s">
        <v>783</v>
      </c>
      <c r="C106" s="192" t="s">
        <v>784</v>
      </c>
      <c r="D106" s="187" t="s">
        <v>266</v>
      </c>
      <c r="E106" s="188">
        <v>14</v>
      </c>
      <c r="F106" s="189"/>
      <c r="G106" s="190">
        <f t="shared" si="0"/>
        <v>0</v>
      </c>
      <c r="H106" s="189"/>
      <c r="I106" s="190">
        <f t="shared" si="1"/>
        <v>0</v>
      </c>
      <c r="J106" s="189"/>
      <c r="K106" s="190">
        <f t="shared" si="2"/>
        <v>0</v>
      </c>
      <c r="L106" s="190">
        <v>21</v>
      </c>
      <c r="M106" s="190">
        <f t="shared" si="3"/>
        <v>0</v>
      </c>
      <c r="N106" s="188">
        <v>1.64E-3</v>
      </c>
      <c r="O106" s="188">
        <f t="shared" si="4"/>
        <v>0.02</v>
      </c>
      <c r="P106" s="188">
        <v>0</v>
      </c>
      <c r="Q106" s="188">
        <f t="shared" si="5"/>
        <v>0</v>
      </c>
      <c r="R106" s="190" t="s">
        <v>373</v>
      </c>
      <c r="S106" s="190" t="s">
        <v>164</v>
      </c>
      <c r="T106" s="191" t="s">
        <v>164</v>
      </c>
      <c r="U106" s="157">
        <v>0</v>
      </c>
      <c r="V106" s="157">
        <f t="shared" si="6"/>
        <v>0</v>
      </c>
      <c r="W106" s="157"/>
      <c r="X106" s="157" t="s">
        <v>374</v>
      </c>
      <c r="Y106" s="157" t="s">
        <v>167</v>
      </c>
      <c r="Z106" s="147"/>
      <c r="AA106" s="147"/>
      <c r="AB106" s="147"/>
      <c r="AC106" s="147"/>
      <c r="AD106" s="147"/>
      <c r="AE106" s="147"/>
      <c r="AF106" s="147"/>
      <c r="AG106" s="147" t="s">
        <v>375</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85">
        <v>46</v>
      </c>
      <c r="B107" s="186" t="s">
        <v>785</v>
      </c>
      <c r="C107" s="192" t="s">
        <v>786</v>
      </c>
      <c r="D107" s="187" t="s">
        <v>266</v>
      </c>
      <c r="E107" s="188">
        <v>14</v>
      </c>
      <c r="F107" s="189"/>
      <c r="G107" s="190">
        <f t="shared" si="0"/>
        <v>0</v>
      </c>
      <c r="H107" s="189"/>
      <c r="I107" s="190">
        <f t="shared" si="1"/>
        <v>0</v>
      </c>
      <c r="J107" s="189"/>
      <c r="K107" s="190">
        <f t="shared" si="2"/>
        <v>0</v>
      </c>
      <c r="L107" s="190">
        <v>21</v>
      </c>
      <c r="M107" s="190">
        <f t="shared" si="3"/>
        <v>0</v>
      </c>
      <c r="N107" s="188">
        <v>2.0000000000000001E-4</v>
      </c>
      <c r="O107" s="188">
        <f t="shared" si="4"/>
        <v>0</v>
      </c>
      <c r="P107" s="188">
        <v>0</v>
      </c>
      <c r="Q107" s="188">
        <f t="shared" si="5"/>
        <v>0</v>
      </c>
      <c r="R107" s="190" t="s">
        <v>373</v>
      </c>
      <c r="S107" s="190" t="s">
        <v>164</v>
      </c>
      <c r="T107" s="191" t="s">
        <v>164</v>
      </c>
      <c r="U107" s="157">
        <v>0</v>
      </c>
      <c r="V107" s="157">
        <f t="shared" si="6"/>
        <v>0</v>
      </c>
      <c r="W107" s="157"/>
      <c r="X107" s="157" t="s">
        <v>374</v>
      </c>
      <c r="Y107" s="157" t="s">
        <v>167</v>
      </c>
      <c r="Z107" s="147"/>
      <c r="AA107" s="147"/>
      <c r="AB107" s="147"/>
      <c r="AC107" s="147"/>
      <c r="AD107" s="147"/>
      <c r="AE107" s="147"/>
      <c r="AF107" s="147"/>
      <c r="AG107" s="147" t="s">
        <v>375</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5">
        <v>47</v>
      </c>
      <c r="B108" s="186" t="s">
        <v>787</v>
      </c>
      <c r="C108" s="192" t="s">
        <v>788</v>
      </c>
      <c r="D108" s="187" t="s">
        <v>266</v>
      </c>
      <c r="E108" s="188">
        <v>14</v>
      </c>
      <c r="F108" s="189"/>
      <c r="G108" s="190">
        <f t="shared" si="0"/>
        <v>0</v>
      </c>
      <c r="H108" s="189"/>
      <c r="I108" s="190">
        <f t="shared" si="1"/>
        <v>0</v>
      </c>
      <c r="J108" s="189"/>
      <c r="K108" s="190">
        <f t="shared" si="2"/>
        <v>0</v>
      </c>
      <c r="L108" s="190">
        <v>21</v>
      </c>
      <c r="M108" s="190">
        <f t="shared" si="3"/>
        <v>0</v>
      </c>
      <c r="N108" s="188">
        <v>2.5000000000000001E-3</v>
      </c>
      <c r="O108" s="188">
        <f t="shared" si="4"/>
        <v>0.04</v>
      </c>
      <c r="P108" s="188">
        <v>0</v>
      </c>
      <c r="Q108" s="188">
        <f t="shared" si="5"/>
        <v>0</v>
      </c>
      <c r="R108" s="190" t="s">
        <v>373</v>
      </c>
      <c r="S108" s="190" t="s">
        <v>164</v>
      </c>
      <c r="T108" s="191" t="s">
        <v>164</v>
      </c>
      <c r="U108" s="157">
        <v>0</v>
      </c>
      <c r="V108" s="157">
        <f t="shared" si="6"/>
        <v>0</v>
      </c>
      <c r="W108" s="157"/>
      <c r="X108" s="157" t="s">
        <v>374</v>
      </c>
      <c r="Y108" s="157" t="s">
        <v>167</v>
      </c>
      <c r="Z108" s="147"/>
      <c r="AA108" s="147"/>
      <c r="AB108" s="147"/>
      <c r="AC108" s="147"/>
      <c r="AD108" s="147"/>
      <c r="AE108" s="147"/>
      <c r="AF108" s="147"/>
      <c r="AG108" s="147" t="s">
        <v>375</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85">
        <v>48</v>
      </c>
      <c r="B109" s="186" t="s">
        <v>789</v>
      </c>
      <c r="C109" s="192" t="s">
        <v>790</v>
      </c>
      <c r="D109" s="187" t="s">
        <v>266</v>
      </c>
      <c r="E109" s="188">
        <v>14</v>
      </c>
      <c r="F109" s="189"/>
      <c r="G109" s="190">
        <f t="shared" si="0"/>
        <v>0</v>
      </c>
      <c r="H109" s="189"/>
      <c r="I109" s="190">
        <f t="shared" si="1"/>
        <v>0</v>
      </c>
      <c r="J109" s="189"/>
      <c r="K109" s="190">
        <f t="shared" si="2"/>
        <v>0</v>
      </c>
      <c r="L109" s="190">
        <v>21</v>
      </c>
      <c r="M109" s="190">
        <f t="shared" si="3"/>
        <v>0</v>
      </c>
      <c r="N109" s="188">
        <v>1.1999999999999999E-3</v>
      </c>
      <c r="O109" s="188">
        <f t="shared" si="4"/>
        <v>0.02</v>
      </c>
      <c r="P109" s="188">
        <v>0</v>
      </c>
      <c r="Q109" s="188">
        <f t="shared" si="5"/>
        <v>0</v>
      </c>
      <c r="R109" s="190" t="s">
        <v>373</v>
      </c>
      <c r="S109" s="190" t="s">
        <v>164</v>
      </c>
      <c r="T109" s="191" t="s">
        <v>164</v>
      </c>
      <c r="U109" s="157">
        <v>0</v>
      </c>
      <c r="V109" s="157">
        <f t="shared" si="6"/>
        <v>0</v>
      </c>
      <c r="W109" s="157"/>
      <c r="X109" s="157" t="s">
        <v>374</v>
      </c>
      <c r="Y109" s="157" t="s">
        <v>167</v>
      </c>
      <c r="Z109" s="147"/>
      <c r="AA109" s="147"/>
      <c r="AB109" s="147"/>
      <c r="AC109" s="147"/>
      <c r="AD109" s="147"/>
      <c r="AE109" s="147"/>
      <c r="AF109" s="147"/>
      <c r="AG109" s="147" t="s">
        <v>375</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66">
        <v>49</v>
      </c>
      <c r="B110" s="167" t="s">
        <v>791</v>
      </c>
      <c r="C110" s="175" t="s">
        <v>792</v>
      </c>
      <c r="D110" s="168" t="s">
        <v>793</v>
      </c>
      <c r="E110" s="169">
        <v>14</v>
      </c>
      <c r="F110" s="170"/>
      <c r="G110" s="171">
        <f t="shared" si="0"/>
        <v>0</v>
      </c>
      <c r="H110" s="170"/>
      <c r="I110" s="171">
        <f t="shared" si="1"/>
        <v>0</v>
      </c>
      <c r="J110" s="170"/>
      <c r="K110" s="171">
        <f t="shared" si="2"/>
        <v>0</v>
      </c>
      <c r="L110" s="171">
        <v>21</v>
      </c>
      <c r="M110" s="171">
        <f t="shared" si="3"/>
        <v>0</v>
      </c>
      <c r="N110" s="169">
        <v>0</v>
      </c>
      <c r="O110" s="169">
        <f t="shared" si="4"/>
        <v>0</v>
      </c>
      <c r="P110" s="169">
        <v>0</v>
      </c>
      <c r="Q110" s="169">
        <f t="shared" si="5"/>
        <v>0</v>
      </c>
      <c r="R110" s="171"/>
      <c r="S110" s="171" t="s">
        <v>191</v>
      </c>
      <c r="T110" s="172" t="s">
        <v>165</v>
      </c>
      <c r="U110" s="157">
        <v>0</v>
      </c>
      <c r="V110" s="157">
        <f t="shared" si="6"/>
        <v>0</v>
      </c>
      <c r="W110" s="157"/>
      <c r="X110" s="157" t="s">
        <v>374</v>
      </c>
      <c r="Y110" s="157" t="s">
        <v>167</v>
      </c>
      <c r="Z110" s="147"/>
      <c r="AA110" s="147"/>
      <c r="AB110" s="147"/>
      <c r="AC110" s="147"/>
      <c r="AD110" s="147"/>
      <c r="AE110" s="147"/>
      <c r="AF110" s="147"/>
      <c r="AG110" s="147" t="s">
        <v>375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263" t="s">
        <v>794</v>
      </c>
      <c r="D111" s="264"/>
      <c r="E111" s="264"/>
      <c r="F111" s="264"/>
      <c r="G111" s="264"/>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170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272" t="s">
        <v>795</v>
      </c>
      <c r="D112" s="273"/>
      <c r="E112" s="273"/>
      <c r="F112" s="273"/>
      <c r="G112" s="273"/>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170</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85">
        <v>50</v>
      </c>
      <c r="B113" s="186" t="s">
        <v>796</v>
      </c>
      <c r="C113" s="192" t="s">
        <v>797</v>
      </c>
      <c r="D113" s="187" t="s">
        <v>266</v>
      </c>
      <c r="E113" s="188">
        <v>14</v>
      </c>
      <c r="F113" s="189"/>
      <c r="G113" s="190">
        <f t="shared" ref="G113:G119" si="7">ROUND(E113*F113,2)</f>
        <v>0</v>
      </c>
      <c r="H113" s="189"/>
      <c r="I113" s="190">
        <f t="shared" ref="I113:I119" si="8">ROUND(E113*H113,2)</f>
        <v>0</v>
      </c>
      <c r="J113" s="189"/>
      <c r="K113" s="190">
        <f t="shared" ref="K113:K119" si="9">ROUND(E113*J113,2)</f>
        <v>0</v>
      </c>
      <c r="L113" s="190">
        <v>21</v>
      </c>
      <c r="M113" s="190">
        <f t="shared" ref="M113:M119" si="10">G113*(1+L113/100)</f>
        <v>0</v>
      </c>
      <c r="N113" s="188">
        <v>3.3E-4</v>
      </c>
      <c r="O113" s="188">
        <f t="shared" ref="O113:O119" si="11">ROUND(E113*N113,2)</f>
        <v>0</v>
      </c>
      <c r="P113" s="188">
        <v>0</v>
      </c>
      <c r="Q113" s="188">
        <f t="shared" ref="Q113:Q119" si="12">ROUND(E113*P113,2)</f>
        <v>0</v>
      </c>
      <c r="R113" s="190" t="s">
        <v>373</v>
      </c>
      <c r="S113" s="190" t="s">
        <v>164</v>
      </c>
      <c r="T113" s="191" t="s">
        <v>164</v>
      </c>
      <c r="U113" s="157">
        <v>0</v>
      </c>
      <c r="V113" s="157">
        <f t="shared" ref="V113:V119" si="13">ROUND(E113*U113,2)</f>
        <v>0</v>
      </c>
      <c r="W113" s="157"/>
      <c r="X113" s="157" t="s">
        <v>374</v>
      </c>
      <c r="Y113" s="157" t="s">
        <v>167</v>
      </c>
      <c r="Z113" s="147"/>
      <c r="AA113" s="147"/>
      <c r="AB113" s="147"/>
      <c r="AC113" s="147"/>
      <c r="AD113" s="147"/>
      <c r="AE113" s="147"/>
      <c r="AF113" s="147"/>
      <c r="AG113" s="147" t="s">
        <v>375</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85">
        <v>51</v>
      </c>
      <c r="B114" s="186" t="s">
        <v>798</v>
      </c>
      <c r="C114" s="192" t="s">
        <v>799</v>
      </c>
      <c r="D114" s="187" t="s">
        <v>266</v>
      </c>
      <c r="E114" s="188">
        <v>14</v>
      </c>
      <c r="F114" s="189"/>
      <c r="G114" s="190">
        <f t="shared" si="7"/>
        <v>0</v>
      </c>
      <c r="H114" s="189"/>
      <c r="I114" s="190">
        <f t="shared" si="8"/>
        <v>0</v>
      </c>
      <c r="J114" s="189"/>
      <c r="K114" s="190">
        <f t="shared" si="9"/>
        <v>0</v>
      </c>
      <c r="L114" s="190">
        <v>21</v>
      </c>
      <c r="M114" s="190">
        <f t="shared" si="10"/>
        <v>0</v>
      </c>
      <c r="N114" s="188">
        <v>4.8000000000000001E-4</v>
      </c>
      <c r="O114" s="188">
        <f t="shared" si="11"/>
        <v>0.01</v>
      </c>
      <c r="P114" s="188">
        <v>0</v>
      </c>
      <c r="Q114" s="188">
        <f t="shared" si="12"/>
        <v>0</v>
      </c>
      <c r="R114" s="190" t="s">
        <v>373</v>
      </c>
      <c r="S114" s="190" t="s">
        <v>164</v>
      </c>
      <c r="T114" s="191" t="s">
        <v>164</v>
      </c>
      <c r="U114" s="157">
        <v>0</v>
      </c>
      <c r="V114" s="157">
        <f t="shared" si="13"/>
        <v>0</v>
      </c>
      <c r="W114" s="157"/>
      <c r="X114" s="157" t="s">
        <v>374</v>
      </c>
      <c r="Y114" s="157" t="s">
        <v>167</v>
      </c>
      <c r="Z114" s="147"/>
      <c r="AA114" s="147"/>
      <c r="AB114" s="147"/>
      <c r="AC114" s="147"/>
      <c r="AD114" s="147"/>
      <c r="AE114" s="147"/>
      <c r="AF114" s="147"/>
      <c r="AG114" s="147" t="s">
        <v>375</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2.5" outlineLevel="1" x14ac:dyDescent="0.2">
      <c r="A115" s="185">
        <v>52</v>
      </c>
      <c r="B115" s="186" t="s">
        <v>800</v>
      </c>
      <c r="C115" s="192" t="s">
        <v>801</v>
      </c>
      <c r="D115" s="187" t="s">
        <v>266</v>
      </c>
      <c r="E115" s="188">
        <v>12</v>
      </c>
      <c r="F115" s="189"/>
      <c r="G115" s="190">
        <f t="shared" si="7"/>
        <v>0</v>
      </c>
      <c r="H115" s="189"/>
      <c r="I115" s="190">
        <f t="shared" si="8"/>
        <v>0</v>
      </c>
      <c r="J115" s="189"/>
      <c r="K115" s="190">
        <f t="shared" si="9"/>
        <v>0</v>
      </c>
      <c r="L115" s="190">
        <v>21</v>
      </c>
      <c r="M115" s="190">
        <f t="shared" si="10"/>
        <v>0</v>
      </c>
      <c r="N115" s="188">
        <v>1.33E-3</v>
      </c>
      <c r="O115" s="188">
        <f t="shared" si="11"/>
        <v>0.02</v>
      </c>
      <c r="P115" s="188">
        <v>0</v>
      </c>
      <c r="Q115" s="188">
        <f t="shared" si="12"/>
        <v>0</v>
      </c>
      <c r="R115" s="190" t="s">
        <v>373</v>
      </c>
      <c r="S115" s="190" t="s">
        <v>164</v>
      </c>
      <c r="T115" s="191" t="s">
        <v>164</v>
      </c>
      <c r="U115" s="157">
        <v>0</v>
      </c>
      <c r="V115" s="157">
        <f t="shared" si="13"/>
        <v>0</v>
      </c>
      <c r="W115" s="157"/>
      <c r="X115" s="157" t="s">
        <v>374</v>
      </c>
      <c r="Y115" s="157" t="s">
        <v>167</v>
      </c>
      <c r="Z115" s="147"/>
      <c r="AA115" s="147"/>
      <c r="AB115" s="147"/>
      <c r="AC115" s="147"/>
      <c r="AD115" s="147"/>
      <c r="AE115" s="147"/>
      <c r="AF115" s="147"/>
      <c r="AG115" s="147" t="s">
        <v>375</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2.5" outlineLevel="1" x14ac:dyDescent="0.2">
      <c r="A116" s="185">
        <v>53</v>
      </c>
      <c r="B116" s="186" t="s">
        <v>802</v>
      </c>
      <c r="C116" s="192" t="s">
        <v>803</v>
      </c>
      <c r="D116" s="187" t="s">
        <v>266</v>
      </c>
      <c r="E116" s="188">
        <v>2</v>
      </c>
      <c r="F116" s="189"/>
      <c r="G116" s="190">
        <f t="shared" si="7"/>
        <v>0</v>
      </c>
      <c r="H116" s="189"/>
      <c r="I116" s="190">
        <f t="shared" si="8"/>
        <v>0</v>
      </c>
      <c r="J116" s="189"/>
      <c r="K116" s="190">
        <f t="shared" si="9"/>
        <v>0</v>
      </c>
      <c r="L116" s="190">
        <v>21</v>
      </c>
      <c r="M116" s="190">
        <f t="shared" si="10"/>
        <v>0</v>
      </c>
      <c r="N116" s="188">
        <v>1E-3</v>
      </c>
      <c r="O116" s="188">
        <f t="shared" si="11"/>
        <v>0</v>
      </c>
      <c r="P116" s="188">
        <v>0</v>
      </c>
      <c r="Q116" s="188">
        <f t="shared" si="12"/>
        <v>0</v>
      </c>
      <c r="R116" s="190" t="s">
        <v>373</v>
      </c>
      <c r="S116" s="190" t="s">
        <v>164</v>
      </c>
      <c r="T116" s="191" t="s">
        <v>164</v>
      </c>
      <c r="U116" s="157">
        <v>0</v>
      </c>
      <c r="V116" s="157">
        <f t="shared" si="13"/>
        <v>0</v>
      </c>
      <c r="W116" s="157"/>
      <c r="X116" s="157" t="s">
        <v>374</v>
      </c>
      <c r="Y116" s="157" t="s">
        <v>167</v>
      </c>
      <c r="Z116" s="147"/>
      <c r="AA116" s="147"/>
      <c r="AB116" s="147"/>
      <c r="AC116" s="147"/>
      <c r="AD116" s="147"/>
      <c r="AE116" s="147"/>
      <c r="AF116" s="147"/>
      <c r="AG116" s="147" t="s">
        <v>375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85">
        <v>54</v>
      </c>
      <c r="B117" s="186" t="s">
        <v>804</v>
      </c>
      <c r="C117" s="192" t="s">
        <v>805</v>
      </c>
      <c r="D117" s="187" t="s">
        <v>266</v>
      </c>
      <c r="E117" s="188">
        <v>14</v>
      </c>
      <c r="F117" s="189"/>
      <c r="G117" s="190">
        <f t="shared" si="7"/>
        <v>0</v>
      </c>
      <c r="H117" s="189"/>
      <c r="I117" s="190">
        <f t="shared" si="8"/>
        <v>0</v>
      </c>
      <c r="J117" s="189"/>
      <c r="K117" s="190">
        <f t="shared" si="9"/>
        <v>0</v>
      </c>
      <c r="L117" s="190">
        <v>21</v>
      </c>
      <c r="M117" s="190">
        <f t="shared" si="10"/>
        <v>0</v>
      </c>
      <c r="N117" s="188">
        <v>4.4999999999999997E-3</v>
      </c>
      <c r="O117" s="188">
        <f t="shared" si="11"/>
        <v>0.06</v>
      </c>
      <c r="P117" s="188">
        <v>0</v>
      </c>
      <c r="Q117" s="188">
        <f t="shared" si="12"/>
        <v>0</v>
      </c>
      <c r="R117" s="190" t="s">
        <v>373</v>
      </c>
      <c r="S117" s="190" t="s">
        <v>164</v>
      </c>
      <c r="T117" s="191" t="s">
        <v>164</v>
      </c>
      <c r="U117" s="157">
        <v>0</v>
      </c>
      <c r="V117" s="157">
        <f t="shared" si="13"/>
        <v>0</v>
      </c>
      <c r="W117" s="157"/>
      <c r="X117" s="157" t="s">
        <v>374</v>
      </c>
      <c r="Y117" s="157" t="s">
        <v>167</v>
      </c>
      <c r="Z117" s="147"/>
      <c r="AA117" s="147"/>
      <c r="AB117" s="147"/>
      <c r="AC117" s="147"/>
      <c r="AD117" s="147"/>
      <c r="AE117" s="147"/>
      <c r="AF117" s="147"/>
      <c r="AG117" s="147" t="s">
        <v>375</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1" x14ac:dyDescent="0.2">
      <c r="A118" s="185">
        <v>55</v>
      </c>
      <c r="B118" s="186" t="s">
        <v>806</v>
      </c>
      <c r="C118" s="192" t="s">
        <v>807</v>
      </c>
      <c r="D118" s="187" t="s">
        <v>266</v>
      </c>
      <c r="E118" s="188">
        <v>12</v>
      </c>
      <c r="F118" s="189"/>
      <c r="G118" s="190">
        <f t="shared" si="7"/>
        <v>0</v>
      </c>
      <c r="H118" s="189"/>
      <c r="I118" s="190">
        <f t="shared" si="8"/>
        <v>0</v>
      </c>
      <c r="J118" s="189"/>
      <c r="K118" s="190">
        <f t="shared" si="9"/>
        <v>0</v>
      </c>
      <c r="L118" s="190">
        <v>21</v>
      </c>
      <c r="M118" s="190">
        <f t="shared" si="10"/>
        <v>0</v>
      </c>
      <c r="N118" s="188">
        <v>1.0999999999999999E-2</v>
      </c>
      <c r="O118" s="188">
        <f t="shared" si="11"/>
        <v>0.13</v>
      </c>
      <c r="P118" s="188">
        <v>0</v>
      </c>
      <c r="Q118" s="188">
        <f t="shared" si="12"/>
        <v>0</v>
      </c>
      <c r="R118" s="190" t="s">
        <v>373</v>
      </c>
      <c r="S118" s="190" t="s">
        <v>164</v>
      </c>
      <c r="T118" s="191" t="s">
        <v>164</v>
      </c>
      <c r="U118" s="157">
        <v>0</v>
      </c>
      <c r="V118" s="157">
        <f t="shared" si="13"/>
        <v>0</v>
      </c>
      <c r="W118" s="157"/>
      <c r="X118" s="157" t="s">
        <v>374</v>
      </c>
      <c r="Y118" s="157" t="s">
        <v>167</v>
      </c>
      <c r="Z118" s="147"/>
      <c r="AA118" s="147"/>
      <c r="AB118" s="147"/>
      <c r="AC118" s="147"/>
      <c r="AD118" s="147"/>
      <c r="AE118" s="147"/>
      <c r="AF118" s="147"/>
      <c r="AG118" s="147" t="s">
        <v>375</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66">
        <v>56</v>
      </c>
      <c r="B119" s="167" t="s">
        <v>808</v>
      </c>
      <c r="C119" s="175" t="s">
        <v>809</v>
      </c>
      <c r="D119" s="168" t="s">
        <v>266</v>
      </c>
      <c r="E119" s="169">
        <v>14</v>
      </c>
      <c r="F119" s="170"/>
      <c r="G119" s="171">
        <f t="shared" si="7"/>
        <v>0</v>
      </c>
      <c r="H119" s="170"/>
      <c r="I119" s="171">
        <f t="shared" si="8"/>
        <v>0</v>
      </c>
      <c r="J119" s="170"/>
      <c r="K119" s="171">
        <f t="shared" si="9"/>
        <v>0</v>
      </c>
      <c r="L119" s="171">
        <v>21</v>
      </c>
      <c r="M119" s="171">
        <f t="shared" si="10"/>
        <v>0</v>
      </c>
      <c r="N119" s="169">
        <v>0</v>
      </c>
      <c r="O119" s="169">
        <f t="shared" si="11"/>
        <v>0</v>
      </c>
      <c r="P119" s="169">
        <v>0</v>
      </c>
      <c r="Q119" s="169">
        <f t="shared" si="12"/>
        <v>0</v>
      </c>
      <c r="R119" s="171"/>
      <c r="S119" s="171" t="s">
        <v>191</v>
      </c>
      <c r="T119" s="172" t="s">
        <v>165</v>
      </c>
      <c r="U119" s="157">
        <v>0</v>
      </c>
      <c r="V119" s="157">
        <f t="shared" si="13"/>
        <v>0</v>
      </c>
      <c r="W119" s="157"/>
      <c r="X119" s="157" t="s">
        <v>374</v>
      </c>
      <c r="Y119" s="157" t="s">
        <v>167</v>
      </c>
      <c r="Z119" s="147"/>
      <c r="AA119" s="147"/>
      <c r="AB119" s="147"/>
      <c r="AC119" s="147"/>
      <c r="AD119" s="147"/>
      <c r="AE119" s="147"/>
      <c r="AF119" s="147"/>
      <c r="AG119" s="147" t="s">
        <v>375</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263" t="s">
        <v>810</v>
      </c>
      <c r="D120" s="264"/>
      <c r="E120" s="264"/>
      <c r="F120" s="264"/>
      <c r="G120" s="264"/>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170</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272" t="s">
        <v>811</v>
      </c>
      <c r="D121" s="273"/>
      <c r="E121" s="273"/>
      <c r="F121" s="273"/>
      <c r="G121" s="273"/>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170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85">
        <v>57</v>
      </c>
      <c r="B122" s="186" t="s">
        <v>812</v>
      </c>
      <c r="C122" s="192" t="s">
        <v>813</v>
      </c>
      <c r="D122" s="187" t="s">
        <v>266</v>
      </c>
      <c r="E122" s="188">
        <v>12</v>
      </c>
      <c r="F122" s="189"/>
      <c r="G122" s="190">
        <f t="shared" ref="G122:G127" si="14">ROUND(E122*F122,2)</f>
        <v>0</v>
      </c>
      <c r="H122" s="189"/>
      <c r="I122" s="190">
        <f t="shared" ref="I122:I127" si="15">ROUND(E122*H122,2)</f>
        <v>0</v>
      </c>
      <c r="J122" s="189"/>
      <c r="K122" s="190">
        <f t="shared" ref="K122:K127" si="16">ROUND(E122*J122,2)</f>
        <v>0</v>
      </c>
      <c r="L122" s="190">
        <v>21</v>
      </c>
      <c r="M122" s="190">
        <f t="shared" ref="M122:M127" si="17">G122*(1+L122/100)</f>
        <v>0</v>
      </c>
      <c r="N122" s="188">
        <v>1.7999999999999999E-2</v>
      </c>
      <c r="O122" s="188">
        <f t="shared" ref="O122:O127" si="18">ROUND(E122*N122,2)</f>
        <v>0.22</v>
      </c>
      <c r="P122" s="188">
        <v>0</v>
      </c>
      <c r="Q122" s="188">
        <f t="shared" ref="Q122:Q127" si="19">ROUND(E122*P122,2)</f>
        <v>0</v>
      </c>
      <c r="R122" s="190" t="s">
        <v>373</v>
      </c>
      <c r="S122" s="190" t="s">
        <v>164</v>
      </c>
      <c r="T122" s="191" t="s">
        <v>164</v>
      </c>
      <c r="U122" s="157">
        <v>0</v>
      </c>
      <c r="V122" s="157">
        <f t="shared" ref="V122:V127" si="20">ROUND(E122*U122,2)</f>
        <v>0</v>
      </c>
      <c r="W122" s="157"/>
      <c r="X122" s="157" t="s">
        <v>374</v>
      </c>
      <c r="Y122" s="157" t="s">
        <v>167</v>
      </c>
      <c r="Z122" s="147"/>
      <c r="AA122" s="147"/>
      <c r="AB122" s="147"/>
      <c r="AC122" s="147"/>
      <c r="AD122" s="147"/>
      <c r="AE122" s="147"/>
      <c r="AF122" s="147"/>
      <c r="AG122" s="147" t="s">
        <v>375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85">
        <v>58</v>
      </c>
      <c r="B123" s="186" t="s">
        <v>814</v>
      </c>
      <c r="C123" s="192" t="s">
        <v>815</v>
      </c>
      <c r="D123" s="187" t="s">
        <v>266</v>
      </c>
      <c r="E123" s="188">
        <v>2</v>
      </c>
      <c r="F123" s="189"/>
      <c r="G123" s="190">
        <f t="shared" si="14"/>
        <v>0</v>
      </c>
      <c r="H123" s="189"/>
      <c r="I123" s="190">
        <f t="shared" si="15"/>
        <v>0</v>
      </c>
      <c r="J123" s="189"/>
      <c r="K123" s="190">
        <f t="shared" si="16"/>
        <v>0</v>
      </c>
      <c r="L123" s="190">
        <v>21</v>
      </c>
      <c r="M123" s="190">
        <f t="shared" si="17"/>
        <v>0</v>
      </c>
      <c r="N123" s="188">
        <v>1.6E-2</v>
      </c>
      <c r="O123" s="188">
        <f t="shared" si="18"/>
        <v>0.03</v>
      </c>
      <c r="P123" s="188">
        <v>0</v>
      </c>
      <c r="Q123" s="188">
        <f t="shared" si="19"/>
        <v>0</v>
      </c>
      <c r="R123" s="190" t="s">
        <v>373</v>
      </c>
      <c r="S123" s="190" t="s">
        <v>164</v>
      </c>
      <c r="T123" s="191" t="s">
        <v>164</v>
      </c>
      <c r="U123" s="157">
        <v>0</v>
      </c>
      <c r="V123" s="157">
        <f t="shared" si="20"/>
        <v>0</v>
      </c>
      <c r="W123" s="157"/>
      <c r="X123" s="157" t="s">
        <v>374</v>
      </c>
      <c r="Y123" s="157" t="s">
        <v>167</v>
      </c>
      <c r="Z123" s="147"/>
      <c r="AA123" s="147"/>
      <c r="AB123" s="147"/>
      <c r="AC123" s="147"/>
      <c r="AD123" s="147"/>
      <c r="AE123" s="147"/>
      <c r="AF123" s="147"/>
      <c r="AG123" s="147" t="s">
        <v>375</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85">
        <v>59</v>
      </c>
      <c r="B124" s="186" t="s">
        <v>816</v>
      </c>
      <c r="C124" s="192" t="s">
        <v>817</v>
      </c>
      <c r="D124" s="187" t="s">
        <v>266</v>
      </c>
      <c r="E124" s="188">
        <v>2</v>
      </c>
      <c r="F124" s="189"/>
      <c r="G124" s="190">
        <f t="shared" si="14"/>
        <v>0</v>
      </c>
      <c r="H124" s="189"/>
      <c r="I124" s="190">
        <f t="shared" si="15"/>
        <v>0</v>
      </c>
      <c r="J124" s="189"/>
      <c r="K124" s="190">
        <f t="shared" si="16"/>
        <v>0</v>
      </c>
      <c r="L124" s="190">
        <v>21</v>
      </c>
      <c r="M124" s="190">
        <f t="shared" si="17"/>
        <v>0</v>
      </c>
      <c r="N124" s="188">
        <v>1.7000000000000001E-2</v>
      </c>
      <c r="O124" s="188">
        <f t="shared" si="18"/>
        <v>0.03</v>
      </c>
      <c r="P124" s="188">
        <v>0</v>
      </c>
      <c r="Q124" s="188">
        <f t="shared" si="19"/>
        <v>0</v>
      </c>
      <c r="R124" s="190" t="s">
        <v>373</v>
      </c>
      <c r="S124" s="190" t="s">
        <v>164</v>
      </c>
      <c r="T124" s="191" t="s">
        <v>164</v>
      </c>
      <c r="U124" s="157">
        <v>0</v>
      </c>
      <c r="V124" s="157">
        <f t="shared" si="20"/>
        <v>0</v>
      </c>
      <c r="W124" s="157"/>
      <c r="X124" s="157" t="s">
        <v>374</v>
      </c>
      <c r="Y124" s="157" t="s">
        <v>167</v>
      </c>
      <c r="Z124" s="147"/>
      <c r="AA124" s="147"/>
      <c r="AB124" s="147"/>
      <c r="AC124" s="147"/>
      <c r="AD124" s="147"/>
      <c r="AE124" s="147"/>
      <c r="AF124" s="147"/>
      <c r="AG124" s="147" t="s">
        <v>375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22.5" outlineLevel="1" x14ac:dyDescent="0.2">
      <c r="A125" s="185">
        <v>60</v>
      </c>
      <c r="B125" s="186" t="s">
        <v>818</v>
      </c>
      <c r="C125" s="192" t="s">
        <v>819</v>
      </c>
      <c r="D125" s="187" t="s">
        <v>266</v>
      </c>
      <c r="E125" s="188">
        <v>12</v>
      </c>
      <c r="F125" s="189"/>
      <c r="G125" s="190">
        <f t="shared" si="14"/>
        <v>0</v>
      </c>
      <c r="H125" s="189"/>
      <c r="I125" s="190">
        <f t="shared" si="15"/>
        <v>0</v>
      </c>
      <c r="J125" s="189"/>
      <c r="K125" s="190">
        <f t="shared" si="16"/>
        <v>0</v>
      </c>
      <c r="L125" s="190">
        <v>21</v>
      </c>
      <c r="M125" s="190">
        <f t="shared" si="17"/>
        <v>0</v>
      </c>
      <c r="N125" s="188">
        <v>1.55E-2</v>
      </c>
      <c r="O125" s="188">
        <f t="shared" si="18"/>
        <v>0.19</v>
      </c>
      <c r="P125" s="188">
        <v>0</v>
      </c>
      <c r="Q125" s="188">
        <f t="shared" si="19"/>
        <v>0</v>
      </c>
      <c r="R125" s="190" t="s">
        <v>373</v>
      </c>
      <c r="S125" s="190" t="s">
        <v>164</v>
      </c>
      <c r="T125" s="191" t="s">
        <v>164</v>
      </c>
      <c r="U125" s="157">
        <v>0</v>
      </c>
      <c r="V125" s="157">
        <f t="shared" si="20"/>
        <v>0</v>
      </c>
      <c r="W125" s="157"/>
      <c r="X125" s="157" t="s">
        <v>374</v>
      </c>
      <c r="Y125" s="157" t="s">
        <v>167</v>
      </c>
      <c r="Z125" s="147"/>
      <c r="AA125" s="147"/>
      <c r="AB125" s="147"/>
      <c r="AC125" s="147"/>
      <c r="AD125" s="147"/>
      <c r="AE125" s="147"/>
      <c r="AF125" s="147"/>
      <c r="AG125" s="147" t="s">
        <v>375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1" x14ac:dyDescent="0.2">
      <c r="A126" s="185">
        <v>61</v>
      </c>
      <c r="B126" s="186" t="s">
        <v>820</v>
      </c>
      <c r="C126" s="192" t="s">
        <v>821</v>
      </c>
      <c r="D126" s="187" t="s">
        <v>266</v>
      </c>
      <c r="E126" s="188">
        <v>14</v>
      </c>
      <c r="F126" s="189"/>
      <c r="G126" s="190">
        <f t="shared" si="14"/>
        <v>0</v>
      </c>
      <c r="H126" s="189"/>
      <c r="I126" s="190">
        <f t="shared" si="15"/>
        <v>0</v>
      </c>
      <c r="J126" s="189"/>
      <c r="K126" s="190">
        <f t="shared" si="16"/>
        <v>0</v>
      </c>
      <c r="L126" s="190">
        <v>21</v>
      </c>
      <c r="M126" s="190">
        <f t="shared" si="17"/>
        <v>0</v>
      </c>
      <c r="N126" s="188">
        <v>3.7499999999999999E-2</v>
      </c>
      <c r="O126" s="188">
        <f t="shared" si="18"/>
        <v>0.53</v>
      </c>
      <c r="P126" s="188">
        <v>0</v>
      </c>
      <c r="Q126" s="188">
        <f t="shared" si="19"/>
        <v>0</v>
      </c>
      <c r="R126" s="190" t="s">
        <v>373</v>
      </c>
      <c r="S126" s="190" t="s">
        <v>164</v>
      </c>
      <c r="T126" s="191" t="s">
        <v>164</v>
      </c>
      <c r="U126" s="157">
        <v>0</v>
      </c>
      <c r="V126" s="157">
        <f t="shared" si="20"/>
        <v>0</v>
      </c>
      <c r="W126" s="157"/>
      <c r="X126" s="157" t="s">
        <v>374</v>
      </c>
      <c r="Y126" s="157" t="s">
        <v>167</v>
      </c>
      <c r="Z126" s="147"/>
      <c r="AA126" s="147"/>
      <c r="AB126" s="147"/>
      <c r="AC126" s="147"/>
      <c r="AD126" s="147"/>
      <c r="AE126" s="147"/>
      <c r="AF126" s="147"/>
      <c r="AG126" s="147" t="s">
        <v>375</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6">
        <v>62</v>
      </c>
      <c r="B127" s="167" t="s">
        <v>822</v>
      </c>
      <c r="C127" s="175" t="s">
        <v>823</v>
      </c>
      <c r="D127" s="168" t="s">
        <v>293</v>
      </c>
      <c r="E127" s="169">
        <v>1.5132000000000001</v>
      </c>
      <c r="F127" s="170"/>
      <c r="G127" s="171">
        <f t="shared" si="14"/>
        <v>0</v>
      </c>
      <c r="H127" s="170"/>
      <c r="I127" s="171">
        <f t="shared" si="15"/>
        <v>0</v>
      </c>
      <c r="J127" s="170"/>
      <c r="K127" s="171">
        <f t="shared" si="16"/>
        <v>0</v>
      </c>
      <c r="L127" s="171">
        <v>21</v>
      </c>
      <c r="M127" s="171">
        <f t="shared" si="17"/>
        <v>0</v>
      </c>
      <c r="N127" s="169">
        <v>0</v>
      </c>
      <c r="O127" s="169">
        <f t="shared" si="18"/>
        <v>0</v>
      </c>
      <c r="P127" s="169">
        <v>0</v>
      </c>
      <c r="Q127" s="169">
        <f t="shared" si="19"/>
        <v>0</v>
      </c>
      <c r="R127" s="171" t="s">
        <v>337</v>
      </c>
      <c r="S127" s="171" t="s">
        <v>164</v>
      </c>
      <c r="T127" s="172" t="s">
        <v>164</v>
      </c>
      <c r="U127" s="157">
        <v>1.629</v>
      </c>
      <c r="V127" s="157">
        <f t="shared" si="20"/>
        <v>2.4700000000000002</v>
      </c>
      <c r="W127" s="157"/>
      <c r="X127" s="157" t="s">
        <v>192</v>
      </c>
      <c r="Y127" s="157" t="s">
        <v>167</v>
      </c>
      <c r="Z127" s="147"/>
      <c r="AA127" s="147"/>
      <c r="AB127" s="147"/>
      <c r="AC127" s="147"/>
      <c r="AD127" s="147"/>
      <c r="AE127" s="147"/>
      <c r="AF127" s="147"/>
      <c r="AG127" s="147" t="s">
        <v>705</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
      <c r="A128" s="154"/>
      <c r="B128" s="155"/>
      <c r="C128" s="274" t="s">
        <v>473</v>
      </c>
      <c r="D128" s="275"/>
      <c r="E128" s="275"/>
      <c r="F128" s="275"/>
      <c r="G128" s="275"/>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227</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x14ac:dyDescent="0.2">
      <c r="A129" s="159" t="s">
        <v>159</v>
      </c>
      <c r="B129" s="160" t="s">
        <v>111</v>
      </c>
      <c r="C129" s="174" t="s">
        <v>112</v>
      </c>
      <c r="D129" s="161"/>
      <c r="E129" s="162"/>
      <c r="F129" s="163"/>
      <c r="G129" s="163">
        <f>SUMIF(AG130:AG137,"&lt;&gt;NOR",G130:G137)</f>
        <v>0</v>
      </c>
      <c r="H129" s="163"/>
      <c r="I129" s="163">
        <f>SUM(I130:I137)</f>
        <v>0</v>
      </c>
      <c r="J129" s="163"/>
      <c r="K129" s="163">
        <f>SUM(K130:K137)</f>
        <v>0</v>
      </c>
      <c r="L129" s="163"/>
      <c r="M129" s="163">
        <f>SUM(M130:M137)</f>
        <v>0</v>
      </c>
      <c r="N129" s="162"/>
      <c r="O129" s="162">
        <f>SUM(O130:O137)</f>
        <v>0.04</v>
      </c>
      <c r="P129" s="162"/>
      <c r="Q129" s="162">
        <f>SUM(Q130:Q137)</f>
        <v>0</v>
      </c>
      <c r="R129" s="163"/>
      <c r="S129" s="163"/>
      <c r="T129" s="164"/>
      <c r="U129" s="158"/>
      <c r="V129" s="158">
        <f>SUM(V130:V137)</f>
        <v>10.65</v>
      </c>
      <c r="W129" s="158"/>
      <c r="X129" s="158"/>
      <c r="Y129" s="158"/>
      <c r="AG129" t="s">
        <v>160</v>
      </c>
    </row>
    <row r="130" spans="1:60" outlineLevel="1" x14ac:dyDescent="0.2">
      <c r="A130" s="166">
        <v>63</v>
      </c>
      <c r="B130" s="167" t="s">
        <v>824</v>
      </c>
      <c r="C130" s="175" t="s">
        <v>825</v>
      </c>
      <c r="D130" s="168" t="s">
        <v>189</v>
      </c>
      <c r="E130" s="169">
        <v>5.04</v>
      </c>
      <c r="F130" s="170"/>
      <c r="G130" s="171">
        <f>ROUND(E130*F130,2)</f>
        <v>0</v>
      </c>
      <c r="H130" s="170"/>
      <c r="I130" s="171">
        <f>ROUND(E130*H130,2)</f>
        <v>0</v>
      </c>
      <c r="J130" s="170"/>
      <c r="K130" s="171">
        <f>ROUND(E130*J130,2)</f>
        <v>0</v>
      </c>
      <c r="L130" s="171">
        <v>21</v>
      </c>
      <c r="M130" s="171">
        <f>G130*(1+L130/100)</f>
        <v>0</v>
      </c>
      <c r="N130" s="169">
        <v>8.0000000000000007E-5</v>
      </c>
      <c r="O130" s="169">
        <f>ROUND(E130*N130,2)</f>
        <v>0</v>
      </c>
      <c r="P130" s="169">
        <v>0</v>
      </c>
      <c r="Q130" s="169">
        <f>ROUND(E130*P130,2)</f>
        <v>0</v>
      </c>
      <c r="R130" s="171" t="s">
        <v>826</v>
      </c>
      <c r="S130" s="171" t="s">
        <v>164</v>
      </c>
      <c r="T130" s="172" t="s">
        <v>164</v>
      </c>
      <c r="U130" s="157">
        <v>2.1</v>
      </c>
      <c r="V130" s="157">
        <f>ROUND(E130*U130,2)</f>
        <v>10.58</v>
      </c>
      <c r="W130" s="157"/>
      <c r="X130" s="157" t="s">
        <v>192</v>
      </c>
      <c r="Y130" s="157" t="s">
        <v>167</v>
      </c>
      <c r="Z130" s="147"/>
      <c r="AA130" s="147"/>
      <c r="AB130" s="147"/>
      <c r="AC130" s="147"/>
      <c r="AD130" s="147"/>
      <c r="AE130" s="147"/>
      <c r="AF130" s="147"/>
      <c r="AG130" s="147" t="s">
        <v>193</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2" x14ac:dyDescent="0.2">
      <c r="A131" s="154"/>
      <c r="B131" s="155"/>
      <c r="C131" s="263" t="s">
        <v>827</v>
      </c>
      <c r="D131" s="264"/>
      <c r="E131" s="264"/>
      <c r="F131" s="264"/>
      <c r="G131" s="264"/>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170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
      <c r="A132" s="154"/>
      <c r="B132" s="155"/>
      <c r="C132" s="183" t="s">
        <v>828</v>
      </c>
      <c r="D132" s="179"/>
      <c r="E132" s="180">
        <v>5.04</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198</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6">
        <v>64</v>
      </c>
      <c r="B133" s="167" t="s">
        <v>829</v>
      </c>
      <c r="C133" s="175" t="s">
        <v>830</v>
      </c>
      <c r="D133" s="168" t="s">
        <v>189</v>
      </c>
      <c r="E133" s="169">
        <v>5.2919999999999998</v>
      </c>
      <c r="F133" s="170"/>
      <c r="G133" s="171">
        <f>ROUND(E133*F133,2)</f>
        <v>0</v>
      </c>
      <c r="H133" s="170"/>
      <c r="I133" s="171">
        <f>ROUND(E133*H133,2)</f>
        <v>0</v>
      </c>
      <c r="J133" s="170"/>
      <c r="K133" s="171">
        <f>ROUND(E133*J133,2)</f>
        <v>0</v>
      </c>
      <c r="L133" s="171">
        <v>21</v>
      </c>
      <c r="M133" s="171">
        <f>G133*(1+L133/100)</f>
        <v>0</v>
      </c>
      <c r="N133" s="169">
        <v>7.4999999999999997E-3</v>
      </c>
      <c r="O133" s="169">
        <f>ROUND(E133*N133,2)</f>
        <v>0.04</v>
      </c>
      <c r="P133" s="169">
        <v>0</v>
      </c>
      <c r="Q133" s="169">
        <f>ROUND(E133*P133,2)</f>
        <v>0</v>
      </c>
      <c r="R133" s="171" t="s">
        <v>373</v>
      </c>
      <c r="S133" s="171" t="s">
        <v>164</v>
      </c>
      <c r="T133" s="172" t="s">
        <v>164</v>
      </c>
      <c r="U133" s="157">
        <v>0</v>
      </c>
      <c r="V133" s="157">
        <f>ROUND(E133*U133,2)</f>
        <v>0</v>
      </c>
      <c r="W133" s="157"/>
      <c r="X133" s="157" t="s">
        <v>374</v>
      </c>
      <c r="Y133" s="157" t="s">
        <v>167</v>
      </c>
      <c r="Z133" s="147"/>
      <c r="AA133" s="147"/>
      <c r="AB133" s="147"/>
      <c r="AC133" s="147"/>
      <c r="AD133" s="147"/>
      <c r="AE133" s="147"/>
      <c r="AF133" s="147"/>
      <c r="AG133" s="147" t="s">
        <v>375</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83" t="s">
        <v>831</v>
      </c>
      <c r="D134" s="179"/>
      <c r="E134" s="180"/>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198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83" t="s">
        <v>832</v>
      </c>
      <c r="D135" s="179"/>
      <c r="E135" s="180">
        <v>5.2919999999999998</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198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6">
        <v>65</v>
      </c>
      <c r="B136" s="167" t="s">
        <v>833</v>
      </c>
      <c r="C136" s="175" t="s">
        <v>834</v>
      </c>
      <c r="D136" s="168" t="s">
        <v>293</v>
      </c>
      <c r="E136" s="169">
        <v>4.0090000000000001E-2</v>
      </c>
      <c r="F136" s="170"/>
      <c r="G136" s="171">
        <f>ROUND(E136*F136,2)</f>
        <v>0</v>
      </c>
      <c r="H136" s="170"/>
      <c r="I136" s="171">
        <f>ROUND(E136*H136,2)</f>
        <v>0</v>
      </c>
      <c r="J136" s="170"/>
      <c r="K136" s="171">
        <f>ROUND(E136*J136,2)</f>
        <v>0</v>
      </c>
      <c r="L136" s="171">
        <v>21</v>
      </c>
      <c r="M136" s="171">
        <f>G136*(1+L136/100)</f>
        <v>0</v>
      </c>
      <c r="N136" s="169">
        <v>0</v>
      </c>
      <c r="O136" s="169">
        <f>ROUND(E136*N136,2)</f>
        <v>0</v>
      </c>
      <c r="P136" s="169">
        <v>0</v>
      </c>
      <c r="Q136" s="169">
        <f>ROUND(E136*P136,2)</f>
        <v>0</v>
      </c>
      <c r="R136" s="171" t="s">
        <v>826</v>
      </c>
      <c r="S136" s="171" t="s">
        <v>164</v>
      </c>
      <c r="T136" s="172" t="s">
        <v>164</v>
      </c>
      <c r="U136" s="157">
        <v>1.827</v>
      </c>
      <c r="V136" s="157">
        <f>ROUND(E136*U136,2)</f>
        <v>7.0000000000000007E-2</v>
      </c>
      <c r="W136" s="157"/>
      <c r="X136" s="157" t="s">
        <v>192</v>
      </c>
      <c r="Y136" s="157" t="s">
        <v>167</v>
      </c>
      <c r="Z136" s="147"/>
      <c r="AA136" s="147"/>
      <c r="AB136" s="147"/>
      <c r="AC136" s="147"/>
      <c r="AD136" s="147"/>
      <c r="AE136" s="147"/>
      <c r="AF136" s="147"/>
      <c r="AG136" s="147" t="s">
        <v>705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2" x14ac:dyDescent="0.2">
      <c r="A137" s="154"/>
      <c r="B137" s="155"/>
      <c r="C137" s="274" t="s">
        <v>380</v>
      </c>
      <c r="D137" s="275"/>
      <c r="E137" s="275"/>
      <c r="F137" s="275"/>
      <c r="G137" s="275"/>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227</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x14ac:dyDescent="0.2">
      <c r="A138" s="159" t="s">
        <v>159</v>
      </c>
      <c r="B138" s="160" t="s">
        <v>113</v>
      </c>
      <c r="C138" s="174" t="s">
        <v>114</v>
      </c>
      <c r="D138" s="161"/>
      <c r="E138" s="162"/>
      <c r="F138" s="163"/>
      <c r="G138" s="163">
        <f>SUMIF(AG139:AG143,"&lt;&gt;NOR",G139:G143)</f>
        <v>0</v>
      </c>
      <c r="H138" s="163"/>
      <c r="I138" s="163">
        <f>SUM(I139:I143)</f>
        <v>0</v>
      </c>
      <c r="J138" s="163"/>
      <c r="K138" s="163">
        <f>SUM(K139:K143)</f>
        <v>0</v>
      </c>
      <c r="L138" s="163"/>
      <c r="M138" s="163">
        <f>SUM(M139:M143)</f>
        <v>0</v>
      </c>
      <c r="N138" s="162"/>
      <c r="O138" s="162">
        <f>SUM(O139:O143)</f>
        <v>0</v>
      </c>
      <c r="P138" s="162"/>
      <c r="Q138" s="162">
        <f>SUM(Q139:Q143)</f>
        <v>0</v>
      </c>
      <c r="R138" s="163"/>
      <c r="S138" s="163"/>
      <c r="T138" s="164"/>
      <c r="U138" s="158"/>
      <c r="V138" s="158">
        <f>SUM(V139:V143)</f>
        <v>0</v>
      </c>
      <c r="W138" s="158"/>
      <c r="X138" s="158"/>
      <c r="Y138" s="158"/>
      <c r="AG138" t="s">
        <v>160</v>
      </c>
    </row>
    <row r="139" spans="1:60" outlineLevel="1" x14ac:dyDescent="0.2">
      <c r="A139" s="166">
        <v>66</v>
      </c>
      <c r="B139" s="167" t="s">
        <v>835</v>
      </c>
      <c r="C139" s="175" t="s">
        <v>836</v>
      </c>
      <c r="D139" s="168" t="s">
        <v>163</v>
      </c>
      <c r="E139" s="169">
        <v>1</v>
      </c>
      <c r="F139" s="170"/>
      <c r="G139" s="171">
        <f>ROUND(E139*F139,2)</f>
        <v>0</v>
      </c>
      <c r="H139" s="170"/>
      <c r="I139" s="171">
        <f>ROUND(E139*H139,2)</f>
        <v>0</v>
      </c>
      <c r="J139" s="170"/>
      <c r="K139" s="171">
        <f>ROUND(E139*J139,2)</f>
        <v>0</v>
      </c>
      <c r="L139" s="171">
        <v>21</v>
      </c>
      <c r="M139" s="171">
        <f>G139*(1+L139/100)</f>
        <v>0</v>
      </c>
      <c r="N139" s="169">
        <v>0</v>
      </c>
      <c r="O139" s="169">
        <f>ROUND(E139*N139,2)</f>
        <v>0</v>
      </c>
      <c r="P139" s="169">
        <v>0</v>
      </c>
      <c r="Q139" s="169">
        <f>ROUND(E139*P139,2)</f>
        <v>0</v>
      </c>
      <c r="R139" s="171"/>
      <c r="S139" s="171" t="s">
        <v>164</v>
      </c>
      <c r="T139" s="172" t="s">
        <v>165</v>
      </c>
      <c r="U139" s="157">
        <v>0</v>
      </c>
      <c r="V139" s="157">
        <f>ROUND(E139*U139,2)</f>
        <v>0</v>
      </c>
      <c r="W139" s="157"/>
      <c r="X139" s="157" t="s">
        <v>166</v>
      </c>
      <c r="Y139" s="157" t="s">
        <v>167</v>
      </c>
      <c r="Z139" s="147"/>
      <c r="AA139" s="147"/>
      <c r="AB139" s="147"/>
      <c r="AC139" s="147"/>
      <c r="AD139" s="147"/>
      <c r="AE139" s="147"/>
      <c r="AF139" s="147"/>
      <c r="AG139" s="147" t="s">
        <v>182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2" x14ac:dyDescent="0.2">
      <c r="A140" s="154"/>
      <c r="B140" s="155"/>
      <c r="C140" s="263" t="s">
        <v>837</v>
      </c>
      <c r="D140" s="264"/>
      <c r="E140" s="264"/>
      <c r="F140" s="264"/>
      <c r="G140" s="264"/>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170</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73" t="str">
        <f>C140</f>
        <v>Náklady dodavatele vyplývající z povinností dodavatele stanovených obchodními podmínkami před zahájením stavebních prací. Tato skupina zahrnuje zejména náklady na přípravné činnosti.</v>
      </c>
      <c r="BB140" s="147"/>
      <c r="BC140" s="147"/>
      <c r="BD140" s="147"/>
      <c r="BE140" s="147"/>
      <c r="BF140" s="147"/>
      <c r="BG140" s="147"/>
      <c r="BH140" s="147"/>
    </row>
    <row r="141" spans="1:60" outlineLevel="1" x14ac:dyDescent="0.2">
      <c r="A141" s="166">
        <v>67</v>
      </c>
      <c r="B141" s="167" t="s">
        <v>838</v>
      </c>
      <c r="C141" s="175" t="s">
        <v>839</v>
      </c>
      <c r="D141" s="168" t="s">
        <v>163</v>
      </c>
      <c r="E141" s="169">
        <v>1</v>
      </c>
      <c r="F141" s="170"/>
      <c r="G141" s="171">
        <f>ROUND(E141*F141,2)</f>
        <v>0</v>
      </c>
      <c r="H141" s="170"/>
      <c r="I141" s="171">
        <f>ROUND(E141*H141,2)</f>
        <v>0</v>
      </c>
      <c r="J141" s="170"/>
      <c r="K141" s="171">
        <f>ROUND(E141*J141,2)</f>
        <v>0</v>
      </c>
      <c r="L141" s="171">
        <v>21</v>
      </c>
      <c r="M141" s="171">
        <f>G141*(1+L141/100)</f>
        <v>0</v>
      </c>
      <c r="N141" s="169">
        <v>0</v>
      </c>
      <c r="O141" s="169">
        <f>ROUND(E141*N141,2)</f>
        <v>0</v>
      </c>
      <c r="P141" s="169">
        <v>0</v>
      </c>
      <c r="Q141" s="169">
        <f>ROUND(E141*P141,2)</f>
        <v>0</v>
      </c>
      <c r="R141" s="171"/>
      <c r="S141" s="171" t="s">
        <v>164</v>
      </c>
      <c r="T141" s="172" t="s">
        <v>165</v>
      </c>
      <c r="U141" s="157">
        <v>0</v>
      </c>
      <c r="V141" s="157">
        <f>ROUND(E141*U141,2)</f>
        <v>0</v>
      </c>
      <c r="W141" s="157"/>
      <c r="X141" s="157" t="s">
        <v>166</v>
      </c>
      <c r="Y141" s="157" t="s">
        <v>167</v>
      </c>
      <c r="Z141" s="147"/>
      <c r="AA141" s="147"/>
      <c r="AB141" s="147"/>
      <c r="AC141" s="147"/>
      <c r="AD141" s="147"/>
      <c r="AE141" s="147"/>
      <c r="AF141" s="147"/>
      <c r="AG141" s="147" t="s">
        <v>182</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22.5" outlineLevel="2" x14ac:dyDescent="0.2">
      <c r="A142" s="154"/>
      <c r="B142" s="155"/>
      <c r="C142" s="263" t="s">
        <v>840</v>
      </c>
      <c r="D142" s="264"/>
      <c r="E142" s="264"/>
      <c r="F142" s="264"/>
      <c r="G142" s="264"/>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170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73" t="str">
        <f>C142</f>
        <v>Náklady zhotovitele, související s prováděním zkoušek a revizí předepsaných technickými normami nebo objednatelem a které jsou pro provedení díla nezbytné.</v>
      </c>
      <c r="BB142" s="147"/>
      <c r="BC142" s="147"/>
      <c r="BD142" s="147"/>
      <c r="BE142" s="147"/>
      <c r="BF142" s="147"/>
      <c r="BG142" s="147"/>
      <c r="BH142" s="147"/>
    </row>
    <row r="143" spans="1:60" outlineLevel="2" x14ac:dyDescent="0.2">
      <c r="A143" s="154"/>
      <c r="B143" s="155"/>
      <c r="C143" s="183" t="s">
        <v>841</v>
      </c>
      <c r="D143" s="179"/>
      <c r="E143" s="180">
        <v>1</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198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x14ac:dyDescent="0.2">
      <c r="A144" s="3"/>
      <c r="B144" s="4"/>
      <c r="C144" s="176"/>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145</v>
      </c>
    </row>
    <row r="145" spans="1:33" x14ac:dyDescent="0.2">
      <c r="A145" s="150"/>
      <c r="B145" s="151" t="s">
        <v>29</v>
      </c>
      <c r="C145" s="177"/>
      <c r="D145" s="152"/>
      <c r="E145" s="153"/>
      <c r="F145" s="153"/>
      <c r="G145" s="165">
        <f>G8+G11+G46+G79+G129+G138</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184</v>
      </c>
    </row>
    <row r="146" spans="1:33" x14ac:dyDescent="0.2">
      <c r="C146" s="178"/>
      <c r="D146" s="10"/>
      <c r="AG146" t="s">
        <v>185</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piF1y4XoLKg01rovtQBga9Qr4w56XycQIH9RG2ZoWP/EvLS3xNe62+MH0Am85wtJQt8OZHh096DHQQMa8dG0Q==" saltValue="PmTk9bLTcJTD8HN3iv5oQQ==" spinCount="100000" sheet="1" formatRows="0"/>
  <mergeCells count="35">
    <mergeCell ref="C128:G128"/>
    <mergeCell ref="C131:G131"/>
    <mergeCell ref="C137:G137"/>
    <mergeCell ref="C140:G140"/>
    <mergeCell ref="C142:G142"/>
    <mergeCell ref="C121:G121"/>
    <mergeCell ref="C51:G51"/>
    <mergeCell ref="C56:G56"/>
    <mergeCell ref="C58:G58"/>
    <mergeCell ref="C68:G68"/>
    <mergeCell ref="C72:G72"/>
    <mergeCell ref="C74:G74"/>
    <mergeCell ref="C78:G78"/>
    <mergeCell ref="C88:G88"/>
    <mergeCell ref="C111:G111"/>
    <mergeCell ref="C112:G112"/>
    <mergeCell ref="C120:G120"/>
    <mergeCell ref="C50:G50"/>
    <mergeCell ref="C17:G17"/>
    <mergeCell ref="C19:G19"/>
    <mergeCell ref="C20:G20"/>
    <mergeCell ref="C22:G22"/>
    <mergeCell ref="C23:G23"/>
    <mergeCell ref="C25:G25"/>
    <mergeCell ref="C26:G26"/>
    <mergeCell ref="C28:G28"/>
    <mergeCell ref="C32:G32"/>
    <mergeCell ref="C37:G37"/>
    <mergeCell ref="C45:G45"/>
    <mergeCell ref="C15:G15"/>
    <mergeCell ref="A1:G1"/>
    <mergeCell ref="C2:G2"/>
    <mergeCell ref="C3:G3"/>
    <mergeCell ref="C4:G4"/>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55</vt:i4>
      </vt:variant>
    </vt:vector>
  </HeadingPairs>
  <TitlesOfParts>
    <vt:vector size="64" baseType="lpstr">
      <vt:lpstr>Pokyny pro vyplnění</vt:lpstr>
      <vt:lpstr>Čestné prohlášení</vt:lpstr>
      <vt:lpstr>Kvalifikace</vt:lpstr>
      <vt:lpstr>Stavba</vt:lpstr>
      <vt:lpstr>VzorPolozky</vt:lpstr>
      <vt:lpstr>099 01 Naklady</vt:lpstr>
      <vt:lpstr>01 01 Pol</vt:lpstr>
      <vt:lpstr>01 02 Pol</vt:lpstr>
      <vt:lpstr>01 03 Pol</vt:lpstr>
      <vt:lpstr>'Čestné prohlášení'!_Hlk103174937</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'099 01 Naklady'!Názvy_tisku</vt:lpstr>
      <vt:lpstr>oadresa</vt:lpstr>
      <vt:lpstr>Stavba!Objednatel</vt:lpstr>
      <vt:lpstr>Stavba!Objekt</vt:lpstr>
      <vt:lpstr>'01 01 Pol'!Oblast_tisku</vt:lpstr>
      <vt:lpstr>'01 02 Pol'!Oblast_tisku</vt:lpstr>
      <vt:lpstr>'01 03 Pol'!Oblast_tisku</vt:lpstr>
      <vt:lpstr>'099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Naďa Voráčová</cp:lastModifiedBy>
  <cp:lastPrinted>2019-03-19T12:27:02Z</cp:lastPrinted>
  <dcterms:created xsi:type="dcterms:W3CDTF">2009-04-08T07:15:50Z</dcterms:created>
  <dcterms:modified xsi:type="dcterms:W3CDTF">2022-11-16T07:57:38Z</dcterms:modified>
</cp:coreProperties>
</file>