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Verejne_zakazky\Nefakultni\SKM\03_SKM-Stavebni_prace\36_SKM-Staticke_zajisteni_koleje_Manesova\01_ZD\01_vyhlaseni\"/>
    </mc:Choice>
  </mc:AlternateContent>
  <xr:revisionPtr revIDLastSave="0" documentId="13_ncr:1_{8878BE78-0519-40F8-B9CC-5FD4C8F5EC28}" xr6:coauthVersionLast="47" xr6:coauthVersionMax="47" xr10:uidLastSave="{00000000-0000-0000-0000-000000000000}"/>
  <workbookProtection workbookAlgorithmName="SHA-512" workbookHashValue="P/SVeWebQNNUZGV2BR7bI91pziigEDssh1cAdoKQfThrdhO23CwdUdHUNlao7Nrk3W41OfheI3J5LArmAa5t+g==" workbookSaltValue="JvZvGh7RHAj6tOG678bWVw==" workbookSpinCount="100000" lockStructure="1"/>
  <bookViews>
    <workbookView xWindow="-108" yWindow="-108" windowWidth="23256" windowHeight="12576" xr2:uid="{00000000-000D-0000-FFFF-FFFF00000000}"/>
  </bookViews>
  <sheets>
    <sheet name="Rekapitulace stavby" sheetId="1" r:id="rId1"/>
    <sheet name="01 - Vytyčení sítí, sondy" sheetId="2" r:id="rId2"/>
    <sheet name="02 - Výkopové práce" sheetId="3" r:id="rId3"/>
    <sheet name="03 - Mikropiloty" sheetId="4" r:id="rId4"/>
    <sheet name="04 - Převázkové pasy" sheetId="5" r:id="rId5"/>
    <sheet name="05 - Podkladní deska - krček" sheetId="6" r:id="rId6"/>
    <sheet name="06 - Trhliny" sheetId="7" r:id="rId7"/>
    <sheet name="07 - Drenáže" sheetId="8" r:id="rId8"/>
    <sheet name="08 - Okap.chodník, ter.úp..." sheetId="9" r:id="rId9"/>
    <sheet name="09 - Vedlejší rozpočtové ..." sheetId="10" r:id="rId10"/>
  </sheets>
  <definedNames>
    <definedName name="_xlnm._FilterDatabase" localSheetId="1" hidden="1">'01 - Vytyčení sítí, sondy'!$C$119:$K$127</definedName>
    <definedName name="_xlnm._FilterDatabase" localSheetId="2" hidden="1">'02 - Výkopové práce'!$C$123:$K$191</definedName>
    <definedName name="_xlnm._FilterDatabase" localSheetId="3" hidden="1">'03 - Mikropiloty'!$C$119:$K$161</definedName>
    <definedName name="_xlnm._FilterDatabase" localSheetId="4" hidden="1">'04 - Převázkové pasy'!$C$120:$K$162</definedName>
    <definedName name="_xlnm._FilterDatabase" localSheetId="5" hidden="1">'05 - Podkladní deska - krček'!$C$128:$K$207</definedName>
    <definedName name="_xlnm._FilterDatabase" localSheetId="6" hidden="1">'06 - Trhliny'!$C$125:$K$192</definedName>
    <definedName name="_xlnm._FilterDatabase" localSheetId="7" hidden="1">'07 - Drenáže'!$C$121:$K$154</definedName>
    <definedName name="_xlnm._FilterDatabase" localSheetId="8" hidden="1">'08 - Okap.chodník, ter.úp...'!$C$123:$K$161</definedName>
    <definedName name="_xlnm._FilterDatabase" localSheetId="9" hidden="1">'09 - Vedlejší rozpočtové ...'!$C$121:$K$149</definedName>
    <definedName name="_xlnm.Print_Titles" localSheetId="1">'01 - Vytyčení sítí, sondy'!$119:$119</definedName>
    <definedName name="_xlnm.Print_Titles" localSheetId="2">'02 - Výkopové práce'!$123:$123</definedName>
    <definedName name="_xlnm.Print_Titles" localSheetId="3">'03 - Mikropiloty'!$119:$119</definedName>
    <definedName name="_xlnm.Print_Titles" localSheetId="4">'04 - Převázkové pasy'!$120:$120</definedName>
    <definedName name="_xlnm.Print_Titles" localSheetId="5">'05 - Podkladní deska - krček'!$128:$128</definedName>
    <definedName name="_xlnm.Print_Titles" localSheetId="6">'06 - Trhliny'!$125:$125</definedName>
    <definedName name="_xlnm.Print_Titles" localSheetId="7">'07 - Drenáže'!$121:$121</definedName>
    <definedName name="_xlnm.Print_Titles" localSheetId="8">'08 - Okap.chodník, ter.úp...'!$123:$123</definedName>
    <definedName name="_xlnm.Print_Titles" localSheetId="9">'09 - Vedlejší rozpočtové ...'!$121:$121</definedName>
    <definedName name="_xlnm.Print_Titles" localSheetId="0">'Rekapitulace stavby'!$92:$92</definedName>
    <definedName name="_xlnm.Print_Area" localSheetId="1">'01 - Vytyčení sítí, sondy'!$C$4:$J$76,'01 - Vytyčení sítí, sondy'!$C$82:$J$101,'01 - Vytyčení sítí, sondy'!$C$107:$J$127</definedName>
    <definedName name="_xlnm.Print_Area" localSheetId="2">'02 - Výkopové práce'!$C$4:$J$76,'02 - Výkopové práce'!$C$82:$J$105,'02 - Výkopové práce'!$C$111:$J$191</definedName>
    <definedName name="_xlnm.Print_Area" localSheetId="3">'03 - Mikropiloty'!$C$4:$J$76,'03 - Mikropiloty'!$C$82:$J$101,'03 - Mikropiloty'!$C$107:$J$161</definedName>
    <definedName name="_xlnm.Print_Area" localSheetId="4">'04 - Převázkové pasy'!$C$4:$J$76,'04 - Převázkové pasy'!$C$82:$J$102,'04 - Převázkové pasy'!$C$108:$J$162</definedName>
    <definedName name="_xlnm.Print_Area" localSheetId="5">'05 - Podkladní deska - krček'!$C$4:$J$76,'05 - Podkladní deska - krček'!$C$82:$J$110,'05 - Podkladní deska - krček'!$C$116:$J$207</definedName>
    <definedName name="_xlnm.Print_Area" localSheetId="6">'06 - Trhliny'!$C$4:$J$76,'06 - Trhliny'!$C$82:$J$107,'06 - Trhliny'!$C$113:$J$192</definedName>
    <definedName name="_xlnm.Print_Area" localSheetId="7">'07 - Drenáže'!$C$4:$J$76,'07 - Drenáže'!$C$82:$J$103,'07 - Drenáže'!$C$109:$J$154</definedName>
    <definedName name="_xlnm.Print_Area" localSheetId="8">'08 - Okap.chodník, ter.úp...'!$C$4:$J$76,'08 - Okap.chodník, ter.úp...'!$C$82:$J$105,'08 - Okap.chodník, ter.úp...'!$C$111:$J$161</definedName>
    <definedName name="_xlnm.Print_Area" localSheetId="9">'09 - Vedlejší rozpočtové ...'!$C$4:$J$76,'09 - Vedlejší rozpočtové ...'!$C$82:$J$103,'09 - Vedlejší rozpočtové ...'!$C$109:$J$149</definedName>
    <definedName name="_xlnm.Print_Area" localSheetId="0">'Rekapitulace stavby'!$D$4:$AO$76,'Rekapitulace stavby'!$C$82:$AQ$104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/>
  <c r="BI146" i="10"/>
  <c r="BH146" i="10"/>
  <c r="BG146" i="10"/>
  <c r="BF146" i="10"/>
  <c r="T146" i="10"/>
  <c r="T145" i="10" s="1"/>
  <c r="R146" i="10"/>
  <c r="R145" i="10" s="1"/>
  <c r="P146" i="10"/>
  <c r="P145" i="10" s="1"/>
  <c r="BI142" i="10"/>
  <c r="BH142" i="10"/>
  <c r="BG142" i="10"/>
  <c r="BF142" i="10"/>
  <c r="T142" i="10"/>
  <c r="T141" i="10" s="1"/>
  <c r="R142" i="10"/>
  <c r="R141" i="10" s="1"/>
  <c r="P142" i="10"/>
  <c r="P141" i="10" s="1"/>
  <c r="BI138" i="10"/>
  <c r="BH138" i="10"/>
  <c r="BG138" i="10"/>
  <c r="BF138" i="10"/>
  <c r="T138" i="10"/>
  <c r="T137" i="10" s="1"/>
  <c r="R138" i="10"/>
  <c r="R137" i="10" s="1"/>
  <c r="P138" i="10"/>
  <c r="P137" i="10" s="1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J118" i="10"/>
  <c r="F118" i="10"/>
  <c r="F116" i="10"/>
  <c r="E114" i="10"/>
  <c r="J91" i="10"/>
  <c r="F91" i="10"/>
  <c r="F89" i="10"/>
  <c r="E87" i="10"/>
  <c r="J24" i="10"/>
  <c r="E24" i="10"/>
  <c r="J92" i="10" s="1"/>
  <c r="J23" i="10"/>
  <c r="J18" i="10"/>
  <c r="E18" i="10"/>
  <c r="F119" i="10" s="1"/>
  <c r="J17" i="10"/>
  <c r="J12" i="10"/>
  <c r="J89" i="10"/>
  <c r="E7" i="10"/>
  <c r="E85" i="10"/>
  <c r="J37" i="9"/>
  <c r="J36" i="9"/>
  <c r="AY102" i="1" s="1"/>
  <c r="J35" i="9"/>
  <c r="AX102" i="1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T153" i="9" s="1"/>
  <c r="R154" i="9"/>
  <c r="R153" i="9" s="1"/>
  <c r="P154" i="9"/>
  <c r="P153" i="9" s="1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J120" i="9"/>
  <c r="F120" i="9"/>
  <c r="F118" i="9"/>
  <c r="E116" i="9"/>
  <c r="J91" i="9"/>
  <c r="F91" i="9"/>
  <c r="F89" i="9"/>
  <c r="E87" i="9"/>
  <c r="J24" i="9"/>
  <c r="E24" i="9"/>
  <c r="J121" i="9" s="1"/>
  <c r="J23" i="9"/>
  <c r="J18" i="9"/>
  <c r="E18" i="9"/>
  <c r="F121" i="9" s="1"/>
  <c r="J17" i="9"/>
  <c r="J12" i="9"/>
  <c r="J118" i="9"/>
  <c r="E7" i="9"/>
  <c r="E114" i="9"/>
  <c r="J37" i="8"/>
  <c r="J36" i="8"/>
  <c r="AY101" i="1" s="1"/>
  <c r="J35" i="8"/>
  <c r="AX101" i="1" s="1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T135" i="8"/>
  <c r="R136" i="8"/>
  <c r="R135" i="8"/>
  <c r="P136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8" i="8"/>
  <c r="F118" i="8"/>
  <c r="F116" i="8"/>
  <c r="E114" i="8"/>
  <c r="J91" i="8"/>
  <c r="F91" i="8"/>
  <c r="F89" i="8"/>
  <c r="E87" i="8"/>
  <c r="J24" i="8"/>
  <c r="E24" i="8"/>
  <c r="J119" i="8"/>
  <c r="J23" i="8"/>
  <c r="J18" i="8"/>
  <c r="E18" i="8"/>
  <c r="F119" i="8"/>
  <c r="J17" i="8"/>
  <c r="J12" i="8"/>
  <c r="J116" i="8" s="1"/>
  <c r="E7" i="8"/>
  <c r="E112" i="8" s="1"/>
  <c r="J37" i="7"/>
  <c r="J36" i="7"/>
  <c r="AY100" i="1"/>
  <c r="J35" i="7"/>
  <c r="AX100" i="1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T173" i="7"/>
  <c r="R174" i="7"/>
  <c r="R173" i="7"/>
  <c r="P174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J122" i="7"/>
  <c r="F122" i="7"/>
  <c r="F120" i="7"/>
  <c r="E118" i="7"/>
  <c r="J91" i="7"/>
  <c r="F91" i="7"/>
  <c r="F89" i="7"/>
  <c r="E87" i="7"/>
  <c r="J24" i="7"/>
  <c r="E24" i="7"/>
  <c r="J123" i="7" s="1"/>
  <c r="J23" i="7"/>
  <c r="J18" i="7"/>
  <c r="E18" i="7"/>
  <c r="F92" i="7" s="1"/>
  <c r="J17" i="7"/>
  <c r="J12" i="7"/>
  <c r="J89" i="7"/>
  <c r="E7" i="7"/>
  <c r="E116" i="7"/>
  <c r="J37" i="6"/>
  <c r="J36" i="6"/>
  <c r="AY99" i="1" s="1"/>
  <c r="J35" i="6"/>
  <c r="AX99" i="1" s="1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T185" i="6" s="1"/>
  <c r="R186" i="6"/>
  <c r="R185" i="6" s="1"/>
  <c r="P186" i="6"/>
  <c r="P185" i="6" s="1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T166" i="6"/>
  <c r="R167" i="6"/>
  <c r="R166" i="6"/>
  <c r="P167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T154" i="6"/>
  <c r="R155" i="6"/>
  <c r="R154" i="6"/>
  <c r="P155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J125" i="6"/>
  <c r="F125" i="6"/>
  <c r="F123" i="6"/>
  <c r="E121" i="6"/>
  <c r="J91" i="6"/>
  <c r="F91" i="6"/>
  <c r="F89" i="6"/>
  <c r="E87" i="6"/>
  <c r="J24" i="6"/>
  <c r="E24" i="6"/>
  <c r="J92" i="6" s="1"/>
  <c r="J23" i="6"/>
  <c r="J18" i="6"/>
  <c r="E18" i="6"/>
  <c r="F126" i="6" s="1"/>
  <c r="J17" i="6"/>
  <c r="J12" i="6"/>
  <c r="J123" i="6"/>
  <c r="E7" i="6"/>
  <c r="E85" i="6"/>
  <c r="J37" i="5"/>
  <c r="J36" i="5"/>
  <c r="AY98" i="1" s="1"/>
  <c r="J35" i="5"/>
  <c r="AX98" i="1" s="1"/>
  <c r="BI162" i="5"/>
  <c r="BH162" i="5"/>
  <c r="BG162" i="5"/>
  <c r="BF162" i="5"/>
  <c r="T162" i="5"/>
  <c r="T161" i="5" s="1"/>
  <c r="R162" i="5"/>
  <c r="R161" i="5" s="1"/>
  <c r="P162" i="5"/>
  <c r="P161" i="5" s="1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T126" i="5"/>
  <c r="R127" i="5"/>
  <c r="R126" i="5"/>
  <c r="P127" i="5"/>
  <c r="P126" i="5"/>
  <c r="BI124" i="5"/>
  <c r="BH124" i="5"/>
  <c r="BG124" i="5"/>
  <c r="BF124" i="5"/>
  <c r="T124" i="5"/>
  <c r="T123" i="5"/>
  <c r="R124" i="5"/>
  <c r="R123" i="5"/>
  <c r="P124" i="5"/>
  <c r="P123" i="5"/>
  <c r="J117" i="5"/>
  <c r="F117" i="5"/>
  <c r="F115" i="5"/>
  <c r="E113" i="5"/>
  <c r="J91" i="5"/>
  <c r="F91" i="5"/>
  <c r="F89" i="5"/>
  <c r="E87" i="5"/>
  <c r="J24" i="5"/>
  <c r="E24" i="5"/>
  <c r="J118" i="5" s="1"/>
  <c r="J23" i="5"/>
  <c r="J18" i="5"/>
  <c r="E18" i="5"/>
  <c r="F92" i="5" s="1"/>
  <c r="J17" i="5"/>
  <c r="J12" i="5"/>
  <c r="J89" i="5"/>
  <c r="E7" i="5"/>
  <c r="E111" i="5" s="1"/>
  <c r="J37" i="4"/>
  <c r="J36" i="4"/>
  <c r="AY97" i="1" s="1"/>
  <c r="J35" i="4"/>
  <c r="AX97" i="1" s="1"/>
  <c r="BI161" i="4"/>
  <c r="BH161" i="4"/>
  <c r="BG161" i="4"/>
  <c r="BF161" i="4"/>
  <c r="T161" i="4"/>
  <c r="T160" i="4" s="1"/>
  <c r="R161" i="4"/>
  <c r="R160" i="4" s="1"/>
  <c r="P161" i="4"/>
  <c r="P160" i="4" s="1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J116" i="4"/>
  <c r="F116" i="4"/>
  <c r="F114" i="4"/>
  <c r="E112" i="4"/>
  <c r="J91" i="4"/>
  <c r="F91" i="4"/>
  <c r="F89" i="4"/>
  <c r="E87" i="4"/>
  <c r="J24" i="4"/>
  <c r="E24" i="4"/>
  <c r="J92" i="4"/>
  <c r="J23" i="4"/>
  <c r="J18" i="4"/>
  <c r="E18" i="4"/>
  <c r="F117" i="4"/>
  <c r="J17" i="4"/>
  <c r="J12" i="4"/>
  <c r="J89" i="4" s="1"/>
  <c r="E7" i="4"/>
  <c r="E85" i="4" s="1"/>
  <c r="J37" i="3"/>
  <c r="J36" i="3"/>
  <c r="AY96" i="1"/>
  <c r="J35" i="3"/>
  <c r="AX96" i="1"/>
  <c r="BI191" i="3"/>
  <c r="BH191" i="3"/>
  <c r="BG191" i="3"/>
  <c r="BF191" i="3"/>
  <c r="T191" i="3"/>
  <c r="T190" i="3"/>
  <c r="R191" i="3"/>
  <c r="R190" i="3"/>
  <c r="P191" i="3"/>
  <c r="P190" i="3"/>
  <c r="BI188" i="3"/>
  <c r="BH188" i="3"/>
  <c r="BG188" i="3"/>
  <c r="BF188" i="3"/>
  <c r="T188" i="3"/>
  <c r="T187" i="3"/>
  <c r="R188" i="3"/>
  <c r="R187" i="3"/>
  <c r="P188" i="3"/>
  <c r="P187" i="3"/>
  <c r="BI185" i="3"/>
  <c r="BH185" i="3"/>
  <c r="BG185" i="3"/>
  <c r="BF185" i="3"/>
  <c r="T185" i="3"/>
  <c r="T184" i="3"/>
  <c r="T183" i="3" s="1"/>
  <c r="R185" i="3"/>
  <c r="R184" i="3" s="1"/>
  <c r="R183" i="3" s="1"/>
  <c r="P185" i="3"/>
  <c r="P184" i="3"/>
  <c r="P183" i="3" s="1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92" i="3"/>
  <c r="J23" i="3"/>
  <c r="J18" i="3"/>
  <c r="E18" i="3"/>
  <c r="F121" i="3"/>
  <c r="J17" i="3"/>
  <c r="J12" i="3"/>
  <c r="J118" i="3" s="1"/>
  <c r="E7" i="3"/>
  <c r="E85" i="3" s="1"/>
  <c r="J37" i="2"/>
  <c r="J36" i="2"/>
  <c r="AY95" i="1"/>
  <c r="J35" i="2"/>
  <c r="AX95" i="1"/>
  <c r="BI127" i="2"/>
  <c r="BH127" i="2"/>
  <c r="BG127" i="2"/>
  <c r="BF127" i="2"/>
  <c r="T127" i="2"/>
  <c r="T126" i="2"/>
  <c r="R127" i="2"/>
  <c r="R126" i="2"/>
  <c r="P127" i="2"/>
  <c r="P126" i="2"/>
  <c r="BI125" i="2"/>
  <c r="BH125" i="2"/>
  <c r="BG125" i="2"/>
  <c r="BF125" i="2"/>
  <c r="T125" i="2"/>
  <c r="T124" i="2"/>
  <c r="R125" i="2"/>
  <c r="R124" i="2"/>
  <c r="P125" i="2"/>
  <c r="P124" i="2"/>
  <c r="BI123" i="2"/>
  <c r="BH123" i="2"/>
  <c r="BG123" i="2"/>
  <c r="BF123" i="2"/>
  <c r="T123" i="2"/>
  <c r="T122" i="2"/>
  <c r="T121" i="2" s="1"/>
  <c r="T120" i="2" s="1"/>
  <c r="R123" i="2"/>
  <c r="R122" i="2"/>
  <c r="R121" i="2" s="1"/>
  <c r="R120" i="2" s="1"/>
  <c r="P123" i="2"/>
  <c r="P122" i="2"/>
  <c r="P121" i="2" s="1"/>
  <c r="P120" i="2" s="1"/>
  <c r="AU95" i="1" s="1"/>
  <c r="J116" i="2"/>
  <c r="F116" i="2"/>
  <c r="F114" i="2"/>
  <c r="E112" i="2"/>
  <c r="J91" i="2"/>
  <c r="F91" i="2"/>
  <c r="F89" i="2"/>
  <c r="E87" i="2"/>
  <c r="J24" i="2"/>
  <c r="E24" i="2"/>
  <c r="J117" i="2"/>
  <c r="J23" i="2"/>
  <c r="J18" i="2"/>
  <c r="E18" i="2"/>
  <c r="F117" i="2"/>
  <c r="J17" i="2"/>
  <c r="J12" i="2"/>
  <c r="J114" i="2" s="1"/>
  <c r="E7" i="2"/>
  <c r="E110" i="2" s="1"/>
  <c r="L90" i="1"/>
  <c r="AM90" i="1"/>
  <c r="AM89" i="1"/>
  <c r="L89" i="1"/>
  <c r="AM87" i="1"/>
  <c r="L87" i="1"/>
  <c r="L85" i="1"/>
  <c r="BK123" i="2"/>
  <c r="AS94" i="1"/>
  <c r="J178" i="3"/>
  <c r="J165" i="3"/>
  <c r="J127" i="3"/>
  <c r="J188" i="3"/>
  <c r="J149" i="3"/>
  <c r="J139" i="3"/>
  <c r="BK178" i="3"/>
  <c r="BK165" i="3"/>
  <c r="J159" i="3"/>
  <c r="J128" i="4"/>
  <c r="BK148" i="4"/>
  <c r="J123" i="4"/>
  <c r="J148" i="4"/>
  <c r="J134" i="4"/>
  <c r="J147" i="4"/>
  <c r="BK145" i="5"/>
  <c r="BK132" i="5"/>
  <c r="BK124" i="5"/>
  <c r="J145" i="5"/>
  <c r="BK127" i="5"/>
  <c r="J155" i="5"/>
  <c r="J124" i="5"/>
  <c r="BK198" i="6"/>
  <c r="J186" i="6"/>
  <c r="J177" i="6"/>
  <c r="BK161" i="6"/>
  <c r="BK148" i="6"/>
  <c r="J132" i="6"/>
  <c r="J196" i="6"/>
  <c r="J189" i="6"/>
  <c r="BK158" i="6"/>
  <c r="J148" i="6"/>
  <c r="J206" i="6"/>
  <c r="J191" i="6"/>
  <c r="J161" i="6"/>
  <c r="J155" i="6"/>
  <c r="BK201" i="6"/>
  <c r="J190" i="6"/>
  <c r="BK170" i="6"/>
  <c r="J135" i="6"/>
  <c r="J185" i="7"/>
  <c r="BK160" i="7"/>
  <c r="BK134" i="7"/>
  <c r="J189" i="7"/>
  <c r="BK185" i="7"/>
  <c r="BK143" i="7"/>
  <c r="J132" i="7"/>
  <c r="BK189" i="7"/>
  <c r="BK178" i="7"/>
  <c r="J174" i="7"/>
  <c r="J152" i="7"/>
  <c r="J139" i="7"/>
  <c r="J191" i="7"/>
  <c r="J171" i="7"/>
  <c r="J166" i="7"/>
  <c r="J145" i="7"/>
  <c r="BK140" i="7"/>
  <c r="J130" i="7"/>
  <c r="BK147" i="8"/>
  <c r="J141" i="8"/>
  <c r="BK127" i="8"/>
  <c r="BK144" i="8"/>
  <c r="BK126" i="8"/>
  <c r="BK131" i="8"/>
  <c r="BK139" i="8"/>
  <c r="J126" i="8"/>
  <c r="J151" i="9"/>
  <c r="BK131" i="9"/>
  <c r="BK150" i="9"/>
  <c r="J133" i="9"/>
  <c r="BK154" i="9"/>
  <c r="J142" i="9"/>
  <c r="J131" i="9"/>
  <c r="BK157" i="9"/>
  <c r="J144" i="9"/>
  <c r="J142" i="10"/>
  <c r="BK129" i="10"/>
  <c r="BK146" i="10"/>
  <c r="J134" i="10"/>
  <c r="J133" i="10"/>
  <c r="BK125" i="10"/>
  <c r="BK125" i="2"/>
  <c r="J123" i="2"/>
  <c r="BK159" i="3"/>
  <c r="J143" i="3"/>
  <c r="BK185" i="3"/>
  <c r="J174" i="3"/>
  <c r="J169" i="3"/>
  <c r="BK191" i="3"/>
  <c r="J185" i="3"/>
  <c r="J140" i="3"/>
  <c r="BK180" i="3"/>
  <c r="BK169" i="3"/>
  <c r="J142" i="3"/>
  <c r="J157" i="4"/>
  <c r="BK123" i="4"/>
  <c r="BK151" i="4"/>
  <c r="J141" i="4"/>
  <c r="BK130" i="4"/>
  <c r="BK154" i="4"/>
  <c r="J130" i="4"/>
  <c r="J152" i="5"/>
  <c r="J135" i="5"/>
  <c r="BK155" i="5"/>
  <c r="BK131" i="5"/>
  <c r="J162" i="5"/>
  <c r="BK151" i="5"/>
  <c r="J134" i="5"/>
  <c r="J127" i="5"/>
  <c r="J201" i="6"/>
  <c r="J175" i="6"/>
  <c r="J167" i="6"/>
  <c r="J159" i="6"/>
  <c r="J146" i="6"/>
  <c r="BK135" i="6"/>
  <c r="BK206" i="6"/>
  <c r="BK177" i="6"/>
  <c r="J157" i="6"/>
  <c r="J141" i="6"/>
  <c r="BK196" i="6"/>
  <c r="BK188" i="6"/>
  <c r="BK172" i="6"/>
  <c r="J158" i="6"/>
  <c r="BK152" i="6"/>
  <c r="BK141" i="6"/>
  <c r="BK193" i="6"/>
  <c r="J183" i="6"/>
  <c r="J173" i="6"/>
  <c r="BK191" i="7"/>
  <c r="J178" i="7"/>
  <c r="J154" i="7"/>
  <c r="BK130" i="7"/>
  <c r="BK181" i="7"/>
  <c r="BK171" i="7"/>
  <c r="BK154" i="7"/>
  <c r="BK139" i="7"/>
  <c r="BK187" i="7"/>
  <c r="J170" i="7"/>
  <c r="BK145" i="7"/>
  <c r="BK136" i="7"/>
  <c r="BK186" i="7"/>
  <c r="BK170" i="7"/>
  <c r="BK162" i="7"/>
  <c r="J143" i="7"/>
  <c r="J134" i="7"/>
  <c r="BK132" i="7"/>
  <c r="J150" i="8"/>
  <c r="J144" i="8"/>
  <c r="J139" i="8"/>
  <c r="J125" i="8"/>
  <c r="J133" i="8"/>
  <c r="J152" i="8"/>
  <c r="BK150" i="8"/>
  <c r="BK141" i="8"/>
  <c r="J127" i="8"/>
  <c r="BK125" i="8"/>
  <c r="BK148" i="9"/>
  <c r="J128" i="9"/>
  <c r="J148" i="9"/>
  <c r="J127" i="9"/>
  <c r="BK151" i="9"/>
  <c r="J139" i="9"/>
  <c r="BK128" i="9"/>
  <c r="J154" i="9"/>
  <c r="BK142" i="9"/>
  <c r="J146" i="10"/>
  <c r="BK133" i="10"/>
  <c r="BK138" i="10"/>
  <c r="J125" i="2"/>
  <c r="BK162" i="3"/>
  <c r="BK140" i="3"/>
  <c r="BK127" i="3"/>
  <c r="BK149" i="3"/>
  <c r="BK139" i="3"/>
  <c r="J191" i="3"/>
  <c r="BK182" i="3"/>
  <c r="BK142" i="3"/>
  <c r="BK129" i="3"/>
  <c r="J162" i="3"/>
  <c r="BK151" i="3"/>
  <c r="BK137" i="3"/>
  <c r="J139" i="4"/>
  <c r="BK157" i="4"/>
  <c r="BK134" i="4"/>
  <c r="BK143" i="4"/>
  <c r="J151" i="4"/>
  <c r="BK141" i="4"/>
  <c r="J151" i="5"/>
  <c r="BK134" i="5"/>
  <c r="BK130" i="5"/>
  <c r="BK162" i="5"/>
  <c r="J158" i="5"/>
  <c r="BK152" i="5"/>
  <c r="J139" i="5"/>
  <c r="J193" i="6"/>
  <c r="BK183" i="6"/>
  <c r="BK173" i="6"/>
  <c r="J151" i="6"/>
  <c r="J143" i="6"/>
  <c r="BK133" i="6"/>
  <c r="J198" i="6"/>
  <c r="BK190" i="6"/>
  <c r="J165" i="6"/>
  <c r="J133" i="6"/>
  <c r="J204" i="6"/>
  <c r="BK189" i="6"/>
  <c r="BK180" i="6"/>
  <c r="BK163" i="6"/>
  <c r="BK143" i="6"/>
  <c r="BK204" i="6"/>
  <c r="BK191" i="6"/>
  <c r="BK186" i="6"/>
  <c r="BK155" i="6"/>
  <c r="BK132" i="6"/>
  <c r="BK148" i="7"/>
  <c r="BK129" i="7"/>
  <c r="J187" i="7"/>
  <c r="BK177" i="7"/>
  <c r="J162" i="7"/>
  <c r="J127" i="2"/>
  <c r="BK127" i="2"/>
  <c r="J151" i="3"/>
  <c r="J129" i="3"/>
  <c r="J182" i="3"/>
  <c r="J137" i="3"/>
  <c r="J135" i="3"/>
  <c r="BK188" i="3"/>
  <c r="J180" i="3"/>
  <c r="BK135" i="3"/>
  <c r="BK174" i="3"/>
  <c r="BK143" i="3"/>
  <c r="BK161" i="4"/>
  <c r="BK147" i="4"/>
  <c r="J143" i="4"/>
  <c r="J154" i="4"/>
  <c r="BK139" i="4"/>
  <c r="J161" i="4"/>
  <c r="BK128" i="4"/>
  <c r="BK139" i="5"/>
  <c r="J131" i="5"/>
  <c r="BK158" i="5"/>
  <c r="J130" i="5"/>
  <c r="BK135" i="5"/>
  <c r="J132" i="5"/>
  <c r="J188" i="6"/>
  <c r="J180" i="6"/>
  <c r="J170" i="6"/>
  <c r="BK165" i="6"/>
  <c r="J138" i="6"/>
  <c r="J207" i="6"/>
  <c r="J192" i="6"/>
  <c r="J163" i="6"/>
  <c r="BK151" i="6"/>
  <c r="BK207" i="6"/>
  <c r="BK192" i="6"/>
  <c r="BK167" i="6"/>
  <c r="BK159" i="6"/>
  <c r="BK157" i="6"/>
  <c r="BK146" i="6"/>
  <c r="BK138" i="6"/>
  <c r="BK175" i="6"/>
  <c r="J172" i="6"/>
  <c r="J152" i="6"/>
  <c r="J186" i="7"/>
  <c r="BK166" i="7"/>
  <c r="J136" i="7"/>
  <c r="BK174" i="7"/>
  <c r="J168" i="7"/>
  <c r="BK152" i="7"/>
  <c r="J140" i="7"/>
  <c r="J129" i="7"/>
  <c r="J181" i="7"/>
  <c r="J177" i="7"/>
  <c r="J160" i="7"/>
  <c r="J141" i="7"/>
  <c r="BK133" i="7"/>
  <c r="BK168" i="7"/>
  <c r="J148" i="7"/>
  <c r="BK141" i="7"/>
  <c r="J133" i="7"/>
  <c r="BK152" i="8"/>
  <c r="BK145" i="8"/>
  <c r="J131" i="8"/>
  <c r="J145" i="8"/>
  <c r="BK136" i="8"/>
  <c r="BK133" i="8"/>
  <c r="J147" i="8"/>
  <c r="J136" i="8"/>
  <c r="J157" i="9"/>
  <c r="BK137" i="9"/>
  <c r="J159" i="9"/>
  <c r="J137" i="9"/>
  <c r="BK159" i="9"/>
  <c r="BK144" i="9"/>
  <c r="BK133" i="9"/>
  <c r="BK127" i="9"/>
  <c r="J150" i="9"/>
  <c r="BK139" i="9"/>
  <c r="BK134" i="10"/>
  <c r="J125" i="10"/>
  <c r="J138" i="10"/>
  <c r="BK142" i="10"/>
  <c r="J129" i="10"/>
  <c r="T126" i="3" l="1"/>
  <c r="T164" i="3"/>
  <c r="T177" i="3"/>
  <c r="T122" i="4"/>
  <c r="R153" i="4"/>
  <c r="P129" i="5"/>
  <c r="P122" i="5"/>
  <c r="P121" i="5"/>
  <c r="AU98" i="1" s="1"/>
  <c r="T131" i="6"/>
  <c r="T140" i="6"/>
  <c r="R147" i="6"/>
  <c r="R156" i="6"/>
  <c r="P169" i="6"/>
  <c r="BK179" i="6"/>
  <c r="J179" i="6"/>
  <c r="J106" i="6" s="1"/>
  <c r="R187" i="6"/>
  <c r="BK200" i="6"/>
  <c r="J200" i="6"/>
  <c r="J109" i="6" s="1"/>
  <c r="R128" i="7"/>
  <c r="R131" i="7"/>
  <c r="BK138" i="7"/>
  <c r="J138" i="7" s="1"/>
  <c r="J100" i="7" s="1"/>
  <c r="T165" i="7"/>
  <c r="BK176" i="7"/>
  <c r="J176" i="7" s="1"/>
  <c r="J104" i="7" s="1"/>
  <c r="BK180" i="7"/>
  <c r="J180" i="7"/>
  <c r="J105" i="7" s="1"/>
  <c r="BK188" i="7"/>
  <c r="J188" i="7"/>
  <c r="J106" i="7"/>
  <c r="BK124" i="8"/>
  <c r="J124" i="8"/>
  <c r="J98" i="8"/>
  <c r="P130" i="8"/>
  <c r="BK138" i="8"/>
  <c r="J138" i="8"/>
  <c r="J102" i="8"/>
  <c r="P126" i="9"/>
  <c r="R136" i="9"/>
  <c r="BK141" i="9"/>
  <c r="J141" i="9"/>
  <c r="J100" i="9"/>
  <c r="T141" i="9"/>
  <c r="BK147" i="9"/>
  <c r="J147" i="9" s="1"/>
  <c r="J101" i="9" s="1"/>
  <c r="T147" i="9"/>
  <c r="BK156" i="9"/>
  <c r="J156" i="9"/>
  <c r="J104" i="9"/>
  <c r="R156" i="9"/>
  <c r="R155" i="9" s="1"/>
  <c r="P126" i="3"/>
  <c r="P164" i="3"/>
  <c r="P177" i="3"/>
  <c r="P125" i="3" s="1"/>
  <c r="P124" i="3" s="1"/>
  <c r="AU96" i="1" s="1"/>
  <c r="BK122" i="4"/>
  <c r="J122" i="4" s="1"/>
  <c r="J98" i="4" s="1"/>
  <c r="P153" i="4"/>
  <c r="T129" i="5"/>
  <c r="T122" i="5" s="1"/>
  <c r="T121" i="5" s="1"/>
  <c r="BK131" i="6"/>
  <c r="BK140" i="6"/>
  <c r="J140" i="6" s="1"/>
  <c r="J99" i="6" s="1"/>
  <c r="P147" i="6"/>
  <c r="P156" i="6"/>
  <c r="T169" i="6"/>
  <c r="R179" i="6"/>
  <c r="P187" i="6"/>
  <c r="R200" i="6"/>
  <c r="P128" i="7"/>
  <c r="P131" i="7"/>
  <c r="R138" i="7"/>
  <c r="R165" i="7"/>
  <c r="T176" i="7"/>
  <c r="T180" i="7"/>
  <c r="T188" i="7"/>
  <c r="T124" i="8"/>
  <c r="BK130" i="8"/>
  <c r="J130" i="8"/>
  <c r="J99" i="8"/>
  <c r="T138" i="8"/>
  <c r="T137" i="8" s="1"/>
  <c r="R126" i="9"/>
  <c r="T124" i="10"/>
  <c r="BK126" i="3"/>
  <c r="BK125" i="3" s="1"/>
  <c r="J125" i="3" s="1"/>
  <c r="J97" i="3" s="1"/>
  <c r="BK164" i="3"/>
  <c r="J164" i="3" s="1"/>
  <c r="J99" i="3" s="1"/>
  <c r="BK177" i="3"/>
  <c r="J177" i="3"/>
  <c r="J100" i="3" s="1"/>
  <c r="R122" i="4"/>
  <c r="R121" i="4"/>
  <c r="R120" i="4" s="1"/>
  <c r="T153" i="4"/>
  <c r="BK129" i="5"/>
  <c r="J129" i="5"/>
  <c r="J100" i="5" s="1"/>
  <c r="R131" i="6"/>
  <c r="R140" i="6"/>
  <c r="T147" i="6"/>
  <c r="T156" i="6"/>
  <c r="R169" i="6"/>
  <c r="R168" i="6"/>
  <c r="P179" i="6"/>
  <c r="T187" i="6"/>
  <c r="P200" i="6"/>
  <c r="T128" i="7"/>
  <c r="T131" i="7"/>
  <c r="T138" i="7"/>
  <c r="P165" i="7"/>
  <c r="P176" i="7"/>
  <c r="P180" i="7"/>
  <c r="R188" i="7"/>
  <c r="P124" i="8"/>
  <c r="P123" i="8"/>
  <c r="T130" i="8"/>
  <c r="P138" i="8"/>
  <c r="P137" i="8" s="1"/>
  <c r="T126" i="9"/>
  <c r="P136" i="9"/>
  <c r="T136" i="9"/>
  <c r="R141" i="9"/>
  <c r="P147" i="9"/>
  <c r="R147" i="9"/>
  <c r="P156" i="9"/>
  <c r="P155" i="9" s="1"/>
  <c r="T156" i="9"/>
  <c r="T155" i="9"/>
  <c r="P124" i="10"/>
  <c r="R132" i="10"/>
  <c r="R126" i="3"/>
  <c r="R125" i="3"/>
  <c r="R124" i="3" s="1"/>
  <c r="R164" i="3"/>
  <c r="R177" i="3"/>
  <c r="P122" i="4"/>
  <c r="P121" i="4" s="1"/>
  <c r="P120" i="4" s="1"/>
  <c r="AU97" i="1" s="1"/>
  <c r="BK153" i="4"/>
  <c r="J153" i="4" s="1"/>
  <c r="J99" i="4" s="1"/>
  <c r="R129" i="5"/>
  <c r="R122" i="5"/>
  <c r="R121" i="5" s="1"/>
  <c r="P131" i="6"/>
  <c r="P140" i="6"/>
  <c r="BK147" i="6"/>
  <c r="J147" i="6" s="1"/>
  <c r="J100" i="6" s="1"/>
  <c r="BK156" i="6"/>
  <c r="J156" i="6"/>
  <c r="J102" i="6" s="1"/>
  <c r="BK169" i="6"/>
  <c r="J169" i="6"/>
  <c r="J105" i="6"/>
  <c r="T179" i="6"/>
  <c r="BK187" i="6"/>
  <c r="J187" i="6"/>
  <c r="J108" i="6"/>
  <c r="T200" i="6"/>
  <c r="BK128" i="7"/>
  <c r="J128" i="7"/>
  <c r="J98" i="7"/>
  <c r="BK131" i="7"/>
  <c r="J131" i="7" s="1"/>
  <c r="J99" i="7" s="1"/>
  <c r="P138" i="7"/>
  <c r="BK165" i="7"/>
  <c r="J165" i="7" s="1"/>
  <c r="J102" i="7" s="1"/>
  <c r="R176" i="7"/>
  <c r="R180" i="7"/>
  <c r="P188" i="7"/>
  <c r="R124" i="8"/>
  <c r="R130" i="8"/>
  <c r="R138" i="8"/>
  <c r="R137" i="8" s="1"/>
  <c r="BK126" i="9"/>
  <c r="J126" i="9"/>
  <c r="J98" i="9" s="1"/>
  <c r="BK136" i="9"/>
  <c r="J136" i="9"/>
  <c r="J99" i="9"/>
  <c r="P141" i="9"/>
  <c r="BK124" i="10"/>
  <c r="J124" i="10"/>
  <c r="J98" i="10"/>
  <c r="R124" i="10"/>
  <c r="R123" i="10" s="1"/>
  <c r="R122" i="10" s="1"/>
  <c r="BK132" i="10"/>
  <c r="J132" i="10" s="1"/>
  <c r="J99" i="10" s="1"/>
  <c r="P132" i="10"/>
  <c r="T132" i="10"/>
  <c r="BK190" i="3"/>
  <c r="J190" i="3" s="1"/>
  <c r="J104" i="3" s="1"/>
  <c r="BK123" i="5"/>
  <c r="J123" i="5" s="1"/>
  <c r="J98" i="5" s="1"/>
  <c r="BK185" i="6"/>
  <c r="J185" i="6"/>
  <c r="J107" i="6" s="1"/>
  <c r="BK173" i="7"/>
  <c r="J173" i="7"/>
  <c r="J103" i="7"/>
  <c r="BK135" i="8"/>
  <c r="J135" i="8" s="1"/>
  <c r="J100" i="8" s="1"/>
  <c r="BK126" i="2"/>
  <c r="J126" i="2" s="1"/>
  <c r="J100" i="2" s="1"/>
  <c r="BK124" i="2"/>
  <c r="J124" i="2"/>
  <c r="J99" i="2" s="1"/>
  <c r="BK184" i="3"/>
  <c r="J184" i="3"/>
  <c r="J102" i="3"/>
  <c r="BK161" i="5"/>
  <c r="J161" i="5" s="1"/>
  <c r="J101" i="5" s="1"/>
  <c r="BK153" i="9"/>
  <c r="J153" i="9" s="1"/>
  <c r="J102" i="9" s="1"/>
  <c r="BK137" i="10"/>
  <c r="J137" i="10"/>
  <c r="J100" i="10"/>
  <c r="BK122" i="2"/>
  <c r="J122" i="2"/>
  <c r="J98" i="2"/>
  <c r="BK187" i="3"/>
  <c r="J187" i="3" s="1"/>
  <c r="J103" i="3" s="1"/>
  <c r="BK160" i="4"/>
  <c r="J160" i="4" s="1"/>
  <c r="J100" i="4" s="1"/>
  <c r="BK126" i="5"/>
  <c r="J126" i="5"/>
  <c r="J99" i="5" s="1"/>
  <c r="BK154" i="6"/>
  <c r="J154" i="6"/>
  <c r="J101" i="6"/>
  <c r="BK166" i="6"/>
  <c r="J166" i="6" s="1"/>
  <c r="J103" i="6" s="1"/>
  <c r="BK141" i="10"/>
  <c r="J141" i="10" s="1"/>
  <c r="J101" i="10" s="1"/>
  <c r="BK145" i="10"/>
  <c r="J145" i="10"/>
  <c r="J102" i="10" s="1"/>
  <c r="BE146" i="10"/>
  <c r="E112" i="10"/>
  <c r="J119" i="10"/>
  <c r="BE129" i="10"/>
  <c r="BE133" i="10"/>
  <c r="BE138" i="10"/>
  <c r="BE142" i="10"/>
  <c r="F92" i="10"/>
  <c r="J116" i="10"/>
  <c r="BE125" i="10"/>
  <c r="BE134" i="10"/>
  <c r="F92" i="9"/>
  <c r="BE127" i="9"/>
  <c r="BE133" i="9"/>
  <c r="J89" i="9"/>
  <c r="J92" i="9"/>
  <c r="BE148" i="9"/>
  <c r="E85" i="9"/>
  <c r="BE131" i="9"/>
  <c r="BE137" i="9"/>
  <c r="BE139" i="9"/>
  <c r="BE151" i="9"/>
  <c r="BE154" i="9"/>
  <c r="BE157" i="9"/>
  <c r="BE128" i="9"/>
  <c r="BE142" i="9"/>
  <c r="BE144" i="9"/>
  <c r="BE150" i="9"/>
  <c r="BE159" i="9"/>
  <c r="E85" i="8"/>
  <c r="J92" i="8"/>
  <c r="BE127" i="8"/>
  <c r="BE131" i="8"/>
  <c r="J89" i="8"/>
  <c r="F92" i="8"/>
  <c r="BE125" i="8"/>
  <c r="BE136" i="8"/>
  <c r="BE144" i="8"/>
  <c r="BE145" i="8"/>
  <c r="BE126" i="8"/>
  <c r="BE147" i="8"/>
  <c r="BE150" i="8"/>
  <c r="BE152" i="8"/>
  <c r="BE133" i="8"/>
  <c r="BE139" i="8"/>
  <c r="BE141" i="8"/>
  <c r="J131" i="6"/>
  <c r="J98" i="6"/>
  <c r="F123" i="7"/>
  <c r="BE136" i="7"/>
  <c r="BE148" i="7"/>
  <c r="BE152" i="7"/>
  <c r="BE154" i="7"/>
  <c r="BE189" i="7"/>
  <c r="J92" i="7"/>
  <c r="J120" i="7"/>
  <c r="BE130" i="7"/>
  <c r="BE162" i="7"/>
  <c r="BE170" i="7"/>
  <c r="BE181" i="7"/>
  <c r="BE186" i="7"/>
  <c r="E85" i="7"/>
  <c r="BE129" i="7"/>
  <c r="BE133" i="7"/>
  <c r="BE134" i="7"/>
  <c r="BE140" i="7"/>
  <c r="BE145" i="7"/>
  <c r="BE160" i="7"/>
  <c r="BE166" i="7"/>
  <c r="BE178" i="7"/>
  <c r="BE185" i="7"/>
  <c r="BE191" i="7"/>
  <c r="BK168" i="6"/>
  <c r="J168" i="6" s="1"/>
  <c r="J104" i="6" s="1"/>
  <c r="BE132" i="7"/>
  <c r="BE139" i="7"/>
  <c r="BE141" i="7"/>
  <c r="BE143" i="7"/>
  <c r="BE168" i="7"/>
  <c r="BE171" i="7"/>
  <c r="BE174" i="7"/>
  <c r="BE177" i="7"/>
  <c r="BE187" i="7"/>
  <c r="J89" i="6"/>
  <c r="E119" i="6"/>
  <c r="BE135" i="6"/>
  <c r="BE138" i="6"/>
  <c r="BE141" i="6"/>
  <c r="BE146" i="6"/>
  <c r="BE148" i="6"/>
  <c r="BE158" i="6"/>
  <c r="BE163" i="6"/>
  <c r="BE167" i="6"/>
  <c r="BE177" i="6"/>
  <c r="BE188" i="6"/>
  <c r="BE206" i="6"/>
  <c r="BE207" i="6"/>
  <c r="BE132" i="6"/>
  <c r="BE133" i="6"/>
  <c r="BE151" i="6"/>
  <c r="BE165" i="6"/>
  <c r="BE173" i="6"/>
  <c r="BE175" i="6"/>
  <c r="BE183" i="6"/>
  <c r="BE186" i="6"/>
  <c r="BE198" i="6"/>
  <c r="F92" i="6"/>
  <c r="J126" i="6"/>
  <c r="BE143" i="6"/>
  <c r="BE159" i="6"/>
  <c r="BE161" i="6"/>
  <c r="BE172" i="6"/>
  <c r="BE180" i="6"/>
  <c r="BE192" i="6"/>
  <c r="BE196" i="6"/>
  <c r="BE201" i="6"/>
  <c r="BE152" i="6"/>
  <c r="BE155" i="6"/>
  <c r="BE157" i="6"/>
  <c r="BE170" i="6"/>
  <c r="BE189" i="6"/>
  <c r="BE190" i="6"/>
  <c r="BE191" i="6"/>
  <c r="BE193" i="6"/>
  <c r="BE204" i="6"/>
  <c r="E85" i="5"/>
  <c r="J92" i="5"/>
  <c r="J115" i="5"/>
  <c r="F118" i="5"/>
  <c r="BE124" i="5"/>
  <c r="BE134" i="5"/>
  <c r="BE127" i="5"/>
  <c r="BE130" i="5"/>
  <c r="BE131" i="5"/>
  <c r="BE132" i="5"/>
  <c r="BE135" i="5"/>
  <c r="BE139" i="5"/>
  <c r="BE145" i="5"/>
  <c r="BE151" i="5"/>
  <c r="BE152" i="5"/>
  <c r="BE155" i="5"/>
  <c r="BE158" i="5"/>
  <c r="BE162" i="5"/>
  <c r="F92" i="4"/>
  <c r="E110" i="4"/>
  <c r="J117" i="4"/>
  <c r="BE134" i="4"/>
  <c r="BE148" i="4"/>
  <c r="BE154" i="4"/>
  <c r="BE157" i="4"/>
  <c r="BE161" i="4"/>
  <c r="J126" i="3"/>
  <c r="J98" i="3" s="1"/>
  <c r="J114" i="4"/>
  <c r="BE123" i="4"/>
  <c r="BE128" i="4"/>
  <c r="BE130" i="4"/>
  <c r="BE139" i="4"/>
  <c r="BE143" i="4"/>
  <c r="BE147" i="4"/>
  <c r="BE141" i="4"/>
  <c r="BE151" i="4"/>
  <c r="J89" i="3"/>
  <c r="E114" i="3"/>
  <c r="J121" i="3"/>
  <c r="F92" i="3"/>
  <c r="BE129" i="3"/>
  <c r="BE143" i="3"/>
  <c r="BE162" i="3"/>
  <c r="BE169" i="3"/>
  <c r="BE174" i="3"/>
  <c r="BE178" i="3"/>
  <c r="BE185" i="3"/>
  <c r="BE188" i="3"/>
  <c r="BE191" i="3"/>
  <c r="BE127" i="3"/>
  <c r="BE140" i="3"/>
  <c r="BE151" i="3"/>
  <c r="BE159" i="3"/>
  <c r="BE180" i="3"/>
  <c r="BE182" i="3"/>
  <c r="BE135" i="3"/>
  <c r="BE137" i="3"/>
  <c r="BE139" i="3"/>
  <c r="BE142" i="3"/>
  <c r="BE149" i="3"/>
  <c r="BE165" i="3"/>
  <c r="E85" i="2"/>
  <c r="J89" i="2"/>
  <c r="F92" i="2"/>
  <c r="J92" i="2"/>
  <c r="BE123" i="2"/>
  <c r="BE125" i="2"/>
  <c r="BE127" i="2"/>
  <c r="F35" i="2"/>
  <c r="BB95" i="1"/>
  <c r="F36" i="2"/>
  <c r="BC95" i="1"/>
  <c r="F37" i="3"/>
  <c r="BD96" i="1"/>
  <c r="F36" i="4"/>
  <c r="BC97" i="1"/>
  <c r="J34" i="5"/>
  <c r="AW98" i="1"/>
  <c r="J34" i="6"/>
  <c r="AW99" i="1" s="1"/>
  <c r="F36" i="6"/>
  <c r="BC99" i="1"/>
  <c r="F35" i="7"/>
  <c r="BB100" i="1" s="1"/>
  <c r="F36" i="8"/>
  <c r="BC101" i="1" s="1"/>
  <c r="F37" i="9"/>
  <c r="BD102" i="1" s="1"/>
  <c r="F35" i="10"/>
  <c r="BB103" i="1" s="1"/>
  <c r="J34" i="2"/>
  <c r="AW95" i="1" s="1"/>
  <c r="F34" i="3"/>
  <c r="BA96" i="1" s="1"/>
  <c r="F34" i="4"/>
  <c r="BA97" i="1" s="1"/>
  <c r="F37" i="4"/>
  <c r="BD97" i="1" s="1"/>
  <c r="F36" i="5"/>
  <c r="BC98" i="1" s="1"/>
  <c r="F34" i="6"/>
  <c r="BA99" i="1" s="1"/>
  <c r="J34" i="7"/>
  <c r="AW100" i="1" s="1"/>
  <c r="F37" i="8"/>
  <c r="BD101" i="1" s="1"/>
  <c r="J34" i="8"/>
  <c r="AW101" i="1" s="1"/>
  <c r="F35" i="9"/>
  <c r="BB102" i="1" s="1"/>
  <c r="J34" i="10"/>
  <c r="AW103" i="1" s="1"/>
  <c r="F37" i="2"/>
  <c r="BD95" i="1" s="1"/>
  <c r="J34" i="3"/>
  <c r="AW96" i="1" s="1"/>
  <c r="J34" i="4"/>
  <c r="AW97" i="1" s="1"/>
  <c r="F35" i="4"/>
  <c r="BB97" i="1" s="1"/>
  <c r="F35" i="5"/>
  <c r="BB98" i="1" s="1"/>
  <c r="F37" i="6"/>
  <c r="BD99" i="1" s="1"/>
  <c r="F34" i="7"/>
  <c r="BA100" i="1" s="1"/>
  <c r="F37" i="7"/>
  <c r="BD100" i="1" s="1"/>
  <c r="J34" i="9"/>
  <c r="AW102" i="1" s="1"/>
  <c r="F34" i="10"/>
  <c r="BA103" i="1" s="1"/>
  <c r="F36" i="10"/>
  <c r="BC103" i="1" s="1"/>
  <c r="F34" i="2"/>
  <c r="BA95" i="1" s="1"/>
  <c r="F35" i="3"/>
  <c r="BB96" i="1" s="1"/>
  <c r="F36" i="3"/>
  <c r="BC96" i="1" s="1"/>
  <c r="F34" i="5"/>
  <c r="BA98" i="1" s="1"/>
  <c r="F37" i="5"/>
  <c r="BD98" i="1" s="1"/>
  <c r="F35" i="6"/>
  <c r="BB99" i="1" s="1"/>
  <c r="F36" i="7"/>
  <c r="BC100" i="1" s="1"/>
  <c r="F34" i="8"/>
  <c r="BA101" i="1" s="1"/>
  <c r="F35" i="8"/>
  <c r="BB101" i="1" s="1"/>
  <c r="F34" i="9"/>
  <c r="BA102" i="1" s="1"/>
  <c r="F36" i="9"/>
  <c r="BC102" i="1" s="1"/>
  <c r="F37" i="10"/>
  <c r="BD103" i="1" s="1"/>
  <c r="T123" i="8" l="1"/>
  <c r="T122" i="8"/>
  <c r="T168" i="6"/>
  <c r="P125" i="9"/>
  <c r="P124" i="9" s="1"/>
  <c r="AU102" i="1" s="1"/>
  <c r="R127" i="7"/>
  <c r="P168" i="6"/>
  <c r="R123" i="8"/>
  <c r="R122" i="8"/>
  <c r="P130" i="6"/>
  <c r="P129" i="6"/>
  <c r="AU99" i="1" s="1"/>
  <c r="P122" i="8"/>
  <c r="AU101" i="1"/>
  <c r="P164" i="7"/>
  <c r="T123" i="10"/>
  <c r="T122" i="10" s="1"/>
  <c r="R164" i="7"/>
  <c r="P127" i="7"/>
  <c r="P126" i="7" s="1"/>
  <c r="AU100" i="1" s="1"/>
  <c r="T121" i="4"/>
  <c r="T120" i="4"/>
  <c r="P123" i="10"/>
  <c r="P122" i="10" s="1"/>
  <c r="AU103" i="1" s="1"/>
  <c r="T125" i="9"/>
  <c r="T124" i="9" s="1"/>
  <c r="T130" i="6"/>
  <c r="T129" i="6"/>
  <c r="T125" i="3"/>
  <c r="T124" i="3" s="1"/>
  <c r="T127" i="7"/>
  <c r="R130" i="6"/>
  <c r="R129" i="6"/>
  <c r="R125" i="9"/>
  <c r="R124" i="9" s="1"/>
  <c r="BK130" i="6"/>
  <c r="J130" i="6"/>
  <c r="J97" i="6" s="1"/>
  <c r="T164" i="7"/>
  <c r="BK121" i="4"/>
  <c r="J121" i="4"/>
  <c r="J97" i="4" s="1"/>
  <c r="BK122" i="5"/>
  <c r="J122" i="5"/>
  <c r="J97" i="5"/>
  <c r="BK127" i="7"/>
  <c r="J127" i="7" s="1"/>
  <c r="J97" i="7" s="1"/>
  <c r="BK123" i="10"/>
  <c r="BK122" i="10" s="1"/>
  <c r="J122" i="10" s="1"/>
  <c r="J96" i="10" s="1"/>
  <c r="BK121" i="2"/>
  <c r="J121" i="2" s="1"/>
  <c r="J97" i="2" s="1"/>
  <c r="BK137" i="8"/>
  <c r="J137" i="8"/>
  <c r="J101" i="8" s="1"/>
  <c r="BK155" i="9"/>
  <c r="J155" i="9"/>
  <c r="J103" i="9"/>
  <c r="BK183" i="3"/>
  <c r="J183" i="3" s="1"/>
  <c r="J101" i="3" s="1"/>
  <c r="BK164" i="7"/>
  <c r="J164" i="7" s="1"/>
  <c r="J101" i="7" s="1"/>
  <c r="BK123" i="8"/>
  <c r="J123" i="8"/>
  <c r="J97" i="8" s="1"/>
  <c r="BK125" i="9"/>
  <c r="J125" i="9"/>
  <c r="J97" i="9"/>
  <c r="BK129" i="6"/>
  <c r="J129" i="6" s="1"/>
  <c r="J96" i="6" s="1"/>
  <c r="F33" i="3"/>
  <c r="AZ96" i="1" s="1"/>
  <c r="F33" i="6"/>
  <c r="AZ99" i="1"/>
  <c r="J33" i="8"/>
  <c r="AV101" i="1" s="1"/>
  <c r="AT101" i="1" s="1"/>
  <c r="BD94" i="1"/>
  <c r="W33" i="1"/>
  <c r="BA94" i="1"/>
  <c r="W30" i="1"/>
  <c r="J33" i="3"/>
  <c r="AV96" i="1"/>
  <c r="AT96" i="1" s="1"/>
  <c r="J33" i="6"/>
  <c r="AV99" i="1" s="1"/>
  <c r="AT99" i="1" s="1"/>
  <c r="F33" i="8"/>
  <c r="AZ101" i="1"/>
  <c r="F33" i="10"/>
  <c r="AZ103" i="1"/>
  <c r="J33" i="10"/>
  <c r="AV103" i="1"/>
  <c r="AT103" i="1" s="1"/>
  <c r="J33" i="2"/>
  <c r="AV95" i="1" s="1"/>
  <c r="AT95" i="1" s="1"/>
  <c r="J33" i="4"/>
  <c r="AV97" i="1"/>
  <c r="AT97" i="1" s="1"/>
  <c r="J33" i="5"/>
  <c r="AV98" i="1" s="1"/>
  <c r="AT98" i="1" s="1"/>
  <c r="F33" i="7"/>
  <c r="AZ100" i="1" s="1"/>
  <c r="J33" i="9"/>
  <c r="AV102" i="1"/>
  <c r="AT102" i="1" s="1"/>
  <c r="BC94" i="1"/>
  <c r="W32" i="1" s="1"/>
  <c r="F33" i="2"/>
  <c r="AZ95" i="1" s="1"/>
  <c r="F33" i="4"/>
  <c r="AZ97" i="1" s="1"/>
  <c r="F33" i="5"/>
  <c r="AZ98" i="1" s="1"/>
  <c r="J33" i="7"/>
  <c r="AV100" i="1" s="1"/>
  <c r="AT100" i="1" s="1"/>
  <c r="F33" i="9"/>
  <c r="AZ102" i="1" s="1"/>
  <c r="BB94" i="1"/>
  <c r="W31" i="1"/>
  <c r="T126" i="7" l="1"/>
  <c r="R126" i="7"/>
  <c r="BK124" i="3"/>
  <c r="J124" i="3"/>
  <c r="J96" i="3" s="1"/>
  <c r="BK120" i="2"/>
  <c r="J120" i="2" s="1"/>
  <c r="J96" i="2" s="1"/>
  <c r="BK126" i="7"/>
  <c r="J126" i="7"/>
  <c r="J96" i="7" s="1"/>
  <c r="J123" i="10"/>
  <c r="J97" i="10" s="1"/>
  <c r="BK120" i="4"/>
  <c r="J120" i="4" s="1"/>
  <c r="J30" i="4" s="1"/>
  <c r="AG97" i="1" s="1"/>
  <c r="BK121" i="5"/>
  <c r="J121" i="5" s="1"/>
  <c r="J96" i="5" s="1"/>
  <c r="BK122" i="8"/>
  <c r="J122" i="8"/>
  <c r="J30" i="8" s="1"/>
  <c r="AG101" i="1" s="1"/>
  <c r="BK124" i="9"/>
  <c r="J124" i="9"/>
  <c r="J96" i="9" s="1"/>
  <c r="J30" i="10"/>
  <c r="AG103" i="1" s="1"/>
  <c r="AZ94" i="1"/>
  <c r="W29" i="1" s="1"/>
  <c r="AU94" i="1"/>
  <c r="J30" i="6"/>
  <c r="AG99" i="1"/>
  <c r="AY94" i="1"/>
  <c r="AX94" i="1"/>
  <c r="AW94" i="1"/>
  <c r="AK30" i="1"/>
  <c r="J39" i="8" l="1"/>
  <c r="J39" i="4"/>
  <c r="J39" i="10"/>
  <c r="J96" i="4"/>
  <c r="J96" i="8"/>
  <c r="J39" i="6"/>
  <c r="AN99" i="1"/>
  <c r="AN101" i="1"/>
  <c r="AN103" i="1"/>
  <c r="AN97" i="1"/>
  <c r="J30" i="2"/>
  <c r="AG95" i="1"/>
  <c r="J30" i="7"/>
  <c r="AG100" i="1" s="1"/>
  <c r="J30" i="9"/>
  <c r="AG102" i="1"/>
  <c r="J30" i="5"/>
  <c r="AG98" i="1" s="1"/>
  <c r="J30" i="3"/>
  <c r="AG96" i="1"/>
  <c r="AN96" i="1" s="1"/>
  <c r="AV94" i="1"/>
  <c r="AK29" i="1"/>
  <c r="J39" i="9" l="1"/>
  <c r="J39" i="5"/>
  <c r="J39" i="7"/>
  <c r="J39" i="2"/>
  <c r="J39" i="3"/>
  <c r="AN95" i="1"/>
  <c r="AN98" i="1"/>
  <c r="AN102" i="1"/>
  <c r="AN100" i="1"/>
  <c r="AT94" i="1"/>
  <c r="AG94" i="1"/>
  <c r="AK26" i="1"/>
  <c r="AN94" i="1" l="1"/>
  <c r="AK35" i="1"/>
</calcChain>
</file>

<file path=xl/sharedStrings.xml><?xml version="1.0" encoding="utf-8"?>
<sst xmlns="http://schemas.openxmlformats.org/spreadsheetml/2006/main" count="5407" uniqueCount="841">
  <si>
    <t>Export Komplet</t>
  </si>
  <si>
    <t/>
  </si>
  <si>
    <t>2.0</t>
  </si>
  <si>
    <t>ZAMOK</t>
  </si>
  <si>
    <t>False</t>
  </si>
  <si>
    <t>{16c33e71-1f35-486a-888d-54f72b7a86c6}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</si>
  <si>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</si>
  <si>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</si>
  <si>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</si>
  <si>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</si>
  <si>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</si>
  <si>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</si>
  <si>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</si>
  <si>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</si>
  <si>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</si>
  <si>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</si>
  <si>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</si>
  <si>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</si>
  <si>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</si>
  <si>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Brno, Mánesova 12</t>
  </si>
  <si>
    <t>Datum:</t>
  </si>
  <si>
    <t>Zadavatel:</t>
  </si>
  <si>
    <t>IČ:</t>
  </si>
  <si>
    <t>00216224</t>
  </si>
  <si>
    <t>Masarykova univerzita, Žerotínovo nám. 9, Brno</t>
  </si>
  <si>
    <t>DIČ:</t>
  </si>
  <si>
    <t>CZ00216224</t>
  </si>
  <si>
    <t>Uchazeč:</t>
  </si>
  <si>
    <t>Vyplň údaj</t>
  </si>
  <si>
    <t>Projektant:</t>
  </si>
  <si>
    <t>28273231</t>
  </si>
  <si>
    <t>PROXIMA porjekt, s.r.o., Lidická 19, Brno</t>
  </si>
  <si>
    <t>CZ28273231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</si>
  <si>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</si>
  <si>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</si>
  <si>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</si>
  <si>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</si>
  <si>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</si>
  <si>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</si>
  <si>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</si>
  <si>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</si>
  <si>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</si>
  <si>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</si>
  <si>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</si>
  <si>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</si>
  <si>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</si>
  <si>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</si>
  <si>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</si>
  <si>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</si>
  <si>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</si>
  <si>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</si>
  <si>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</si>
  <si>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</si>
  <si>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</si>
  <si>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</si>
  <si>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</si>
  <si>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</si>
  <si>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</si>
  <si>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</si>
  <si>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</si>
  <si>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</si>
  <si>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</si>
  <si>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</si>
  <si>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</si>
  <si>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</si>
  <si>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</si>
  <si>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</si>
  <si>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</si>
  <si>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</si>
  <si>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</si>
  <si>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</si>
  <si>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</si>
  <si>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</si>
  <si>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</si>
  <si>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</si>
  <si>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</si>
  <si>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</si>
  <si>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</si>
  <si>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</si>
  <si>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</si>
  <si>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</si>
  <si>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</si>
  <si>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</si>
  <si>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Vytyčení sítí, sondy</t>
  </si>
  <si>
    <t>STA</t>
  </si>
  <si>
    <t>1</t>
  </si>
  <si>
    <t>{94ad7d25-c040-42d1-aa0e-49c6e749018e}</t>
  </si>
  <si>
    <t>2</t>
  </si>
  <si>
    <t>02</t>
  </si>
  <si>
    <t>Výkopové práce</t>
  </si>
  <si>
    <t>{1845e896-2dde-40b7-b556-ea4277059ebd}</t>
  </si>
  <si>
    <t>03</t>
  </si>
  <si>
    <t>Mikropiloty</t>
  </si>
  <si>
    <t>{2075c4c0-b0ba-4c41-a8c3-98ec73fe4937}</t>
  </si>
  <si>
    <t>04</t>
  </si>
  <si>
    <t>Převázkové pasy</t>
  </si>
  <si>
    <t>{a4bc5c9b-220a-4fb1-b296-62024ee88fed}</t>
  </si>
  <si>
    <t>05</t>
  </si>
  <si>
    <t>Podkladní deska - krček</t>
  </si>
  <si>
    <t>{f85c6780-db36-4b39-b2f8-8dba4586ad13}</t>
  </si>
  <si>
    <t>06</t>
  </si>
  <si>
    <t>Trhliny</t>
  </si>
  <si>
    <t>{8503b463-3be4-480d-b086-e77c618fb29d}</t>
  </si>
  <si>
    <t>07</t>
  </si>
  <si>
    <t>Drenáže</t>
  </si>
  <si>
    <t>{07e316f0-e60a-4f8d-9880-2930af08d42e}</t>
  </si>
  <si>
    <t>08</t>
  </si>
  <si>
    <t>Okap.chodník, ter.úpravy</t>
  </si>
  <si>
    <t>{1f5b8b05-3e42-4927-8740-4b7f9ca2adc5}</t>
  </si>
  <si>
    <t>09</t>
  </si>
  <si>
    <t>Vedlejší rozpočtové náklady</t>
  </si>
  <si>
    <t>{cad813d6-d45e-4e75-84c2-a79c84df78d5}</t>
  </si>
  <si>
    <t>KRYCÍ LIST SOUPISU PRACÍ</t>
  </si>
  <si>
    <t>Objekt:</t>
  </si>
  <si>
    <t>01 - Vytyčení sítí, sondy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</si>
  <si>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</si>
  <si>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</si>
  <si>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</si>
  <si>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</si>
  <si>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</si>
  <si>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</si>
  <si>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</si>
  <si>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731 - Ústřední vytápění - kotelny</t>
  </si>
  <si>
    <t xml:space="preserve">    742 - Elektroinstalace - slaboproud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</si>
  <si>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</si>
  <si>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</si>
  <si>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</si>
  <si>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</si>
  <si>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</si>
  <si>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</si>
  <si>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</si>
  <si>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</si>
  <si>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</si>
  <si>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</si>
  <si>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</si>
  <si>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</si>
  <si>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</si>
  <si>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</si>
  <si>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</si>
  <si>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</si>
  <si>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</si>
  <si>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</si>
  <si>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</si>
  <si>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 R1</t>
  </si>
  <si>
    <t>Vytyčení kanalizace, sonda</t>
  </si>
  <si>
    <t>kus</t>
  </si>
  <si>
    <t>16</t>
  </si>
  <si>
    <t>452558050</t>
  </si>
  <si>
    <t>731</t>
  </si>
  <si>
    <t>Ústřední vytápění - kotelny</t>
  </si>
  <si>
    <t>731 R1</t>
  </si>
  <si>
    <t>Vytyčení teplovodu, sonda</t>
  </si>
  <si>
    <t>-492159664</t>
  </si>
  <si>
    <t>742</t>
  </si>
  <si>
    <t>Elektroinstalace - slaboproud</t>
  </si>
  <si>
    <t>3</t>
  </si>
  <si>
    <t>742 R1</t>
  </si>
  <si>
    <t>Vytyčení kanalizačního vedení, sonda</t>
  </si>
  <si>
    <t>-1161743823</t>
  </si>
  <si>
    <t>02 - Výkopové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</si>
  <si>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</si>
  <si>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</si>
  <si>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</si>
  <si>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</si>
  <si>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741 - Elektroinstalace - silnoproud</t>
  </si>
  <si>
    <t>HSV</t>
  </si>
  <si>
    <t>Práce a dodávky HSV</t>
  </si>
  <si>
    <t>Zemní práce</t>
  </si>
  <si>
    <t>111211101</t>
  </si>
  <si>
    <t>Odstranění křovin a dřevitého porostu</t>
  </si>
  <si>
    <t>m2</t>
  </si>
  <si>
    <t>4</t>
  </si>
  <si>
    <t>-317667937</t>
  </si>
  <si>
    <t>VV</t>
  </si>
  <si>
    <t>30,0*5,0</t>
  </si>
  <si>
    <t>132312212</t>
  </si>
  <si>
    <t>Hloubení rýh š do 2000 mm v nesoudržných horninách třídy těžitelnosti II, skupiny 4 ručně</t>
  </si>
  <si>
    <t>m3</t>
  </si>
  <si>
    <t>-662826263</t>
  </si>
  <si>
    <t>75+69</t>
  </si>
  <si>
    <t>144,0*1,5*1,5</t>
  </si>
  <si>
    <t>"krček chodba" (7,03*3,48)*0,30</t>
  </si>
  <si>
    <t>324,0+7,339</t>
  </si>
  <si>
    <t>"zaokr." 332</t>
  </si>
  <si>
    <t>151101201</t>
  </si>
  <si>
    <t>Zřízení příložného pažení stěn výkopu hl do 4 m</t>
  </si>
  <si>
    <t>-1969540791</t>
  </si>
  <si>
    <t>(75+69)*1,5</t>
  </si>
  <si>
    <t>151101301</t>
  </si>
  <si>
    <t>Zřízení rozepření stěn při pažení příložném hl do 4 m</t>
  </si>
  <si>
    <t>-547725887</t>
  </si>
  <si>
    <t>"viz.výkopy" (75+69)*1,5*1,5</t>
  </si>
  <si>
    <t>5</t>
  </si>
  <si>
    <t>151101311</t>
  </si>
  <si>
    <t>Odstranění rozepření stěn při pažení příložném hl do 4 m</t>
  </si>
  <si>
    <t>1631048250</t>
  </si>
  <si>
    <t>6</t>
  </si>
  <si>
    <t>M</t>
  </si>
  <si>
    <t>60512125</t>
  </si>
  <si>
    <t>hranol stavební řezivo průřezu do 120cm2 do dl 6m</t>
  </si>
  <si>
    <t>8</t>
  </si>
  <si>
    <t>-1890006145</t>
  </si>
  <si>
    <t>216,0*0,07</t>
  </si>
  <si>
    <t>7</t>
  </si>
  <si>
    <t>151102211</t>
  </si>
  <si>
    <t>Odstranění příložného pažení stěn do 30 m2 hl do 4 m při překopech inženýrských sítí</t>
  </si>
  <si>
    <t>1092758632</t>
  </si>
  <si>
    <t>162211321</t>
  </si>
  <si>
    <t>Vodorovné přemístění výkopku z horniny třídy těžitelnosti II, skupiny 4 a 5 stavebním kolečkem do 10 m</t>
  </si>
  <si>
    <t>744907912</t>
  </si>
  <si>
    <t>"okap.chodník" 18,55</t>
  </si>
  <si>
    <t>"zámk.dlažba" 60,0*0,1</t>
  </si>
  <si>
    <t>"rýhy" 332,0</t>
  </si>
  <si>
    <t>"ozub" 8,5</t>
  </si>
  <si>
    <t>Součet</t>
  </si>
  <si>
    <t>9</t>
  </si>
  <si>
    <t>162211329</t>
  </si>
  <si>
    <t>Příplatek k vodorovnému přemístění výkopku z horniny třídy těžitelnosti II, skupiny 4 a 5 stavebním kolečkem ZKD 10 m</t>
  </si>
  <si>
    <t>-45774544</t>
  </si>
  <si>
    <t>365,05*10</t>
  </si>
  <si>
    <t>10</t>
  </si>
  <si>
    <t>167111102</t>
  </si>
  <si>
    <t>Nakládání výkopku z hornin třídy těžitelnosti II, skupiny 4 a 5 ručně</t>
  </si>
  <si>
    <t>1621083064</t>
  </si>
  <si>
    <t>"bet. kce." 116,0</t>
  </si>
  <si>
    <t>"deska krček" 7,03*3,48*0,2</t>
  </si>
  <si>
    <t>"pokl.beton"10,0</t>
  </si>
  <si>
    <t>"pod.zámk.dl." 60,0*0,1</t>
  </si>
  <si>
    <t>"zaokr." 155,5</t>
  </si>
  <si>
    <t>11</t>
  </si>
  <si>
    <t>175111201</t>
  </si>
  <si>
    <t>Obsypání objektu nad přilehlým původním terénem sypaninou bez prohození, uloženou do 3 m ručně</t>
  </si>
  <si>
    <t>-1313263609</t>
  </si>
  <si>
    <t>"obsypání objektu"</t>
  </si>
  <si>
    <t>332,0-155,5</t>
  </si>
  <si>
    <t>12</t>
  </si>
  <si>
    <t>58343920</t>
  </si>
  <si>
    <t>kamenivo drcené hrubé frakce 16/22</t>
  </si>
  <si>
    <t>t</t>
  </si>
  <si>
    <t>-1412626606</t>
  </si>
  <si>
    <t>"zásyp" 176,5*2,0</t>
  </si>
  <si>
    <t>Ostatní konstrukce a práce, bourání</t>
  </si>
  <si>
    <t>13</t>
  </si>
  <si>
    <t>961044111</t>
  </si>
  <si>
    <t>Bourání základů z betonu prostého</t>
  </si>
  <si>
    <t>-1874215873</t>
  </si>
  <si>
    <t>"okap.chodník"</t>
  </si>
  <si>
    <t>75+69+6+14,43+2,15-12</t>
  </si>
  <si>
    <t>154,58*0,6*0,2</t>
  </si>
  <si>
    <t>14</t>
  </si>
  <si>
    <t>961055111</t>
  </si>
  <si>
    <t>Bourání základů ze ŽB</t>
  </si>
  <si>
    <t>820129169</t>
  </si>
  <si>
    <t>"deska krček" (7,03*3,48)*0,2</t>
  </si>
  <si>
    <t>"ozub pod základ" (30,0*0,3)*0,4</t>
  </si>
  <si>
    <t>"zaokr." 8,5</t>
  </si>
  <si>
    <t>965081353</t>
  </si>
  <si>
    <t>Bourání podlah z dlaždic betonových, teracových nebo čedičových tl přes 40 mm plochy přes 1 m2</t>
  </si>
  <si>
    <t>-250731721</t>
  </si>
  <si>
    <t>13,0*4,6</t>
  </si>
  <si>
    <t>"zaokr." 60,0</t>
  </si>
  <si>
    <t>997</t>
  </si>
  <si>
    <t>Přesun sutě</t>
  </si>
  <si>
    <t>997013501</t>
  </si>
  <si>
    <t>Odvoz suti a vybouraných hmot na skládku nebo meziskládku do 1 km se složením</t>
  </si>
  <si>
    <t>8559401</t>
  </si>
  <si>
    <t>155,5*2,0</t>
  </si>
  <si>
    <t>17</t>
  </si>
  <si>
    <t>997013509</t>
  </si>
  <si>
    <t>Příplatek k odvozu suti a vybouraných hmot na skládku ZKD 1 km přes 1 km</t>
  </si>
  <si>
    <t>1584814585</t>
  </si>
  <si>
    <t>311,0*10</t>
  </si>
  <si>
    <t>18</t>
  </si>
  <si>
    <t>997013655</t>
  </si>
  <si>
    <t>Poplatek za uložení na skládce (skládkovné) zeminy a kamení kód odpadu 17 05 04</t>
  </si>
  <si>
    <t>1607942798</t>
  </si>
  <si>
    <t>19</t>
  </si>
  <si>
    <t>721 R2</t>
  </si>
  <si>
    <t>Vyvěšení obnaženého kanalizačního potrubí s ochranou</t>
  </si>
  <si>
    <t>-729553267</t>
  </si>
  <si>
    <t>20</t>
  </si>
  <si>
    <t>731 R2</t>
  </si>
  <si>
    <t>Ochrana teplovodu s případným podchycením ve výkopu</t>
  </si>
  <si>
    <t>-1549039182</t>
  </si>
  <si>
    <t>741</t>
  </si>
  <si>
    <t>Elektroinstalace - silnoproud</t>
  </si>
  <si>
    <t>741 R2</t>
  </si>
  <si>
    <t>Zajištění komunikačních vedení ve výkopech</t>
  </si>
  <si>
    <t>ks</t>
  </si>
  <si>
    <t>552581183</t>
  </si>
  <si>
    <t>03 - Mikropiloty</t>
  </si>
  <si>
    <t xml:space="preserve">    2 - Zakládání</t>
  </si>
  <si>
    <t xml:space="preserve">    998 - Přesun hmot</t>
  </si>
  <si>
    <t>Zakládání</t>
  </si>
  <si>
    <t>224311114</t>
  </si>
  <si>
    <t>Vrty maloprofilové D do 156 mm úklon do 45° hl do 25 m hor. III a IV</t>
  </si>
  <si>
    <t>m</t>
  </si>
  <si>
    <t>-1954941756</t>
  </si>
  <si>
    <t>"MP 1-46"  422,0</t>
  </si>
  <si>
    <t>"MP 47-52" 36,0</t>
  </si>
  <si>
    <t>Mezisoučet</t>
  </si>
  <si>
    <t>458,0-(52*0,6)</t>
  </si>
  <si>
    <t>281601111</t>
  </si>
  <si>
    <t>Injektování vrtů nízkotlaké vzestupné s jednoduchým obturátorem tlakem do 0,6 MPa</t>
  </si>
  <si>
    <t>hod</t>
  </si>
  <si>
    <t>1483037052</t>
  </si>
  <si>
    <t>(156,0+302,0)*5/60</t>
  </si>
  <si>
    <t>282602113</t>
  </si>
  <si>
    <t>Injektování povrchové vysokotlaké s dvojitým obturátorem mikropilot a kotev tlakem do 4,5 MPa</t>
  </si>
  <si>
    <t>1903832440</t>
  </si>
  <si>
    <t>302/0,5</t>
  </si>
  <si>
    <t>"manžet" 604+52</t>
  </si>
  <si>
    <t>656*5/60</t>
  </si>
  <si>
    <t>58522150</t>
  </si>
  <si>
    <t>cement portlandský směsný CEM II 32,5MPa</t>
  </si>
  <si>
    <t>1616136931</t>
  </si>
  <si>
    <t>604*0,035</t>
  </si>
  <si>
    <t>52*0,05</t>
  </si>
  <si>
    <t>23,74*1,38</t>
  </si>
  <si>
    <t>283111111</t>
  </si>
  <si>
    <t>Zřízení trubkových mikropilot svislých část hladká D 80 mm</t>
  </si>
  <si>
    <t>1706644046</t>
  </si>
  <si>
    <t>138,0+18,0</t>
  </si>
  <si>
    <t>283111121</t>
  </si>
  <si>
    <t>Zřízení trubkových mikropilot svislých část manžetová D 80 mm</t>
  </si>
  <si>
    <t>-913373352</t>
  </si>
  <si>
    <t>284,0+18,0</t>
  </si>
  <si>
    <t>14011048</t>
  </si>
  <si>
    <t>trubka ocelová bezešvá hladká jakost 11 353 76x10mm</t>
  </si>
  <si>
    <t>474997827</t>
  </si>
  <si>
    <t>(302,0+156,0)*1,1</t>
  </si>
  <si>
    <t>"zaokr." 504,0</t>
  </si>
  <si>
    <t>504*1,1 'Přepočtené koeficientem množství</t>
  </si>
  <si>
    <t>283131111</t>
  </si>
  <si>
    <t>Zřízení hlavy mikropilot namáhaných tlakem i tahem D do 80 mm</t>
  </si>
  <si>
    <t>-344953468</t>
  </si>
  <si>
    <t>13515123</t>
  </si>
  <si>
    <t>ocel široká jakost S235JR 200x15mm</t>
  </si>
  <si>
    <t>872299045</t>
  </si>
  <si>
    <t>(0,15*0,15*0,012)*52*7,85</t>
  </si>
  <si>
    <t>"zaokr." 0,110</t>
  </si>
  <si>
    <t>14011062</t>
  </si>
  <si>
    <t>trubka ocelová bezešvá hladká jakost 11 353 89x5mm</t>
  </si>
  <si>
    <t>-1430788077</t>
  </si>
  <si>
    <t>"halvy" 52*0,1</t>
  </si>
  <si>
    <t>977151123</t>
  </si>
  <si>
    <t>Jádrové vrty diamantovými korunkami do D 150 mm do stavebních materiálů</t>
  </si>
  <si>
    <t>1013647187</t>
  </si>
  <si>
    <t>"MP 1-52"</t>
  </si>
  <si>
    <t>52*0,6</t>
  </si>
  <si>
    <t>985676111</t>
  </si>
  <si>
    <t>Výztuž ztužujících věnců z oceli 10 216 - E6</t>
  </si>
  <si>
    <t>-1446968014</t>
  </si>
  <si>
    <t>"omotávky viz.PD"</t>
  </si>
  <si>
    <t>28,86*0,001</t>
  </si>
  <si>
    <t>998</t>
  </si>
  <si>
    <t>Přesun hmot</t>
  </si>
  <si>
    <t>998004011</t>
  </si>
  <si>
    <t>Přesun hmot pro injektování, kotvy a mikropiloty</t>
  </si>
  <si>
    <t>-1290749169</t>
  </si>
  <si>
    <t>04 - Převázkové pasy</t>
  </si>
  <si>
    <t xml:space="preserve">    3 - Svislé a kompletní konstrukce</t>
  </si>
  <si>
    <t xml:space="preserve">    4 - Vodorovné konstrukce</t>
  </si>
  <si>
    <t>Svislé a kompletní konstrukce</t>
  </si>
  <si>
    <t>341941001</t>
  </si>
  <si>
    <t>Nosné nebo spojovací svary tl do 10 mm ocelových doplňkových konstrukcí při montáži dílců</t>
  </si>
  <si>
    <t>2070459973</t>
  </si>
  <si>
    <t>"pol.10" 196*0,3</t>
  </si>
  <si>
    <t>Vodorovné konstrukce</t>
  </si>
  <si>
    <t>451315115</t>
  </si>
  <si>
    <t>Podkladní nebo výplňová vrstva z betonu C 16/20 tl do 100 mm</t>
  </si>
  <si>
    <t>-1085388241</t>
  </si>
  <si>
    <t>(75,0+69,0)*0,7</t>
  </si>
  <si>
    <t>985 R1</t>
  </si>
  <si>
    <t>čekací doba přepravníku</t>
  </si>
  <si>
    <t>-28595634</t>
  </si>
  <si>
    <t>985 R2</t>
  </si>
  <si>
    <t>Čerpadlo na beton, mobilní SCHWING</t>
  </si>
  <si>
    <t>1443855099</t>
  </si>
  <si>
    <t>985131111</t>
  </si>
  <si>
    <t>Očištění ploch stěn, rubu kleneb a podlah tlakovou vodou</t>
  </si>
  <si>
    <t>-1840312823</t>
  </si>
  <si>
    <t>144,0*1,50</t>
  </si>
  <si>
    <t>985131311</t>
  </si>
  <si>
    <t>Ruční dočištění ploch stěn, rubu kleneb a podlah ocelových kartáči</t>
  </si>
  <si>
    <t>-2106001382</t>
  </si>
  <si>
    <t>985331215</t>
  </si>
  <si>
    <t>Dodatečné vlepování betonářské výztuže D 16 mm do chemické malty včetně vyvrtání otvoru</t>
  </si>
  <si>
    <t>-1419114590</t>
  </si>
  <si>
    <t>"pol. 9" 1276*0,35</t>
  </si>
  <si>
    <t>"pol.10"196*0,50</t>
  </si>
  <si>
    <t>985671114</t>
  </si>
  <si>
    <t>Ztužující věnce ze ŽB tř. C 25/30</t>
  </si>
  <si>
    <t>-630279220</t>
  </si>
  <si>
    <t>"A" (75,0*1,3*0,5)+(75,0*0,7*0,25)</t>
  </si>
  <si>
    <t>"B" (69,0*1,15*0,5)+(69,0*0,6*0,25)</t>
  </si>
  <si>
    <t>"ozub pod základ" 30,0*0,3*0,4</t>
  </si>
  <si>
    <t>"zaokr." 116,0</t>
  </si>
  <si>
    <t>985675111</t>
  </si>
  <si>
    <t>Bednění ztužujících věnců - zřízení</t>
  </si>
  <si>
    <t>1123103880</t>
  </si>
  <si>
    <t>"detail A"</t>
  </si>
  <si>
    <t>75,0*1,3</t>
  </si>
  <si>
    <t>"detail B"</t>
  </si>
  <si>
    <t>69,0*1,15</t>
  </si>
  <si>
    <t>985675121</t>
  </si>
  <si>
    <t>Bednění ztužujících věnců - odstranění</t>
  </si>
  <si>
    <t>-1690899927</t>
  </si>
  <si>
    <t>60621155</t>
  </si>
  <si>
    <t>překližka vodovzdorná protiskl/hladká bříza tl 24mm</t>
  </si>
  <si>
    <t>749609985</t>
  </si>
  <si>
    <t>176,85 = zaokr. 180,0</t>
  </si>
  <si>
    <t>180,0*0,5 "50%"</t>
  </si>
  <si>
    <t>-1783782664</t>
  </si>
  <si>
    <t>176,85*4*0,012</t>
  </si>
  <si>
    <t>"zaokr." 9,0</t>
  </si>
  <si>
    <t>985676112</t>
  </si>
  <si>
    <t>Výztuž ztužujících věnců z oceli 10 505</t>
  </si>
  <si>
    <t>-152619613</t>
  </si>
  <si>
    <t>"viz.tabulka"</t>
  </si>
  <si>
    <t>6,134+2,029</t>
  </si>
  <si>
    <t>998017001</t>
  </si>
  <si>
    <t>Přesun hmot s omezením mechanizace pro budovy v do 6 m</t>
  </si>
  <si>
    <t>1526221604</t>
  </si>
  <si>
    <t>05 - Podkladní deska - krček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</si>
  <si>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</si>
  <si>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</si>
  <si>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</si>
  <si>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771 - Podlahy z dlaždic</t>
  </si>
  <si>
    <t xml:space="preserve">    784 - Dokončovací práce - malby a tapety</t>
  </si>
  <si>
    <t>123 R1</t>
  </si>
  <si>
    <t>Trvalá ochranná trubka chráničky</t>
  </si>
  <si>
    <t>-1875574830</t>
  </si>
  <si>
    <t>123412101</t>
  </si>
  <si>
    <t>Předkop přívodu k el. rozvaděčům</t>
  </si>
  <si>
    <t>1018902967</t>
  </si>
  <si>
    <t>((6,0+2,0)*0,5)*1</t>
  </si>
  <si>
    <t>570897620</t>
  </si>
  <si>
    <t>7,03*3,48*0,1</t>
  </si>
  <si>
    <t>"zaokr." 2,5</t>
  </si>
  <si>
    <t>983116391</t>
  </si>
  <si>
    <t>2,5*2,0</t>
  </si>
  <si>
    <t>271532213</t>
  </si>
  <si>
    <t>Podsyp pod základové konstrukce se zhutněním z hrubého kameniva frakce 8 až 16 mm</t>
  </si>
  <si>
    <t>-696196910</t>
  </si>
  <si>
    <t>(6+2)*0,5*1</t>
  </si>
  <si>
    <t>279351311</t>
  </si>
  <si>
    <t>Zřízení jednostranného bednění základových zdí s ponecháním</t>
  </si>
  <si>
    <t>-1859917719</t>
  </si>
  <si>
    <t>"hlavy"  (0,8*4*0,3)*3</t>
  </si>
  <si>
    <t>"zaokr." 3,0</t>
  </si>
  <si>
    <t>1595361029</t>
  </si>
  <si>
    <t>281346829</t>
  </si>
  <si>
    <t>7,03*3,48</t>
  </si>
  <si>
    <t>"zaokr." 25,0</t>
  </si>
  <si>
    <t>457971111</t>
  </si>
  <si>
    <t>Zřízení vrstvy z geotextilie o sklonu do 10° š do 3 m</t>
  </si>
  <si>
    <t>1067827173</t>
  </si>
  <si>
    <t>69311169</t>
  </si>
  <si>
    <t>geotextilie PP s ÚV stabilizací 200g/m2</t>
  </si>
  <si>
    <t>1005795016</t>
  </si>
  <si>
    <t>25*1,2</t>
  </si>
  <si>
    <t>Úpravy povrchů, podlahy a osazování výplní</t>
  </si>
  <si>
    <t>619995001</t>
  </si>
  <si>
    <t>Začištění omítek kolem oken, dveří, podlah nebo obkladů</t>
  </si>
  <si>
    <t>-2063508079</t>
  </si>
  <si>
    <t>1221375984</t>
  </si>
  <si>
    <t>1058567815</t>
  </si>
  <si>
    <t>-491112916</t>
  </si>
  <si>
    <t>"pol.11" 90*0,40</t>
  </si>
  <si>
    <t>Ztužující věnce obrubní a příčné ze ŽB tř. C 25/30</t>
  </si>
  <si>
    <t>-951454092</t>
  </si>
  <si>
    <t>(25,0*0,20)*1,2</t>
  </si>
  <si>
    <t>1109373604</t>
  </si>
  <si>
    <t>"viz.tabulka" 0,767</t>
  </si>
  <si>
    <t>985676119</t>
  </si>
  <si>
    <t>Příplatek k výztuži ztužujících věnců za práce ve stísněném prostoru</t>
  </si>
  <si>
    <t>-2058054666</t>
  </si>
  <si>
    <t>1767223326</t>
  </si>
  <si>
    <t>711</t>
  </si>
  <si>
    <t>Izolace proti vodě, vlhkosti a plynům</t>
  </si>
  <si>
    <t>711 R1</t>
  </si>
  <si>
    <t>Úprava izolace napojené po obvodě</t>
  </si>
  <si>
    <t>-1593105731</t>
  </si>
  <si>
    <t>(7,03+3,48)*2</t>
  </si>
  <si>
    <t>711111001</t>
  </si>
  <si>
    <t>Provedení izolace proti zemní vlhkosti vodorovné za studena nátěrem penetračním</t>
  </si>
  <si>
    <t>-1938162447</t>
  </si>
  <si>
    <t>11163150</t>
  </si>
  <si>
    <t>lak penetrační asfaltový</t>
  </si>
  <si>
    <t>32</t>
  </si>
  <si>
    <t>-321506261</t>
  </si>
  <si>
    <t>(25,0*1)*0,001</t>
  </si>
  <si>
    <t>22</t>
  </si>
  <si>
    <t>711141559</t>
  </si>
  <si>
    <t>Provedení izolace proti zemní vlhkosti pásy přitavením vodorovné NAIP</t>
  </si>
  <si>
    <t>1068694488</t>
  </si>
  <si>
    <t>2*25,0</t>
  </si>
  <si>
    <t>23</t>
  </si>
  <si>
    <t>62832000</t>
  </si>
  <si>
    <t>pás asfaltový natavitelný oxidovaný tl 3,0mm typu V60 S30 s vložkou ze skleněné rohože, s jemnozrnným minerálním posypem</t>
  </si>
  <si>
    <t>142717935</t>
  </si>
  <si>
    <t>(2*25,0)*1,2</t>
  </si>
  <si>
    <t>713</t>
  </si>
  <si>
    <t>Izolace tepelné</t>
  </si>
  <si>
    <t>24</t>
  </si>
  <si>
    <t>713121111</t>
  </si>
  <si>
    <t>Montáž izolace tepelné podlah volně kladenými rohožemi, pásy, dílci, deskami 1 vrstva</t>
  </si>
  <si>
    <t>-920429144</t>
  </si>
  <si>
    <t>25</t>
  </si>
  <si>
    <t>28376354</t>
  </si>
  <si>
    <t>deska tepelná 100 XPS 200kPa</t>
  </si>
  <si>
    <t>149546826</t>
  </si>
  <si>
    <t>25,0*1,20</t>
  </si>
  <si>
    <t>26</t>
  </si>
  <si>
    <t>741 R1</t>
  </si>
  <si>
    <t>Elektrická revize stávajícího rozvaděče</t>
  </si>
  <si>
    <t>799236584</t>
  </si>
  <si>
    <t>771</t>
  </si>
  <si>
    <t>Podlahy z dlaždic</t>
  </si>
  <si>
    <t>27</t>
  </si>
  <si>
    <t>771111011</t>
  </si>
  <si>
    <t>Vysátí podkladu před pokládkou dlažby</t>
  </si>
  <si>
    <t>1362641143</t>
  </si>
  <si>
    <t>28</t>
  </si>
  <si>
    <t>771121011</t>
  </si>
  <si>
    <t>Nátěr penetrační na podlahu</t>
  </si>
  <si>
    <t>-236338913</t>
  </si>
  <si>
    <t>29</t>
  </si>
  <si>
    <t>771151011</t>
  </si>
  <si>
    <t>Samonivelační stěrka podlah pevnosti 20 MPa tl 3 mm</t>
  </si>
  <si>
    <t>872531910</t>
  </si>
  <si>
    <t>30</t>
  </si>
  <si>
    <t>771474112</t>
  </si>
  <si>
    <t>Montáž soklů z dlaždic keramických rovných flexibilní lepidlo v do 90 mm</t>
  </si>
  <si>
    <t>621346666</t>
  </si>
  <si>
    <t>31</t>
  </si>
  <si>
    <t>771574312</t>
  </si>
  <si>
    <t>Montáž podlah keramických hladkých lepených flexibilním rychletuhnoucím lepidlem do 9 ks/m2</t>
  </si>
  <si>
    <t>1805489762</t>
  </si>
  <si>
    <t>59761011</t>
  </si>
  <si>
    <t>dlažba keramická slinutá hladká do interiéru i exteriéru do 9ks/m2 vč.soklů</t>
  </si>
  <si>
    <t>1345888947</t>
  </si>
  <si>
    <t>25,0*1,25</t>
  </si>
  <si>
    <t>"zaokr." 32,0</t>
  </si>
  <si>
    <t>33</t>
  </si>
  <si>
    <t>58582011</t>
  </si>
  <si>
    <t>lepidlo cementové standardní rychletuhnoucí C2F</t>
  </si>
  <si>
    <t>kg</t>
  </si>
  <si>
    <t>295306098</t>
  </si>
  <si>
    <t>32,0*5</t>
  </si>
  <si>
    <t>34</t>
  </si>
  <si>
    <t>58582019</t>
  </si>
  <si>
    <t>spárovací hmota cementová flexibilní CG2 různé barvy</t>
  </si>
  <si>
    <t>1056438135</t>
  </si>
  <si>
    <t>(25,0+3,0)*0,5</t>
  </si>
  <si>
    <t>784</t>
  </si>
  <si>
    <t>Dokončovací práce - malby a tapety</t>
  </si>
  <si>
    <t>35</t>
  </si>
  <si>
    <t>784111011</t>
  </si>
  <si>
    <t>Obroušení podkladu omítnutého v místnostech výšky do 3,80 m</t>
  </si>
  <si>
    <t>241747675</t>
  </si>
  <si>
    <t>((7,03+3,48)*2)*3</t>
  </si>
  <si>
    <t>"zaokr." 63,0</t>
  </si>
  <si>
    <t>36</t>
  </si>
  <si>
    <t>784111031</t>
  </si>
  <si>
    <t>Omytí podkladu v místnostech výšky do 3,80 m</t>
  </si>
  <si>
    <t>-1575883931</t>
  </si>
  <si>
    <t>63,0+25,0</t>
  </si>
  <si>
    <t>37</t>
  </si>
  <si>
    <t>784191007</t>
  </si>
  <si>
    <t>Čištění vnitřních ploch podlah po provedení malířských prací</t>
  </si>
  <si>
    <t>-1887714676</t>
  </si>
  <si>
    <t>38</t>
  </si>
  <si>
    <t>784211101</t>
  </si>
  <si>
    <t>Dvojnásobné bílé malby ze směsí za mokra výborně otěruvzdorných v místnostech výšky do 3,80 m</t>
  </si>
  <si>
    <t>1650322415</t>
  </si>
  <si>
    <t>06 - Trhliny</t>
  </si>
  <si>
    <t xml:space="preserve">    735 - Ústřední vytápění - otopná tělesa</t>
  </si>
  <si>
    <t xml:space="preserve">    773 - Podlahy z litého teraca</t>
  </si>
  <si>
    <t xml:space="preserve">    783 - Dokončovací práce - nátěry</t>
  </si>
  <si>
    <t>HZS - Hodinové zúčtovací sazby</t>
  </si>
  <si>
    <t>184102713</t>
  </si>
  <si>
    <t>Výsadba keře bez balu v do 2 m do skalek se zalitím ve svahu do 1:1</t>
  </si>
  <si>
    <t>-1454659233</t>
  </si>
  <si>
    <t>0261 R1</t>
  </si>
  <si>
    <t>keře okrasné</t>
  </si>
  <si>
    <t>410167644</t>
  </si>
  <si>
    <t>612315102</t>
  </si>
  <si>
    <t>Vápenná hrubá omítka rýh ve stěnách šířky do 300 mm</t>
  </si>
  <si>
    <t>-768775818</t>
  </si>
  <si>
    <t>612315122</t>
  </si>
  <si>
    <t>Vápenná štuková omítka rýh ve stěnách šířky do 300 mm</t>
  </si>
  <si>
    <t>215492633</t>
  </si>
  <si>
    <t>621324111</t>
  </si>
  <si>
    <t>Škrábaná omítka vápenocementová vnějších podhledů nanášená ručně</t>
  </si>
  <si>
    <t>-942369543</t>
  </si>
  <si>
    <t>476,0*0,20 "20%"</t>
  </si>
  <si>
    <t>622324111</t>
  </si>
  <si>
    <t>Škrábaná omítka vápenocementová (břízolitová) vnějších stěn nanášená ručně</t>
  </si>
  <si>
    <t>2083554677</t>
  </si>
  <si>
    <t>476*0,8 "80%"</t>
  </si>
  <si>
    <t>941 R1</t>
  </si>
  <si>
    <t>Manipulační věže</t>
  </si>
  <si>
    <t>2104477627</t>
  </si>
  <si>
    <t>941211811</t>
  </si>
  <si>
    <t>Demontáž lešení řadového rámového lehkého zatížení do 200 kg/m2 š do 0,9 m v do 10 m</t>
  </si>
  <si>
    <t>152253718</t>
  </si>
  <si>
    <t>941221111</t>
  </si>
  <si>
    <t>Montáž lešení řadového rámového těžkého zatížení do 300 kg/m2 š do 1,2 m v do 10 m</t>
  </si>
  <si>
    <t>-1317552433</t>
  </si>
  <si>
    <t>140,0*5,0</t>
  </si>
  <si>
    <t>941221211</t>
  </si>
  <si>
    <t>Příplatek k lešení řadovému rámovému těžkému š 1,2 m v do 25 m za první a ZKD den použití</t>
  </si>
  <si>
    <t>-342974604</t>
  </si>
  <si>
    <t>700*3</t>
  </si>
  <si>
    <t>978013191</t>
  </si>
  <si>
    <t>Otlučení (osekání) vnitřní vápenné nebo vápenocementové omítky stěn v rozsahu do 100 %</t>
  </si>
  <si>
    <t>-470864950</t>
  </si>
  <si>
    <t>250*0,25</t>
  </si>
  <si>
    <t>"zaokr." 65,0*1*1,2</t>
  </si>
  <si>
    <t>978036191</t>
  </si>
  <si>
    <t>Otlučení (osekání) cementových omítek vnějších ploch v rozsahu do 100 %</t>
  </si>
  <si>
    <t>2091078969</t>
  </si>
  <si>
    <t>140,0*4,2</t>
  </si>
  <si>
    <t>56,0*2,0 "odečet oken"</t>
  </si>
  <si>
    <t>588,0-112,0</t>
  </si>
  <si>
    <t>978036391</t>
  </si>
  <si>
    <t>Otlučení (osekání) vnějších omítek z umělého kamene v rozsahu do 100 %</t>
  </si>
  <si>
    <t>2059689531</t>
  </si>
  <si>
    <t>140,0*0,50</t>
  </si>
  <si>
    <t>985141111</t>
  </si>
  <si>
    <t>Vyčištění trhlin a dutin ve zdivu š do 30 mm hl do 150 mm</t>
  </si>
  <si>
    <t>-1670469589</t>
  </si>
  <si>
    <t>350*0,25</t>
  </si>
  <si>
    <t>"zaokr." 90,0</t>
  </si>
  <si>
    <t>"zaokr." 65,0</t>
  </si>
  <si>
    <t>90,0+65,0</t>
  </si>
  <si>
    <t>985421111</t>
  </si>
  <si>
    <t>Injektáž trhlin š 2 mm v cihelném zdivu tl do 300 mm aktivovanou cementovou maltou včetně vrtů</t>
  </si>
  <si>
    <t>-2132009723</t>
  </si>
  <si>
    <t>985441112</t>
  </si>
  <si>
    <t>Přídavná šroubovitá nerezová výztuž 1 táhlo D 6 mm v drážce v cihelném zdivu hl do 70 mm</t>
  </si>
  <si>
    <t>634680838</t>
  </si>
  <si>
    <t>350,0+250,0</t>
  </si>
  <si>
    <t>735</t>
  </si>
  <si>
    <t>Ústřední vytápění - otopná tělesa</t>
  </si>
  <si>
    <t>735110911</t>
  </si>
  <si>
    <t>Přetěsnění růžice radiátorové otopných těles litinových článkových</t>
  </si>
  <si>
    <t>-458958103</t>
  </si>
  <si>
    <t>(20+19)*2</t>
  </si>
  <si>
    <t>735111810</t>
  </si>
  <si>
    <t>Demontáž otopného tělesa litinového článkového</t>
  </si>
  <si>
    <t>732779436</t>
  </si>
  <si>
    <t>(20,0+19,0)*2*0,7</t>
  </si>
  <si>
    <t>735118110</t>
  </si>
  <si>
    <t>Zkoušky těsnosti otopných těles litinových článkových vodou</t>
  </si>
  <si>
    <t>313522604</t>
  </si>
  <si>
    <t>735119140</t>
  </si>
  <si>
    <t>Montáž otopného tělesa litinového článkového</t>
  </si>
  <si>
    <t>-206311555</t>
  </si>
  <si>
    <t>(20+19)*2*0,7</t>
  </si>
  <si>
    <t>773</t>
  </si>
  <si>
    <t>Podlahy z litého teraca</t>
  </si>
  <si>
    <t>773611140</t>
  </si>
  <si>
    <t>Obklady z přírodního litého teraca parapetů a desek tl 20 mm rozvinuté šířky do 400 mm</t>
  </si>
  <si>
    <t>771998353</t>
  </si>
  <si>
    <t>"umělý kámen" 70,0</t>
  </si>
  <si>
    <t>783</t>
  </si>
  <si>
    <t>Dokončovací práce - nátěry</t>
  </si>
  <si>
    <t>783000125</t>
  </si>
  <si>
    <t>Ochrana konstrukcí nebo prvků při provádění nátěrů obalením fólií</t>
  </si>
  <si>
    <t>1001454600</t>
  </si>
  <si>
    <t>58124844</t>
  </si>
  <si>
    <t>fólie pro malířské potřeby zakrývací tl 25µ 4x5m</t>
  </si>
  <si>
    <t>67970465</t>
  </si>
  <si>
    <t>672,0*1,1</t>
  </si>
  <si>
    <t>417448457</t>
  </si>
  <si>
    <t>(70,0*3)*2</t>
  </si>
  <si>
    <t>70,0*3,6</t>
  </si>
  <si>
    <t>82934521</t>
  </si>
  <si>
    <t>926321942</t>
  </si>
  <si>
    <t>1712145845</t>
  </si>
  <si>
    <t>HZS</t>
  </si>
  <si>
    <t>Hodinové zúčtovací sazby</t>
  </si>
  <si>
    <t>HZS1292</t>
  </si>
  <si>
    <t>Hodinová zúčtovací sazba stavební dělník</t>
  </si>
  <si>
    <t>512</t>
  </si>
  <si>
    <t>572173874</t>
  </si>
  <si>
    <t>3 "dělníci" *20 "hodin"</t>
  </si>
  <si>
    <t>HZS2211</t>
  </si>
  <si>
    <t>Hodinová zúčtovací sazba instalatér</t>
  </si>
  <si>
    <t>-109018938</t>
  </si>
  <si>
    <t>2"pracovníci" * 20 "hodin"</t>
  </si>
  <si>
    <t>07 - Drenáže</t>
  </si>
  <si>
    <t xml:space="preserve">    8 - Trubní vedení</t>
  </si>
  <si>
    <t>212 R1</t>
  </si>
  <si>
    <t>Napojení na dešťovou kanalizaci</t>
  </si>
  <si>
    <t>-23010240</t>
  </si>
  <si>
    <t>212751105</t>
  </si>
  <si>
    <t xml:space="preserve">Trativod z drenážních trubek flexibilních PVC-U SN 4  včetně lože otevřený výkop DN 120 </t>
  </si>
  <si>
    <t>-1547967128</t>
  </si>
  <si>
    <t>273313811</t>
  </si>
  <si>
    <t>Základové desky z betonu tř. C 25/30</t>
  </si>
  <si>
    <t>1572682560</t>
  </si>
  <si>
    <t>"podklad drenážní linie"</t>
  </si>
  <si>
    <t>75*0,50*0,20</t>
  </si>
  <si>
    <t>1093781204</t>
  </si>
  <si>
    <t>75*(1+0,5+1,3+0,8)</t>
  </si>
  <si>
    <t>69311068</t>
  </si>
  <si>
    <t>geotextilie netkaná separační, ochranná, filtrační, drenážní PP 300g/m2</t>
  </si>
  <si>
    <t>-1681843955</t>
  </si>
  <si>
    <t>270,0*1,5</t>
  </si>
  <si>
    <t>Trubní vedení</t>
  </si>
  <si>
    <t>895 R1</t>
  </si>
  <si>
    <t>Proplachovací a kontrolní šachta z PE-HD DN 600 pro drenáže liniových staveb redukce DN 400/350</t>
  </si>
  <si>
    <t>-739579292</t>
  </si>
  <si>
    <t>-1552698808</t>
  </si>
  <si>
    <t>75,0*(1,19+0,71)</t>
  </si>
  <si>
    <t>-1447223185</t>
  </si>
  <si>
    <t>142,5*0,5</t>
  </si>
  <si>
    <t>"zaokr."  72,0*0,001</t>
  </si>
  <si>
    <t>-21125083</t>
  </si>
  <si>
    <t>-1523173664</t>
  </si>
  <si>
    <t>142,5*1,2</t>
  </si>
  <si>
    <t>711161115</t>
  </si>
  <si>
    <t>Izolace proti zemní vlhkosti nopovou fólií vodorovná, nopek v 20,0 mm, tl do 1,0 mm</t>
  </si>
  <si>
    <t>266761500</t>
  </si>
  <si>
    <t>112,5*1,3</t>
  </si>
  <si>
    <t>"zaokr." 147,0</t>
  </si>
  <si>
    <t>711161273</t>
  </si>
  <si>
    <t>Provedení izolace proti zemní vlhkosti svislé z nopové fólie</t>
  </si>
  <si>
    <t>-1490288029</t>
  </si>
  <si>
    <t>75,0*1,50</t>
  </si>
  <si>
    <t>28377600</t>
  </si>
  <si>
    <t>tvarovka koutová pro drenážní nopové fólie</t>
  </si>
  <si>
    <t>-1236931924</t>
  </si>
  <si>
    <t>75/2</t>
  </si>
  <si>
    <t>"zaokr." 38 "ks - krycí lišta"</t>
  </si>
  <si>
    <t>08 - Okap.chodník, ter.úpravy</t>
  </si>
  <si>
    <t xml:space="preserve">    5 - Komunikace pozemní</t>
  </si>
  <si>
    <t>181 R1</t>
  </si>
  <si>
    <t>Uvedení terénu do původního stavu  + tráva</t>
  </si>
  <si>
    <t>985278902</t>
  </si>
  <si>
    <t>00572 R1</t>
  </si>
  <si>
    <t>osivo směs travní parková</t>
  </si>
  <si>
    <t>-1852161010</t>
  </si>
  <si>
    <t>280,0*0,02</t>
  </si>
  <si>
    <t>"zaokr." 6,0</t>
  </si>
  <si>
    <t>181311103</t>
  </si>
  <si>
    <t>Rozprostření ornice tl vrstvy do 200 mm v rovině nebo ve svahu do 1:5 ručně</t>
  </si>
  <si>
    <t>-1681111123</t>
  </si>
  <si>
    <t>140,0*2</t>
  </si>
  <si>
    <t>10364101</t>
  </si>
  <si>
    <t>zemina pro terénní úpravy -  ornice</t>
  </si>
  <si>
    <t>233994873</t>
  </si>
  <si>
    <t>280*0,05</t>
  </si>
  <si>
    <t>14*1,5</t>
  </si>
  <si>
    <t>451577777</t>
  </si>
  <si>
    <t>Podklad nebo lože pod dlažbu vodorovný nebo do sklonu 1:5 z kameniva těženého tl do 100 mm</t>
  </si>
  <si>
    <t>1272855279</t>
  </si>
  <si>
    <t>60,0+(140*0,6)+42,0</t>
  </si>
  <si>
    <t>58344171</t>
  </si>
  <si>
    <t>štěrkodrť frakce 0/32</t>
  </si>
  <si>
    <t>-311928939</t>
  </si>
  <si>
    <t>(186,0*0,15)*2,0</t>
  </si>
  <si>
    <t>Komunikace pozemní</t>
  </si>
  <si>
    <t>596211121</t>
  </si>
  <si>
    <t>Kladení zámkové dlažby komunikací pro pěší tl 60 mm skupiny B pl do 100 m2</t>
  </si>
  <si>
    <t>-753003025</t>
  </si>
  <si>
    <t>59245015</t>
  </si>
  <si>
    <t>dlažba zámková tvaru I 200x165x60mm přírodní</t>
  </si>
  <si>
    <t>1674960698</t>
  </si>
  <si>
    <t>42,0*1,05</t>
  </si>
  <si>
    <t>44,1*1,03 'Přepočtené koeficientem množství</t>
  </si>
  <si>
    <t>916231213</t>
  </si>
  <si>
    <t>Osazení chodníkového obrubníku betonového stojatého do lože z betonu prostého</t>
  </si>
  <si>
    <t>2034313552</t>
  </si>
  <si>
    <t>140,0+60,0</t>
  </si>
  <si>
    <t>59217001</t>
  </si>
  <si>
    <t xml:space="preserve">obrubník betonový zahradní </t>
  </si>
  <si>
    <t>-876202375</t>
  </si>
  <si>
    <t>979071122</t>
  </si>
  <si>
    <t>Očištění dlaždic zámkových s původním spárováním živičnou směsí nebo MC</t>
  </si>
  <si>
    <t>738926510</t>
  </si>
  <si>
    <t>60,0+42,0</t>
  </si>
  <si>
    <t>-2029654174</t>
  </si>
  <si>
    <t>1159172976</t>
  </si>
  <si>
    <t>140,0*0,2</t>
  </si>
  <si>
    <t>-1824513398</t>
  </si>
  <si>
    <t>70/2</t>
  </si>
  <si>
    <t>"zaokr." 35 "ks - krycí lišta"</t>
  </si>
  <si>
    <t>09 -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</si>
  <si>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</si>
  <si>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</si>
  <si>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</si>
  <si>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</si>
  <si>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</si>
  <si>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</si>
  <si>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</si>
  <si>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VRN3</t>
  </si>
  <si>
    <t>Zařízení staveniště</t>
  </si>
  <si>
    <t>030001000</t>
  </si>
  <si>
    <t>%</t>
  </si>
  <si>
    <t>1024</t>
  </si>
  <si>
    <t>581490374</t>
  </si>
  <si>
    <t>"vybudování buňky, kancelář, šatny, sklad, WC, úprava plochy"</t>
  </si>
  <si>
    <t>039002000</t>
  </si>
  <si>
    <t>Zrušení zařízení staveniště</t>
  </si>
  <si>
    <t>-348493571</t>
  </si>
  <si>
    <t>"likvidace vybudovaného ZS, úprava ploch"</t>
  </si>
  <si>
    <t>VRN4</t>
  </si>
  <si>
    <t>Inženýrská činnost</t>
  </si>
  <si>
    <t>041403000</t>
  </si>
  <si>
    <t>Koordinátor BOZP na staveništi</t>
  </si>
  <si>
    <t>kpl</t>
  </si>
  <si>
    <t>742526441</t>
  </si>
  <si>
    <t>045002000</t>
  </si>
  <si>
    <t>Kompletační a koordinační činnost</t>
  </si>
  <si>
    <t>312753844</t>
  </si>
  <si>
    <t>"konzultace s projektantem, zadavatelem, průběžná dokumentace, dokumentace k předání stavby"</t>
  </si>
  <si>
    <t>VRN6</t>
  </si>
  <si>
    <t>Územní vlivy</t>
  </si>
  <si>
    <t>062002000</t>
  </si>
  <si>
    <t>Ztížené dopravní podmínky</t>
  </si>
  <si>
    <t>1244450767</t>
  </si>
  <si>
    <t>"dopravní ztíženost v místě stavby, provoz chodců a řešení dopravní situace"</t>
  </si>
  <si>
    <t>VRN7</t>
  </si>
  <si>
    <t>Provozní vlivy</t>
  </si>
  <si>
    <t>071002000</t>
  </si>
  <si>
    <t>Provoz investora, třetích osob</t>
  </si>
  <si>
    <t>163383149</t>
  </si>
  <si>
    <t>"pro zajištění bezpečnosti a organizační provoz ve ztížených podmínkách"</t>
  </si>
  <si>
    <t>VRN9</t>
  </si>
  <si>
    <t>Ostatní náklady</t>
  </si>
  <si>
    <t>090001000</t>
  </si>
  <si>
    <t xml:space="preserve">Ostatní náklady </t>
  </si>
  <si>
    <t>-538368733</t>
  </si>
  <si>
    <t xml:space="preserve">(zábory,vjezdy, čištění + jejich opatření, </t>
  </si>
  <si>
    <t xml:space="preserve"> koordinace provozu objektu, atd.)</t>
  </si>
  <si>
    <t>Brno, Mánesova 12 - Statické zajištění VŠ kolejí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</si>
</sst>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>
      <selection activeCell="K6" sqref="K6:AO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8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25" t="s">
        <v>14</v>
      </c>
      <c r="BS5" s="17" t="s">
        <v>6</v>
      </c>
    </row>
    <row r="6" spans="1:74" ht="36.9" customHeight="1">
      <c r="B6" s="20"/>
      <c r="D6" s="26" t="s">
        <v>15</v>
      </c>
      <c r="K6" s="229" t="s">
        <v>840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26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6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9" t="s">
        <v>28</v>
      </c>
      <c r="AR8" s="20"/>
      <c r="BE8" s="226"/>
      <c r="BS8" s="17" t="s">
        <v>6</v>
      </c>
    </row>
    <row r="9" spans="1:74" ht="14.4" customHeight="1">
      <c r="B9" s="20"/>
      <c r="AR9" s="20"/>
      <c r="BE9" s="226"/>
      <c r="BS9" s="17" t="s">
        <v>6</v>
      </c>
    </row>
    <row r="10" spans="1:74" ht="12" customHeight="1">
      <c r="B10" s="20"/>
      <c r="D10" s="27" t="s">
        <v>21</v>
      </c>
      <c r="AK10" s="27" t="s">
        <v>22</v>
      </c>
      <c r="AN10" s="25" t="s">
        <v>23</v>
      </c>
      <c r="AR10" s="20"/>
      <c r="BE10" s="226"/>
      <c r="BS10" s="17" t="s">
        <v>6</v>
      </c>
    </row>
    <row r="11" spans="1:74" ht="18.45" customHeight="1">
      <c r="B11" s="20"/>
      <c r="E11" s="25" t="s">
        <v>24</v>
      </c>
      <c r="AK11" s="27" t="s">
        <v>25</v>
      </c>
      <c r="AN11" s="25" t="s">
        <v>26</v>
      </c>
      <c r="AR11" s="20"/>
      <c r="BE11" s="226"/>
      <c r="BS11" s="17" t="s">
        <v>6</v>
      </c>
    </row>
    <row r="12" spans="1:74" ht="6.9" customHeight="1">
      <c r="B12" s="20"/>
      <c r="AR12" s="20"/>
      <c r="BE12" s="226"/>
      <c r="BS12" s="17" t="s">
        <v>6</v>
      </c>
    </row>
    <row r="13" spans="1:74" ht="12" customHeight="1">
      <c r="B13" s="20"/>
      <c r="D13" s="27" t="s">
        <v>27</v>
      </c>
      <c r="AK13" s="27" t="s">
        <v>22</v>
      </c>
      <c r="AN13" s="29" t="s">
        <v>28</v>
      </c>
      <c r="AR13" s="20"/>
      <c r="BE13" s="226"/>
      <c r="BS13" s="17" t="s">
        <v>6</v>
      </c>
    </row>
    <row r="14" spans="1:74" ht="13.2">
      <c r="B14" s="20"/>
      <c r="E14" s="230" t="s">
        <v>28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25</v>
      </c>
      <c r="AN14" s="29" t="s">
        <v>28</v>
      </c>
      <c r="AR14" s="20"/>
      <c r="BE14" s="226"/>
      <c r="BS14" s="17" t="s">
        <v>6</v>
      </c>
    </row>
    <row r="15" spans="1:74" ht="6.9" customHeight="1">
      <c r="B15" s="20"/>
      <c r="AR15" s="20"/>
      <c r="BE15" s="226"/>
      <c r="BS15" s="17" t="s">
        <v>4</v>
      </c>
    </row>
    <row r="16" spans="1:74" ht="12" customHeight="1">
      <c r="B16" s="20"/>
      <c r="D16" s="27" t="s">
        <v>29</v>
      </c>
      <c r="AK16" s="27" t="s">
        <v>22</v>
      </c>
      <c r="AN16" s="25" t="s">
        <v>30</v>
      </c>
      <c r="AR16" s="20"/>
      <c r="BE16" s="226"/>
      <c r="BS16" s="17" t="s">
        <v>4</v>
      </c>
    </row>
    <row r="17" spans="2:71" ht="18.45" customHeight="1">
      <c r="B17" s="20"/>
      <c r="E17" s="25" t="s">
        <v>31</v>
      </c>
      <c r="AK17" s="27" t="s">
        <v>25</v>
      </c>
      <c r="AN17" s="25" t="s">
        <v>32</v>
      </c>
      <c r="AR17" s="20"/>
      <c r="BE17" s="226"/>
      <c r="BS17" s="17" t="s">
        <v>33</v>
      </c>
    </row>
    <row r="18" spans="2:71" ht="6.9" customHeight="1">
      <c r="B18" s="20"/>
      <c r="AR18" s="20"/>
      <c r="BE18" s="226"/>
      <c r="BS18" s="17" t="s">
        <v>6</v>
      </c>
    </row>
    <row r="19" spans="2:71" ht="12" customHeight="1">
      <c r="B19" s="20"/>
      <c r="D19" s="27" t="s">
        <v>34</v>
      </c>
      <c r="AK19" s="27" t="s">
        <v>22</v>
      </c>
      <c r="AN19" s="25" t="s">
        <v>1</v>
      </c>
      <c r="AR19" s="20"/>
      <c r="BE19" s="226"/>
      <c r="BS19" s="17" t="s">
        <v>6</v>
      </c>
    </row>
    <row r="20" spans="2:71" ht="18.45" customHeight="1">
      <c r="B20" s="20"/>
      <c r="E20" s="25" t="s">
        <v>35</v>
      </c>
      <c r="AK20" s="27" t="s">
        <v>25</v>
      </c>
      <c r="AN20" s="25" t="s">
        <v>1</v>
      </c>
      <c r="AR20" s="20"/>
      <c r="BE20" s="226"/>
      <c r="BS20" s="17" t="s">
        <v>33</v>
      </c>
    </row>
    <row r="21" spans="2:71" ht="6.9" customHeight="1">
      <c r="B21" s="20"/>
      <c r="AR21" s="20"/>
      <c r="BE21" s="226"/>
    </row>
    <row r="22" spans="2:71" ht="12" customHeight="1">
      <c r="B22" s="20"/>
      <c r="D22" s="27" t="s">
        <v>36</v>
      </c>
      <c r="AR22" s="20"/>
      <c r="BE22" s="226"/>
    </row>
    <row r="23" spans="2:71" ht="16.5" customHeight="1">
      <c r="B23" s="20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6"/>
    </row>
    <row r="24" spans="2:71" ht="6.9" customHeight="1">
      <c r="B24" s="20"/>
      <c r="AR24" s="20"/>
      <c r="BE24" s="226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6"/>
    </row>
    <row r="26" spans="2:71" s="1" customFormat="1" ht="25.95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7">
        <f>ROUND(AG94,2)</f>
        <v>0</v>
      </c>
      <c r="AL26" s="218"/>
      <c r="AM26" s="218"/>
      <c r="AN26" s="218"/>
      <c r="AO26" s="218"/>
      <c r="AR26" s="32"/>
      <c r="BE26" s="226"/>
    </row>
    <row r="27" spans="2:71" s="1" customFormat="1" ht="6.9" customHeight="1">
      <c r="B27" s="32"/>
      <c r="AR27" s="32"/>
      <c r="BE27" s="226"/>
    </row>
    <row r="28" spans="2:71" s="1" customFormat="1" ht="13.2">
      <c r="B28" s="32"/>
      <c r="L28" s="219" t="s">
        <v>38</v>
      </c>
      <c r="M28" s="219"/>
      <c r="N28" s="219"/>
      <c r="O28" s="219"/>
      <c r="P28" s="219"/>
      <c r="W28" s="219" t="s">
        <v>39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40</v>
      </c>
      <c r="AL28" s="219"/>
      <c r="AM28" s="219"/>
      <c r="AN28" s="219"/>
      <c r="AO28" s="219"/>
      <c r="AR28" s="32"/>
      <c r="BE28" s="226"/>
    </row>
    <row r="29" spans="2:71" s="2" customFormat="1" ht="14.4" customHeight="1">
      <c r="B29" s="35"/>
      <c r="D29" s="27" t="s">
        <v>41</v>
      </c>
      <c r="F29" s="27" t="s">
        <v>42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5"/>
      <c r="BE29" s="227"/>
    </row>
    <row r="30" spans="2:71" s="2" customFormat="1" ht="14.4" customHeight="1">
      <c r="B30" s="35"/>
      <c r="F30" s="27" t="s">
        <v>43</v>
      </c>
      <c r="L30" s="213">
        <v>0.15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5"/>
      <c r="BE30" s="227"/>
    </row>
    <row r="31" spans="2:71" s="2" customFormat="1" ht="14.4" hidden="1" customHeight="1">
      <c r="B31" s="35"/>
      <c r="F31" s="27" t="s">
        <v>44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5"/>
      <c r="BE31" s="227"/>
    </row>
    <row r="32" spans="2:71" s="2" customFormat="1" ht="14.4" hidden="1" customHeight="1">
      <c r="B32" s="35"/>
      <c r="F32" s="27" t="s">
        <v>45</v>
      </c>
      <c r="L32" s="213">
        <v>0.15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5"/>
      <c r="BE32" s="227"/>
    </row>
    <row r="33" spans="2:57" s="2" customFormat="1" ht="14.4" hidden="1" customHeight="1">
      <c r="B33" s="35"/>
      <c r="F33" s="27" t="s">
        <v>46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5"/>
      <c r="BE33" s="227"/>
    </row>
    <row r="34" spans="2:57" s="1" customFormat="1" ht="6.9" customHeight="1">
      <c r="B34" s="32"/>
      <c r="AR34" s="32"/>
      <c r="BE34" s="226"/>
    </row>
    <row r="35" spans="2:57" s="1" customFormat="1" ht="25.95" customHeight="1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24" t="s">
        <v>49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1">
        <f>SUM(AK26:AK33)</f>
        <v>0</v>
      </c>
      <c r="AL35" s="222"/>
      <c r="AM35" s="222"/>
      <c r="AN35" s="222"/>
      <c r="AO35" s="223"/>
      <c r="AP35" s="36"/>
      <c r="AQ35" s="36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2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52</v>
      </c>
      <c r="AI60" s="34"/>
      <c r="AJ60" s="34"/>
      <c r="AK60" s="34"/>
      <c r="AL60" s="34"/>
      <c r="AM60" s="42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2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52</v>
      </c>
      <c r="AI75" s="34"/>
      <c r="AJ75" s="34"/>
      <c r="AK75" s="34"/>
      <c r="AL75" s="34"/>
      <c r="AM75" s="42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4.9" customHeight="1">
      <c r="B82" s="32"/>
      <c r="C82" s="21" t="s">
        <v>56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7"/>
      <c r="C84" s="27" t="s">
        <v>13</v>
      </c>
      <c r="AR84" s="47"/>
    </row>
    <row r="85" spans="1:91" s="4" customFormat="1" ht="36.9" customHeight="1">
      <c r="B85" s="48"/>
      <c r="C85" s="49" t="s">
        <v>15</v>
      </c>
      <c r="L85" s="214" t="str">
        <f>K6</f>
        <v>Brno, Mánesova 12 - Statické zajištění VŠ kolejí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48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18</v>
      </c>
      <c r="L87" s="50" t="str">
        <f>IF(K8="","",K8)</f>
        <v>Brno, Mánesova 12</v>
      </c>
      <c r="AI87" s="27" t="s">
        <v>20</v>
      </c>
      <c r="AM87" s="216" t="str">
        <f>IF(AN8= "","",AN8)</f>
        <v>Vyplň údaj</v>
      </c>
      <c r="AN87" s="216"/>
      <c r="AR87" s="32"/>
    </row>
    <row r="88" spans="1:91" s="1" customFormat="1" ht="6.9" customHeight="1">
      <c r="B88" s="32"/>
      <c r="AR88" s="32"/>
    </row>
    <row r="89" spans="1:91" s="1" customFormat="1" ht="25.65" customHeight="1">
      <c r="B89" s="32"/>
      <c r="C89" s="27" t="s">
        <v>21</v>
      </c>
      <c r="L89" s="3" t="str">
        <f>IF(E11= "","",E11)</f>
        <v>Masarykova univerzita, Žerotínovo nám. 9, Brno</v>
      </c>
      <c r="AI89" s="27" t="s">
        <v>29</v>
      </c>
      <c r="AM89" s="199" t="str">
        <f>IF(E17="","",E17)</f>
        <v>PROXIMA porjekt, s.r.o., Lidická 19, Brno</v>
      </c>
      <c r="AN89" s="200"/>
      <c r="AO89" s="200"/>
      <c r="AP89" s="200"/>
      <c r="AR89" s="32"/>
      <c r="AS89" s="195" t="s">
        <v>57</v>
      </c>
      <c r="AT89" s="19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34</v>
      </c>
      <c r="AM90" s="199" t="str">
        <f>IF(E20="","",E20)</f>
        <v xml:space="preserve"> </v>
      </c>
      <c r="AN90" s="200"/>
      <c r="AO90" s="200"/>
      <c r="AP90" s="200"/>
      <c r="AR90" s="32"/>
      <c r="AS90" s="197"/>
      <c r="AT90" s="198"/>
      <c r="BD90" s="54"/>
    </row>
    <row r="91" spans="1:91" s="1" customFormat="1" ht="10.95" customHeight="1">
      <c r="B91" s="32"/>
      <c r="AR91" s="32"/>
      <c r="AS91" s="197"/>
      <c r="AT91" s="198"/>
      <c r="BD91" s="54"/>
    </row>
    <row r="92" spans="1:91" s="1" customFormat="1" ht="29.25" customHeight="1">
      <c r="B92" s="32"/>
      <c r="C92" s="201" t="s">
        <v>58</v>
      </c>
      <c r="D92" s="202"/>
      <c r="E92" s="202"/>
      <c r="F92" s="202"/>
      <c r="G92" s="202"/>
      <c r="H92" s="55"/>
      <c r="I92" s="204" t="s">
        <v>59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60</v>
      </c>
      <c r="AH92" s="202"/>
      <c r="AI92" s="202"/>
      <c r="AJ92" s="202"/>
      <c r="AK92" s="202"/>
      <c r="AL92" s="202"/>
      <c r="AM92" s="202"/>
      <c r="AN92" s="204" t="s">
        <v>61</v>
      </c>
      <c r="AO92" s="202"/>
      <c r="AP92" s="205"/>
      <c r="AQ92" s="56" t="s">
        <v>62</v>
      </c>
      <c r="AR92" s="32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5" customHeight="1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9">
        <f>ROUND(SUM(AG95:AG103),2)</f>
        <v>0</v>
      </c>
      <c r="AH94" s="209"/>
      <c r="AI94" s="209"/>
      <c r="AJ94" s="209"/>
      <c r="AK94" s="209"/>
      <c r="AL94" s="209"/>
      <c r="AM94" s="209"/>
      <c r="AN94" s="210">
        <f t="shared" ref="AN94:AN103" si="0">SUM(AG94,AT94)</f>
        <v>0</v>
      </c>
      <c r="AO94" s="210"/>
      <c r="AP94" s="210"/>
      <c r="AQ94" s="65" t="s">
        <v>1</v>
      </c>
      <c r="AR94" s="61"/>
      <c r="AS94" s="66">
        <f>ROUND(SUM(AS95:AS103),2)</f>
        <v>0</v>
      </c>
      <c r="AT94" s="67">
        <f t="shared" ref="AT94:AT103" si="1">ROUND(SUM(AV94:AW94),2)</f>
        <v>0</v>
      </c>
      <c r="AU94" s="68">
        <f>ROUND(SUM(AU95:AU103),5)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ROUND(SUM(AZ95:AZ103),2)</f>
        <v>0</v>
      </c>
      <c r="BA94" s="67">
        <f>ROUND(SUM(BA95:BA103),2)</f>
        <v>0</v>
      </c>
      <c r="BB94" s="67">
        <f>ROUND(SUM(BB95:BB103),2)</f>
        <v>0</v>
      </c>
      <c r="BC94" s="67">
        <f>ROUND(SUM(BC95:BC103),2)</f>
        <v>0</v>
      </c>
      <c r="BD94" s="69">
        <f>ROUND(SUM(BD95:BD103),2)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5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06" t="s">
        <v>82</v>
      </c>
      <c r="E95" s="206"/>
      <c r="F95" s="206"/>
      <c r="G95" s="206"/>
      <c r="H95" s="206"/>
      <c r="I95" s="75"/>
      <c r="J95" s="206" t="s">
        <v>83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'01 - Vytyčení sítí, sondy'!J30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6" t="s">
        <v>84</v>
      </c>
      <c r="AR95" s="73"/>
      <c r="AS95" s="77">
        <v>0</v>
      </c>
      <c r="AT95" s="78">
        <f t="shared" si="1"/>
        <v>0</v>
      </c>
      <c r="AU95" s="79">
        <f>'01 - Vytyčení sítí, sondy'!P120</f>
        <v>0</v>
      </c>
      <c r="AV95" s="78">
        <f>'01 - Vytyčení sítí, sondy'!J33</f>
        <v>0</v>
      </c>
      <c r="AW95" s="78">
        <f>'01 - Vytyčení sítí, sondy'!J34</f>
        <v>0</v>
      </c>
      <c r="AX95" s="78">
        <f>'01 - Vytyčení sítí, sondy'!J35</f>
        <v>0</v>
      </c>
      <c r="AY95" s="78">
        <f>'01 - Vytyčení sítí, sondy'!J36</f>
        <v>0</v>
      </c>
      <c r="AZ95" s="78">
        <f>'01 - Vytyčení sítí, sondy'!F33</f>
        <v>0</v>
      </c>
      <c r="BA95" s="78">
        <f>'01 - Vytyčení sítí, sondy'!F34</f>
        <v>0</v>
      </c>
      <c r="BB95" s="78">
        <f>'01 - Vytyčení sítí, sondy'!F35</f>
        <v>0</v>
      </c>
      <c r="BC95" s="78">
        <f>'01 - Vytyčení sítí, sondy'!F36</f>
        <v>0</v>
      </c>
      <c r="BD95" s="80">
        <f>'01 - Vytyčení sítí, sondy'!F37</f>
        <v>0</v>
      </c>
      <c r="BT95" s="81" t="s">
        <v>85</v>
      </c>
      <c r="BV95" s="81" t="s">
        <v>79</v>
      </c>
      <c r="BW95" s="81" t="s">
        <v>86</v>
      </c>
      <c r="BX95" s="81" t="s">
        <v>5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206" t="s">
        <v>88</v>
      </c>
      <c r="E96" s="206"/>
      <c r="F96" s="206"/>
      <c r="G96" s="206"/>
      <c r="H96" s="206"/>
      <c r="I96" s="75"/>
      <c r="J96" s="206" t="s">
        <v>89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'02 - Výkopové práce'!J30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6" t="s">
        <v>84</v>
      </c>
      <c r="AR96" s="73"/>
      <c r="AS96" s="77">
        <v>0</v>
      </c>
      <c r="AT96" s="78">
        <f t="shared" si="1"/>
        <v>0</v>
      </c>
      <c r="AU96" s="79">
        <f>'02 - Výkopové práce'!P124</f>
        <v>0</v>
      </c>
      <c r="AV96" s="78">
        <f>'02 - Výkopové práce'!J33</f>
        <v>0</v>
      </c>
      <c r="AW96" s="78">
        <f>'02 - Výkopové práce'!J34</f>
        <v>0</v>
      </c>
      <c r="AX96" s="78">
        <f>'02 - Výkopové práce'!J35</f>
        <v>0</v>
      </c>
      <c r="AY96" s="78">
        <f>'02 - Výkopové práce'!J36</f>
        <v>0</v>
      </c>
      <c r="AZ96" s="78">
        <f>'02 - Výkopové práce'!F33</f>
        <v>0</v>
      </c>
      <c r="BA96" s="78">
        <f>'02 - Výkopové práce'!F34</f>
        <v>0</v>
      </c>
      <c r="BB96" s="78">
        <f>'02 - Výkopové práce'!F35</f>
        <v>0</v>
      </c>
      <c r="BC96" s="78">
        <f>'02 - Výkopové práce'!F36</f>
        <v>0</v>
      </c>
      <c r="BD96" s="80">
        <f>'02 - Výkopové práce'!F37</f>
        <v>0</v>
      </c>
      <c r="BT96" s="81" t="s">
        <v>85</v>
      </c>
      <c r="BV96" s="81" t="s">
        <v>79</v>
      </c>
      <c r="BW96" s="81" t="s">
        <v>90</v>
      </c>
      <c r="BX96" s="81" t="s">
        <v>5</v>
      </c>
      <c r="CL96" s="81" t="s">
        <v>1</v>
      </c>
      <c r="CM96" s="81" t="s">
        <v>87</v>
      </c>
    </row>
    <row r="97" spans="1:91" s="6" customFormat="1" ht="16.5" customHeight="1">
      <c r="A97" s="72" t="s">
        <v>81</v>
      </c>
      <c r="B97" s="73"/>
      <c r="C97" s="74"/>
      <c r="D97" s="206" t="s">
        <v>91</v>
      </c>
      <c r="E97" s="206"/>
      <c r="F97" s="206"/>
      <c r="G97" s="206"/>
      <c r="H97" s="206"/>
      <c r="I97" s="75"/>
      <c r="J97" s="206" t="s">
        <v>92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'03 - Mikropiloty'!J30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6" t="s">
        <v>84</v>
      </c>
      <c r="AR97" s="73"/>
      <c r="AS97" s="77">
        <v>0</v>
      </c>
      <c r="AT97" s="78">
        <f t="shared" si="1"/>
        <v>0</v>
      </c>
      <c r="AU97" s="79">
        <f>'03 - Mikropiloty'!P120</f>
        <v>0</v>
      </c>
      <c r="AV97" s="78">
        <f>'03 - Mikropiloty'!J33</f>
        <v>0</v>
      </c>
      <c r="AW97" s="78">
        <f>'03 - Mikropiloty'!J34</f>
        <v>0</v>
      </c>
      <c r="AX97" s="78">
        <f>'03 - Mikropiloty'!J35</f>
        <v>0</v>
      </c>
      <c r="AY97" s="78">
        <f>'03 - Mikropiloty'!J36</f>
        <v>0</v>
      </c>
      <c r="AZ97" s="78">
        <f>'03 - Mikropiloty'!F33</f>
        <v>0</v>
      </c>
      <c r="BA97" s="78">
        <f>'03 - Mikropiloty'!F34</f>
        <v>0</v>
      </c>
      <c r="BB97" s="78">
        <f>'03 - Mikropiloty'!F35</f>
        <v>0</v>
      </c>
      <c r="BC97" s="78">
        <f>'03 - Mikropiloty'!F36</f>
        <v>0</v>
      </c>
      <c r="BD97" s="80">
        <f>'03 - Mikropiloty'!F37</f>
        <v>0</v>
      </c>
      <c r="BT97" s="81" t="s">
        <v>85</v>
      </c>
      <c r="BV97" s="81" t="s">
        <v>79</v>
      </c>
      <c r="BW97" s="81" t="s">
        <v>93</v>
      </c>
      <c r="BX97" s="81" t="s">
        <v>5</v>
      </c>
      <c r="CL97" s="81" t="s">
        <v>1</v>
      </c>
      <c r="CM97" s="81" t="s">
        <v>87</v>
      </c>
    </row>
    <row r="98" spans="1:91" s="6" customFormat="1" ht="16.5" customHeight="1">
      <c r="A98" s="72" t="s">
        <v>81</v>
      </c>
      <c r="B98" s="73"/>
      <c r="C98" s="74"/>
      <c r="D98" s="206" t="s">
        <v>94</v>
      </c>
      <c r="E98" s="206"/>
      <c r="F98" s="206"/>
      <c r="G98" s="206"/>
      <c r="H98" s="206"/>
      <c r="I98" s="75"/>
      <c r="J98" s="206" t="s">
        <v>95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'04 - Převázkové pasy'!J30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6" t="s">
        <v>84</v>
      </c>
      <c r="AR98" s="73"/>
      <c r="AS98" s="77">
        <v>0</v>
      </c>
      <c r="AT98" s="78">
        <f t="shared" si="1"/>
        <v>0</v>
      </c>
      <c r="AU98" s="79">
        <f>'04 - Převázkové pasy'!P121</f>
        <v>0</v>
      </c>
      <c r="AV98" s="78">
        <f>'04 - Převázkové pasy'!J33</f>
        <v>0</v>
      </c>
      <c r="AW98" s="78">
        <f>'04 - Převázkové pasy'!J34</f>
        <v>0</v>
      </c>
      <c r="AX98" s="78">
        <f>'04 - Převázkové pasy'!J35</f>
        <v>0</v>
      </c>
      <c r="AY98" s="78">
        <f>'04 - Převázkové pasy'!J36</f>
        <v>0</v>
      </c>
      <c r="AZ98" s="78">
        <f>'04 - Převázkové pasy'!F33</f>
        <v>0</v>
      </c>
      <c r="BA98" s="78">
        <f>'04 - Převázkové pasy'!F34</f>
        <v>0</v>
      </c>
      <c r="BB98" s="78">
        <f>'04 - Převázkové pasy'!F35</f>
        <v>0</v>
      </c>
      <c r="BC98" s="78">
        <f>'04 - Převázkové pasy'!F36</f>
        <v>0</v>
      </c>
      <c r="BD98" s="80">
        <f>'04 - Převázkové pasy'!F37</f>
        <v>0</v>
      </c>
      <c r="BT98" s="81" t="s">
        <v>85</v>
      </c>
      <c r="BV98" s="81" t="s">
        <v>79</v>
      </c>
      <c r="BW98" s="81" t="s">
        <v>96</v>
      </c>
      <c r="BX98" s="81" t="s">
        <v>5</v>
      </c>
      <c r="CL98" s="81" t="s">
        <v>1</v>
      </c>
      <c r="CM98" s="81" t="s">
        <v>87</v>
      </c>
    </row>
    <row r="99" spans="1:91" s="6" customFormat="1" ht="16.5" customHeight="1">
      <c r="A99" s="72" t="s">
        <v>81</v>
      </c>
      <c r="B99" s="73"/>
      <c r="C99" s="74"/>
      <c r="D99" s="206" t="s">
        <v>97</v>
      </c>
      <c r="E99" s="206"/>
      <c r="F99" s="206"/>
      <c r="G99" s="206"/>
      <c r="H99" s="206"/>
      <c r="I99" s="75"/>
      <c r="J99" s="206" t="s">
        <v>98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'05 - Podkladní deska - krček'!J30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6" t="s">
        <v>84</v>
      </c>
      <c r="AR99" s="73"/>
      <c r="AS99" s="77">
        <v>0</v>
      </c>
      <c r="AT99" s="78">
        <f t="shared" si="1"/>
        <v>0</v>
      </c>
      <c r="AU99" s="79">
        <f>'05 - Podkladní deska - krček'!P129</f>
        <v>0</v>
      </c>
      <c r="AV99" s="78">
        <f>'05 - Podkladní deska - krček'!J33</f>
        <v>0</v>
      </c>
      <c r="AW99" s="78">
        <f>'05 - Podkladní deska - krček'!J34</f>
        <v>0</v>
      </c>
      <c r="AX99" s="78">
        <f>'05 - Podkladní deska - krček'!J35</f>
        <v>0</v>
      </c>
      <c r="AY99" s="78">
        <f>'05 - Podkladní deska - krček'!J36</f>
        <v>0</v>
      </c>
      <c r="AZ99" s="78">
        <f>'05 - Podkladní deska - krček'!F33</f>
        <v>0</v>
      </c>
      <c r="BA99" s="78">
        <f>'05 - Podkladní deska - krček'!F34</f>
        <v>0</v>
      </c>
      <c r="BB99" s="78">
        <f>'05 - Podkladní deska - krček'!F35</f>
        <v>0</v>
      </c>
      <c r="BC99" s="78">
        <f>'05 - Podkladní deska - krček'!F36</f>
        <v>0</v>
      </c>
      <c r="BD99" s="80">
        <f>'05 - Podkladní deska - krček'!F37</f>
        <v>0</v>
      </c>
      <c r="BT99" s="81" t="s">
        <v>85</v>
      </c>
      <c r="BV99" s="81" t="s">
        <v>79</v>
      </c>
      <c r="BW99" s="81" t="s">
        <v>99</v>
      </c>
      <c r="BX99" s="81" t="s">
        <v>5</v>
      </c>
      <c r="CL99" s="81" t="s">
        <v>1</v>
      </c>
      <c r="CM99" s="81" t="s">
        <v>87</v>
      </c>
    </row>
    <row r="100" spans="1:91" s="6" customFormat="1" ht="16.5" customHeight="1">
      <c r="A100" s="72" t="s">
        <v>81</v>
      </c>
      <c r="B100" s="73"/>
      <c r="C100" s="74"/>
      <c r="D100" s="206" t="s">
        <v>100</v>
      </c>
      <c r="E100" s="206"/>
      <c r="F100" s="206"/>
      <c r="G100" s="206"/>
      <c r="H100" s="206"/>
      <c r="I100" s="75"/>
      <c r="J100" s="206" t="s">
        <v>101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7">
        <f>'06 - Trhliny'!J30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76" t="s">
        <v>84</v>
      </c>
      <c r="AR100" s="73"/>
      <c r="AS100" s="77">
        <v>0</v>
      </c>
      <c r="AT100" s="78">
        <f t="shared" si="1"/>
        <v>0</v>
      </c>
      <c r="AU100" s="79">
        <f>'06 - Trhliny'!P126</f>
        <v>0</v>
      </c>
      <c r="AV100" s="78">
        <f>'06 - Trhliny'!J33</f>
        <v>0</v>
      </c>
      <c r="AW100" s="78">
        <f>'06 - Trhliny'!J34</f>
        <v>0</v>
      </c>
      <c r="AX100" s="78">
        <f>'06 - Trhliny'!J35</f>
        <v>0</v>
      </c>
      <c r="AY100" s="78">
        <f>'06 - Trhliny'!J36</f>
        <v>0</v>
      </c>
      <c r="AZ100" s="78">
        <f>'06 - Trhliny'!F33</f>
        <v>0</v>
      </c>
      <c r="BA100" s="78">
        <f>'06 - Trhliny'!F34</f>
        <v>0</v>
      </c>
      <c r="BB100" s="78">
        <f>'06 - Trhliny'!F35</f>
        <v>0</v>
      </c>
      <c r="BC100" s="78">
        <f>'06 - Trhliny'!F36</f>
        <v>0</v>
      </c>
      <c r="BD100" s="80">
        <f>'06 - Trhliny'!F37</f>
        <v>0</v>
      </c>
      <c r="BT100" s="81" t="s">
        <v>85</v>
      </c>
      <c r="BV100" s="81" t="s">
        <v>79</v>
      </c>
      <c r="BW100" s="81" t="s">
        <v>102</v>
      </c>
      <c r="BX100" s="81" t="s">
        <v>5</v>
      </c>
      <c r="CL100" s="81" t="s">
        <v>1</v>
      </c>
      <c r="CM100" s="81" t="s">
        <v>87</v>
      </c>
    </row>
    <row r="101" spans="1:91" s="6" customFormat="1" ht="16.5" customHeight="1">
      <c r="A101" s="72" t="s">
        <v>81</v>
      </c>
      <c r="B101" s="73"/>
      <c r="C101" s="74"/>
      <c r="D101" s="206" t="s">
        <v>103</v>
      </c>
      <c r="E101" s="206"/>
      <c r="F101" s="206"/>
      <c r="G101" s="206"/>
      <c r="H101" s="206"/>
      <c r="I101" s="75"/>
      <c r="J101" s="206" t="s">
        <v>104</v>
      </c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7">
        <f>'07 - Drenáže'!J30</f>
        <v>0</v>
      </c>
      <c r="AH101" s="208"/>
      <c r="AI101" s="208"/>
      <c r="AJ101" s="208"/>
      <c r="AK101" s="208"/>
      <c r="AL101" s="208"/>
      <c r="AM101" s="208"/>
      <c r="AN101" s="207">
        <f t="shared" si="0"/>
        <v>0</v>
      </c>
      <c r="AO101" s="208"/>
      <c r="AP101" s="208"/>
      <c r="AQ101" s="76" t="s">
        <v>84</v>
      </c>
      <c r="AR101" s="73"/>
      <c r="AS101" s="77">
        <v>0</v>
      </c>
      <c r="AT101" s="78">
        <f t="shared" si="1"/>
        <v>0</v>
      </c>
      <c r="AU101" s="79">
        <f>'07 - Drenáže'!P122</f>
        <v>0</v>
      </c>
      <c r="AV101" s="78">
        <f>'07 - Drenáže'!J33</f>
        <v>0</v>
      </c>
      <c r="AW101" s="78">
        <f>'07 - Drenáže'!J34</f>
        <v>0</v>
      </c>
      <c r="AX101" s="78">
        <f>'07 - Drenáže'!J35</f>
        <v>0</v>
      </c>
      <c r="AY101" s="78">
        <f>'07 - Drenáže'!J36</f>
        <v>0</v>
      </c>
      <c r="AZ101" s="78">
        <f>'07 - Drenáže'!F33</f>
        <v>0</v>
      </c>
      <c r="BA101" s="78">
        <f>'07 - Drenáže'!F34</f>
        <v>0</v>
      </c>
      <c r="BB101" s="78">
        <f>'07 - Drenáže'!F35</f>
        <v>0</v>
      </c>
      <c r="BC101" s="78">
        <f>'07 - Drenáže'!F36</f>
        <v>0</v>
      </c>
      <c r="BD101" s="80">
        <f>'07 - Drenáže'!F37</f>
        <v>0</v>
      </c>
      <c r="BT101" s="81" t="s">
        <v>85</v>
      </c>
      <c r="BV101" s="81" t="s">
        <v>79</v>
      </c>
      <c r="BW101" s="81" t="s">
        <v>105</v>
      </c>
      <c r="BX101" s="81" t="s">
        <v>5</v>
      </c>
      <c r="CL101" s="81" t="s">
        <v>1</v>
      </c>
      <c r="CM101" s="81" t="s">
        <v>87</v>
      </c>
    </row>
    <row r="102" spans="1:91" s="6" customFormat="1" ht="16.5" customHeight="1">
      <c r="A102" s="72" t="s">
        <v>81</v>
      </c>
      <c r="B102" s="73"/>
      <c r="C102" s="74"/>
      <c r="D102" s="206" t="s">
        <v>106</v>
      </c>
      <c r="E102" s="206"/>
      <c r="F102" s="206"/>
      <c r="G102" s="206"/>
      <c r="H102" s="206"/>
      <c r="I102" s="75"/>
      <c r="J102" s="206" t="s">
        <v>107</v>
      </c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7">
        <f>'08 - Okap.chodník, ter.úp...'!J30</f>
        <v>0</v>
      </c>
      <c r="AH102" s="208"/>
      <c r="AI102" s="208"/>
      <c r="AJ102" s="208"/>
      <c r="AK102" s="208"/>
      <c r="AL102" s="208"/>
      <c r="AM102" s="208"/>
      <c r="AN102" s="207">
        <f t="shared" si="0"/>
        <v>0</v>
      </c>
      <c r="AO102" s="208"/>
      <c r="AP102" s="208"/>
      <c r="AQ102" s="76" t="s">
        <v>84</v>
      </c>
      <c r="AR102" s="73"/>
      <c r="AS102" s="77">
        <v>0</v>
      </c>
      <c r="AT102" s="78">
        <f t="shared" si="1"/>
        <v>0</v>
      </c>
      <c r="AU102" s="79">
        <f>'08 - Okap.chodník, ter.úp...'!P124</f>
        <v>0</v>
      </c>
      <c r="AV102" s="78">
        <f>'08 - Okap.chodník, ter.úp...'!J33</f>
        <v>0</v>
      </c>
      <c r="AW102" s="78">
        <f>'08 - Okap.chodník, ter.úp...'!J34</f>
        <v>0</v>
      </c>
      <c r="AX102" s="78">
        <f>'08 - Okap.chodník, ter.úp...'!J35</f>
        <v>0</v>
      </c>
      <c r="AY102" s="78">
        <f>'08 - Okap.chodník, ter.úp...'!J36</f>
        <v>0</v>
      </c>
      <c r="AZ102" s="78">
        <f>'08 - Okap.chodník, ter.úp...'!F33</f>
        <v>0</v>
      </c>
      <c r="BA102" s="78">
        <f>'08 - Okap.chodník, ter.úp...'!F34</f>
        <v>0</v>
      </c>
      <c r="BB102" s="78">
        <f>'08 - Okap.chodník, ter.úp...'!F35</f>
        <v>0</v>
      </c>
      <c r="BC102" s="78">
        <f>'08 - Okap.chodník, ter.úp...'!F36</f>
        <v>0</v>
      </c>
      <c r="BD102" s="80">
        <f>'08 - Okap.chodník, ter.úp...'!F37</f>
        <v>0</v>
      </c>
      <c r="BT102" s="81" t="s">
        <v>85</v>
      </c>
      <c r="BV102" s="81" t="s">
        <v>79</v>
      </c>
      <c r="BW102" s="81" t="s">
        <v>108</v>
      </c>
      <c r="BX102" s="81" t="s">
        <v>5</v>
      </c>
      <c r="CL102" s="81" t="s">
        <v>1</v>
      </c>
      <c r="CM102" s="81" t="s">
        <v>87</v>
      </c>
    </row>
    <row r="103" spans="1:91" s="6" customFormat="1" ht="16.5" customHeight="1">
      <c r="A103" s="72" t="s">
        <v>81</v>
      </c>
      <c r="B103" s="73"/>
      <c r="C103" s="74"/>
      <c r="D103" s="206" t="s">
        <v>109</v>
      </c>
      <c r="E103" s="206"/>
      <c r="F103" s="206"/>
      <c r="G103" s="206"/>
      <c r="H103" s="206"/>
      <c r="I103" s="75"/>
      <c r="J103" s="206" t="s">
        <v>110</v>
      </c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7">
        <f>'09 - Vedlejší rozpočtové ...'!J30</f>
        <v>0</v>
      </c>
      <c r="AH103" s="208"/>
      <c r="AI103" s="208"/>
      <c r="AJ103" s="208"/>
      <c r="AK103" s="208"/>
      <c r="AL103" s="208"/>
      <c r="AM103" s="208"/>
      <c r="AN103" s="207">
        <f t="shared" si="0"/>
        <v>0</v>
      </c>
      <c r="AO103" s="208"/>
      <c r="AP103" s="208"/>
      <c r="AQ103" s="76" t="s">
        <v>84</v>
      </c>
      <c r="AR103" s="73"/>
      <c r="AS103" s="82">
        <v>0</v>
      </c>
      <c r="AT103" s="83">
        <f t="shared" si="1"/>
        <v>0</v>
      </c>
      <c r="AU103" s="84">
        <f>'09 - Vedlejší rozpočtové ...'!P122</f>
        <v>0</v>
      </c>
      <c r="AV103" s="83">
        <f>'09 - Vedlejší rozpočtové ...'!J33</f>
        <v>0</v>
      </c>
      <c r="AW103" s="83">
        <f>'09 - Vedlejší rozpočtové ...'!J34</f>
        <v>0</v>
      </c>
      <c r="AX103" s="83">
        <f>'09 - Vedlejší rozpočtové ...'!J35</f>
        <v>0</v>
      </c>
      <c r="AY103" s="83">
        <f>'09 - Vedlejší rozpočtové ...'!J36</f>
        <v>0</v>
      </c>
      <c r="AZ103" s="83">
        <f>'09 - Vedlejší rozpočtové ...'!F33</f>
        <v>0</v>
      </c>
      <c r="BA103" s="83">
        <f>'09 - Vedlejší rozpočtové ...'!F34</f>
        <v>0</v>
      </c>
      <c r="BB103" s="83">
        <f>'09 - Vedlejší rozpočtové ...'!F35</f>
        <v>0</v>
      </c>
      <c r="BC103" s="83">
        <f>'09 - Vedlejší rozpočtové ...'!F36</f>
        <v>0</v>
      </c>
      <c r="BD103" s="85">
        <f>'09 - Vedlejší rozpočtové ...'!F37</f>
        <v>0</v>
      </c>
      <c r="BT103" s="81" t="s">
        <v>85</v>
      </c>
      <c r="BV103" s="81" t="s">
        <v>79</v>
      </c>
      <c r="BW103" s="81" t="s">
        <v>111</v>
      </c>
      <c r="BX103" s="81" t="s">
        <v>5</v>
      </c>
      <c r="CL103" s="81" t="s">
        <v>1</v>
      </c>
      <c r="CM103" s="81" t="s">
        <v>87</v>
      </c>
    </row>
    <row r="104" spans="1:91" s="1" customFormat="1" ht="30" customHeight="1">
      <c r="B104" s="32"/>
      <c r="AR104" s="32"/>
    </row>
    <row r="105" spans="1:91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32"/>
    </row>
  </sheetData>
  <sheetProtection algorithmName="SHA-512" hashValue="oWFQOQ/o/nRUNSMOY9VP6vuwfDjwvrkz3mXBp8Re+l+AFYZpW7SG7y/cmkT1lw3EfNd2xoj7wiu07hJETcnQ5g==" saltValue="yL2JGm7GKkKd2bU39l00Ig==" spinCount="100000" sheet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 - Vytyčení sítí, sondy'!C2" display="/" xr:uid="{00000000-0004-0000-0000-000000000000}"/>
    <hyperlink ref="A96" location="'02 - Výkopové práce'!C2" display="/" xr:uid="{00000000-0004-0000-0000-000001000000}"/>
    <hyperlink ref="A97" location="'03 - Mikropiloty'!C2" display="/" xr:uid="{00000000-0004-0000-0000-000002000000}"/>
    <hyperlink ref="A98" location="'04 - Převázkové pasy'!C2" display="/" xr:uid="{00000000-0004-0000-0000-000003000000}"/>
    <hyperlink ref="A99" location="'05 - Podkladní deska - krček'!C2" display="/" xr:uid="{00000000-0004-0000-0000-000004000000}"/>
    <hyperlink ref="A100" location="'06 - Trhliny'!C2" display="/" xr:uid="{00000000-0004-0000-0000-000005000000}"/>
    <hyperlink ref="A101" location="'07 - Drenáže'!C2" display="/" xr:uid="{00000000-0004-0000-0000-000006000000}"/>
    <hyperlink ref="A102" location="'08 - Okap.chodník, ter.úp...'!C2" display="/" xr:uid="{00000000-0004-0000-0000-000007000000}"/>
    <hyperlink ref="A103" location="'09 - Vedlejší rozpočtové 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114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ROUND(J120,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ROUND((SUM(BE120:BE127)),  2)</f>
        <v>0</v>
      </c>
      <c r="I33" s="92">
        <v>0.21</v>
      </c>
      <c r="J33" s="91">
        <f>ROUND(((SUM(BE120:BE127))*I33),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ROUND((SUM(BF120:BF127)),  2)</f>
        <v>0</v>
      </c>
      <c r="I34" s="92">
        <v>0.15</v>
      </c>
      <c r="J34" s="91">
        <f>ROUND(((SUM(BF120:BF127))*I34),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ROUND((SUM(BG120:BG127)),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ROUND((SUM(BH120:BH127)),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ROUND((SUM(BI120:BI127)),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01 - Vytyčení sítí, sondy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J120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120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95" customHeight="1">
      <c r="B98" s="108"/>
      <c r="D98" s="109" t="s">
        <v>121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95" customHeight="1">
      <c r="B99" s="108"/>
      <c r="D99" s="109" t="s">
        <v>122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12" s="9" customFormat="1" ht="19.95" customHeight="1">
      <c r="B100" s="108"/>
      <c r="D100" s="109" t="s">
        <v>123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12" s="1" customFormat="1" ht="21.75" customHeight="1">
      <c r="B101" s="32"/>
      <c r="L101" s="32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2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2"/>
    </row>
    <row r="107" spans="2:12" s="1" customFormat="1" ht="24.9" customHeight="1">
      <c r="B107" s="32"/>
      <c r="C107" s="21" t="s">
        <v>124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16.5" customHeight="1">
      <c r="B110" s="32"/>
      <c r="E110" s="234" t="str">
        <f>E7</f>
        <v>Brno, Mánesova 12 - Statické zajištění VŠ kolejí</v>
      </c>
      <c r="F110" s="235"/>
      <c r="G110" s="235"/>
      <c r="H110" s="235"/>
      <c r="L110" s="32"/>
    </row>
    <row r="111" spans="2:12" s="1" customFormat="1" ht="12" customHeight="1">
      <c r="B111" s="32"/>
      <c r="C111" s="27" t="s">
        <v>113</v>
      </c>
      <c r="L111" s="32"/>
    </row>
    <row r="112" spans="2:12" s="1" customFormat="1" ht="16.5" customHeight="1">
      <c r="B112" s="32"/>
      <c r="E112" s="214" t="str">
        <f>E9</f>
        <v>01 - Vytyčení sítí, sondy</v>
      </c>
      <c r="F112" s="233"/>
      <c r="G112" s="233"/>
      <c r="H112" s="233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18</v>
      </c>
      <c r="F114" s="25" t="str">
        <f>F12</f>
        <v>Brno, Mánesova 12</v>
      </c>
      <c r="I114" s="27" t="s">
        <v>20</v>
      </c>
      <c r="J114" s="51" t="str">
        <f>IF(J12="","",J12)</f>
        <v>Vyplň údaj</v>
      </c>
      <c r="L114" s="32"/>
    </row>
    <row r="115" spans="2:65" s="1" customFormat="1" ht="6.9" customHeight="1">
      <c r="B115" s="32"/>
      <c r="L115" s="32"/>
    </row>
    <row r="116" spans="2:65" s="1" customFormat="1" ht="40.200000000000003" customHeight="1">
      <c r="B116" s="32"/>
      <c r="C116" s="27" t="s">
        <v>21</v>
      </c>
      <c r="F116" s="25" t="str">
        <f>E15</f>
        <v>Masarykova univerzita, Žerotínovo nám. 9, Brno</v>
      </c>
      <c r="I116" s="27" t="s">
        <v>29</v>
      </c>
      <c r="J116" s="30" t="str">
        <f>E21</f>
        <v>PROXIMA porjekt, s.r.o., Lidická 19, Brno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34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125</v>
      </c>
      <c r="D119" s="114" t="s">
        <v>62</v>
      </c>
      <c r="E119" s="114" t="s">
        <v>58</v>
      </c>
      <c r="F119" s="114" t="s">
        <v>59</v>
      </c>
      <c r="G119" s="114" t="s">
        <v>126</v>
      </c>
      <c r="H119" s="114" t="s">
        <v>127</v>
      </c>
      <c r="I119" s="114" t="s">
        <v>128</v>
      </c>
      <c r="J119" s="115" t="s">
        <v>117</v>
      </c>
      <c r="K119" s="116" t="s">
        <v>129</v>
      </c>
      <c r="L119" s="112"/>
      <c r="M119" s="57" t="s">
        <v>1</v>
      </c>
      <c r="N119" s="58" t="s">
        <v>41</v>
      </c>
      <c r="O119" s="58" t="s">
        <v>130</v>
      </c>
      <c r="P119" s="58" t="s">
        <v>131</v>
      </c>
      <c r="Q119" s="58" t="s">
        <v>132</v>
      </c>
      <c r="R119" s="58" t="s">
        <v>133</v>
      </c>
      <c r="S119" s="58" t="s">
        <v>134</v>
      </c>
      <c r="T119" s="59" t="s">
        <v>135</v>
      </c>
    </row>
    <row r="120" spans="2:65" s="1" customFormat="1" ht="22.95" customHeight="1">
      <c r="B120" s="32"/>
      <c r="C120" s="62" t="s">
        <v>136</v>
      </c>
      <c r="J120" s="117">
        <f>BK120</f>
        <v>0</v>
      </c>
      <c r="L120" s="32"/>
      <c r="M120" s="60"/>
      <c r="N120" s="52"/>
      <c r="O120" s="52"/>
      <c r="P120" s="118">
        <f>P121</f>
        <v>0</v>
      </c>
      <c r="Q120" s="52"/>
      <c r="R120" s="118">
        <f>R121</f>
        <v>0.22378000000000001</v>
      </c>
      <c r="S120" s="52"/>
      <c r="T120" s="119">
        <f>T121</f>
        <v>8.4000000000000003E-4</v>
      </c>
      <c r="AT120" s="17" t="s">
        <v>76</v>
      </c>
      <c r="AU120" s="17" t="s">
        <v>119</v>
      </c>
      <c r="BK120" s="120">
        <f>BK121</f>
        <v>0</v>
      </c>
    </row>
    <row r="121" spans="2:65" s="11" customFormat="1" ht="25.95" customHeight="1">
      <c r="B121" s="121"/>
      <c r="D121" s="122" t="s">
        <v>76</v>
      </c>
      <c r="E121" s="123" t="s">
        <v>137</v>
      </c>
      <c r="F121" s="123" t="s">
        <v>138</v>
      </c>
      <c r="I121" s="124"/>
      <c r="J121" s="125">
        <f>BK121</f>
        <v>0</v>
      </c>
      <c r="L121" s="121"/>
      <c r="M121" s="126"/>
      <c r="P121" s="127">
        <f>P122+P124+P126</f>
        <v>0</v>
      </c>
      <c r="R121" s="127">
        <f>R122+R124+R126</f>
        <v>0.22378000000000001</v>
      </c>
      <c r="T121" s="128">
        <f>T122+T124+T126</f>
        <v>8.4000000000000003E-4</v>
      </c>
      <c r="AR121" s="122" t="s">
        <v>87</v>
      </c>
      <c r="AT121" s="129" t="s">
        <v>76</v>
      </c>
      <c r="AU121" s="129" t="s">
        <v>77</v>
      </c>
      <c r="AY121" s="122" t="s">
        <v>139</v>
      </c>
      <c r="BK121" s="130">
        <f>BK122+BK124+BK126</f>
        <v>0</v>
      </c>
    </row>
    <row r="122" spans="2:65" s="11" customFormat="1" ht="22.95" customHeight="1">
      <c r="B122" s="121"/>
      <c r="D122" s="122" t="s">
        <v>76</v>
      </c>
      <c r="E122" s="131" t="s">
        <v>140</v>
      </c>
      <c r="F122" s="131" t="s">
        <v>141</v>
      </c>
      <c r="I122" s="124"/>
      <c r="J122" s="132">
        <f>BK122</f>
        <v>0</v>
      </c>
      <c r="L122" s="121"/>
      <c r="M122" s="126"/>
      <c r="P122" s="127">
        <f>P123</f>
        <v>0</v>
      </c>
      <c r="R122" s="127">
        <f>R123</f>
        <v>1.16E-3</v>
      </c>
      <c r="T122" s="128">
        <f>T123</f>
        <v>8.4000000000000003E-4</v>
      </c>
      <c r="AR122" s="122" t="s">
        <v>87</v>
      </c>
      <c r="AT122" s="129" t="s">
        <v>76</v>
      </c>
      <c r="AU122" s="129" t="s">
        <v>85</v>
      </c>
      <c r="AY122" s="122" t="s">
        <v>139</v>
      </c>
      <c r="BK122" s="130">
        <f>BK123</f>
        <v>0</v>
      </c>
    </row>
    <row r="123" spans="2:65" s="1" customFormat="1" ht="16.5" customHeight="1">
      <c r="B123" s="32"/>
      <c r="C123" s="133" t="s">
        <v>85</v>
      </c>
      <c r="D123" s="133" t="s">
        <v>142</v>
      </c>
      <c r="E123" s="134" t="s">
        <v>143</v>
      </c>
      <c r="F123" s="135" t="s">
        <v>144</v>
      </c>
      <c r="G123" s="136" t="s">
        <v>145</v>
      </c>
      <c r="H123" s="137">
        <v>2</v>
      </c>
      <c r="I123" s="138"/>
      <c r="J123" s="139">
        <f>ROUND(I123*H123,2)</f>
        <v>0</v>
      </c>
      <c r="K123" s="140"/>
      <c r="L123" s="32"/>
      <c r="M123" s="141" t="s">
        <v>1</v>
      </c>
      <c r="N123" s="142" t="s">
        <v>42</v>
      </c>
      <c r="P123" s="143">
        <f>O123*H123</f>
        <v>0</v>
      </c>
      <c r="Q123" s="143">
        <v>5.8E-4</v>
      </c>
      <c r="R123" s="143">
        <f>Q123*H123</f>
        <v>1.16E-3</v>
      </c>
      <c r="S123" s="143">
        <v>4.2000000000000002E-4</v>
      </c>
      <c r="T123" s="144">
        <f>S123*H123</f>
        <v>8.4000000000000003E-4</v>
      </c>
      <c r="AR123" s="145" t="s">
        <v>146</v>
      </c>
      <c r="AT123" s="145" t="s">
        <v>142</v>
      </c>
      <c r="AU123" s="145" t="s">
        <v>87</v>
      </c>
      <c r="AY123" s="17" t="s">
        <v>139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85</v>
      </c>
      <c r="BK123" s="146">
        <f>ROUND(I123*H123,2)</f>
        <v>0</v>
      </c>
      <c r="BL123" s="17" t="s">
        <v>146</v>
      </c>
      <c r="BM123" s="145" t="s">
        <v>147</v>
      </c>
    </row>
    <row r="124" spans="2:65" s="11" customFormat="1" ht="22.95" customHeight="1">
      <c r="B124" s="121"/>
      <c r="D124" s="122" t="s">
        <v>76</v>
      </c>
      <c r="E124" s="131" t="s">
        <v>148</v>
      </c>
      <c r="F124" s="131" t="s">
        <v>149</v>
      </c>
      <c r="I124" s="124"/>
      <c r="J124" s="132">
        <f>BK124</f>
        <v>0</v>
      </c>
      <c r="L124" s="121"/>
      <c r="M124" s="126"/>
      <c r="P124" s="127">
        <f>P125</f>
        <v>0</v>
      </c>
      <c r="R124" s="127">
        <f>R125</f>
        <v>0.22262000000000001</v>
      </c>
      <c r="T124" s="128">
        <f>T125</f>
        <v>0</v>
      </c>
      <c r="AR124" s="122" t="s">
        <v>87</v>
      </c>
      <c r="AT124" s="129" t="s">
        <v>76</v>
      </c>
      <c r="AU124" s="129" t="s">
        <v>85</v>
      </c>
      <c r="AY124" s="122" t="s">
        <v>139</v>
      </c>
      <c r="BK124" s="130">
        <f>BK125</f>
        <v>0</v>
      </c>
    </row>
    <row r="125" spans="2:65" s="1" customFormat="1" ht="16.5" customHeight="1">
      <c r="B125" s="32"/>
      <c r="C125" s="133" t="s">
        <v>87</v>
      </c>
      <c r="D125" s="133" t="s">
        <v>142</v>
      </c>
      <c r="E125" s="134" t="s">
        <v>150</v>
      </c>
      <c r="F125" s="135" t="s">
        <v>151</v>
      </c>
      <c r="G125" s="136" t="s">
        <v>145</v>
      </c>
      <c r="H125" s="137">
        <v>1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42</v>
      </c>
      <c r="P125" s="143">
        <f>O125*H125</f>
        <v>0</v>
      </c>
      <c r="Q125" s="143">
        <v>0.22262000000000001</v>
      </c>
      <c r="R125" s="143">
        <f>Q125*H125</f>
        <v>0.22262000000000001</v>
      </c>
      <c r="S125" s="143">
        <v>0</v>
      </c>
      <c r="T125" s="144">
        <f>S125*H125</f>
        <v>0</v>
      </c>
      <c r="AR125" s="145" t="s">
        <v>146</v>
      </c>
      <c r="AT125" s="145" t="s">
        <v>142</v>
      </c>
      <c r="AU125" s="145" t="s">
        <v>87</v>
      </c>
      <c r="AY125" s="17" t="s">
        <v>139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85</v>
      </c>
      <c r="BK125" s="146">
        <f>ROUND(I125*H125,2)</f>
        <v>0</v>
      </c>
      <c r="BL125" s="17" t="s">
        <v>146</v>
      </c>
      <c r="BM125" s="145" t="s">
        <v>152</v>
      </c>
    </row>
    <row r="126" spans="2:65" s="11" customFormat="1" ht="22.95" customHeight="1">
      <c r="B126" s="121"/>
      <c r="D126" s="122" t="s">
        <v>76</v>
      </c>
      <c r="E126" s="131" t="s">
        <v>153</v>
      </c>
      <c r="F126" s="131" t="s">
        <v>154</v>
      </c>
      <c r="I126" s="124"/>
      <c r="J126" s="132">
        <f>BK126</f>
        <v>0</v>
      </c>
      <c r="L126" s="121"/>
      <c r="M126" s="126"/>
      <c r="P126" s="127">
        <f>P127</f>
        <v>0</v>
      </c>
      <c r="R126" s="127">
        <f>R127</f>
        <v>0</v>
      </c>
      <c r="T126" s="128">
        <f>T127</f>
        <v>0</v>
      </c>
      <c r="AR126" s="122" t="s">
        <v>87</v>
      </c>
      <c r="AT126" s="129" t="s">
        <v>76</v>
      </c>
      <c r="AU126" s="129" t="s">
        <v>85</v>
      </c>
      <c r="AY126" s="122" t="s">
        <v>139</v>
      </c>
      <c r="BK126" s="130">
        <f>BK127</f>
        <v>0</v>
      </c>
    </row>
    <row r="127" spans="2:65" s="1" customFormat="1" ht="16.5" customHeight="1">
      <c r="B127" s="32"/>
      <c r="C127" s="133" t="s">
        <v>155</v>
      </c>
      <c r="D127" s="133" t="s">
        <v>142</v>
      </c>
      <c r="E127" s="134" t="s">
        <v>156</v>
      </c>
      <c r="F127" s="135" t="s">
        <v>157</v>
      </c>
      <c r="G127" s="136" t="s">
        <v>145</v>
      </c>
      <c r="H127" s="137">
        <v>2</v>
      </c>
      <c r="I127" s="138"/>
      <c r="J127" s="139">
        <f>ROUND(I127*H127,2)</f>
        <v>0</v>
      </c>
      <c r="K127" s="140"/>
      <c r="L127" s="32"/>
      <c r="M127" s="147" t="s">
        <v>1</v>
      </c>
      <c r="N127" s="148" t="s">
        <v>42</v>
      </c>
      <c r="O127" s="149"/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45" t="s">
        <v>146</v>
      </c>
      <c r="AT127" s="145" t="s">
        <v>142</v>
      </c>
      <c r="AU127" s="145" t="s">
        <v>87</v>
      </c>
      <c r="AY127" s="17" t="s">
        <v>139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85</v>
      </c>
      <c r="BK127" s="146">
        <f>ROUND(I127*H127,2)</f>
        <v>0</v>
      </c>
      <c r="BL127" s="17" t="s">
        <v>146</v>
      </c>
      <c r="BM127" s="145" t="s">
        <v>158</v>
      </c>
    </row>
    <row r="128" spans="2:65" s="1" customFormat="1" ht="6.9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2"/>
    </row>
  </sheetData>
  <sheetProtection algorithmName="SHA-512" hashValue="Kio1qM8N6Rft2wSm0O804QbdbxKotuAU13Z9UtqFwB2lZqaQCgjs72vDho6kGvHr86mWdlJ1m60cSSkLwhWqKw==" saltValue="tEwJ82LpvPTxnnpezuCraA==" spinCount="100000" sheet="1" formatColumns="0" formatRows="0" autoFilter="0"/>
  <autoFilter ref="C119:K127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159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ROUND(J124,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ROUND((SUM(BE124:BE191)),  2)</f>
        <v>0</v>
      </c>
      <c r="I33" s="92">
        <v>0.21</v>
      </c>
      <c r="J33" s="91">
        <f>ROUND(((SUM(BE124:BE191))*I33),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ROUND((SUM(BF124:BF191)),  2)</f>
        <v>0</v>
      </c>
      <c r="I34" s="92">
        <v>0.15</v>
      </c>
      <c r="J34" s="91">
        <f>ROUND(((SUM(BF124:BF191))*I34),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ROUND((SUM(BG124:BG191)),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ROUND((SUM(BH124:BH191)),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ROUND((SUM(BI124:BI191)),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02 - Výkopové práce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J124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95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95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J164</f>
        <v>0</v>
      </c>
      <c r="L99" s="108"/>
    </row>
    <row r="100" spans="2:12" s="9" customFormat="1" ht="19.95" customHeight="1">
      <c r="B100" s="108"/>
      <c r="D100" s="109" t="s">
        <v>163</v>
      </c>
      <c r="E100" s="110"/>
      <c r="F100" s="110"/>
      <c r="G100" s="110"/>
      <c r="H100" s="110"/>
      <c r="I100" s="110"/>
      <c r="J100" s="111">
        <f>J177</f>
        <v>0</v>
      </c>
      <c r="L100" s="108"/>
    </row>
    <row r="101" spans="2:12" s="8" customFormat="1" ht="24.9" customHeight="1">
      <c r="B101" s="104"/>
      <c r="D101" s="105" t="s">
        <v>120</v>
      </c>
      <c r="E101" s="106"/>
      <c r="F101" s="106"/>
      <c r="G101" s="106"/>
      <c r="H101" s="106"/>
      <c r="I101" s="106"/>
      <c r="J101" s="107">
        <f>J183</f>
        <v>0</v>
      </c>
      <c r="L101" s="104"/>
    </row>
    <row r="102" spans="2:12" s="9" customFormat="1" ht="19.95" customHeight="1">
      <c r="B102" s="108"/>
      <c r="D102" s="109" t="s">
        <v>121</v>
      </c>
      <c r="E102" s="110"/>
      <c r="F102" s="110"/>
      <c r="G102" s="110"/>
      <c r="H102" s="110"/>
      <c r="I102" s="110"/>
      <c r="J102" s="111">
        <f>J184</f>
        <v>0</v>
      </c>
      <c r="L102" s="108"/>
    </row>
    <row r="103" spans="2:12" s="9" customFormat="1" ht="19.95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J187</f>
        <v>0</v>
      </c>
      <c r="L103" s="108"/>
    </row>
    <row r="104" spans="2:12" s="9" customFormat="1" ht="19.95" customHeight="1">
      <c r="B104" s="108"/>
      <c r="D104" s="109" t="s">
        <v>164</v>
      </c>
      <c r="E104" s="110"/>
      <c r="F104" s="110"/>
      <c r="G104" s="110"/>
      <c r="H104" s="110"/>
      <c r="I104" s="110"/>
      <c r="J104" s="111">
        <f>J190</f>
        <v>0</v>
      </c>
      <c r="L104" s="108"/>
    </row>
    <row r="105" spans="2:12" s="1" customFormat="1" ht="21.75" customHeight="1">
      <c r="B105" s="32"/>
      <c r="L105" s="32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2"/>
    </row>
    <row r="110" spans="2:12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2"/>
    </row>
    <row r="111" spans="2:12" s="1" customFormat="1" ht="24.9" customHeight="1">
      <c r="B111" s="32"/>
      <c r="C111" s="21" t="s">
        <v>124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15</v>
      </c>
      <c r="L113" s="32"/>
    </row>
    <row r="114" spans="2:65" s="1" customFormat="1" ht="16.5" customHeight="1">
      <c r="B114" s="32"/>
      <c r="E114" s="234" t="str">
        <f>E7</f>
        <v>Brno, Mánesova 12 - Statické zajištění VŠ kolejí</v>
      </c>
      <c r="F114" s="235"/>
      <c r="G114" s="235"/>
      <c r="H114" s="235"/>
      <c r="L114" s="32"/>
    </row>
    <row r="115" spans="2:65" s="1" customFormat="1" ht="12" customHeight="1">
      <c r="B115" s="32"/>
      <c r="C115" s="27" t="s">
        <v>113</v>
      </c>
      <c r="L115" s="32"/>
    </row>
    <row r="116" spans="2:65" s="1" customFormat="1" ht="16.5" customHeight="1">
      <c r="B116" s="32"/>
      <c r="E116" s="214" t="str">
        <f>E9</f>
        <v>02 - Výkopové práce</v>
      </c>
      <c r="F116" s="233"/>
      <c r="G116" s="233"/>
      <c r="H116" s="233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18</v>
      </c>
      <c r="F118" s="25" t="str">
        <f>F12</f>
        <v>Brno, Mánesova 12</v>
      </c>
      <c r="I118" s="27" t="s">
        <v>20</v>
      </c>
      <c r="J118" s="51" t="str">
        <f>IF(J12="","",J12)</f>
        <v>Vyplň údaj</v>
      </c>
      <c r="L118" s="32"/>
    </row>
    <row r="119" spans="2:65" s="1" customFormat="1" ht="6.9" customHeight="1">
      <c r="B119" s="32"/>
      <c r="L119" s="32"/>
    </row>
    <row r="120" spans="2:65" s="1" customFormat="1" ht="40.200000000000003" customHeight="1">
      <c r="B120" s="32"/>
      <c r="C120" s="27" t="s">
        <v>21</v>
      </c>
      <c r="F120" s="25" t="str">
        <f>E15</f>
        <v>Masarykova univerzita, Žerotínovo nám. 9, Brno</v>
      </c>
      <c r="I120" s="27" t="s">
        <v>29</v>
      </c>
      <c r="J120" s="30" t="str">
        <f>E21</f>
        <v>PROXIMA porjekt, s.r.o., Lidická 19, Brno</v>
      </c>
      <c r="L120" s="32"/>
    </row>
    <row r="121" spans="2:65" s="1" customFormat="1" ht="15.15" customHeight="1">
      <c r="B121" s="32"/>
      <c r="C121" s="27" t="s">
        <v>27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125</v>
      </c>
      <c r="D123" s="114" t="s">
        <v>62</v>
      </c>
      <c r="E123" s="114" t="s">
        <v>58</v>
      </c>
      <c r="F123" s="114" t="s">
        <v>59</v>
      </c>
      <c r="G123" s="114" t="s">
        <v>126</v>
      </c>
      <c r="H123" s="114" t="s">
        <v>127</v>
      </c>
      <c r="I123" s="114" t="s">
        <v>128</v>
      </c>
      <c r="J123" s="115" t="s">
        <v>117</v>
      </c>
      <c r="K123" s="116" t="s">
        <v>129</v>
      </c>
      <c r="L123" s="112"/>
      <c r="M123" s="57" t="s">
        <v>1</v>
      </c>
      <c r="N123" s="58" t="s">
        <v>41</v>
      </c>
      <c r="O123" s="58" t="s">
        <v>130</v>
      </c>
      <c r="P123" s="58" t="s">
        <v>131</v>
      </c>
      <c r="Q123" s="58" t="s">
        <v>132</v>
      </c>
      <c r="R123" s="58" t="s">
        <v>133</v>
      </c>
      <c r="S123" s="58" t="s">
        <v>134</v>
      </c>
      <c r="T123" s="59" t="s">
        <v>135</v>
      </c>
    </row>
    <row r="124" spans="2:65" s="1" customFormat="1" ht="22.95" customHeight="1">
      <c r="B124" s="32"/>
      <c r="C124" s="62" t="s">
        <v>136</v>
      </c>
      <c r="J124" s="117">
        <f>BK124</f>
        <v>0</v>
      </c>
      <c r="L124" s="32"/>
      <c r="M124" s="60"/>
      <c r="N124" s="52"/>
      <c r="O124" s="52"/>
      <c r="P124" s="118">
        <f>P125+P183</f>
        <v>0</v>
      </c>
      <c r="Q124" s="52"/>
      <c r="R124" s="118">
        <f>R125+R183</f>
        <v>361.84001999999998</v>
      </c>
      <c r="S124" s="52"/>
      <c r="T124" s="119">
        <f>T125+T183</f>
        <v>68.900840000000002</v>
      </c>
      <c r="AT124" s="17" t="s">
        <v>76</v>
      </c>
      <c r="AU124" s="17" t="s">
        <v>119</v>
      </c>
      <c r="BK124" s="120">
        <f>BK125+BK183</f>
        <v>0</v>
      </c>
    </row>
    <row r="125" spans="2:65" s="11" customFormat="1" ht="25.95" customHeight="1">
      <c r="B125" s="121"/>
      <c r="D125" s="122" t="s">
        <v>76</v>
      </c>
      <c r="E125" s="123" t="s">
        <v>165</v>
      </c>
      <c r="F125" s="123" t="s">
        <v>166</v>
      </c>
      <c r="I125" s="124"/>
      <c r="J125" s="125">
        <f>BK125</f>
        <v>0</v>
      </c>
      <c r="L125" s="121"/>
      <c r="M125" s="126"/>
      <c r="P125" s="127">
        <f>P126+P164+P177</f>
        <v>0</v>
      </c>
      <c r="R125" s="127">
        <f>R126+R164+R177</f>
        <v>361.61624</v>
      </c>
      <c r="T125" s="128">
        <f>T126+T164+T177</f>
        <v>68.900000000000006</v>
      </c>
      <c r="AR125" s="122" t="s">
        <v>85</v>
      </c>
      <c r="AT125" s="129" t="s">
        <v>76</v>
      </c>
      <c r="AU125" s="129" t="s">
        <v>77</v>
      </c>
      <c r="AY125" s="122" t="s">
        <v>139</v>
      </c>
      <c r="BK125" s="130">
        <f>BK126+BK164+BK177</f>
        <v>0</v>
      </c>
    </row>
    <row r="126" spans="2:65" s="11" customFormat="1" ht="22.95" customHeight="1">
      <c r="B126" s="121"/>
      <c r="D126" s="122" t="s">
        <v>76</v>
      </c>
      <c r="E126" s="131" t="s">
        <v>85</v>
      </c>
      <c r="F126" s="131" t="s">
        <v>167</v>
      </c>
      <c r="I126" s="124"/>
      <c r="J126" s="132">
        <f>BK126</f>
        <v>0</v>
      </c>
      <c r="L126" s="121"/>
      <c r="M126" s="126"/>
      <c r="P126" s="127">
        <f>SUM(P127:P163)</f>
        <v>0</v>
      </c>
      <c r="R126" s="127">
        <f>SUM(R127:R163)</f>
        <v>361.61624</v>
      </c>
      <c r="T126" s="128">
        <f>SUM(T127:T163)</f>
        <v>0</v>
      </c>
      <c r="AR126" s="122" t="s">
        <v>85</v>
      </c>
      <c r="AT126" s="129" t="s">
        <v>76</v>
      </c>
      <c r="AU126" s="129" t="s">
        <v>85</v>
      </c>
      <c r="AY126" s="122" t="s">
        <v>139</v>
      </c>
      <c r="BK126" s="130">
        <f>SUM(BK127:BK163)</f>
        <v>0</v>
      </c>
    </row>
    <row r="127" spans="2:65" s="1" customFormat="1" ht="16.5" customHeight="1">
      <c r="B127" s="32"/>
      <c r="C127" s="133" t="s">
        <v>85</v>
      </c>
      <c r="D127" s="133" t="s">
        <v>142</v>
      </c>
      <c r="E127" s="134" t="s">
        <v>168</v>
      </c>
      <c r="F127" s="135" t="s">
        <v>169</v>
      </c>
      <c r="G127" s="136" t="s">
        <v>170</v>
      </c>
      <c r="H127" s="137">
        <v>150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171</v>
      </c>
      <c r="AT127" s="145" t="s">
        <v>142</v>
      </c>
      <c r="AU127" s="145" t="s">
        <v>87</v>
      </c>
      <c r="AY127" s="17" t="s">
        <v>139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85</v>
      </c>
      <c r="BK127" s="146">
        <f>ROUND(I127*H127,2)</f>
        <v>0</v>
      </c>
      <c r="BL127" s="17" t="s">
        <v>171</v>
      </c>
      <c r="BM127" s="145" t="s">
        <v>172</v>
      </c>
    </row>
    <row r="128" spans="2:65" s="12" customFormat="1">
      <c r="B128" s="152"/>
      <c r="D128" s="153" t="s">
        <v>173</v>
      </c>
      <c r="E128" s="154" t="s">
        <v>1</v>
      </c>
      <c r="F128" s="155" t="s">
        <v>174</v>
      </c>
      <c r="H128" s="156">
        <v>150</v>
      </c>
      <c r="I128" s="157"/>
      <c r="L128" s="152"/>
      <c r="M128" s="158"/>
      <c r="T128" s="159"/>
      <c r="AT128" s="154" t="s">
        <v>173</v>
      </c>
      <c r="AU128" s="154" t="s">
        <v>87</v>
      </c>
      <c r="AV128" s="12" t="s">
        <v>87</v>
      </c>
      <c r="AW128" s="12" t="s">
        <v>33</v>
      </c>
      <c r="AX128" s="12" t="s">
        <v>85</v>
      </c>
      <c r="AY128" s="154" t="s">
        <v>139</v>
      </c>
    </row>
    <row r="129" spans="2:65" s="1" customFormat="1" ht="24.15" customHeight="1">
      <c r="B129" s="32"/>
      <c r="C129" s="133" t="s">
        <v>87</v>
      </c>
      <c r="D129" s="133" t="s">
        <v>142</v>
      </c>
      <c r="E129" s="134" t="s">
        <v>175</v>
      </c>
      <c r="F129" s="135" t="s">
        <v>176</v>
      </c>
      <c r="G129" s="136" t="s">
        <v>177</v>
      </c>
      <c r="H129" s="137">
        <v>332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171</v>
      </c>
      <c r="AT129" s="145" t="s">
        <v>142</v>
      </c>
      <c r="AU129" s="145" t="s">
        <v>87</v>
      </c>
      <c r="AY129" s="17" t="s">
        <v>139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171</v>
      </c>
      <c r="BM129" s="145" t="s">
        <v>178</v>
      </c>
    </row>
    <row r="130" spans="2:65" s="12" customFormat="1">
      <c r="B130" s="152"/>
      <c r="D130" s="153" t="s">
        <v>173</v>
      </c>
      <c r="E130" s="154" t="s">
        <v>1</v>
      </c>
      <c r="F130" s="155" t="s">
        <v>179</v>
      </c>
      <c r="H130" s="156">
        <v>144</v>
      </c>
      <c r="I130" s="157"/>
      <c r="L130" s="152"/>
      <c r="M130" s="158"/>
      <c r="T130" s="159"/>
      <c r="AT130" s="154" t="s">
        <v>173</v>
      </c>
      <c r="AU130" s="154" t="s">
        <v>87</v>
      </c>
      <c r="AV130" s="12" t="s">
        <v>87</v>
      </c>
      <c r="AW130" s="12" t="s">
        <v>33</v>
      </c>
      <c r="AX130" s="12" t="s">
        <v>77</v>
      </c>
      <c r="AY130" s="154" t="s">
        <v>139</v>
      </c>
    </row>
    <row r="131" spans="2:65" s="12" customFormat="1">
      <c r="B131" s="152"/>
      <c r="D131" s="153" t="s">
        <v>173</v>
      </c>
      <c r="E131" s="154" t="s">
        <v>1</v>
      </c>
      <c r="F131" s="155" t="s">
        <v>180</v>
      </c>
      <c r="H131" s="156">
        <v>324</v>
      </c>
      <c r="I131" s="157"/>
      <c r="L131" s="152"/>
      <c r="M131" s="158"/>
      <c r="T131" s="159"/>
      <c r="AT131" s="154" t="s">
        <v>173</v>
      </c>
      <c r="AU131" s="154" t="s">
        <v>87</v>
      </c>
      <c r="AV131" s="12" t="s">
        <v>87</v>
      </c>
      <c r="AW131" s="12" t="s">
        <v>33</v>
      </c>
      <c r="AX131" s="12" t="s">
        <v>77</v>
      </c>
      <c r="AY131" s="154" t="s">
        <v>139</v>
      </c>
    </row>
    <row r="132" spans="2:65" s="12" customFormat="1">
      <c r="B132" s="152"/>
      <c r="D132" s="153" t="s">
        <v>173</v>
      </c>
      <c r="E132" s="154" t="s">
        <v>1</v>
      </c>
      <c r="F132" s="155" t="s">
        <v>181</v>
      </c>
      <c r="H132" s="156">
        <v>7.3390000000000004</v>
      </c>
      <c r="I132" s="157"/>
      <c r="L132" s="152"/>
      <c r="M132" s="158"/>
      <c r="T132" s="159"/>
      <c r="AT132" s="154" t="s">
        <v>173</v>
      </c>
      <c r="AU132" s="154" t="s">
        <v>87</v>
      </c>
      <c r="AV132" s="12" t="s">
        <v>87</v>
      </c>
      <c r="AW132" s="12" t="s">
        <v>33</v>
      </c>
      <c r="AX132" s="12" t="s">
        <v>77</v>
      </c>
      <c r="AY132" s="154" t="s">
        <v>139</v>
      </c>
    </row>
    <row r="133" spans="2:65" s="12" customFormat="1">
      <c r="B133" s="152"/>
      <c r="D133" s="153" t="s">
        <v>173</v>
      </c>
      <c r="E133" s="154" t="s">
        <v>1</v>
      </c>
      <c r="F133" s="155" t="s">
        <v>182</v>
      </c>
      <c r="H133" s="156">
        <v>331.339</v>
      </c>
      <c r="I133" s="157"/>
      <c r="L133" s="152"/>
      <c r="M133" s="158"/>
      <c r="T133" s="159"/>
      <c r="AT133" s="154" t="s">
        <v>173</v>
      </c>
      <c r="AU133" s="154" t="s">
        <v>87</v>
      </c>
      <c r="AV133" s="12" t="s">
        <v>87</v>
      </c>
      <c r="AW133" s="12" t="s">
        <v>33</v>
      </c>
      <c r="AX133" s="12" t="s">
        <v>77</v>
      </c>
      <c r="AY133" s="154" t="s">
        <v>139</v>
      </c>
    </row>
    <row r="134" spans="2:65" s="12" customFormat="1">
      <c r="B134" s="152"/>
      <c r="D134" s="153" t="s">
        <v>173</v>
      </c>
      <c r="E134" s="154" t="s">
        <v>1</v>
      </c>
      <c r="F134" s="155" t="s">
        <v>183</v>
      </c>
      <c r="H134" s="156">
        <v>332</v>
      </c>
      <c r="I134" s="157"/>
      <c r="L134" s="152"/>
      <c r="M134" s="158"/>
      <c r="T134" s="159"/>
      <c r="AT134" s="154" t="s">
        <v>173</v>
      </c>
      <c r="AU134" s="154" t="s">
        <v>87</v>
      </c>
      <c r="AV134" s="12" t="s">
        <v>87</v>
      </c>
      <c r="AW134" s="12" t="s">
        <v>33</v>
      </c>
      <c r="AX134" s="12" t="s">
        <v>85</v>
      </c>
      <c r="AY134" s="154" t="s">
        <v>139</v>
      </c>
    </row>
    <row r="135" spans="2:65" s="1" customFormat="1" ht="21.75" customHeight="1">
      <c r="B135" s="32"/>
      <c r="C135" s="133" t="s">
        <v>155</v>
      </c>
      <c r="D135" s="133" t="s">
        <v>142</v>
      </c>
      <c r="E135" s="134" t="s">
        <v>184</v>
      </c>
      <c r="F135" s="135" t="s">
        <v>185</v>
      </c>
      <c r="G135" s="136" t="s">
        <v>170</v>
      </c>
      <c r="H135" s="137">
        <v>216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42</v>
      </c>
      <c r="P135" s="143">
        <f>O135*H135</f>
        <v>0</v>
      </c>
      <c r="Q135" s="143">
        <v>6.9999999999999999E-4</v>
      </c>
      <c r="R135" s="143">
        <f>Q135*H135</f>
        <v>0.1512</v>
      </c>
      <c r="S135" s="143">
        <v>0</v>
      </c>
      <c r="T135" s="144">
        <f>S135*H135</f>
        <v>0</v>
      </c>
      <c r="AR135" s="145" t="s">
        <v>171</v>
      </c>
      <c r="AT135" s="145" t="s">
        <v>142</v>
      </c>
      <c r="AU135" s="145" t="s">
        <v>87</v>
      </c>
      <c r="AY135" s="17" t="s">
        <v>139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85</v>
      </c>
      <c r="BK135" s="146">
        <f>ROUND(I135*H135,2)</f>
        <v>0</v>
      </c>
      <c r="BL135" s="17" t="s">
        <v>171</v>
      </c>
      <c r="BM135" s="145" t="s">
        <v>186</v>
      </c>
    </row>
    <row r="136" spans="2:65" s="12" customFormat="1">
      <c r="B136" s="152"/>
      <c r="D136" s="153" t="s">
        <v>173</v>
      </c>
      <c r="E136" s="154" t="s">
        <v>1</v>
      </c>
      <c r="F136" s="155" t="s">
        <v>187</v>
      </c>
      <c r="H136" s="156">
        <v>216</v>
      </c>
      <c r="I136" s="157"/>
      <c r="L136" s="152"/>
      <c r="M136" s="158"/>
      <c r="T136" s="159"/>
      <c r="AT136" s="154" t="s">
        <v>173</v>
      </c>
      <c r="AU136" s="154" t="s">
        <v>87</v>
      </c>
      <c r="AV136" s="12" t="s">
        <v>87</v>
      </c>
      <c r="AW136" s="12" t="s">
        <v>33</v>
      </c>
      <c r="AX136" s="12" t="s">
        <v>85</v>
      </c>
      <c r="AY136" s="154" t="s">
        <v>139</v>
      </c>
    </row>
    <row r="137" spans="2:65" s="1" customFormat="1" ht="21.75" customHeight="1">
      <c r="B137" s="32"/>
      <c r="C137" s="133" t="s">
        <v>171</v>
      </c>
      <c r="D137" s="133" t="s">
        <v>142</v>
      </c>
      <c r="E137" s="134" t="s">
        <v>188</v>
      </c>
      <c r="F137" s="135" t="s">
        <v>189</v>
      </c>
      <c r="G137" s="136" t="s">
        <v>177</v>
      </c>
      <c r="H137" s="137">
        <v>324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42</v>
      </c>
      <c r="P137" s="143">
        <f>O137*H137</f>
        <v>0</v>
      </c>
      <c r="Q137" s="143">
        <v>4.6000000000000001E-4</v>
      </c>
      <c r="R137" s="143">
        <f>Q137*H137</f>
        <v>0.14904000000000001</v>
      </c>
      <c r="S137" s="143">
        <v>0</v>
      </c>
      <c r="T137" s="144">
        <f>S137*H137</f>
        <v>0</v>
      </c>
      <c r="AR137" s="145" t="s">
        <v>171</v>
      </c>
      <c r="AT137" s="145" t="s">
        <v>142</v>
      </c>
      <c r="AU137" s="145" t="s">
        <v>87</v>
      </c>
      <c r="AY137" s="17" t="s">
        <v>139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85</v>
      </c>
      <c r="BK137" s="146">
        <f>ROUND(I137*H137,2)</f>
        <v>0</v>
      </c>
      <c r="BL137" s="17" t="s">
        <v>171</v>
      </c>
      <c r="BM137" s="145" t="s">
        <v>190</v>
      </c>
    </row>
    <row r="138" spans="2:65" s="12" customFormat="1">
      <c r="B138" s="152"/>
      <c r="D138" s="153" t="s">
        <v>173</v>
      </c>
      <c r="E138" s="154" t="s">
        <v>1</v>
      </c>
      <c r="F138" s="155" t="s">
        <v>191</v>
      </c>
      <c r="H138" s="156">
        <v>324</v>
      </c>
      <c r="I138" s="157"/>
      <c r="L138" s="152"/>
      <c r="M138" s="158"/>
      <c r="T138" s="159"/>
      <c r="AT138" s="154" t="s">
        <v>173</v>
      </c>
      <c r="AU138" s="154" t="s">
        <v>87</v>
      </c>
      <c r="AV138" s="12" t="s">
        <v>87</v>
      </c>
      <c r="AW138" s="12" t="s">
        <v>33</v>
      </c>
      <c r="AX138" s="12" t="s">
        <v>85</v>
      </c>
      <c r="AY138" s="154" t="s">
        <v>139</v>
      </c>
    </row>
    <row r="139" spans="2:65" s="1" customFormat="1" ht="24.15" customHeight="1">
      <c r="B139" s="32"/>
      <c r="C139" s="133" t="s">
        <v>192</v>
      </c>
      <c r="D139" s="133" t="s">
        <v>142</v>
      </c>
      <c r="E139" s="134" t="s">
        <v>193</v>
      </c>
      <c r="F139" s="135" t="s">
        <v>194</v>
      </c>
      <c r="G139" s="136" t="s">
        <v>177</v>
      </c>
      <c r="H139" s="137">
        <v>324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171</v>
      </c>
      <c r="AT139" s="145" t="s">
        <v>142</v>
      </c>
      <c r="AU139" s="145" t="s">
        <v>87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171</v>
      </c>
      <c r="BM139" s="145" t="s">
        <v>195</v>
      </c>
    </row>
    <row r="140" spans="2:65" s="1" customFormat="1" ht="21.75" customHeight="1">
      <c r="B140" s="32"/>
      <c r="C140" s="160" t="s">
        <v>196</v>
      </c>
      <c r="D140" s="160" t="s">
        <v>197</v>
      </c>
      <c r="E140" s="161" t="s">
        <v>198</v>
      </c>
      <c r="F140" s="162" t="s">
        <v>199</v>
      </c>
      <c r="G140" s="163" t="s">
        <v>177</v>
      </c>
      <c r="H140" s="164">
        <v>15.12</v>
      </c>
      <c r="I140" s="165"/>
      <c r="J140" s="166">
        <f>ROUND(I140*H140,2)</f>
        <v>0</v>
      </c>
      <c r="K140" s="167"/>
      <c r="L140" s="168"/>
      <c r="M140" s="169" t="s">
        <v>1</v>
      </c>
      <c r="N140" s="170" t="s">
        <v>42</v>
      </c>
      <c r="P140" s="143">
        <f>O140*H140</f>
        <v>0</v>
      </c>
      <c r="Q140" s="143">
        <v>0.55000000000000004</v>
      </c>
      <c r="R140" s="143">
        <f>Q140*H140</f>
        <v>8.3160000000000007</v>
      </c>
      <c r="S140" s="143">
        <v>0</v>
      </c>
      <c r="T140" s="144">
        <f>S140*H140</f>
        <v>0</v>
      </c>
      <c r="AR140" s="145" t="s">
        <v>200</v>
      </c>
      <c r="AT140" s="145" t="s">
        <v>197</v>
      </c>
      <c r="AU140" s="145" t="s">
        <v>87</v>
      </c>
      <c r="AY140" s="17" t="s">
        <v>139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85</v>
      </c>
      <c r="BK140" s="146">
        <f>ROUND(I140*H140,2)</f>
        <v>0</v>
      </c>
      <c r="BL140" s="17" t="s">
        <v>171</v>
      </c>
      <c r="BM140" s="145" t="s">
        <v>201</v>
      </c>
    </row>
    <row r="141" spans="2:65" s="12" customFormat="1">
      <c r="B141" s="152"/>
      <c r="D141" s="153" t="s">
        <v>173</v>
      </c>
      <c r="E141" s="154" t="s">
        <v>1</v>
      </c>
      <c r="F141" s="155" t="s">
        <v>202</v>
      </c>
      <c r="H141" s="156">
        <v>15.12</v>
      </c>
      <c r="I141" s="157"/>
      <c r="L141" s="152"/>
      <c r="M141" s="158"/>
      <c r="T141" s="159"/>
      <c r="AT141" s="154" t="s">
        <v>173</v>
      </c>
      <c r="AU141" s="154" t="s">
        <v>87</v>
      </c>
      <c r="AV141" s="12" t="s">
        <v>87</v>
      </c>
      <c r="AW141" s="12" t="s">
        <v>33</v>
      </c>
      <c r="AX141" s="12" t="s">
        <v>85</v>
      </c>
      <c r="AY141" s="154" t="s">
        <v>139</v>
      </c>
    </row>
    <row r="142" spans="2:65" s="1" customFormat="1" ht="24.15" customHeight="1">
      <c r="B142" s="32"/>
      <c r="C142" s="133" t="s">
        <v>203</v>
      </c>
      <c r="D142" s="133" t="s">
        <v>142</v>
      </c>
      <c r="E142" s="134" t="s">
        <v>204</v>
      </c>
      <c r="F142" s="135" t="s">
        <v>205</v>
      </c>
      <c r="G142" s="136" t="s">
        <v>170</v>
      </c>
      <c r="H142" s="137">
        <v>216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171</v>
      </c>
      <c r="AT142" s="145" t="s">
        <v>142</v>
      </c>
      <c r="AU142" s="145" t="s">
        <v>87</v>
      </c>
      <c r="AY142" s="17" t="s">
        <v>139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85</v>
      </c>
      <c r="BK142" s="146">
        <f>ROUND(I142*H142,2)</f>
        <v>0</v>
      </c>
      <c r="BL142" s="17" t="s">
        <v>171</v>
      </c>
      <c r="BM142" s="145" t="s">
        <v>206</v>
      </c>
    </row>
    <row r="143" spans="2:65" s="1" customFormat="1" ht="37.950000000000003" customHeight="1">
      <c r="B143" s="32"/>
      <c r="C143" s="133" t="s">
        <v>200</v>
      </c>
      <c r="D143" s="133" t="s">
        <v>142</v>
      </c>
      <c r="E143" s="134" t="s">
        <v>207</v>
      </c>
      <c r="F143" s="135" t="s">
        <v>208</v>
      </c>
      <c r="G143" s="136" t="s">
        <v>177</v>
      </c>
      <c r="H143" s="137">
        <v>365.05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171</v>
      </c>
      <c r="AT143" s="145" t="s">
        <v>142</v>
      </c>
      <c r="AU143" s="145" t="s">
        <v>87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85</v>
      </c>
      <c r="BK143" s="146">
        <f>ROUND(I143*H143,2)</f>
        <v>0</v>
      </c>
      <c r="BL143" s="17" t="s">
        <v>171</v>
      </c>
      <c r="BM143" s="145" t="s">
        <v>209</v>
      </c>
    </row>
    <row r="144" spans="2:65" s="12" customFormat="1">
      <c r="B144" s="152"/>
      <c r="D144" s="153" t="s">
        <v>173</v>
      </c>
      <c r="E144" s="154" t="s">
        <v>1</v>
      </c>
      <c r="F144" s="155" t="s">
        <v>210</v>
      </c>
      <c r="H144" s="156">
        <v>18.55</v>
      </c>
      <c r="I144" s="157"/>
      <c r="L144" s="152"/>
      <c r="M144" s="158"/>
      <c r="T144" s="159"/>
      <c r="AT144" s="154" t="s">
        <v>173</v>
      </c>
      <c r="AU144" s="154" t="s">
        <v>87</v>
      </c>
      <c r="AV144" s="12" t="s">
        <v>87</v>
      </c>
      <c r="AW144" s="12" t="s">
        <v>33</v>
      </c>
      <c r="AX144" s="12" t="s">
        <v>77</v>
      </c>
      <c r="AY144" s="154" t="s">
        <v>139</v>
      </c>
    </row>
    <row r="145" spans="2:65" s="12" customFormat="1">
      <c r="B145" s="152"/>
      <c r="D145" s="153" t="s">
        <v>173</v>
      </c>
      <c r="E145" s="154" t="s">
        <v>1</v>
      </c>
      <c r="F145" s="155" t="s">
        <v>211</v>
      </c>
      <c r="H145" s="156">
        <v>6</v>
      </c>
      <c r="I145" s="157"/>
      <c r="L145" s="152"/>
      <c r="M145" s="158"/>
      <c r="T145" s="159"/>
      <c r="AT145" s="154" t="s">
        <v>173</v>
      </c>
      <c r="AU145" s="154" t="s">
        <v>87</v>
      </c>
      <c r="AV145" s="12" t="s">
        <v>87</v>
      </c>
      <c r="AW145" s="12" t="s">
        <v>33</v>
      </c>
      <c r="AX145" s="12" t="s">
        <v>77</v>
      </c>
      <c r="AY145" s="154" t="s">
        <v>139</v>
      </c>
    </row>
    <row r="146" spans="2:65" s="12" customFormat="1">
      <c r="B146" s="152"/>
      <c r="D146" s="153" t="s">
        <v>173</v>
      </c>
      <c r="E146" s="154" t="s">
        <v>1</v>
      </c>
      <c r="F146" s="155" t="s">
        <v>212</v>
      </c>
      <c r="H146" s="156">
        <v>332</v>
      </c>
      <c r="I146" s="157"/>
      <c r="L146" s="152"/>
      <c r="M146" s="158"/>
      <c r="T146" s="159"/>
      <c r="AT146" s="154" t="s">
        <v>173</v>
      </c>
      <c r="AU146" s="154" t="s">
        <v>87</v>
      </c>
      <c r="AV146" s="12" t="s">
        <v>87</v>
      </c>
      <c r="AW146" s="12" t="s">
        <v>33</v>
      </c>
      <c r="AX146" s="12" t="s">
        <v>77</v>
      </c>
      <c r="AY146" s="154" t="s">
        <v>139</v>
      </c>
    </row>
    <row r="147" spans="2:65" s="12" customFormat="1">
      <c r="B147" s="152"/>
      <c r="D147" s="153" t="s">
        <v>173</v>
      </c>
      <c r="E147" s="154" t="s">
        <v>1</v>
      </c>
      <c r="F147" s="155" t="s">
        <v>213</v>
      </c>
      <c r="H147" s="156">
        <v>8.5</v>
      </c>
      <c r="I147" s="157"/>
      <c r="L147" s="152"/>
      <c r="M147" s="158"/>
      <c r="T147" s="159"/>
      <c r="AT147" s="154" t="s">
        <v>173</v>
      </c>
      <c r="AU147" s="154" t="s">
        <v>87</v>
      </c>
      <c r="AV147" s="12" t="s">
        <v>87</v>
      </c>
      <c r="AW147" s="12" t="s">
        <v>33</v>
      </c>
      <c r="AX147" s="12" t="s">
        <v>77</v>
      </c>
      <c r="AY147" s="154" t="s">
        <v>139</v>
      </c>
    </row>
    <row r="148" spans="2:65" s="13" customFormat="1">
      <c r="B148" s="171"/>
      <c r="D148" s="153" t="s">
        <v>173</v>
      </c>
      <c r="E148" s="172" t="s">
        <v>1</v>
      </c>
      <c r="F148" s="173" t="s">
        <v>214</v>
      </c>
      <c r="H148" s="174">
        <v>365.05</v>
      </c>
      <c r="I148" s="175"/>
      <c r="L148" s="171"/>
      <c r="M148" s="176"/>
      <c r="T148" s="177"/>
      <c r="AT148" s="172" t="s">
        <v>173</v>
      </c>
      <c r="AU148" s="172" t="s">
        <v>87</v>
      </c>
      <c r="AV148" s="13" t="s">
        <v>171</v>
      </c>
      <c r="AW148" s="13" t="s">
        <v>33</v>
      </c>
      <c r="AX148" s="13" t="s">
        <v>85</v>
      </c>
      <c r="AY148" s="172" t="s">
        <v>139</v>
      </c>
    </row>
    <row r="149" spans="2:65" s="1" customFormat="1" ht="37.950000000000003" customHeight="1">
      <c r="B149" s="32"/>
      <c r="C149" s="133" t="s">
        <v>215</v>
      </c>
      <c r="D149" s="133" t="s">
        <v>142</v>
      </c>
      <c r="E149" s="134" t="s">
        <v>216</v>
      </c>
      <c r="F149" s="135" t="s">
        <v>217</v>
      </c>
      <c r="G149" s="136" t="s">
        <v>177</v>
      </c>
      <c r="H149" s="137">
        <v>3650.5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171</v>
      </c>
      <c r="AT149" s="145" t="s">
        <v>142</v>
      </c>
      <c r="AU149" s="145" t="s">
        <v>87</v>
      </c>
      <c r="AY149" s="17" t="s">
        <v>139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85</v>
      </c>
      <c r="BK149" s="146">
        <f>ROUND(I149*H149,2)</f>
        <v>0</v>
      </c>
      <c r="BL149" s="17" t="s">
        <v>171</v>
      </c>
      <c r="BM149" s="145" t="s">
        <v>218</v>
      </c>
    </row>
    <row r="150" spans="2:65" s="12" customFormat="1">
      <c r="B150" s="152"/>
      <c r="D150" s="153" t="s">
        <v>173</v>
      </c>
      <c r="E150" s="154" t="s">
        <v>1</v>
      </c>
      <c r="F150" s="155" t="s">
        <v>219</v>
      </c>
      <c r="H150" s="156">
        <v>3650.5</v>
      </c>
      <c r="I150" s="157"/>
      <c r="L150" s="152"/>
      <c r="M150" s="158"/>
      <c r="T150" s="159"/>
      <c r="AT150" s="154" t="s">
        <v>173</v>
      </c>
      <c r="AU150" s="154" t="s">
        <v>87</v>
      </c>
      <c r="AV150" s="12" t="s">
        <v>87</v>
      </c>
      <c r="AW150" s="12" t="s">
        <v>33</v>
      </c>
      <c r="AX150" s="12" t="s">
        <v>85</v>
      </c>
      <c r="AY150" s="154" t="s">
        <v>139</v>
      </c>
    </row>
    <row r="151" spans="2:65" s="1" customFormat="1" ht="24.15" customHeight="1">
      <c r="B151" s="32"/>
      <c r="C151" s="133" t="s">
        <v>220</v>
      </c>
      <c r="D151" s="133" t="s">
        <v>142</v>
      </c>
      <c r="E151" s="134" t="s">
        <v>221</v>
      </c>
      <c r="F151" s="135" t="s">
        <v>222</v>
      </c>
      <c r="G151" s="136" t="s">
        <v>177</v>
      </c>
      <c r="H151" s="137">
        <v>155.5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171</v>
      </c>
      <c r="AT151" s="145" t="s">
        <v>142</v>
      </c>
      <c r="AU151" s="145" t="s">
        <v>87</v>
      </c>
      <c r="AY151" s="17" t="s">
        <v>139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171</v>
      </c>
      <c r="BM151" s="145" t="s">
        <v>223</v>
      </c>
    </row>
    <row r="152" spans="2:65" s="12" customFormat="1">
      <c r="B152" s="152"/>
      <c r="D152" s="153" t="s">
        <v>173</v>
      </c>
      <c r="E152" s="154" t="s">
        <v>1</v>
      </c>
      <c r="F152" s="155" t="s">
        <v>224</v>
      </c>
      <c r="H152" s="156">
        <v>116</v>
      </c>
      <c r="I152" s="157"/>
      <c r="L152" s="152"/>
      <c r="M152" s="158"/>
      <c r="T152" s="159"/>
      <c r="AT152" s="154" t="s">
        <v>173</v>
      </c>
      <c r="AU152" s="154" t="s">
        <v>87</v>
      </c>
      <c r="AV152" s="12" t="s">
        <v>87</v>
      </c>
      <c r="AW152" s="12" t="s">
        <v>33</v>
      </c>
      <c r="AX152" s="12" t="s">
        <v>77</v>
      </c>
      <c r="AY152" s="154" t="s">
        <v>139</v>
      </c>
    </row>
    <row r="153" spans="2:65" s="12" customFormat="1">
      <c r="B153" s="152"/>
      <c r="D153" s="153" t="s">
        <v>173</v>
      </c>
      <c r="E153" s="154" t="s">
        <v>1</v>
      </c>
      <c r="F153" s="155" t="s">
        <v>210</v>
      </c>
      <c r="H153" s="156">
        <v>18.55</v>
      </c>
      <c r="I153" s="157"/>
      <c r="L153" s="152"/>
      <c r="M153" s="158"/>
      <c r="T153" s="159"/>
      <c r="AT153" s="154" t="s">
        <v>173</v>
      </c>
      <c r="AU153" s="154" t="s">
        <v>87</v>
      </c>
      <c r="AV153" s="12" t="s">
        <v>87</v>
      </c>
      <c r="AW153" s="12" t="s">
        <v>33</v>
      </c>
      <c r="AX153" s="12" t="s">
        <v>77</v>
      </c>
      <c r="AY153" s="154" t="s">
        <v>139</v>
      </c>
    </row>
    <row r="154" spans="2:65" s="12" customFormat="1">
      <c r="B154" s="152"/>
      <c r="D154" s="153" t="s">
        <v>173</v>
      </c>
      <c r="E154" s="154" t="s">
        <v>1</v>
      </c>
      <c r="F154" s="155" t="s">
        <v>225</v>
      </c>
      <c r="H154" s="156">
        <v>4.8929999999999998</v>
      </c>
      <c r="I154" s="157"/>
      <c r="L154" s="152"/>
      <c r="M154" s="158"/>
      <c r="T154" s="159"/>
      <c r="AT154" s="154" t="s">
        <v>173</v>
      </c>
      <c r="AU154" s="154" t="s">
        <v>87</v>
      </c>
      <c r="AV154" s="12" t="s">
        <v>87</v>
      </c>
      <c r="AW154" s="12" t="s">
        <v>33</v>
      </c>
      <c r="AX154" s="12" t="s">
        <v>77</v>
      </c>
      <c r="AY154" s="154" t="s">
        <v>139</v>
      </c>
    </row>
    <row r="155" spans="2:65" s="12" customFormat="1">
      <c r="B155" s="152"/>
      <c r="D155" s="153" t="s">
        <v>173</v>
      </c>
      <c r="E155" s="154" t="s">
        <v>1</v>
      </c>
      <c r="F155" s="155" t="s">
        <v>226</v>
      </c>
      <c r="H155" s="156">
        <v>10</v>
      </c>
      <c r="I155" s="157"/>
      <c r="L155" s="152"/>
      <c r="M155" s="158"/>
      <c r="T155" s="159"/>
      <c r="AT155" s="154" t="s">
        <v>173</v>
      </c>
      <c r="AU155" s="154" t="s">
        <v>87</v>
      </c>
      <c r="AV155" s="12" t="s">
        <v>87</v>
      </c>
      <c r="AW155" s="12" t="s">
        <v>33</v>
      </c>
      <c r="AX155" s="12" t="s">
        <v>77</v>
      </c>
      <c r="AY155" s="154" t="s">
        <v>139</v>
      </c>
    </row>
    <row r="156" spans="2:65" s="12" customFormat="1">
      <c r="B156" s="152"/>
      <c r="D156" s="153" t="s">
        <v>173</v>
      </c>
      <c r="E156" s="154" t="s">
        <v>1</v>
      </c>
      <c r="F156" s="155" t="s">
        <v>227</v>
      </c>
      <c r="H156" s="156">
        <v>6</v>
      </c>
      <c r="I156" s="157"/>
      <c r="L156" s="152"/>
      <c r="M156" s="158"/>
      <c r="T156" s="159"/>
      <c r="AT156" s="154" t="s">
        <v>173</v>
      </c>
      <c r="AU156" s="154" t="s">
        <v>87</v>
      </c>
      <c r="AV156" s="12" t="s">
        <v>87</v>
      </c>
      <c r="AW156" s="12" t="s">
        <v>33</v>
      </c>
      <c r="AX156" s="12" t="s">
        <v>77</v>
      </c>
      <c r="AY156" s="154" t="s">
        <v>139</v>
      </c>
    </row>
    <row r="157" spans="2:65" s="13" customFormat="1">
      <c r="B157" s="171"/>
      <c r="D157" s="153" t="s">
        <v>173</v>
      </c>
      <c r="E157" s="172" t="s">
        <v>1</v>
      </c>
      <c r="F157" s="173" t="s">
        <v>214</v>
      </c>
      <c r="H157" s="174">
        <v>155.44300000000001</v>
      </c>
      <c r="I157" s="175"/>
      <c r="L157" s="171"/>
      <c r="M157" s="176"/>
      <c r="T157" s="177"/>
      <c r="AT157" s="172" t="s">
        <v>173</v>
      </c>
      <c r="AU157" s="172" t="s">
        <v>87</v>
      </c>
      <c r="AV157" s="13" t="s">
        <v>171</v>
      </c>
      <c r="AW157" s="13" t="s">
        <v>33</v>
      </c>
      <c r="AX157" s="13" t="s">
        <v>77</v>
      </c>
      <c r="AY157" s="172" t="s">
        <v>139</v>
      </c>
    </row>
    <row r="158" spans="2:65" s="12" customFormat="1">
      <c r="B158" s="152"/>
      <c r="D158" s="153" t="s">
        <v>173</v>
      </c>
      <c r="E158" s="154" t="s">
        <v>1</v>
      </c>
      <c r="F158" s="155" t="s">
        <v>228</v>
      </c>
      <c r="H158" s="156">
        <v>155.5</v>
      </c>
      <c r="I158" s="157"/>
      <c r="L158" s="152"/>
      <c r="M158" s="158"/>
      <c r="T158" s="159"/>
      <c r="AT158" s="154" t="s">
        <v>173</v>
      </c>
      <c r="AU158" s="154" t="s">
        <v>87</v>
      </c>
      <c r="AV158" s="12" t="s">
        <v>87</v>
      </c>
      <c r="AW158" s="12" t="s">
        <v>33</v>
      </c>
      <c r="AX158" s="12" t="s">
        <v>85</v>
      </c>
      <c r="AY158" s="154" t="s">
        <v>139</v>
      </c>
    </row>
    <row r="159" spans="2:65" s="1" customFormat="1" ht="33" customHeight="1">
      <c r="B159" s="32"/>
      <c r="C159" s="133" t="s">
        <v>229</v>
      </c>
      <c r="D159" s="133" t="s">
        <v>142</v>
      </c>
      <c r="E159" s="134" t="s">
        <v>230</v>
      </c>
      <c r="F159" s="135" t="s">
        <v>231</v>
      </c>
      <c r="G159" s="136" t="s">
        <v>177</v>
      </c>
      <c r="H159" s="137">
        <v>176.5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171</v>
      </c>
      <c r="AT159" s="145" t="s">
        <v>142</v>
      </c>
      <c r="AU159" s="145" t="s">
        <v>87</v>
      </c>
      <c r="AY159" s="17" t="s">
        <v>139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85</v>
      </c>
      <c r="BK159" s="146">
        <f>ROUND(I159*H159,2)</f>
        <v>0</v>
      </c>
      <c r="BL159" s="17" t="s">
        <v>171</v>
      </c>
      <c r="BM159" s="145" t="s">
        <v>232</v>
      </c>
    </row>
    <row r="160" spans="2:65" s="14" customFormat="1">
      <c r="B160" s="178"/>
      <c r="D160" s="153" t="s">
        <v>173</v>
      </c>
      <c r="E160" s="179" t="s">
        <v>1</v>
      </c>
      <c r="F160" s="180" t="s">
        <v>233</v>
      </c>
      <c r="H160" s="179" t="s">
        <v>1</v>
      </c>
      <c r="I160" s="181"/>
      <c r="L160" s="178"/>
      <c r="M160" s="182"/>
      <c r="T160" s="183"/>
      <c r="AT160" s="179" t="s">
        <v>173</v>
      </c>
      <c r="AU160" s="179" t="s">
        <v>87</v>
      </c>
      <c r="AV160" s="14" t="s">
        <v>85</v>
      </c>
      <c r="AW160" s="14" t="s">
        <v>33</v>
      </c>
      <c r="AX160" s="14" t="s">
        <v>77</v>
      </c>
      <c r="AY160" s="179" t="s">
        <v>139</v>
      </c>
    </row>
    <row r="161" spans="2:65" s="12" customFormat="1">
      <c r="B161" s="152"/>
      <c r="D161" s="153" t="s">
        <v>173</v>
      </c>
      <c r="E161" s="154" t="s">
        <v>1</v>
      </c>
      <c r="F161" s="155" t="s">
        <v>234</v>
      </c>
      <c r="H161" s="156">
        <v>176.5</v>
      </c>
      <c r="I161" s="157"/>
      <c r="L161" s="152"/>
      <c r="M161" s="158"/>
      <c r="T161" s="159"/>
      <c r="AT161" s="154" t="s">
        <v>173</v>
      </c>
      <c r="AU161" s="154" t="s">
        <v>87</v>
      </c>
      <c r="AV161" s="12" t="s">
        <v>87</v>
      </c>
      <c r="AW161" s="12" t="s">
        <v>33</v>
      </c>
      <c r="AX161" s="12" t="s">
        <v>85</v>
      </c>
      <c r="AY161" s="154" t="s">
        <v>139</v>
      </c>
    </row>
    <row r="162" spans="2:65" s="1" customFormat="1" ht="16.5" customHeight="1">
      <c r="B162" s="32"/>
      <c r="C162" s="160" t="s">
        <v>235</v>
      </c>
      <c r="D162" s="160" t="s">
        <v>197</v>
      </c>
      <c r="E162" s="161" t="s">
        <v>236</v>
      </c>
      <c r="F162" s="162" t="s">
        <v>237</v>
      </c>
      <c r="G162" s="163" t="s">
        <v>238</v>
      </c>
      <c r="H162" s="164">
        <v>353</v>
      </c>
      <c r="I162" s="165"/>
      <c r="J162" s="166">
        <f>ROUND(I162*H162,2)</f>
        <v>0</v>
      </c>
      <c r="K162" s="167"/>
      <c r="L162" s="168"/>
      <c r="M162" s="169" t="s">
        <v>1</v>
      </c>
      <c r="N162" s="170" t="s">
        <v>42</v>
      </c>
      <c r="P162" s="143">
        <f>O162*H162</f>
        <v>0</v>
      </c>
      <c r="Q162" s="143">
        <v>1</v>
      </c>
      <c r="R162" s="143">
        <f>Q162*H162</f>
        <v>353</v>
      </c>
      <c r="S162" s="143">
        <v>0</v>
      </c>
      <c r="T162" s="144">
        <f>S162*H162</f>
        <v>0</v>
      </c>
      <c r="AR162" s="145" t="s">
        <v>200</v>
      </c>
      <c r="AT162" s="145" t="s">
        <v>197</v>
      </c>
      <c r="AU162" s="145" t="s">
        <v>87</v>
      </c>
      <c r="AY162" s="17" t="s">
        <v>139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171</v>
      </c>
      <c r="BM162" s="145" t="s">
        <v>239</v>
      </c>
    </row>
    <row r="163" spans="2:65" s="12" customFormat="1">
      <c r="B163" s="152"/>
      <c r="D163" s="153" t="s">
        <v>173</v>
      </c>
      <c r="E163" s="154" t="s">
        <v>1</v>
      </c>
      <c r="F163" s="155" t="s">
        <v>240</v>
      </c>
      <c r="H163" s="156">
        <v>353</v>
      </c>
      <c r="I163" s="157"/>
      <c r="L163" s="152"/>
      <c r="M163" s="158"/>
      <c r="T163" s="159"/>
      <c r="AT163" s="154" t="s">
        <v>173</v>
      </c>
      <c r="AU163" s="154" t="s">
        <v>87</v>
      </c>
      <c r="AV163" s="12" t="s">
        <v>87</v>
      </c>
      <c r="AW163" s="12" t="s">
        <v>33</v>
      </c>
      <c r="AX163" s="12" t="s">
        <v>85</v>
      </c>
      <c r="AY163" s="154" t="s">
        <v>139</v>
      </c>
    </row>
    <row r="164" spans="2:65" s="11" customFormat="1" ht="22.95" customHeight="1">
      <c r="B164" s="121"/>
      <c r="D164" s="122" t="s">
        <v>76</v>
      </c>
      <c r="E164" s="131" t="s">
        <v>215</v>
      </c>
      <c r="F164" s="131" t="s">
        <v>241</v>
      </c>
      <c r="I164" s="124"/>
      <c r="J164" s="132">
        <f>BK164</f>
        <v>0</v>
      </c>
      <c r="L164" s="121"/>
      <c r="M164" s="126"/>
      <c r="P164" s="127">
        <f>SUM(P165:P176)</f>
        <v>0</v>
      </c>
      <c r="R164" s="127">
        <f>SUM(R165:R176)</f>
        <v>0</v>
      </c>
      <c r="T164" s="128">
        <f>SUM(T165:T176)</f>
        <v>68.900000000000006</v>
      </c>
      <c r="AR164" s="122" t="s">
        <v>85</v>
      </c>
      <c r="AT164" s="129" t="s">
        <v>76</v>
      </c>
      <c r="AU164" s="129" t="s">
        <v>85</v>
      </c>
      <c r="AY164" s="122" t="s">
        <v>139</v>
      </c>
      <c r="BK164" s="130">
        <f>SUM(BK165:BK176)</f>
        <v>0</v>
      </c>
    </row>
    <row r="165" spans="2:65" s="1" customFormat="1" ht="16.5" customHeight="1">
      <c r="B165" s="32"/>
      <c r="C165" s="133" t="s">
        <v>242</v>
      </c>
      <c r="D165" s="133" t="s">
        <v>142</v>
      </c>
      <c r="E165" s="134" t="s">
        <v>243</v>
      </c>
      <c r="F165" s="135" t="s">
        <v>244</v>
      </c>
      <c r="G165" s="136" t="s">
        <v>177</v>
      </c>
      <c r="H165" s="137">
        <v>18.55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2</v>
      </c>
      <c r="T165" s="144">
        <f>S165*H165</f>
        <v>37.1</v>
      </c>
      <c r="AR165" s="145" t="s">
        <v>171</v>
      </c>
      <c r="AT165" s="145" t="s">
        <v>142</v>
      </c>
      <c r="AU165" s="145" t="s">
        <v>87</v>
      </c>
      <c r="AY165" s="17" t="s">
        <v>139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85</v>
      </c>
      <c r="BK165" s="146">
        <f>ROUND(I165*H165,2)</f>
        <v>0</v>
      </c>
      <c r="BL165" s="17" t="s">
        <v>171</v>
      </c>
      <c r="BM165" s="145" t="s">
        <v>245</v>
      </c>
    </row>
    <row r="166" spans="2:65" s="14" customFormat="1">
      <c r="B166" s="178"/>
      <c r="D166" s="153" t="s">
        <v>173</v>
      </c>
      <c r="E166" s="179" t="s">
        <v>1</v>
      </c>
      <c r="F166" s="180" t="s">
        <v>246</v>
      </c>
      <c r="H166" s="179" t="s">
        <v>1</v>
      </c>
      <c r="I166" s="181"/>
      <c r="L166" s="178"/>
      <c r="M166" s="182"/>
      <c r="T166" s="183"/>
      <c r="AT166" s="179" t="s">
        <v>173</v>
      </c>
      <c r="AU166" s="179" t="s">
        <v>87</v>
      </c>
      <c r="AV166" s="14" t="s">
        <v>85</v>
      </c>
      <c r="AW166" s="14" t="s">
        <v>33</v>
      </c>
      <c r="AX166" s="14" t="s">
        <v>77</v>
      </c>
      <c r="AY166" s="179" t="s">
        <v>139</v>
      </c>
    </row>
    <row r="167" spans="2:65" s="12" customFormat="1">
      <c r="B167" s="152"/>
      <c r="D167" s="153" t="s">
        <v>173</v>
      </c>
      <c r="E167" s="154" t="s">
        <v>1</v>
      </c>
      <c r="F167" s="155" t="s">
        <v>247</v>
      </c>
      <c r="H167" s="156">
        <v>154.58000000000001</v>
      </c>
      <c r="I167" s="157"/>
      <c r="L167" s="152"/>
      <c r="M167" s="158"/>
      <c r="T167" s="159"/>
      <c r="AT167" s="154" t="s">
        <v>173</v>
      </c>
      <c r="AU167" s="154" t="s">
        <v>87</v>
      </c>
      <c r="AV167" s="12" t="s">
        <v>87</v>
      </c>
      <c r="AW167" s="12" t="s">
        <v>33</v>
      </c>
      <c r="AX167" s="12" t="s">
        <v>77</v>
      </c>
      <c r="AY167" s="154" t="s">
        <v>139</v>
      </c>
    </row>
    <row r="168" spans="2:65" s="12" customFormat="1">
      <c r="B168" s="152"/>
      <c r="D168" s="153" t="s">
        <v>173</v>
      </c>
      <c r="E168" s="154" t="s">
        <v>1</v>
      </c>
      <c r="F168" s="155" t="s">
        <v>248</v>
      </c>
      <c r="H168" s="156">
        <v>18.55</v>
      </c>
      <c r="I168" s="157"/>
      <c r="L168" s="152"/>
      <c r="M168" s="158"/>
      <c r="T168" s="159"/>
      <c r="AT168" s="154" t="s">
        <v>173</v>
      </c>
      <c r="AU168" s="154" t="s">
        <v>87</v>
      </c>
      <c r="AV168" s="12" t="s">
        <v>87</v>
      </c>
      <c r="AW168" s="12" t="s">
        <v>33</v>
      </c>
      <c r="AX168" s="12" t="s">
        <v>85</v>
      </c>
      <c r="AY168" s="154" t="s">
        <v>139</v>
      </c>
    </row>
    <row r="169" spans="2:65" s="1" customFormat="1" ht="16.5" customHeight="1">
      <c r="B169" s="32"/>
      <c r="C169" s="133" t="s">
        <v>249</v>
      </c>
      <c r="D169" s="133" t="s">
        <v>142</v>
      </c>
      <c r="E169" s="134" t="s">
        <v>250</v>
      </c>
      <c r="F169" s="135" t="s">
        <v>251</v>
      </c>
      <c r="G169" s="136" t="s">
        <v>177</v>
      </c>
      <c r="H169" s="137">
        <v>8.5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42</v>
      </c>
      <c r="P169" s="143">
        <f>O169*H169</f>
        <v>0</v>
      </c>
      <c r="Q169" s="143">
        <v>0</v>
      </c>
      <c r="R169" s="143">
        <f>Q169*H169</f>
        <v>0</v>
      </c>
      <c r="S169" s="143">
        <v>2.4</v>
      </c>
      <c r="T169" s="144">
        <f>S169*H169</f>
        <v>20.399999999999999</v>
      </c>
      <c r="AR169" s="145" t="s">
        <v>171</v>
      </c>
      <c r="AT169" s="145" t="s">
        <v>142</v>
      </c>
      <c r="AU169" s="145" t="s">
        <v>87</v>
      </c>
      <c r="AY169" s="17" t="s">
        <v>139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85</v>
      </c>
      <c r="BK169" s="146">
        <f>ROUND(I169*H169,2)</f>
        <v>0</v>
      </c>
      <c r="BL169" s="17" t="s">
        <v>171</v>
      </c>
      <c r="BM169" s="145" t="s">
        <v>252</v>
      </c>
    </row>
    <row r="170" spans="2:65" s="12" customFormat="1">
      <c r="B170" s="152"/>
      <c r="D170" s="153" t="s">
        <v>173</v>
      </c>
      <c r="E170" s="154" t="s">
        <v>1</v>
      </c>
      <c r="F170" s="155" t="s">
        <v>253</v>
      </c>
      <c r="H170" s="156">
        <v>4.8929999999999998</v>
      </c>
      <c r="I170" s="157"/>
      <c r="L170" s="152"/>
      <c r="M170" s="158"/>
      <c r="T170" s="159"/>
      <c r="AT170" s="154" t="s">
        <v>173</v>
      </c>
      <c r="AU170" s="154" t="s">
        <v>87</v>
      </c>
      <c r="AV170" s="12" t="s">
        <v>87</v>
      </c>
      <c r="AW170" s="12" t="s">
        <v>33</v>
      </c>
      <c r="AX170" s="12" t="s">
        <v>77</v>
      </c>
      <c r="AY170" s="154" t="s">
        <v>139</v>
      </c>
    </row>
    <row r="171" spans="2:65" s="12" customFormat="1">
      <c r="B171" s="152"/>
      <c r="D171" s="153" t="s">
        <v>173</v>
      </c>
      <c r="E171" s="154" t="s">
        <v>1</v>
      </c>
      <c r="F171" s="155" t="s">
        <v>254</v>
      </c>
      <c r="H171" s="156">
        <v>3.6</v>
      </c>
      <c r="I171" s="157"/>
      <c r="L171" s="152"/>
      <c r="M171" s="158"/>
      <c r="T171" s="159"/>
      <c r="AT171" s="154" t="s">
        <v>173</v>
      </c>
      <c r="AU171" s="154" t="s">
        <v>87</v>
      </c>
      <c r="AV171" s="12" t="s">
        <v>87</v>
      </c>
      <c r="AW171" s="12" t="s">
        <v>33</v>
      </c>
      <c r="AX171" s="12" t="s">
        <v>77</v>
      </c>
      <c r="AY171" s="154" t="s">
        <v>139</v>
      </c>
    </row>
    <row r="172" spans="2:65" s="13" customFormat="1">
      <c r="B172" s="171"/>
      <c r="D172" s="153" t="s">
        <v>173</v>
      </c>
      <c r="E172" s="172" t="s">
        <v>1</v>
      </c>
      <c r="F172" s="173" t="s">
        <v>214</v>
      </c>
      <c r="H172" s="174">
        <v>8.4930000000000003</v>
      </c>
      <c r="I172" s="175"/>
      <c r="L172" s="171"/>
      <c r="M172" s="176"/>
      <c r="T172" s="177"/>
      <c r="AT172" s="172" t="s">
        <v>173</v>
      </c>
      <c r="AU172" s="172" t="s">
        <v>87</v>
      </c>
      <c r="AV172" s="13" t="s">
        <v>171</v>
      </c>
      <c r="AW172" s="13" t="s">
        <v>33</v>
      </c>
      <c r="AX172" s="13" t="s">
        <v>77</v>
      </c>
      <c r="AY172" s="172" t="s">
        <v>139</v>
      </c>
    </row>
    <row r="173" spans="2:65" s="12" customFormat="1">
      <c r="B173" s="152"/>
      <c r="D173" s="153" t="s">
        <v>173</v>
      </c>
      <c r="E173" s="154" t="s">
        <v>1</v>
      </c>
      <c r="F173" s="155" t="s">
        <v>255</v>
      </c>
      <c r="H173" s="156">
        <v>8.5</v>
      </c>
      <c r="I173" s="157"/>
      <c r="L173" s="152"/>
      <c r="M173" s="158"/>
      <c r="T173" s="159"/>
      <c r="AT173" s="154" t="s">
        <v>173</v>
      </c>
      <c r="AU173" s="154" t="s">
        <v>87</v>
      </c>
      <c r="AV173" s="12" t="s">
        <v>87</v>
      </c>
      <c r="AW173" s="12" t="s">
        <v>33</v>
      </c>
      <c r="AX173" s="12" t="s">
        <v>85</v>
      </c>
      <c r="AY173" s="154" t="s">
        <v>139</v>
      </c>
    </row>
    <row r="174" spans="2:65" s="1" customFormat="1" ht="33" customHeight="1">
      <c r="B174" s="32"/>
      <c r="C174" s="133" t="s">
        <v>8</v>
      </c>
      <c r="D174" s="133" t="s">
        <v>142</v>
      </c>
      <c r="E174" s="134" t="s">
        <v>256</v>
      </c>
      <c r="F174" s="135" t="s">
        <v>257</v>
      </c>
      <c r="G174" s="136" t="s">
        <v>170</v>
      </c>
      <c r="H174" s="137">
        <v>60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42</v>
      </c>
      <c r="P174" s="143">
        <f>O174*H174</f>
        <v>0</v>
      </c>
      <c r="Q174" s="143">
        <v>0</v>
      </c>
      <c r="R174" s="143">
        <f>Q174*H174</f>
        <v>0</v>
      </c>
      <c r="S174" s="143">
        <v>0.19</v>
      </c>
      <c r="T174" s="144">
        <f>S174*H174</f>
        <v>11.4</v>
      </c>
      <c r="AR174" s="145" t="s">
        <v>171</v>
      </c>
      <c r="AT174" s="145" t="s">
        <v>142</v>
      </c>
      <c r="AU174" s="145" t="s">
        <v>87</v>
      </c>
      <c r="AY174" s="17" t="s">
        <v>139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85</v>
      </c>
      <c r="BK174" s="146">
        <f>ROUND(I174*H174,2)</f>
        <v>0</v>
      </c>
      <c r="BL174" s="17" t="s">
        <v>171</v>
      </c>
      <c r="BM174" s="145" t="s">
        <v>258</v>
      </c>
    </row>
    <row r="175" spans="2:65" s="12" customFormat="1">
      <c r="B175" s="152"/>
      <c r="D175" s="153" t="s">
        <v>173</v>
      </c>
      <c r="E175" s="154" t="s">
        <v>1</v>
      </c>
      <c r="F175" s="155" t="s">
        <v>259</v>
      </c>
      <c r="H175" s="156">
        <v>59.8</v>
      </c>
      <c r="I175" s="157"/>
      <c r="L175" s="152"/>
      <c r="M175" s="158"/>
      <c r="T175" s="159"/>
      <c r="AT175" s="154" t="s">
        <v>173</v>
      </c>
      <c r="AU175" s="154" t="s">
        <v>87</v>
      </c>
      <c r="AV175" s="12" t="s">
        <v>87</v>
      </c>
      <c r="AW175" s="12" t="s">
        <v>33</v>
      </c>
      <c r="AX175" s="12" t="s">
        <v>77</v>
      </c>
      <c r="AY175" s="154" t="s">
        <v>139</v>
      </c>
    </row>
    <row r="176" spans="2:65" s="12" customFormat="1">
      <c r="B176" s="152"/>
      <c r="D176" s="153" t="s">
        <v>173</v>
      </c>
      <c r="E176" s="154" t="s">
        <v>1</v>
      </c>
      <c r="F176" s="155" t="s">
        <v>260</v>
      </c>
      <c r="H176" s="156">
        <v>60</v>
      </c>
      <c r="I176" s="157"/>
      <c r="L176" s="152"/>
      <c r="M176" s="158"/>
      <c r="T176" s="159"/>
      <c r="AT176" s="154" t="s">
        <v>173</v>
      </c>
      <c r="AU176" s="154" t="s">
        <v>87</v>
      </c>
      <c r="AV176" s="12" t="s">
        <v>87</v>
      </c>
      <c r="AW176" s="12" t="s">
        <v>33</v>
      </c>
      <c r="AX176" s="12" t="s">
        <v>85</v>
      </c>
      <c r="AY176" s="154" t="s">
        <v>139</v>
      </c>
    </row>
    <row r="177" spans="2:65" s="11" customFormat="1" ht="22.95" customHeight="1">
      <c r="B177" s="121"/>
      <c r="D177" s="122" t="s">
        <v>76</v>
      </c>
      <c r="E177" s="131" t="s">
        <v>261</v>
      </c>
      <c r="F177" s="131" t="s">
        <v>262</v>
      </c>
      <c r="I177" s="124"/>
      <c r="J177" s="132">
        <f>BK177</f>
        <v>0</v>
      </c>
      <c r="L177" s="121"/>
      <c r="M177" s="126"/>
      <c r="P177" s="127">
        <f>SUM(P178:P182)</f>
        <v>0</v>
      </c>
      <c r="R177" s="127">
        <f>SUM(R178:R182)</f>
        <v>0</v>
      </c>
      <c r="T177" s="128">
        <f>SUM(T178:T182)</f>
        <v>0</v>
      </c>
      <c r="AR177" s="122" t="s">
        <v>85</v>
      </c>
      <c r="AT177" s="129" t="s">
        <v>76</v>
      </c>
      <c r="AU177" s="129" t="s">
        <v>85</v>
      </c>
      <c r="AY177" s="122" t="s">
        <v>139</v>
      </c>
      <c r="BK177" s="130">
        <f>SUM(BK178:BK182)</f>
        <v>0</v>
      </c>
    </row>
    <row r="178" spans="2:65" s="1" customFormat="1" ht="24.15" customHeight="1">
      <c r="B178" s="32"/>
      <c r="C178" s="133" t="s">
        <v>146</v>
      </c>
      <c r="D178" s="133" t="s">
        <v>142</v>
      </c>
      <c r="E178" s="134" t="s">
        <v>263</v>
      </c>
      <c r="F178" s="135" t="s">
        <v>264</v>
      </c>
      <c r="G178" s="136" t="s">
        <v>238</v>
      </c>
      <c r="H178" s="137">
        <v>311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171</v>
      </c>
      <c r="AT178" s="145" t="s">
        <v>142</v>
      </c>
      <c r="AU178" s="145" t="s">
        <v>87</v>
      </c>
      <c r="AY178" s="17" t="s">
        <v>139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85</v>
      </c>
      <c r="BK178" s="146">
        <f>ROUND(I178*H178,2)</f>
        <v>0</v>
      </c>
      <c r="BL178" s="17" t="s">
        <v>171</v>
      </c>
      <c r="BM178" s="145" t="s">
        <v>265</v>
      </c>
    </row>
    <row r="179" spans="2:65" s="12" customFormat="1">
      <c r="B179" s="152"/>
      <c r="D179" s="153" t="s">
        <v>173</v>
      </c>
      <c r="E179" s="154" t="s">
        <v>1</v>
      </c>
      <c r="F179" s="155" t="s">
        <v>266</v>
      </c>
      <c r="H179" s="156">
        <v>311</v>
      </c>
      <c r="I179" s="157"/>
      <c r="L179" s="152"/>
      <c r="M179" s="158"/>
      <c r="T179" s="159"/>
      <c r="AT179" s="154" t="s">
        <v>173</v>
      </c>
      <c r="AU179" s="154" t="s">
        <v>87</v>
      </c>
      <c r="AV179" s="12" t="s">
        <v>87</v>
      </c>
      <c r="AW179" s="12" t="s">
        <v>33</v>
      </c>
      <c r="AX179" s="12" t="s">
        <v>85</v>
      </c>
      <c r="AY179" s="154" t="s">
        <v>139</v>
      </c>
    </row>
    <row r="180" spans="2:65" s="1" customFormat="1" ht="24.15" customHeight="1">
      <c r="B180" s="32"/>
      <c r="C180" s="133" t="s">
        <v>267</v>
      </c>
      <c r="D180" s="133" t="s">
        <v>142</v>
      </c>
      <c r="E180" s="134" t="s">
        <v>268</v>
      </c>
      <c r="F180" s="135" t="s">
        <v>269</v>
      </c>
      <c r="G180" s="136" t="s">
        <v>238</v>
      </c>
      <c r="H180" s="137">
        <v>3110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42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171</v>
      </c>
      <c r="AT180" s="145" t="s">
        <v>142</v>
      </c>
      <c r="AU180" s="145" t="s">
        <v>87</v>
      </c>
      <c r="AY180" s="17" t="s">
        <v>139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85</v>
      </c>
      <c r="BK180" s="146">
        <f>ROUND(I180*H180,2)</f>
        <v>0</v>
      </c>
      <c r="BL180" s="17" t="s">
        <v>171</v>
      </c>
      <c r="BM180" s="145" t="s">
        <v>270</v>
      </c>
    </row>
    <row r="181" spans="2:65" s="12" customFormat="1">
      <c r="B181" s="152"/>
      <c r="D181" s="153" t="s">
        <v>173</v>
      </c>
      <c r="E181" s="154" t="s">
        <v>1</v>
      </c>
      <c r="F181" s="155" t="s">
        <v>271</v>
      </c>
      <c r="H181" s="156">
        <v>3110</v>
      </c>
      <c r="I181" s="157"/>
      <c r="L181" s="152"/>
      <c r="M181" s="158"/>
      <c r="T181" s="159"/>
      <c r="AT181" s="154" t="s">
        <v>173</v>
      </c>
      <c r="AU181" s="154" t="s">
        <v>87</v>
      </c>
      <c r="AV181" s="12" t="s">
        <v>87</v>
      </c>
      <c r="AW181" s="12" t="s">
        <v>33</v>
      </c>
      <c r="AX181" s="12" t="s">
        <v>85</v>
      </c>
      <c r="AY181" s="154" t="s">
        <v>139</v>
      </c>
    </row>
    <row r="182" spans="2:65" s="1" customFormat="1" ht="24.15" customHeight="1">
      <c r="B182" s="32"/>
      <c r="C182" s="133" t="s">
        <v>272</v>
      </c>
      <c r="D182" s="133" t="s">
        <v>142</v>
      </c>
      <c r="E182" s="134" t="s">
        <v>273</v>
      </c>
      <c r="F182" s="135" t="s">
        <v>274</v>
      </c>
      <c r="G182" s="136" t="s">
        <v>238</v>
      </c>
      <c r="H182" s="137">
        <v>311</v>
      </c>
      <c r="I182" s="138"/>
      <c r="J182" s="139">
        <f>ROUND(I182*H182,2)</f>
        <v>0</v>
      </c>
      <c r="K182" s="140"/>
      <c r="L182" s="32"/>
      <c r="M182" s="141" t="s">
        <v>1</v>
      </c>
      <c r="N182" s="142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171</v>
      </c>
      <c r="AT182" s="145" t="s">
        <v>142</v>
      </c>
      <c r="AU182" s="145" t="s">
        <v>87</v>
      </c>
      <c r="AY182" s="17" t="s">
        <v>139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85</v>
      </c>
      <c r="BK182" s="146">
        <f>ROUND(I182*H182,2)</f>
        <v>0</v>
      </c>
      <c r="BL182" s="17" t="s">
        <v>171</v>
      </c>
      <c r="BM182" s="145" t="s">
        <v>275</v>
      </c>
    </row>
    <row r="183" spans="2:65" s="11" customFormat="1" ht="25.95" customHeight="1">
      <c r="B183" s="121"/>
      <c r="D183" s="122" t="s">
        <v>76</v>
      </c>
      <c r="E183" s="123" t="s">
        <v>137</v>
      </c>
      <c r="F183" s="123" t="s">
        <v>138</v>
      </c>
      <c r="I183" s="124"/>
      <c r="J183" s="125">
        <f>BK183</f>
        <v>0</v>
      </c>
      <c r="L183" s="121"/>
      <c r="M183" s="126"/>
      <c r="P183" s="127">
        <f>P184+P187+P190</f>
        <v>0</v>
      </c>
      <c r="R183" s="127">
        <f>R184+R187+R190</f>
        <v>0.22378000000000001</v>
      </c>
      <c r="T183" s="128">
        <f>T184+T187+T190</f>
        <v>8.4000000000000003E-4</v>
      </c>
      <c r="AR183" s="122" t="s">
        <v>87</v>
      </c>
      <c r="AT183" s="129" t="s">
        <v>76</v>
      </c>
      <c r="AU183" s="129" t="s">
        <v>77</v>
      </c>
      <c r="AY183" s="122" t="s">
        <v>139</v>
      </c>
      <c r="BK183" s="130">
        <f>BK184+BK187+BK190</f>
        <v>0</v>
      </c>
    </row>
    <row r="184" spans="2:65" s="11" customFormat="1" ht="22.95" customHeight="1">
      <c r="B184" s="121"/>
      <c r="D184" s="122" t="s">
        <v>76</v>
      </c>
      <c r="E184" s="131" t="s">
        <v>140</v>
      </c>
      <c r="F184" s="131" t="s">
        <v>141</v>
      </c>
      <c r="I184" s="124"/>
      <c r="J184" s="132">
        <f>BK184</f>
        <v>0</v>
      </c>
      <c r="L184" s="121"/>
      <c r="M184" s="126"/>
      <c r="P184" s="127">
        <f>SUM(P185:P186)</f>
        <v>0</v>
      </c>
      <c r="R184" s="127">
        <f>SUM(R185:R186)</f>
        <v>1.16E-3</v>
      </c>
      <c r="T184" s="128">
        <f>SUM(T185:T186)</f>
        <v>8.4000000000000003E-4</v>
      </c>
      <c r="AR184" s="122" t="s">
        <v>87</v>
      </c>
      <c r="AT184" s="129" t="s">
        <v>76</v>
      </c>
      <c r="AU184" s="129" t="s">
        <v>85</v>
      </c>
      <c r="AY184" s="122" t="s">
        <v>139</v>
      </c>
      <c r="BK184" s="130">
        <f>SUM(BK185:BK186)</f>
        <v>0</v>
      </c>
    </row>
    <row r="185" spans="2:65" s="1" customFormat="1" ht="24.15" customHeight="1">
      <c r="B185" s="32"/>
      <c r="C185" s="133" t="s">
        <v>276</v>
      </c>
      <c r="D185" s="133" t="s">
        <v>142</v>
      </c>
      <c r="E185" s="134" t="s">
        <v>277</v>
      </c>
      <c r="F185" s="135" t="s">
        <v>278</v>
      </c>
      <c r="G185" s="136" t="s">
        <v>145</v>
      </c>
      <c r="H185" s="137">
        <v>2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42</v>
      </c>
      <c r="P185" s="143">
        <f>O185*H185</f>
        <v>0</v>
      </c>
      <c r="Q185" s="143">
        <v>5.8E-4</v>
      </c>
      <c r="R185" s="143">
        <f>Q185*H185</f>
        <v>1.16E-3</v>
      </c>
      <c r="S185" s="143">
        <v>4.2000000000000002E-4</v>
      </c>
      <c r="T185" s="144">
        <f>S185*H185</f>
        <v>8.4000000000000003E-4</v>
      </c>
      <c r="AR185" s="145" t="s">
        <v>146</v>
      </c>
      <c r="AT185" s="145" t="s">
        <v>142</v>
      </c>
      <c r="AU185" s="145" t="s">
        <v>87</v>
      </c>
      <c r="AY185" s="17" t="s">
        <v>139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85</v>
      </c>
      <c r="BK185" s="146">
        <f>ROUND(I185*H185,2)</f>
        <v>0</v>
      </c>
      <c r="BL185" s="17" t="s">
        <v>146</v>
      </c>
      <c r="BM185" s="145" t="s">
        <v>279</v>
      </c>
    </row>
    <row r="186" spans="2:65" s="12" customFormat="1">
      <c r="B186" s="152"/>
      <c r="D186" s="153" t="s">
        <v>173</v>
      </c>
      <c r="E186" s="154" t="s">
        <v>1</v>
      </c>
      <c r="F186" s="155" t="s">
        <v>87</v>
      </c>
      <c r="H186" s="156">
        <v>2</v>
      </c>
      <c r="I186" s="157"/>
      <c r="L186" s="152"/>
      <c r="M186" s="158"/>
      <c r="T186" s="159"/>
      <c r="AT186" s="154" t="s">
        <v>173</v>
      </c>
      <c r="AU186" s="154" t="s">
        <v>87</v>
      </c>
      <c r="AV186" s="12" t="s">
        <v>87</v>
      </c>
      <c r="AW186" s="12" t="s">
        <v>33</v>
      </c>
      <c r="AX186" s="12" t="s">
        <v>85</v>
      </c>
      <c r="AY186" s="154" t="s">
        <v>139</v>
      </c>
    </row>
    <row r="187" spans="2:65" s="11" customFormat="1" ht="22.95" customHeight="1">
      <c r="B187" s="121"/>
      <c r="D187" s="122" t="s">
        <v>76</v>
      </c>
      <c r="E187" s="131" t="s">
        <v>148</v>
      </c>
      <c r="F187" s="131" t="s">
        <v>149</v>
      </c>
      <c r="I187" s="124"/>
      <c r="J187" s="132">
        <f>BK187</f>
        <v>0</v>
      </c>
      <c r="L187" s="121"/>
      <c r="M187" s="126"/>
      <c r="P187" s="127">
        <f>SUM(P188:P189)</f>
        <v>0</v>
      </c>
      <c r="R187" s="127">
        <f>SUM(R188:R189)</f>
        <v>0.22262000000000001</v>
      </c>
      <c r="T187" s="128">
        <f>SUM(T188:T189)</f>
        <v>0</v>
      </c>
      <c r="AR187" s="122" t="s">
        <v>87</v>
      </c>
      <c r="AT187" s="129" t="s">
        <v>76</v>
      </c>
      <c r="AU187" s="129" t="s">
        <v>85</v>
      </c>
      <c r="AY187" s="122" t="s">
        <v>139</v>
      </c>
      <c r="BK187" s="130">
        <f>SUM(BK188:BK189)</f>
        <v>0</v>
      </c>
    </row>
    <row r="188" spans="2:65" s="1" customFormat="1" ht="24.15" customHeight="1">
      <c r="B188" s="32"/>
      <c r="C188" s="133" t="s">
        <v>280</v>
      </c>
      <c r="D188" s="133" t="s">
        <v>142</v>
      </c>
      <c r="E188" s="134" t="s">
        <v>281</v>
      </c>
      <c r="F188" s="135" t="s">
        <v>282</v>
      </c>
      <c r="G188" s="136" t="s">
        <v>145</v>
      </c>
      <c r="H188" s="137">
        <v>1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42</v>
      </c>
      <c r="P188" s="143">
        <f>O188*H188</f>
        <v>0</v>
      </c>
      <c r="Q188" s="143">
        <v>0.22262000000000001</v>
      </c>
      <c r="R188" s="143">
        <f>Q188*H188</f>
        <v>0.22262000000000001</v>
      </c>
      <c r="S188" s="143">
        <v>0</v>
      </c>
      <c r="T188" s="144">
        <f>S188*H188</f>
        <v>0</v>
      </c>
      <c r="AR188" s="145" t="s">
        <v>146</v>
      </c>
      <c r="AT188" s="145" t="s">
        <v>142</v>
      </c>
      <c r="AU188" s="145" t="s">
        <v>87</v>
      </c>
      <c r="AY188" s="17" t="s">
        <v>139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85</v>
      </c>
      <c r="BK188" s="146">
        <f>ROUND(I188*H188,2)</f>
        <v>0</v>
      </c>
      <c r="BL188" s="17" t="s">
        <v>146</v>
      </c>
      <c r="BM188" s="145" t="s">
        <v>283</v>
      </c>
    </row>
    <row r="189" spans="2:65" s="12" customFormat="1">
      <c r="B189" s="152"/>
      <c r="D189" s="153" t="s">
        <v>173</v>
      </c>
      <c r="E189" s="154" t="s">
        <v>1</v>
      </c>
      <c r="F189" s="155" t="s">
        <v>85</v>
      </c>
      <c r="H189" s="156">
        <v>1</v>
      </c>
      <c r="I189" s="157"/>
      <c r="L189" s="152"/>
      <c r="M189" s="158"/>
      <c r="T189" s="159"/>
      <c r="AT189" s="154" t="s">
        <v>173</v>
      </c>
      <c r="AU189" s="154" t="s">
        <v>87</v>
      </c>
      <c r="AV189" s="12" t="s">
        <v>87</v>
      </c>
      <c r="AW189" s="12" t="s">
        <v>33</v>
      </c>
      <c r="AX189" s="12" t="s">
        <v>85</v>
      </c>
      <c r="AY189" s="154" t="s">
        <v>139</v>
      </c>
    </row>
    <row r="190" spans="2:65" s="11" customFormat="1" ht="22.95" customHeight="1">
      <c r="B190" s="121"/>
      <c r="D190" s="122" t="s">
        <v>76</v>
      </c>
      <c r="E190" s="131" t="s">
        <v>284</v>
      </c>
      <c r="F190" s="131" t="s">
        <v>285</v>
      </c>
      <c r="I190" s="124"/>
      <c r="J190" s="132">
        <f>BK190</f>
        <v>0</v>
      </c>
      <c r="L190" s="121"/>
      <c r="M190" s="126"/>
      <c r="P190" s="127">
        <f>P191</f>
        <v>0</v>
      </c>
      <c r="R190" s="127">
        <f>R191</f>
        <v>0</v>
      </c>
      <c r="T190" s="128">
        <f>T191</f>
        <v>0</v>
      </c>
      <c r="AR190" s="122" t="s">
        <v>87</v>
      </c>
      <c r="AT190" s="129" t="s">
        <v>76</v>
      </c>
      <c r="AU190" s="129" t="s">
        <v>85</v>
      </c>
      <c r="AY190" s="122" t="s">
        <v>139</v>
      </c>
      <c r="BK190" s="130">
        <f>BK191</f>
        <v>0</v>
      </c>
    </row>
    <row r="191" spans="2:65" s="1" customFormat="1" ht="16.5" customHeight="1">
      <c r="B191" s="32"/>
      <c r="C191" s="133" t="s">
        <v>7</v>
      </c>
      <c r="D191" s="133" t="s">
        <v>142</v>
      </c>
      <c r="E191" s="134" t="s">
        <v>286</v>
      </c>
      <c r="F191" s="135" t="s">
        <v>287</v>
      </c>
      <c r="G191" s="136" t="s">
        <v>288</v>
      </c>
      <c r="H191" s="137">
        <v>2</v>
      </c>
      <c r="I191" s="138"/>
      <c r="J191" s="139">
        <f>ROUND(I191*H191,2)</f>
        <v>0</v>
      </c>
      <c r="K191" s="140"/>
      <c r="L191" s="32"/>
      <c r="M191" s="147" t="s">
        <v>1</v>
      </c>
      <c r="N191" s="148" t="s">
        <v>42</v>
      </c>
      <c r="O191" s="149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45" t="s">
        <v>146</v>
      </c>
      <c r="AT191" s="145" t="s">
        <v>142</v>
      </c>
      <c r="AU191" s="145" t="s">
        <v>87</v>
      </c>
      <c r="AY191" s="17" t="s">
        <v>139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85</v>
      </c>
      <c r="BK191" s="146">
        <f>ROUND(I191*H191,2)</f>
        <v>0</v>
      </c>
      <c r="BL191" s="17" t="s">
        <v>146</v>
      </c>
      <c r="BM191" s="145" t="s">
        <v>289</v>
      </c>
    </row>
    <row r="192" spans="2:65" s="1" customFormat="1" ht="6.9" customHeight="1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32"/>
    </row>
  </sheetData>
  <sheetProtection algorithmName="SHA-512" hashValue="KY8W8Fnsw3taskPc1bschBRgczEXWFmGtyEg8MCqnk/IdbO5G2W6CHeaq2lKJUZyKzplH3x34A07S45APJMWcg==" saltValue="L3lEcRCrZrPkKLDJ+zrebA==" spinCount="100000" sheet="1" formatColumns="0" formatRows="0" autoFilter="0"/>
  <autoFilter ref="C123:K191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290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ROUND(J120,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ROUND((SUM(BE120:BE161)),  2)</f>
        <v>0</v>
      </c>
      <c r="I33" s="92">
        <v>0.21</v>
      </c>
      <c r="J33" s="91">
        <f>ROUND(((SUM(BE120:BE161))*I33),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ROUND((SUM(BF120:BF161)),  2)</f>
        <v>0</v>
      </c>
      <c r="I34" s="92">
        <v>0.15</v>
      </c>
      <c r="J34" s="91">
        <f>ROUND(((SUM(BF120:BF161))*I34),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ROUND((SUM(BG120:BG161)),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ROUND((SUM(BH120:BH161)),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ROUND((SUM(BI120:BI161)),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03 - Mikropiloty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J120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95" customHeight="1">
      <c r="B98" s="108"/>
      <c r="D98" s="109" t="s">
        <v>291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95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95" customHeight="1">
      <c r="B100" s="108"/>
      <c r="D100" s="109" t="s">
        <v>292</v>
      </c>
      <c r="E100" s="110"/>
      <c r="F100" s="110"/>
      <c r="G100" s="110"/>
      <c r="H100" s="110"/>
      <c r="I100" s="110"/>
      <c r="J100" s="111">
        <f>J160</f>
        <v>0</v>
      </c>
      <c r="L100" s="108"/>
    </row>
    <row r="101" spans="2:12" s="1" customFormat="1" ht="21.75" customHeight="1">
      <c r="B101" s="32"/>
      <c r="L101" s="32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2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2"/>
    </row>
    <row r="107" spans="2:12" s="1" customFormat="1" ht="24.9" customHeight="1">
      <c r="B107" s="32"/>
      <c r="C107" s="21" t="s">
        <v>124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16.5" customHeight="1">
      <c r="B110" s="32"/>
      <c r="E110" s="234" t="str">
        <f>E7</f>
        <v>Brno, Mánesova 12 - Statické zajištění VŠ kolejí</v>
      </c>
      <c r="F110" s="235"/>
      <c r="G110" s="235"/>
      <c r="H110" s="235"/>
      <c r="L110" s="32"/>
    </row>
    <row r="111" spans="2:12" s="1" customFormat="1" ht="12" customHeight="1">
      <c r="B111" s="32"/>
      <c r="C111" s="27" t="s">
        <v>113</v>
      </c>
      <c r="L111" s="32"/>
    </row>
    <row r="112" spans="2:12" s="1" customFormat="1" ht="16.5" customHeight="1">
      <c r="B112" s="32"/>
      <c r="E112" s="214" t="str">
        <f>E9</f>
        <v>03 - Mikropiloty</v>
      </c>
      <c r="F112" s="233"/>
      <c r="G112" s="233"/>
      <c r="H112" s="233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18</v>
      </c>
      <c r="F114" s="25" t="str">
        <f>F12</f>
        <v>Brno, Mánesova 12</v>
      </c>
      <c r="I114" s="27" t="s">
        <v>20</v>
      </c>
      <c r="J114" s="51" t="str">
        <f>IF(J12="","",J12)</f>
        <v>Vyplň údaj</v>
      </c>
      <c r="L114" s="32"/>
    </row>
    <row r="115" spans="2:65" s="1" customFormat="1" ht="6.9" customHeight="1">
      <c r="B115" s="32"/>
      <c r="L115" s="32"/>
    </row>
    <row r="116" spans="2:65" s="1" customFormat="1" ht="40.200000000000003" customHeight="1">
      <c r="B116" s="32"/>
      <c r="C116" s="27" t="s">
        <v>21</v>
      </c>
      <c r="F116" s="25" t="str">
        <f>E15</f>
        <v>Masarykova univerzita, Žerotínovo nám. 9, Brno</v>
      </c>
      <c r="I116" s="27" t="s">
        <v>29</v>
      </c>
      <c r="J116" s="30" t="str">
        <f>E21</f>
        <v>PROXIMA porjekt, s.r.o., Lidická 19, Brno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34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125</v>
      </c>
      <c r="D119" s="114" t="s">
        <v>62</v>
      </c>
      <c r="E119" s="114" t="s">
        <v>58</v>
      </c>
      <c r="F119" s="114" t="s">
        <v>59</v>
      </c>
      <c r="G119" s="114" t="s">
        <v>126</v>
      </c>
      <c r="H119" s="114" t="s">
        <v>127</v>
      </c>
      <c r="I119" s="114" t="s">
        <v>128</v>
      </c>
      <c r="J119" s="115" t="s">
        <v>117</v>
      </c>
      <c r="K119" s="116" t="s">
        <v>129</v>
      </c>
      <c r="L119" s="112"/>
      <c r="M119" s="57" t="s">
        <v>1</v>
      </c>
      <c r="N119" s="58" t="s">
        <v>41</v>
      </c>
      <c r="O119" s="58" t="s">
        <v>130</v>
      </c>
      <c r="P119" s="58" t="s">
        <v>131</v>
      </c>
      <c r="Q119" s="58" t="s">
        <v>132</v>
      </c>
      <c r="R119" s="58" t="s">
        <v>133</v>
      </c>
      <c r="S119" s="58" t="s">
        <v>134</v>
      </c>
      <c r="T119" s="59" t="s">
        <v>135</v>
      </c>
    </row>
    <row r="120" spans="2:65" s="1" customFormat="1" ht="22.95" customHeight="1">
      <c r="B120" s="32"/>
      <c r="C120" s="62" t="s">
        <v>136</v>
      </c>
      <c r="J120" s="117">
        <f>BK120</f>
        <v>0</v>
      </c>
      <c r="L120" s="32"/>
      <c r="M120" s="60"/>
      <c r="N120" s="52"/>
      <c r="O120" s="52"/>
      <c r="P120" s="118">
        <f>P121</f>
        <v>0</v>
      </c>
      <c r="Q120" s="52"/>
      <c r="R120" s="118">
        <f>R121</f>
        <v>56.407600449999997</v>
      </c>
      <c r="S120" s="52"/>
      <c r="T120" s="119">
        <f>T121</f>
        <v>2.1840000000000002</v>
      </c>
      <c r="AT120" s="17" t="s">
        <v>76</v>
      </c>
      <c r="AU120" s="17" t="s">
        <v>119</v>
      </c>
      <c r="BK120" s="120">
        <f>BK121</f>
        <v>0</v>
      </c>
    </row>
    <row r="121" spans="2:65" s="11" customFormat="1" ht="25.95" customHeight="1">
      <c r="B121" s="121"/>
      <c r="D121" s="122" t="s">
        <v>76</v>
      </c>
      <c r="E121" s="123" t="s">
        <v>165</v>
      </c>
      <c r="F121" s="123" t="s">
        <v>166</v>
      </c>
      <c r="I121" s="124"/>
      <c r="J121" s="125">
        <f>BK121</f>
        <v>0</v>
      </c>
      <c r="L121" s="121"/>
      <c r="M121" s="126"/>
      <c r="P121" s="127">
        <f>P122+P153+P160</f>
        <v>0</v>
      </c>
      <c r="R121" s="127">
        <f>R122+R153+R160</f>
        <v>56.407600449999997</v>
      </c>
      <c r="T121" s="128">
        <f>T122+T153+T160</f>
        <v>2.1840000000000002</v>
      </c>
      <c r="AR121" s="122" t="s">
        <v>85</v>
      </c>
      <c r="AT121" s="129" t="s">
        <v>76</v>
      </c>
      <c r="AU121" s="129" t="s">
        <v>77</v>
      </c>
      <c r="AY121" s="122" t="s">
        <v>139</v>
      </c>
      <c r="BK121" s="130">
        <f>BK122+BK153+BK160</f>
        <v>0</v>
      </c>
    </row>
    <row r="122" spans="2:65" s="11" customFormat="1" ht="22.95" customHeight="1">
      <c r="B122" s="121"/>
      <c r="D122" s="122" t="s">
        <v>76</v>
      </c>
      <c r="E122" s="131" t="s">
        <v>87</v>
      </c>
      <c r="F122" s="131" t="s">
        <v>293</v>
      </c>
      <c r="I122" s="124"/>
      <c r="J122" s="132">
        <f>BK122</f>
        <v>0</v>
      </c>
      <c r="L122" s="121"/>
      <c r="M122" s="126"/>
      <c r="P122" s="127">
        <f>SUM(P123:P152)</f>
        <v>0</v>
      </c>
      <c r="R122" s="127">
        <f>SUM(R123:R152)</f>
        <v>56.348114729999999</v>
      </c>
      <c r="T122" s="128">
        <f>SUM(T123:T152)</f>
        <v>0</v>
      </c>
      <c r="AR122" s="122" t="s">
        <v>85</v>
      </c>
      <c r="AT122" s="129" t="s">
        <v>76</v>
      </c>
      <c r="AU122" s="129" t="s">
        <v>85</v>
      </c>
      <c r="AY122" s="122" t="s">
        <v>139</v>
      </c>
      <c r="BK122" s="130">
        <f>SUM(BK123:BK152)</f>
        <v>0</v>
      </c>
    </row>
    <row r="123" spans="2:65" s="1" customFormat="1" ht="24.15" customHeight="1">
      <c r="B123" s="32"/>
      <c r="C123" s="133" t="s">
        <v>85</v>
      </c>
      <c r="D123" s="133" t="s">
        <v>142</v>
      </c>
      <c r="E123" s="134" t="s">
        <v>294</v>
      </c>
      <c r="F123" s="135" t="s">
        <v>295</v>
      </c>
      <c r="G123" s="136" t="s">
        <v>296</v>
      </c>
      <c r="H123" s="137">
        <v>426.8</v>
      </c>
      <c r="I123" s="138"/>
      <c r="J123" s="139">
        <f>ROUND(I123*H123,2)</f>
        <v>0</v>
      </c>
      <c r="K123" s="140"/>
      <c r="L123" s="32"/>
      <c r="M123" s="141" t="s">
        <v>1</v>
      </c>
      <c r="N123" s="142" t="s">
        <v>42</v>
      </c>
      <c r="P123" s="143">
        <f>O123*H123</f>
        <v>0</v>
      </c>
      <c r="Q123" s="143">
        <v>3.2000000000000003E-4</v>
      </c>
      <c r="R123" s="143">
        <f>Q123*H123</f>
        <v>0.136576</v>
      </c>
      <c r="S123" s="143">
        <v>0</v>
      </c>
      <c r="T123" s="144">
        <f>S123*H123</f>
        <v>0</v>
      </c>
      <c r="AR123" s="145" t="s">
        <v>171</v>
      </c>
      <c r="AT123" s="145" t="s">
        <v>142</v>
      </c>
      <c r="AU123" s="145" t="s">
        <v>87</v>
      </c>
      <c r="AY123" s="17" t="s">
        <v>139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85</v>
      </c>
      <c r="BK123" s="146">
        <f>ROUND(I123*H123,2)</f>
        <v>0</v>
      </c>
      <c r="BL123" s="17" t="s">
        <v>171</v>
      </c>
      <c r="BM123" s="145" t="s">
        <v>297</v>
      </c>
    </row>
    <row r="124" spans="2:65" s="12" customFormat="1">
      <c r="B124" s="152"/>
      <c r="D124" s="153" t="s">
        <v>173</v>
      </c>
      <c r="E124" s="154" t="s">
        <v>1</v>
      </c>
      <c r="F124" s="155" t="s">
        <v>298</v>
      </c>
      <c r="H124" s="156">
        <v>422</v>
      </c>
      <c r="I124" s="157"/>
      <c r="L124" s="152"/>
      <c r="M124" s="158"/>
      <c r="T124" s="159"/>
      <c r="AT124" s="154" t="s">
        <v>173</v>
      </c>
      <c r="AU124" s="154" t="s">
        <v>87</v>
      </c>
      <c r="AV124" s="12" t="s">
        <v>87</v>
      </c>
      <c r="AW124" s="12" t="s">
        <v>33</v>
      </c>
      <c r="AX124" s="12" t="s">
        <v>77</v>
      </c>
      <c r="AY124" s="154" t="s">
        <v>139</v>
      </c>
    </row>
    <row r="125" spans="2:65" s="12" customFormat="1">
      <c r="B125" s="152"/>
      <c r="D125" s="153" t="s">
        <v>173</v>
      </c>
      <c r="E125" s="154" t="s">
        <v>1</v>
      </c>
      <c r="F125" s="155" t="s">
        <v>299</v>
      </c>
      <c r="H125" s="156">
        <v>36</v>
      </c>
      <c r="I125" s="157"/>
      <c r="L125" s="152"/>
      <c r="M125" s="158"/>
      <c r="T125" s="159"/>
      <c r="AT125" s="154" t="s">
        <v>173</v>
      </c>
      <c r="AU125" s="154" t="s">
        <v>87</v>
      </c>
      <c r="AV125" s="12" t="s">
        <v>87</v>
      </c>
      <c r="AW125" s="12" t="s">
        <v>33</v>
      </c>
      <c r="AX125" s="12" t="s">
        <v>77</v>
      </c>
      <c r="AY125" s="154" t="s">
        <v>139</v>
      </c>
    </row>
    <row r="126" spans="2:65" s="15" customFormat="1">
      <c r="B126" s="184"/>
      <c r="D126" s="153" t="s">
        <v>173</v>
      </c>
      <c r="E126" s="185" t="s">
        <v>1</v>
      </c>
      <c r="F126" s="186" t="s">
        <v>300</v>
      </c>
      <c r="H126" s="187">
        <v>458</v>
      </c>
      <c r="I126" s="188"/>
      <c r="L126" s="184"/>
      <c r="M126" s="189"/>
      <c r="T126" s="190"/>
      <c r="AT126" s="185" t="s">
        <v>173</v>
      </c>
      <c r="AU126" s="185" t="s">
        <v>87</v>
      </c>
      <c r="AV126" s="15" t="s">
        <v>155</v>
      </c>
      <c r="AW126" s="15" t="s">
        <v>33</v>
      </c>
      <c r="AX126" s="15" t="s">
        <v>77</v>
      </c>
      <c r="AY126" s="185" t="s">
        <v>139</v>
      </c>
    </row>
    <row r="127" spans="2:65" s="12" customFormat="1">
      <c r="B127" s="152"/>
      <c r="D127" s="153" t="s">
        <v>173</v>
      </c>
      <c r="E127" s="154" t="s">
        <v>1</v>
      </c>
      <c r="F127" s="155" t="s">
        <v>301</v>
      </c>
      <c r="H127" s="156">
        <v>426.8</v>
      </c>
      <c r="I127" s="157"/>
      <c r="L127" s="152"/>
      <c r="M127" s="158"/>
      <c r="T127" s="159"/>
      <c r="AT127" s="154" t="s">
        <v>173</v>
      </c>
      <c r="AU127" s="154" t="s">
        <v>87</v>
      </c>
      <c r="AV127" s="12" t="s">
        <v>87</v>
      </c>
      <c r="AW127" s="12" t="s">
        <v>33</v>
      </c>
      <c r="AX127" s="12" t="s">
        <v>85</v>
      </c>
      <c r="AY127" s="154" t="s">
        <v>139</v>
      </c>
    </row>
    <row r="128" spans="2:65" s="1" customFormat="1" ht="24.15" customHeight="1">
      <c r="B128" s="32"/>
      <c r="C128" s="133" t="s">
        <v>87</v>
      </c>
      <c r="D128" s="133" t="s">
        <v>142</v>
      </c>
      <c r="E128" s="134" t="s">
        <v>302</v>
      </c>
      <c r="F128" s="135" t="s">
        <v>303</v>
      </c>
      <c r="G128" s="136" t="s">
        <v>304</v>
      </c>
      <c r="H128" s="137">
        <v>38.167000000000002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42</v>
      </c>
      <c r="P128" s="143">
        <f>O128*H128</f>
        <v>0</v>
      </c>
      <c r="Q128" s="143">
        <v>4.0000000000000003E-5</v>
      </c>
      <c r="R128" s="143">
        <f>Q128*H128</f>
        <v>1.5266800000000001E-3</v>
      </c>
      <c r="S128" s="143">
        <v>0</v>
      </c>
      <c r="T128" s="144">
        <f>S128*H128</f>
        <v>0</v>
      </c>
      <c r="AR128" s="145" t="s">
        <v>171</v>
      </c>
      <c r="AT128" s="145" t="s">
        <v>142</v>
      </c>
      <c r="AU128" s="145" t="s">
        <v>87</v>
      </c>
      <c r="AY128" s="17" t="s">
        <v>139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85</v>
      </c>
      <c r="BK128" s="146">
        <f>ROUND(I128*H128,2)</f>
        <v>0</v>
      </c>
      <c r="BL128" s="17" t="s">
        <v>171</v>
      </c>
      <c r="BM128" s="145" t="s">
        <v>305</v>
      </c>
    </row>
    <row r="129" spans="2:65" s="12" customFormat="1">
      <c r="B129" s="152"/>
      <c r="D129" s="153" t="s">
        <v>173</v>
      </c>
      <c r="E129" s="154" t="s">
        <v>1</v>
      </c>
      <c r="F129" s="155" t="s">
        <v>306</v>
      </c>
      <c r="H129" s="156">
        <v>38.167000000000002</v>
      </c>
      <c r="I129" s="157"/>
      <c r="L129" s="152"/>
      <c r="M129" s="158"/>
      <c r="T129" s="159"/>
      <c r="AT129" s="154" t="s">
        <v>173</v>
      </c>
      <c r="AU129" s="154" t="s">
        <v>87</v>
      </c>
      <c r="AV129" s="12" t="s">
        <v>87</v>
      </c>
      <c r="AW129" s="12" t="s">
        <v>33</v>
      </c>
      <c r="AX129" s="12" t="s">
        <v>85</v>
      </c>
      <c r="AY129" s="154" t="s">
        <v>139</v>
      </c>
    </row>
    <row r="130" spans="2:65" s="1" customFormat="1" ht="33" customHeight="1">
      <c r="B130" s="32"/>
      <c r="C130" s="133" t="s">
        <v>155</v>
      </c>
      <c r="D130" s="133" t="s">
        <v>142</v>
      </c>
      <c r="E130" s="134" t="s">
        <v>307</v>
      </c>
      <c r="F130" s="135" t="s">
        <v>308</v>
      </c>
      <c r="G130" s="136" t="s">
        <v>304</v>
      </c>
      <c r="H130" s="137">
        <v>54.667000000000002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42</v>
      </c>
      <c r="P130" s="143">
        <f>O130*H130</f>
        <v>0</v>
      </c>
      <c r="Q130" s="143">
        <v>1.4999999999999999E-4</v>
      </c>
      <c r="R130" s="143">
        <f>Q130*H130</f>
        <v>8.2000499999999987E-3</v>
      </c>
      <c r="S130" s="143">
        <v>0</v>
      </c>
      <c r="T130" s="144">
        <f>S130*H130</f>
        <v>0</v>
      </c>
      <c r="AR130" s="145" t="s">
        <v>171</v>
      </c>
      <c r="AT130" s="145" t="s">
        <v>142</v>
      </c>
      <c r="AU130" s="145" t="s">
        <v>87</v>
      </c>
      <c r="AY130" s="17" t="s">
        <v>139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171</v>
      </c>
      <c r="BM130" s="145" t="s">
        <v>309</v>
      </c>
    </row>
    <row r="131" spans="2:65" s="12" customFormat="1">
      <c r="B131" s="152"/>
      <c r="D131" s="153" t="s">
        <v>173</v>
      </c>
      <c r="E131" s="154" t="s">
        <v>1</v>
      </c>
      <c r="F131" s="155" t="s">
        <v>310</v>
      </c>
      <c r="H131" s="156">
        <v>604</v>
      </c>
      <c r="I131" s="157"/>
      <c r="L131" s="152"/>
      <c r="M131" s="158"/>
      <c r="T131" s="159"/>
      <c r="AT131" s="154" t="s">
        <v>173</v>
      </c>
      <c r="AU131" s="154" t="s">
        <v>87</v>
      </c>
      <c r="AV131" s="12" t="s">
        <v>87</v>
      </c>
      <c r="AW131" s="12" t="s">
        <v>33</v>
      </c>
      <c r="AX131" s="12" t="s">
        <v>77</v>
      </c>
      <c r="AY131" s="154" t="s">
        <v>139</v>
      </c>
    </row>
    <row r="132" spans="2:65" s="12" customFormat="1">
      <c r="B132" s="152"/>
      <c r="D132" s="153" t="s">
        <v>173</v>
      </c>
      <c r="E132" s="154" t="s">
        <v>1</v>
      </c>
      <c r="F132" s="155" t="s">
        <v>311</v>
      </c>
      <c r="H132" s="156">
        <v>656</v>
      </c>
      <c r="I132" s="157"/>
      <c r="L132" s="152"/>
      <c r="M132" s="158"/>
      <c r="T132" s="159"/>
      <c r="AT132" s="154" t="s">
        <v>173</v>
      </c>
      <c r="AU132" s="154" t="s">
        <v>87</v>
      </c>
      <c r="AV132" s="12" t="s">
        <v>87</v>
      </c>
      <c r="AW132" s="12" t="s">
        <v>33</v>
      </c>
      <c r="AX132" s="12" t="s">
        <v>77</v>
      </c>
      <c r="AY132" s="154" t="s">
        <v>139</v>
      </c>
    </row>
    <row r="133" spans="2:65" s="12" customFormat="1">
      <c r="B133" s="152"/>
      <c r="D133" s="153" t="s">
        <v>173</v>
      </c>
      <c r="E133" s="154" t="s">
        <v>1</v>
      </c>
      <c r="F133" s="155" t="s">
        <v>312</v>
      </c>
      <c r="H133" s="156">
        <v>54.667000000000002</v>
      </c>
      <c r="I133" s="157"/>
      <c r="L133" s="152"/>
      <c r="M133" s="158"/>
      <c r="T133" s="159"/>
      <c r="AT133" s="154" t="s">
        <v>173</v>
      </c>
      <c r="AU133" s="154" t="s">
        <v>87</v>
      </c>
      <c r="AV133" s="12" t="s">
        <v>87</v>
      </c>
      <c r="AW133" s="12" t="s">
        <v>33</v>
      </c>
      <c r="AX133" s="12" t="s">
        <v>85</v>
      </c>
      <c r="AY133" s="154" t="s">
        <v>139</v>
      </c>
    </row>
    <row r="134" spans="2:65" s="1" customFormat="1" ht="16.5" customHeight="1">
      <c r="B134" s="32"/>
      <c r="C134" s="160" t="s">
        <v>171</v>
      </c>
      <c r="D134" s="160" t="s">
        <v>197</v>
      </c>
      <c r="E134" s="161" t="s">
        <v>313</v>
      </c>
      <c r="F134" s="162" t="s">
        <v>314</v>
      </c>
      <c r="G134" s="163" t="s">
        <v>238</v>
      </c>
      <c r="H134" s="164">
        <v>32.761000000000003</v>
      </c>
      <c r="I134" s="165"/>
      <c r="J134" s="166">
        <f>ROUND(I134*H134,2)</f>
        <v>0</v>
      </c>
      <c r="K134" s="167"/>
      <c r="L134" s="168"/>
      <c r="M134" s="169" t="s">
        <v>1</v>
      </c>
      <c r="N134" s="170" t="s">
        <v>42</v>
      </c>
      <c r="P134" s="143">
        <f>O134*H134</f>
        <v>0</v>
      </c>
      <c r="Q134" s="143">
        <v>1</v>
      </c>
      <c r="R134" s="143">
        <f>Q134*H134</f>
        <v>32.761000000000003</v>
      </c>
      <c r="S134" s="143">
        <v>0</v>
      </c>
      <c r="T134" s="144">
        <f>S134*H134</f>
        <v>0</v>
      </c>
      <c r="AR134" s="145" t="s">
        <v>200</v>
      </c>
      <c r="AT134" s="145" t="s">
        <v>197</v>
      </c>
      <c r="AU134" s="145" t="s">
        <v>87</v>
      </c>
      <c r="AY134" s="17" t="s">
        <v>139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85</v>
      </c>
      <c r="BK134" s="146">
        <f>ROUND(I134*H134,2)</f>
        <v>0</v>
      </c>
      <c r="BL134" s="17" t="s">
        <v>171</v>
      </c>
      <c r="BM134" s="145" t="s">
        <v>315</v>
      </c>
    </row>
    <row r="135" spans="2:65" s="12" customFormat="1">
      <c r="B135" s="152"/>
      <c r="D135" s="153" t="s">
        <v>173</v>
      </c>
      <c r="E135" s="154" t="s">
        <v>1</v>
      </c>
      <c r="F135" s="155" t="s">
        <v>316</v>
      </c>
      <c r="H135" s="156">
        <v>21.14</v>
      </c>
      <c r="I135" s="157"/>
      <c r="L135" s="152"/>
      <c r="M135" s="158"/>
      <c r="T135" s="159"/>
      <c r="AT135" s="154" t="s">
        <v>173</v>
      </c>
      <c r="AU135" s="154" t="s">
        <v>87</v>
      </c>
      <c r="AV135" s="12" t="s">
        <v>87</v>
      </c>
      <c r="AW135" s="12" t="s">
        <v>33</v>
      </c>
      <c r="AX135" s="12" t="s">
        <v>77</v>
      </c>
      <c r="AY135" s="154" t="s">
        <v>139</v>
      </c>
    </row>
    <row r="136" spans="2:65" s="12" customFormat="1">
      <c r="B136" s="152"/>
      <c r="D136" s="153" t="s">
        <v>173</v>
      </c>
      <c r="E136" s="154" t="s">
        <v>1</v>
      </c>
      <c r="F136" s="155" t="s">
        <v>317</v>
      </c>
      <c r="H136" s="156">
        <v>2.6</v>
      </c>
      <c r="I136" s="157"/>
      <c r="L136" s="152"/>
      <c r="M136" s="158"/>
      <c r="T136" s="159"/>
      <c r="AT136" s="154" t="s">
        <v>173</v>
      </c>
      <c r="AU136" s="154" t="s">
        <v>87</v>
      </c>
      <c r="AV136" s="12" t="s">
        <v>87</v>
      </c>
      <c r="AW136" s="12" t="s">
        <v>33</v>
      </c>
      <c r="AX136" s="12" t="s">
        <v>77</v>
      </c>
      <c r="AY136" s="154" t="s">
        <v>139</v>
      </c>
    </row>
    <row r="137" spans="2:65" s="15" customFormat="1">
      <c r="B137" s="184"/>
      <c r="D137" s="153" t="s">
        <v>173</v>
      </c>
      <c r="E137" s="185" t="s">
        <v>1</v>
      </c>
      <c r="F137" s="186" t="s">
        <v>300</v>
      </c>
      <c r="H137" s="187">
        <v>23.740000000000002</v>
      </c>
      <c r="I137" s="188"/>
      <c r="L137" s="184"/>
      <c r="M137" s="189"/>
      <c r="T137" s="190"/>
      <c r="AT137" s="185" t="s">
        <v>173</v>
      </c>
      <c r="AU137" s="185" t="s">
        <v>87</v>
      </c>
      <c r="AV137" s="15" t="s">
        <v>155</v>
      </c>
      <c r="AW137" s="15" t="s">
        <v>33</v>
      </c>
      <c r="AX137" s="15" t="s">
        <v>77</v>
      </c>
      <c r="AY137" s="185" t="s">
        <v>139</v>
      </c>
    </row>
    <row r="138" spans="2:65" s="12" customFormat="1">
      <c r="B138" s="152"/>
      <c r="D138" s="153" t="s">
        <v>173</v>
      </c>
      <c r="E138" s="154" t="s">
        <v>1</v>
      </c>
      <c r="F138" s="155" t="s">
        <v>318</v>
      </c>
      <c r="H138" s="156">
        <v>32.761000000000003</v>
      </c>
      <c r="I138" s="157"/>
      <c r="L138" s="152"/>
      <c r="M138" s="158"/>
      <c r="T138" s="159"/>
      <c r="AT138" s="154" t="s">
        <v>173</v>
      </c>
      <c r="AU138" s="154" t="s">
        <v>87</v>
      </c>
      <c r="AV138" s="12" t="s">
        <v>87</v>
      </c>
      <c r="AW138" s="12" t="s">
        <v>33</v>
      </c>
      <c r="AX138" s="12" t="s">
        <v>85</v>
      </c>
      <c r="AY138" s="154" t="s">
        <v>139</v>
      </c>
    </row>
    <row r="139" spans="2:65" s="1" customFormat="1" ht="24.15" customHeight="1">
      <c r="B139" s="32"/>
      <c r="C139" s="133" t="s">
        <v>192</v>
      </c>
      <c r="D139" s="133" t="s">
        <v>142</v>
      </c>
      <c r="E139" s="134" t="s">
        <v>319</v>
      </c>
      <c r="F139" s="135" t="s">
        <v>320</v>
      </c>
      <c r="G139" s="136" t="s">
        <v>296</v>
      </c>
      <c r="H139" s="137">
        <v>156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42</v>
      </c>
      <c r="P139" s="143">
        <f>O139*H139</f>
        <v>0</v>
      </c>
      <c r="Q139" s="143">
        <v>3.2849999999999997E-2</v>
      </c>
      <c r="R139" s="143">
        <f>Q139*H139</f>
        <v>5.1245999999999992</v>
      </c>
      <c r="S139" s="143">
        <v>0</v>
      </c>
      <c r="T139" s="144">
        <f>S139*H139</f>
        <v>0</v>
      </c>
      <c r="AR139" s="145" t="s">
        <v>171</v>
      </c>
      <c r="AT139" s="145" t="s">
        <v>142</v>
      </c>
      <c r="AU139" s="145" t="s">
        <v>87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171</v>
      </c>
      <c r="BM139" s="145" t="s">
        <v>321</v>
      </c>
    </row>
    <row r="140" spans="2:65" s="12" customFormat="1">
      <c r="B140" s="152"/>
      <c r="D140" s="153" t="s">
        <v>173</v>
      </c>
      <c r="E140" s="154" t="s">
        <v>1</v>
      </c>
      <c r="F140" s="155" t="s">
        <v>322</v>
      </c>
      <c r="H140" s="156">
        <v>156</v>
      </c>
      <c r="I140" s="157"/>
      <c r="L140" s="152"/>
      <c r="M140" s="158"/>
      <c r="T140" s="159"/>
      <c r="AT140" s="154" t="s">
        <v>173</v>
      </c>
      <c r="AU140" s="154" t="s">
        <v>87</v>
      </c>
      <c r="AV140" s="12" t="s">
        <v>87</v>
      </c>
      <c r="AW140" s="12" t="s">
        <v>33</v>
      </c>
      <c r="AX140" s="12" t="s">
        <v>85</v>
      </c>
      <c r="AY140" s="154" t="s">
        <v>139</v>
      </c>
    </row>
    <row r="141" spans="2:65" s="1" customFormat="1" ht="24.15" customHeight="1">
      <c r="B141" s="32"/>
      <c r="C141" s="133" t="s">
        <v>196</v>
      </c>
      <c r="D141" s="133" t="s">
        <v>142</v>
      </c>
      <c r="E141" s="134" t="s">
        <v>323</v>
      </c>
      <c r="F141" s="135" t="s">
        <v>324</v>
      </c>
      <c r="G141" s="136" t="s">
        <v>296</v>
      </c>
      <c r="H141" s="137">
        <v>302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42</v>
      </c>
      <c r="P141" s="143">
        <f>O141*H141</f>
        <v>0</v>
      </c>
      <c r="Q141" s="143">
        <v>3.2849999999999997E-2</v>
      </c>
      <c r="R141" s="143">
        <f>Q141*H141</f>
        <v>9.9206999999999983</v>
      </c>
      <c r="S141" s="143">
        <v>0</v>
      </c>
      <c r="T141" s="144">
        <f>S141*H141</f>
        <v>0</v>
      </c>
      <c r="AR141" s="145" t="s">
        <v>171</v>
      </c>
      <c r="AT141" s="145" t="s">
        <v>142</v>
      </c>
      <c r="AU141" s="145" t="s">
        <v>87</v>
      </c>
      <c r="AY141" s="17" t="s">
        <v>139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85</v>
      </c>
      <c r="BK141" s="146">
        <f>ROUND(I141*H141,2)</f>
        <v>0</v>
      </c>
      <c r="BL141" s="17" t="s">
        <v>171</v>
      </c>
      <c r="BM141" s="145" t="s">
        <v>325</v>
      </c>
    </row>
    <row r="142" spans="2:65" s="12" customFormat="1">
      <c r="B142" s="152"/>
      <c r="D142" s="153" t="s">
        <v>173</v>
      </c>
      <c r="E142" s="154" t="s">
        <v>1</v>
      </c>
      <c r="F142" s="155" t="s">
        <v>326</v>
      </c>
      <c r="H142" s="156">
        <v>302</v>
      </c>
      <c r="I142" s="157"/>
      <c r="L142" s="152"/>
      <c r="M142" s="158"/>
      <c r="T142" s="159"/>
      <c r="AT142" s="154" t="s">
        <v>173</v>
      </c>
      <c r="AU142" s="154" t="s">
        <v>87</v>
      </c>
      <c r="AV142" s="12" t="s">
        <v>87</v>
      </c>
      <c r="AW142" s="12" t="s">
        <v>33</v>
      </c>
      <c r="AX142" s="12" t="s">
        <v>85</v>
      </c>
      <c r="AY142" s="154" t="s">
        <v>139</v>
      </c>
    </row>
    <row r="143" spans="2:65" s="1" customFormat="1" ht="24.15" customHeight="1">
      <c r="B143" s="32"/>
      <c r="C143" s="160" t="s">
        <v>203</v>
      </c>
      <c r="D143" s="160" t="s">
        <v>197</v>
      </c>
      <c r="E143" s="161" t="s">
        <v>327</v>
      </c>
      <c r="F143" s="162" t="s">
        <v>328</v>
      </c>
      <c r="G143" s="163" t="s">
        <v>296</v>
      </c>
      <c r="H143" s="164">
        <v>554.4</v>
      </c>
      <c r="I143" s="165"/>
      <c r="J143" s="166">
        <f>ROUND(I143*H143,2)</f>
        <v>0</v>
      </c>
      <c r="K143" s="167"/>
      <c r="L143" s="168"/>
      <c r="M143" s="169" t="s">
        <v>1</v>
      </c>
      <c r="N143" s="170" t="s">
        <v>42</v>
      </c>
      <c r="P143" s="143">
        <f>O143*H143</f>
        <v>0</v>
      </c>
      <c r="Q143" s="143">
        <v>1.4800000000000001E-2</v>
      </c>
      <c r="R143" s="143">
        <f>Q143*H143</f>
        <v>8.2051200000000009</v>
      </c>
      <c r="S143" s="143">
        <v>0</v>
      </c>
      <c r="T143" s="144">
        <f>S143*H143</f>
        <v>0</v>
      </c>
      <c r="AR143" s="145" t="s">
        <v>200</v>
      </c>
      <c r="AT143" s="145" t="s">
        <v>197</v>
      </c>
      <c r="AU143" s="145" t="s">
        <v>87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85</v>
      </c>
      <c r="BK143" s="146">
        <f>ROUND(I143*H143,2)</f>
        <v>0</v>
      </c>
      <c r="BL143" s="17" t="s">
        <v>171</v>
      </c>
      <c r="BM143" s="145" t="s">
        <v>329</v>
      </c>
    </row>
    <row r="144" spans="2:65" s="12" customFormat="1">
      <c r="B144" s="152"/>
      <c r="D144" s="153" t="s">
        <v>173</v>
      </c>
      <c r="E144" s="154" t="s">
        <v>1</v>
      </c>
      <c r="F144" s="155" t="s">
        <v>330</v>
      </c>
      <c r="H144" s="156">
        <v>503.8</v>
      </c>
      <c r="I144" s="157"/>
      <c r="L144" s="152"/>
      <c r="M144" s="158"/>
      <c r="T144" s="159"/>
      <c r="AT144" s="154" t="s">
        <v>173</v>
      </c>
      <c r="AU144" s="154" t="s">
        <v>87</v>
      </c>
      <c r="AV144" s="12" t="s">
        <v>87</v>
      </c>
      <c r="AW144" s="12" t="s">
        <v>33</v>
      </c>
      <c r="AX144" s="12" t="s">
        <v>77</v>
      </c>
      <c r="AY144" s="154" t="s">
        <v>139</v>
      </c>
    </row>
    <row r="145" spans="2:65" s="12" customFormat="1">
      <c r="B145" s="152"/>
      <c r="D145" s="153" t="s">
        <v>173</v>
      </c>
      <c r="E145" s="154" t="s">
        <v>1</v>
      </c>
      <c r="F145" s="155" t="s">
        <v>331</v>
      </c>
      <c r="H145" s="156">
        <v>504</v>
      </c>
      <c r="I145" s="157"/>
      <c r="L145" s="152"/>
      <c r="M145" s="158"/>
      <c r="T145" s="159"/>
      <c r="AT145" s="154" t="s">
        <v>173</v>
      </c>
      <c r="AU145" s="154" t="s">
        <v>87</v>
      </c>
      <c r="AV145" s="12" t="s">
        <v>87</v>
      </c>
      <c r="AW145" s="12" t="s">
        <v>33</v>
      </c>
      <c r="AX145" s="12" t="s">
        <v>85</v>
      </c>
      <c r="AY145" s="154" t="s">
        <v>139</v>
      </c>
    </row>
    <row r="146" spans="2:65" s="12" customFormat="1">
      <c r="B146" s="152"/>
      <c r="D146" s="153" t="s">
        <v>173</v>
      </c>
      <c r="F146" s="155" t="s">
        <v>332</v>
      </c>
      <c r="H146" s="156">
        <v>554.4</v>
      </c>
      <c r="I146" s="157"/>
      <c r="L146" s="152"/>
      <c r="M146" s="158"/>
      <c r="T146" s="159"/>
      <c r="AT146" s="154" t="s">
        <v>173</v>
      </c>
      <c r="AU146" s="154" t="s">
        <v>87</v>
      </c>
      <c r="AV146" s="12" t="s">
        <v>87</v>
      </c>
      <c r="AW146" s="12" t="s">
        <v>4</v>
      </c>
      <c r="AX146" s="12" t="s">
        <v>85</v>
      </c>
      <c r="AY146" s="154" t="s">
        <v>139</v>
      </c>
    </row>
    <row r="147" spans="2:65" s="1" customFormat="1" ht="24.15" customHeight="1">
      <c r="B147" s="32"/>
      <c r="C147" s="133" t="s">
        <v>200</v>
      </c>
      <c r="D147" s="133" t="s">
        <v>142</v>
      </c>
      <c r="E147" s="134" t="s">
        <v>333</v>
      </c>
      <c r="F147" s="135" t="s">
        <v>334</v>
      </c>
      <c r="G147" s="136" t="s">
        <v>145</v>
      </c>
      <c r="H147" s="137">
        <v>52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42</v>
      </c>
      <c r="P147" s="143">
        <f>O147*H147</f>
        <v>0</v>
      </c>
      <c r="Q147" s="143">
        <v>5.1000000000000004E-4</v>
      </c>
      <c r="R147" s="143">
        <f>Q147*H147</f>
        <v>2.6520000000000002E-2</v>
      </c>
      <c r="S147" s="143">
        <v>0</v>
      </c>
      <c r="T147" s="144">
        <f>S147*H147</f>
        <v>0</v>
      </c>
      <c r="AR147" s="145" t="s">
        <v>171</v>
      </c>
      <c r="AT147" s="145" t="s">
        <v>142</v>
      </c>
      <c r="AU147" s="145" t="s">
        <v>87</v>
      </c>
      <c r="AY147" s="17" t="s">
        <v>139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85</v>
      </c>
      <c r="BK147" s="146">
        <f>ROUND(I147*H147,2)</f>
        <v>0</v>
      </c>
      <c r="BL147" s="17" t="s">
        <v>171</v>
      </c>
      <c r="BM147" s="145" t="s">
        <v>335</v>
      </c>
    </row>
    <row r="148" spans="2:65" s="1" customFormat="1" ht="16.5" customHeight="1">
      <c r="B148" s="32"/>
      <c r="C148" s="160" t="s">
        <v>215</v>
      </c>
      <c r="D148" s="160" t="s">
        <v>197</v>
      </c>
      <c r="E148" s="161" t="s">
        <v>336</v>
      </c>
      <c r="F148" s="162" t="s">
        <v>337</v>
      </c>
      <c r="G148" s="163" t="s">
        <v>238</v>
      </c>
      <c r="H148" s="164">
        <v>0.11</v>
      </c>
      <c r="I148" s="165"/>
      <c r="J148" s="166">
        <f>ROUND(I148*H148,2)</f>
        <v>0</v>
      </c>
      <c r="K148" s="167"/>
      <c r="L148" s="168"/>
      <c r="M148" s="169" t="s">
        <v>1</v>
      </c>
      <c r="N148" s="170" t="s">
        <v>42</v>
      </c>
      <c r="P148" s="143">
        <f>O148*H148</f>
        <v>0</v>
      </c>
      <c r="Q148" s="143">
        <v>1</v>
      </c>
      <c r="R148" s="143">
        <f>Q148*H148</f>
        <v>0.11</v>
      </c>
      <c r="S148" s="143">
        <v>0</v>
      </c>
      <c r="T148" s="144">
        <f>S148*H148</f>
        <v>0</v>
      </c>
      <c r="AR148" s="145" t="s">
        <v>200</v>
      </c>
      <c r="AT148" s="145" t="s">
        <v>197</v>
      </c>
      <c r="AU148" s="145" t="s">
        <v>87</v>
      </c>
      <c r="AY148" s="17" t="s">
        <v>139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85</v>
      </c>
      <c r="BK148" s="146">
        <f>ROUND(I148*H148,2)</f>
        <v>0</v>
      </c>
      <c r="BL148" s="17" t="s">
        <v>171</v>
      </c>
      <c r="BM148" s="145" t="s">
        <v>338</v>
      </c>
    </row>
    <row r="149" spans="2:65" s="12" customFormat="1">
      <c r="B149" s="152"/>
      <c r="D149" s="153" t="s">
        <v>173</v>
      </c>
      <c r="E149" s="154" t="s">
        <v>1</v>
      </c>
      <c r="F149" s="155" t="s">
        <v>339</v>
      </c>
      <c r="H149" s="156">
        <v>0.11</v>
      </c>
      <c r="I149" s="157"/>
      <c r="L149" s="152"/>
      <c r="M149" s="158"/>
      <c r="T149" s="159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77</v>
      </c>
      <c r="AY149" s="154" t="s">
        <v>139</v>
      </c>
    </row>
    <row r="150" spans="2:65" s="12" customFormat="1">
      <c r="B150" s="152"/>
      <c r="D150" s="153" t="s">
        <v>173</v>
      </c>
      <c r="E150" s="154" t="s">
        <v>1</v>
      </c>
      <c r="F150" s="155" t="s">
        <v>340</v>
      </c>
      <c r="H150" s="156">
        <v>0.11</v>
      </c>
      <c r="I150" s="157"/>
      <c r="L150" s="152"/>
      <c r="M150" s="158"/>
      <c r="T150" s="159"/>
      <c r="AT150" s="154" t="s">
        <v>173</v>
      </c>
      <c r="AU150" s="154" t="s">
        <v>87</v>
      </c>
      <c r="AV150" s="12" t="s">
        <v>87</v>
      </c>
      <c r="AW150" s="12" t="s">
        <v>33</v>
      </c>
      <c r="AX150" s="12" t="s">
        <v>85</v>
      </c>
      <c r="AY150" s="154" t="s">
        <v>139</v>
      </c>
    </row>
    <row r="151" spans="2:65" s="1" customFormat="1" ht="21.75" customHeight="1">
      <c r="B151" s="32"/>
      <c r="C151" s="160" t="s">
        <v>220</v>
      </c>
      <c r="D151" s="160" t="s">
        <v>197</v>
      </c>
      <c r="E151" s="161" t="s">
        <v>341</v>
      </c>
      <c r="F151" s="162" t="s">
        <v>342</v>
      </c>
      <c r="G151" s="163" t="s">
        <v>296</v>
      </c>
      <c r="H151" s="164">
        <v>5.2</v>
      </c>
      <c r="I151" s="165"/>
      <c r="J151" s="166">
        <f>ROUND(I151*H151,2)</f>
        <v>0</v>
      </c>
      <c r="K151" s="167"/>
      <c r="L151" s="168"/>
      <c r="M151" s="169" t="s">
        <v>1</v>
      </c>
      <c r="N151" s="170" t="s">
        <v>42</v>
      </c>
      <c r="P151" s="143">
        <f>O151*H151</f>
        <v>0</v>
      </c>
      <c r="Q151" s="143">
        <v>1.0359999999999999E-2</v>
      </c>
      <c r="R151" s="143">
        <f>Q151*H151</f>
        <v>5.3871999999999996E-2</v>
      </c>
      <c r="S151" s="143">
        <v>0</v>
      </c>
      <c r="T151" s="144">
        <f>S151*H151</f>
        <v>0</v>
      </c>
      <c r="AR151" s="145" t="s">
        <v>200</v>
      </c>
      <c r="AT151" s="145" t="s">
        <v>197</v>
      </c>
      <c r="AU151" s="145" t="s">
        <v>87</v>
      </c>
      <c r="AY151" s="17" t="s">
        <v>139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171</v>
      </c>
      <c r="BM151" s="145" t="s">
        <v>343</v>
      </c>
    </row>
    <row r="152" spans="2:65" s="12" customFormat="1">
      <c r="B152" s="152"/>
      <c r="D152" s="153" t="s">
        <v>173</v>
      </c>
      <c r="E152" s="154" t="s">
        <v>1</v>
      </c>
      <c r="F152" s="155" t="s">
        <v>344</v>
      </c>
      <c r="H152" s="156">
        <v>5.2</v>
      </c>
      <c r="I152" s="157"/>
      <c r="L152" s="152"/>
      <c r="M152" s="158"/>
      <c r="T152" s="159"/>
      <c r="AT152" s="154" t="s">
        <v>173</v>
      </c>
      <c r="AU152" s="154" t="s">
        <v>87</v>
      </c>
      <c r="AV152" s="12" t="s">
        <v>87</v>
      </c>
      <c r="AW152" s="12" t="s">
        <v>33</v>
      </c>
      <c r="AX152" s="12" t="s">
        <v>85</v>
      </c>
      <c r="AY152" s="154" t="s">
        <v>139</v>
      </c>
    </row>
    <row r="153" spans="2:65" s="11" customFormat="1" ht="22.95" customHeight="1">
      <c r="B153" s="121"/>
      <c r="D153" s="122" t="s">
        <v>76</v>
      </c>
      <c r="E153" s="131" t="s">
        <v>215</v>
      </c>
      <c r="F153" s="131" t="s">
        <v>241</v>
      </c>
      <c r="I153" s="124"/>
      <c r="J153" s="132">
        <f>BK153</f>
        <v>0</v>
      </c>
      <c r="L153" s="121"/>
      <c r="M153" s="126"/>
      <c r="P153" s="127">
        <f>SUM(P154:P159)</f>
        <v>0</v>
      </c>
      <c r="R153" s="127">
        <f>SUM(R154:R159)</f>
        <v>5.9485720000000006E-2</v>
      </c>
      <c r="T153" s="128">
        <f>SUM(T154:T159)</f>
        <v>2.1840000000000002</v>
      </c>
      <c r="AR153" s="122" t="s">
        <v>85</v>
      </c>
      <c r="AT153" s="129" t="s">
        <v>76</v>
      </c>
      <c r="AU153" s="129" t="s">
        <v>85</v>
      </c>
      <c r="AY153" s="122" t="s">
        <v>139</v>
      </c>
      <c r="BK153" s="130">
        <f>SUM(BK154:BK159)</f>
        <v>0</v>
      </c>
    </row>
    <row r="154" spans="2:65" s="1" customFormat="1" ht="24.15" customHeight="1">
      <c r="B154" s="32"/>
      <c r="C154" s="133" t="s">
        <v>229</v>
      </c>
      <c r="D154" s="133" t="s">
        <v>142</v>
      </c>
      <c r="E154" s="134" t="s">
        <v>345</v>
      </c>
      <c r="F154" s="135" t="s">
        <v>346</v>
      </c>
      <c r="G154" s="136" t="s">
        <v>296</v>
      </c>
      <c r="H154" s="137">
        <v>31.2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9.3000000000000005E-4</v>
      </c>
      <c r="R154" s="143">
        <f>Q154*H154</f>
        <v>2.9016E-2</v>
      </c>
      <c r="S154" s="143">
        <v>7.0000000000000007E-2</v>
      </c>
      <c r="T154" s="144">
        <f>S154*H154</f>
        <v>2.1840000000000002</v>
      </c>
      <c r="AR154" s="145" t="s">
        <v>171</v>
      </c>
      <c r="AT154" s="145" t="s">
        <v>142</v>
      </c>
      <c r="AU154" s="145" t="s">
        <v>87</v>
      </c>
      <c r="AY154" s="17" t="s">
        <v>139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171</v>
      </c>
      <c r="BM154" s="145" t="s">
        <v>347</v>
      </c>
    </row>
    <row r="155" spans="2:65" s="14" customFormat="1">
      <c r="B155" s="178"/>
      <c r="D155" s="153" t="s">
        <v>173</v>
      </c>
      <c r="E155" s="179" t="s">
        <v>1</v>
      </c>
      <c r="F155" s="180" t="s">
        <v>348</v>
      </c>
      <c r="H155" s="179" t="s">
        <v>1</v>
      </c>
      <c r="I155" s="181"/>
      <c r="L155" s="178"/>
      <c r="M155" s="182"/>
      <c r="T155" s="183"/>
      <c r="AT155" s="179" t="s">
        <v>173</v>
      </c>
      <c r="AU155" s="179" t="s">
        <v>87</v>
      </c>
      <c r="AV155" s="14" t="s">
        <v>85</v>
      </c>
      <c r="AW155" s="14" t="s">
        <v>33</v>
      </c>
      <c r="AX155" s="14" t="s">
        <v>77</v>
      </c>
      <c r="AY155" s="179" t="s">
        <v>139</v>
      </c>
    </row>
    <row r="156" spans="2:65" s="12" customFormat="1">
      <c r="B156" s="152"/>
      <c r="D156" s="153" t="s">
        <v>173</v>
      </c>
      <c r="E156" s="154" t="s">
        <v>1</v>
      </c>
      <c r="F156" s="155" t="s">
        <v>349</v>
      </c>
      <c r="H156" s="156">
        <v>31.2</v>
      </c>
      <c r="I156" s="157"/>
      <c r="L156" s="152"/>
      <c r="M156" s="158"/>
      <c r="T156" s="159"/>
      <c r="AT156" s="154" t="s">
        <v>173</v>
      </c>
      <c r="AU156" s="154" t="s">
        <v>87</v>
      </c>
      <c r="AV156" s="12" t="s">
        <v>87</v>
      </c>
      <c r="AW156" s="12" t="s">
        <v>33</v>
      </c>
      <c r="AX156" s="12" t="s">
        <v>85</v>
      </c>
      <c r="AY156" s="154" t="s">
        <v>139</v>
      </c>
    </row>
    <row r="157" spans="2:65" s="1" customFormat="1" ht="16.5" customHeight="1">
      <c r="B157" s="32"/>
      <c r="C157" s="133" t="s">
        <v>235</v>
      </c>
      <c r="D157" s="133" t="s">
        <v>142</v>
      </c>
      <c r="E157" s="134" t="s">
        <v>350</v>
      </c>
      <c r="F157" s="135" t="s">
        <v>351</v>
      </c>
      <c r="G157" s="136" t="s">
        <v>238</v>
      </c>
      <c r="H157" s="137">
        <v>2.9000000000000001E-2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42</v>
      </c>
      <c r="P157" s="143">
        <f>O157*H157</f>
        <v>0</v>
      </c>
      <c r="Q157" s="143">
        <v>1.0506800000000001</v>
      </c>
      <c r="R157" s="143">
        <f>Q157*H157</f>
        <v>3.0469720000000002E-2</v>
      </c>
      <c r="S157" s="143">
        <v>0</v>
      </c>
      <c r="T157" s="144">
        <f>S157*H157</f>
        <v>0</v>
      </c>
      <c r="AR157" s="145" t="s">
        <v>171</v>
      </c>
      <c r="AT157" s="145" t="s">
        <v>142</v>
      </c>
      <c r="AU157" s="145" t="s">
        <v>87</v>
      </c>
      <c r="AY157" s="17" t="s">
        <v>139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171</v>
      </c>
      <c r="BM157" s="145" t="s">
        <v>352</v>
      </c>
    </row>
    <row r="158" spans="2:65" s="14" customFormat="1">
      <c r="B158" s="178"/>
      <c r="D158" s="153" t="s">
        <v>173</v>
      </c>
      <c r="E158" s="179" t="s">
        <v>1</v>
      </c>
      <c r="F158" s="180" t="s">
        <v>353</v>
      </c>
      <c r="H158" s="179" t="s">
        <v>1</v>
      </c>
      <c r="I158" s="181"/>
      <c r="L158" s="178"/>
      <c r="M158" s="182"/>
      <c r="T158" s="183"/>
      <c r="AT158" s="179" t="s">
        <v>173</v>
      </c>
      <c r="AU158" s="179" t="s">
        <v>87</v>
      </c>
      <c r="AV158" s="14" t="s">
        <v>85</v>
      </c>
      <c r="AW158" s="14" t="s">
        <v>33</v>
      </c>
      <c r="AX158" s="14" t="s">
        <v>77</v>
      </c>
      <c r="AY158" s="179" t="s">
        <v>139</v>
      </c>
    </row>
    <row r="159" spans="2:65" s="12" customFormat="1">
      <c r="B159" s="152"/>
      <c r="D159" s="153" t="s">
        <v>173</v>
      </c>
      <c r="E159" s="154" t="s">
        <v>1</v>
      </c>
      <c r="F159" s="155" t="s">
        <v>354</v>
      </c>
      <c r="H159" s="156">
        <v>2.9000000000000001E-2</v>
      </c>
      <c r="I159" s="157"/>
      <c r="L159" s="152"/>
      <c r="M159" s="158"/>
      <c r="T159" s="159"/>
      <c r="AT159" s="154" t="s">
        <v>173</v>
      </c>
      <c r="AU159" s="154" t="s">
        <v>87</v>
      </c>
      <c r="AV159" s="12" t="s">
        <v>87</v>
      </c>
      <c r="AW159" s="12" t="s">
        <v>33</v>
      </c>
      <c r="AX159" s="12" t="s">
        <v>85</v>
      </c>
      <c r="AY159" s="154" t="s">
        <v>139</v>
      </c>
    </row>
    <row r="160" spans="2:65" s="11" customFormat="1" ht="22.95" customHeight="1">
      <c r="B160" s="121"/>
      <c r="D160" s="122" t="s">
        <v>76</v>
      </c>
      <c r="E160" s="131" t="s">
        <v>355</v>
      </c>
      <c r="F160" s="131" t="s">
        <v>356</v>
      </c>
      <c r="I160" s="124"/>
      <c r="J160" s="132">
        <f>BK160</f>
        <v>0</v>
      </c>
      <c r="L160" s="121"/>
      <c r="M160" s="126"/>
      <c r="P160" s="127">
        <f>P161</f>
        <v>0</v>
      </c>
      <c r="R160" s="127">
        <f>R161</f>
        <v>0</v>
      </c>
      <c r="T160" s="128">
        <f>T161</f>
        <v>0</v>
      </c>
      <c r="AR160" s="122" t="s">
        <v>85</v>
      </c>
      <c r="AT160" s="129" t="s">
        <v>76</v>
      </c>
      <c r="AU160" s="129" t="s">
        <v>85</v>
      </c>
      <c r="AY160" s="122" t="s">
        <v>139</v>
      </c>
      <c r="BK160" s="130">
        <f>BK161</f>
        <v>0</v>
      </c>
    </row>
    <row r="161" spans="2:65" s="1" customFormat="1" ht="16.5" customHeight="1">
      <c r="B161" s="32"/>
      <c r="C161" s="133" t="s">
        <v>242</v>
      </c>
      <c r="D161" s="133" t="s">
        <v>142</v>
      </c>
      <c r="E161" s="134" t="s">
        <v>357</v>
      </c>
      <c r="F161" s="135" t="s">
        <v>358</v>
      </c>
      <c r="G161" s="136" t="s">
        <v>238</v>
      </c>
      <c r="H161" s="137">
        <v>56.408000000000001</v>
      </c>
      <c r="I161" s="138"/>
      <c r="J161" s="139">
        <f>ROUND(I161*H161,2)</f>
        <v>0</v>
      </c>
      <c r="K161" s="140"/>
      <c r="L161" s="32"/>
      <c r="M161" s="147" t="s">
        <v>1</v>
      </c>
      <c r="N161" s="148" t="s">
        <v>42</v>
      </c>
      <c r="O161" s="149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45" t="s">
        <v>171</v>
      </c>
      <c r="AT161" s="145" t="s">
        <v>142</v>
      </c>
      <c r="AU161" s="145" t="s">
        <v>87</v>
      </c>
      <c r="AY161" s="17" t="s">
        <v>139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171</v>
      </c>
      <c r="BM161" s="145" t="s">
        <v>359</v>
      </c>
    </row>
    <row r="162" spans="2:65" s="1" customFormat="1" ht="6.9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2"/>
    </row>
  </sheetData>
  <sheetProtection algorithmName="SHA-512" hashValue="zd/t6l3ypO0ojdAKGSbY8hdY9NPof23FPj8nfsALUGQlgJtTCs0caBqc0aSSOLStt/W26Uh+FnYxY1S67Y1Sug==" saltValue="Xb3OZTzWfv36VBc1XhHMFQ==" spinCount="100000" sheet="1" formatColumns="0" formatRows="0" autoFilter="0"/>
  <autoFilter ref="C119:K161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360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ROUND(J121,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ROUND((SUM(BE121:BE162)),  2)</f>
        <v>0</v>
      </c>
      <c r="I33" s="92">
        <v>0.21</v>
      </c>
      <c r="J33" s="91">
        <f>ROUND(((SUM(BE121:BE162))*I33),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ROUND((SUM(BF121:BF162)),  2)</f>
        <v>0</v>
      </c>
      <c r="I34" s="92">
        <v>0.15</v>
      </c>
      <c r="J34" s="91">
        <f>ROUND(((SUM(BF121:BF162))*I34),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ROUND((SUM(BG121:BG162)),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ROUND((SUM(BH121:BH162)),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ROUND((SUM(BI121:BI162)),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04 - Převázkové pasy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J121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95" customHeight="1">
      <c r="B98" s="108"/>
      <c r="D98" s="109" t="s">
        <v>361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95" customHeight="1">
      <c r="B99" s="108"/>
      <c r="D99" s="109" t="s">
        <v>362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9" customFormat="1" ht="19.95" customHeight="1">
      <c r="B100" s="108"/>
      <c r="D100" s="109" t="s">
        <v>162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12" s="9" customFormat="1" ht="19.95" customHeight="1">
      <c r="B101" s="108"/>
      <c r="D101" s="109" t="s">
        <v>292</v>
      </c>
      <c r="E101" s="110"/>
      <c r="F101" s="110"/>
      <c r="G101" s="110"/>
      <c r="H101" s="110"/>
      <c r="I101" s="110"/>
      <c r="J101" s="111">
        <f>J161</f>
        <v>0</v>
      </c>
      <c r="L101" s="108"/>
    </row>
    <row r="102" spans="2:12" s="1" customFormat="1" ht="21.75" customHeight="1">
      <c r="B102" s="32"/>
      <c r="L102" s="32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12" s="1" customFormat="1" ht="24.9" customHeight="1">
      <c r="B108" s="32"/>
      <c r="C108" s="21" t="s">
        <v>124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15</v>
      </c>
      <c r="L110" s="32"/>
    </row>
    <row r="111" spans="2:12" s="1" customFormat="1" ht="16.5" customHeight="1">
      <c r="B111" s="32"/>
      <c r="E111" s="234" t="str">
        <f>E7</f>
        <v>Brno, Mánesova 12 - Statické zajištění VŠ kolejí</v>
      </c>
      <c r="F111" s="235"/>
      <c r="G111" s="235"/>
      <c r="H111" s="235"/>
      <c r="L111" s="32"/>
    </row>
    <row r="112" spans="2:12" s="1" customFormat="1" ht="12" customHeight="1">
      <c r="B112" s="32"/>
      <c r="C112" s="27" t="s">
        <v>113</v>
      </c>
      <c r="L112" s="32"/>
    </row>
    <row r="113" spans="2:65" s="1" customFormat="1" ht="16.5" customHeight="1">
      <c r="B113" s="32"/>
      <c r="E113" s="214" t="str">
        <f>E9</f>
        <v>04 - Převázkové pasy</v>
      </c>
      <c r="F113" s="233"/>
      <c r="G113" s="233"/>
      <c r="H113" s="233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18</v>
      </c>
      <c r="F115" s="25" t="str">
        <f>F12</f>
        <v>Brno, Mánesova 12</v>
      </c>
      <c r="I115" s="27" t="s">
        <v>20</v>
      </c>
      <c r="J115" s="51" t="str">
        <f>IF(J12="","",J12)</f>
        <v>Vyplň údaj</v>
      </c>
      <c r="L115" s="32"/>
    </row>
    <row r="116" spans="2:65" s="1" customFormat="1" ht="6.9" customHeight="1">
      <c r="B116" s="32"/>
      <c r="L116" s="32"/>
    </row>
    <row r="117" spans="2:65" s="1" customFormat="1" ht="40.200000000000003" customHeight="1">
      <c r="B117" s="32"/>
      <c r="C117" s="27" t="s">
        <v>21</v>
      </c>
      <c r="F117" s="25" t="str">
        <f>E15</f>
        <v>Masarykova univerzita, Žerotínovo nám. 9, Brno</v>
      </c>
      <c r="I117" s="27" t="s">
        <v>29</v>
      </c>
      <c r="J117" s="30" t="str">
        <f>E21</f>
        <v>PROXIMA porjekt, s.r.o., Lidická 19, Brno</v>
      </c>
      <c r="L117" s="32"/>
    </row>
    <row r="118" spans="2:65" s="1" customFormat="1" ht="15.15" customHeight="1">
      <c r="B118" s="32"/>
      <c r="C118" s="27" t="s">
        <v>27</v>
      </c>
      <c r="F118" s="25" t="str">
        <f>IF(E18="","",E18)</f>
        <v>Vyplň údaj</v>
      </c>
      <c r="I118" s="27" t="s">
        <v>34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125</v>
      </c>
      <c r="D120" s="114" t="s">
        <v>62</v>
      </c>
      <c r="E120" s="114" t="s">
        <v>58</v>
      </c>
      <c r="F120" s="114" t="s">
        <v>59</v>
      </c>
      <c r="G120" s="114" t="s">
        <v>126</v>
      </c>
      <c r="H120" s="114" t="s">
        <v>127</v>
      </c>
      <c r="I120" s="114" t="s">
        <v>128</v>
      </c>
      <c r="J120" s="115" t="s">
        <v>117</v>
      </c>
      <c r="K120" s="116" t="s">
        <v>129</v>
      </c>
      <c r="L120" s="112"/>
      <c r="M120" s="57" t="s">
        <v>1</v>
      </c>
      <c r="N120" s="58" t="s">
        <v>41</v>
      </c>
      <c r="O120" s="58" t="s">
        <v>130</v>
      </c>
      <c r="P120" s="58" t="s">
        <v>131</v>
      </c>
      <c r="Q120" s="58" t="s">
        <v>132</v>
      </c>
      <c r="R120" s="58" t="s">
        <v>133</v>
      </c>
      <c r="S120" s="58" t="s">
        <v>134</v>
      </c>
      <c r="T120" s="59" t="s">
        <v>135</v>
      </c>
    </row>
    <row r="121" spans="2:65" s="1" customFormat="1" ht="22.95" customHeight="1">
      <c r="B121" s="32"/>
      <c r="C121" s="62" t="s">
        <v>136</v>
      </c>
      <c r="J121" s="117">
        <f>BK121</f>
        <v>0</v>
      </c>
      <c r="L121" s="32"/>
      <c r="M121" s="60"/>
      <c r="N121" s="52"/>
      <c r="O121" s="52"/>
      <c r="P121" s="118">
        <f>P122</f>
        <v>0</v>
      </c>
      <c r="Q121" s="52"/>
      <c r="R121" s="118">
        <f>R122</f>
        <v>17.610425840000001</v>
      </c>
      <c r="S121" s="52"/>
      <c r="T121" s="119">
        <f>T122</f>
        <v>44.160600000000002</v>
      </c>
      <c r="AT121" s="17" t="s">
        <v>76</v>
      </c>
      <c r="AU121" s="17" t="s">
        <v>119</v>
      </c>
      <c r="BK121" s="120">
        <f>BK122</f>
        <v>0</v>
      </c>
    </row>
    <row r="122" spans="2:65" s="11" customFormat="1" ht="25.95" customHeight="1">
      <c r="B122" s="121"/>
      <c r="D122" s="122" t="s">
        <v>76</v>
      </c>
      <c r="E122" s="123" t="s">
        <v>165</v>
      </c>
      <c r="F122" s="123" t="s">
        <v>166</v>
      </c>
      <c r="I122" s="124"/>
      <c r="J122" s="125">
        <f>BK122</f>
        <v>0</v>
      </c>
      <c r="L122" s="121"/>
      <c r="M122" s="126"/>
      <c r="P122" s="127">
        <f>P123+P126+P129+P161</f>
        <v>0</v>
      </c>
      <c r="R122" s="127">
        <f>R123+R126+R129+R161</f>
        <v>17.610425840000001</v>
      </c>
      <c r="T122" s="128">
        <f>T123+T126+T129+T161</f>
        <v>44.160600000000002</v>
      </c>
      <c r="AR122" s="122" t="s">
        <v>85</v>
      </c>
      <c r="AT122" s="129" t="s">
        <v>76</v>
      </c>
      <c r="AU122" s="129" t="s">
        <v>77</v>
      </c>
      <c r="AY122" s="122" t="s">
        <v>139</v>
      </c>
      <c r="BK122" s="130">
        <f>BK123+BK126+BK129+BK161</f>
        <v>0</v>
      </c>
    </row>
    <row r="123" spans="2:65" s="11" customFormat="1" ht="22.95" customHeight="1">
      <c r="B123" s="121"/>
      <c r="D123" s="122" t="s">
        <v>76</v>
      </c>
      <c r="E123" s="131" t="s">
        <v>155</v>
      </c>
      <c r="F123" s="131" t="s">
        <v>363</v>
      </c>
      <c r="I123" s="124"/>
      <c r="J123" s="132">
        <f>BK123</f>
        <v>0</v>
      </c>
      <c r="L123" s="121"/>
      <c r="M123" s="126"/>
      <c r="P123" s="127">
        <f>SUM(P124:P125)</f>
        <v>0</v>
      </c>
      <c r="R123" s="127">
        <f>SUM(R124:R125)</f>
        <v>2.8223999999999999E-2</v>
      </c>
      <c r="T123" s="128">
        <f>SUM(T124:T125)</f>
        <v>0</v>
      </c>
      <c r="AR123" s="122" t="s">
        <v>85</v>
      </c>
      <c r="AT123" s="129" t="s">
        <v>76</v>
      </c>
      <c r="AU123" s="129" t="s">
        <v>85</v>
      </c>
      <c r="AY123" s="122" t="s">
        <v>139</v>
      </c>
      <c r="BK123" s="130">
        <f>SUM(BK124:BK125)</f>
        <v>0</v>
      </c>
    </row>
    <row r="124" spans="2:65" s="1" customFormat="1" ht="33" customHeight="1">
      <c r="B124" s="32"/>
      <c r="C124" s="133" t="s">
        <v>85</v>
      </c>
      <c r="D124" s="133" t="s">
        <v>142</v>
      </c>
      <c r="E124" s="134" t="s">
        <v>364</v>
      </c>
      <c r="F124" s="135" t="s">
        <v>365</v>
      </c>
      <c r="G124" s="136" t="s">
        <v>296</v>
      </c>
      <c r="H124" s="137">
        <v>58.8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42</v>
      </c>
      <c r="P124" s="143">
        <f>O124*H124</f>
        <v>0</v>
      </c>
      <c r="Q124" s="143">
        <v>4.8000000000000001E-4</v>
      </c>
      <c r="R124" s="143">
        <f>Q124*H124</f>
        <v>2.8223999999999999E-2</v>
      </c>
      <c r="S124" s="143">
        <v>0</v>
      </c>
      <c r="T124" s="144">
        <f>S124*H124</f>
        <v>0</v>
      </c>
      <c r="AR124" s="145" t="s">
        <v>171</v>
      </c>
      <c r="AT124" s="145" t="s">
        <v>142</v>
      </c>
      <c r="AU124" s="145" t="s">
        <v>87</v>
      </c>
      <c r="AY124" s="17" t="s">
        <v>139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85</v>
      </c>
      <c r="BK124" s="146">
        <f>ROUND(I124*H124,2)</f>
        <v>0</v>
      </c>
      <c r="BL124" s="17" t="s">
        <v>171</v>
      </c>
      <c r="BM124" s="145" t="s">
        <v>366</v>
      </c>
    </row>
    <row r="125" spans="2:65" s="12" customFormat="1">
      <c r="B125" s="152"/>
      <c r="D125" s="153" t="s">
        <v>173</v>
      </c>
      <c r="E125" s="154" t="s">
        <v>1</v>
      </c>
      <c r="F125" s="155" t="s">
        <v>367</v>
      </c>
      <c r="H125" s="156">
        <v>58.8</v>
      </c>
      <c r="I125" s="157"/>
      <c r="L125" s="152"/>
      <c r="M125" s="158"/>
      <c r="T125" s="159"/>
      <c r="AT125" s="154" t="s">
        <v>173</v>
      </c>
      <c r="AU125" s="154" t="s">
        <v>87</v>
      </c>
      <c r="AV125" s="12" t="s">
        <v>87</v>
      </c>
      <c r="AW125" s="12" t="s">
        <v>33</v>
      </c>
      <c r="AX125" s="12" t="s">
        <v>85</v>
      </c>
      <c r="AY125" s="154" t="s">
        <v>139</v>
      </c>
    </row>
    <row r="126" spans="2:65" s="11" customFormat="1" ht="22.95" customHeight="1">
      <c r="B126" s="121"/>
      <c r="D126" s="122" t="s">
        <v>76</v>
      </c>
      <c r="E126" s="131" t="s">
        <v>171</v>
      </c>
      <c r="F126" s="131" t="s">
        <v>368</v>
      </c>
      <c r="I126" s="124"/>
      <c r="J126" s="132">
        <f>BK126</f>
        <v>0</v>
      </c>
      <c r="L126" s="121"/>
      <c r="M126" s="126"/>
      <c r="P126" s="127">
        <f>SUM(P127:P128)</f>
        <v>0</v>
      </c>
      <c r="R126" s="127">
        <f>SUM(R127:R128)</f>
        <v>0</v>
      </c>
      <c r="T126" s="128">
        <f>SUM(T127:T128)</f>
        <v>0</v>
      </c>
      <c r="AR126" s="122" t="s">
        <v>85</v>
      </c>
      <c r="AT126" s="129" t="s">
        <v>76</v>
      </c>
      <c r="AU126" s="129" t="s">
        <v>85</v>
      </c>
      <c r="AY126" s="122" t="s">
        <v>139</v>
      </c>
      <c r="BK126" s="130">
        <f>SUM(BK127:BK128)</f>
        <v>0</v>
      </c>
    </row>
    <row r="127" spans="2:65" s="1" customFormat="1" ht="24.15" customHeight="1">
      <c r="B127" s="32"/>
      <c r="C127" s="133" t="s">
        <v>87</v>
      </c>
      <c r="D127" s="133" t="s">
        <v>142</v>
      </c>
      <c r="E127" s="134" t="s">
        <v>369</v>
      </c>
      <c r="F127" s="135" t="s">
        <v>370</v>
      </c>
      <c r="G127" s="136" t="s">
        <v>170</v>
      </c>
      <c r="H127" s="137">
        <v>100.8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171</v>
      </c>
      <c r="AT127" s="145" t="s">
        <v>142</v>
      </c>
      <c r="AU127" s="145" t="s">
        <v>87</v>
      </c>
      <c r="AY127" s="17" t="s">
        <v>139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85</v>
      </c>
      <c r="BK127" s="146">
        <f>ROUND(I127*H127,2)</f>
        <v>0</v>
      </c>
      <c r="BL127" s="17" t="s">
        <v>171</v>
      </c>
      <c r="BM127" s="145" t="s">
        <v>371</v>
      </c>
    </row>
    <row r="128" spans="2:65" s="12" customFormat="1">
      <c r="B128" s="152"/>
      <c r="D128" s="153" t="s">
        <v>173</v>
      </c>
      <c r="E128" s="154" t="s">
        <v>1</v>
      </c>
      <c r="F128" s="155" t="s">
        <v>372</v>
      </c>
      <c r="H128" s="156">
        <v>100.8</v>
      </c>
      <c r="I128" s="157"/>
      <c r="L128" s="152"/>
      <c r="M128" s="158"/>
      <c r="T128" s="159"/>
      <c r="AT128" s="154" t="s">
        <v>173</v>
      </c>
      <c r="AU128" s="154" t="s">
        <v>87</v>
      </c>
      <c r="AV128" s="12" t="s">
        <v>87</v>
      </c>
      <c r="AW128" s="12" t="s">
        <v>33</v>
      </c>
      <c r="AX128" s="12" t="s">
        <v>85</v>
      </c>
      <c r="AY128" s="154" t="s">
        <v>139</v>
      </c>
    </row>
    <row r="129" spans="2:65" s="11" customFormat="1" ht="22.95" customHeight="1">
      <c r="B129" s="121"/>
      <c r="D129" s="122" t="s">
        <v>76</v>
      </c>
      <c r="E129" s="131" t="s">
        <v>215</v>
      </c>
      <c r="F129" s="131" t="s">
        <v>241</v>
      </c>
      <c r="I129" s="124"/>
      <c r="J129" s="132">
        <f>BK129</f>
        <v>0</v>
      </c>
      <c r="L129" s="121"/>
      <c r="M129" s="126"/>
      <c r="P129" s="127">
        <f>SUM(P130:P160)</f>
        <v>0</v>
      </c>
      <c r="R129" s="127">
        <f>SUM(R130:R160)</f>
        <v>17.58220184</v>
      </c>
      <c r="T129" s="128">
        <f>SUM(T130:T160)</f>
        <v>44.160600000000002</v>
      </c>
      <c r="AR129" s="122" t="s">
        <v>85</v>
      </c>
      <c r="AT129" s="129" t="s">
        <v>76</v>
      </c>
      <c r="AU129" s="129" t="s">
        <v>85</v>
      </c>
      <c r="AY129" s="122" t="s">
        <v>139</v>
      </c>
      <c r="BK129" s="130">
        <f>SUM(BK130:BK160)</f>
        <v>0</v>
      </c>
    </row>
    <row r="130" spans="2:65" s="1" customFormat="1" ht="16.5" customHeight="1">
      <c r="B130" s="32"/>
      <c r="C130" s="133" t="s">
        <v>155</v>
      </c>
      <c r="D130" s="133" t="s">
        <v>142</v>
      </c>
      <c r="E130" s="134" t="s">
        <v>373</v>
      </c>
      <c r="F130" s="135" t="s">
        <v>374</v>
      </c>
      <c r="G130" s="136" t="s">
        <v>177</v>
      </c>
      <c r="H130" s="137">
        <v>116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0.188</v>
      </c>
      <c r="T130" s="144">
        <f>S130*H130</f>
        <v>21.808</v>
      </c>
      <c r="AR130" s="145" t="s">
        <v>171</v>
      </c>
      <c r="AT130" s="145" t="s">
        <v>142</v>
      </c>
      <c r="AU130" s="145" t="s">
        <v>87</v>
      </c>
      <c r="AY130" s="17" t="s">
        <v>139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171</v>
      </c>
      <c r="BM130" s="145" t="s">
        <v>375</v>
      </c>
    </row>
    <row r="131" spans="2:65" s="1" customFormat="1" ht="16.5" customHeight="1">
      <c r="B131" s="32"/>
      <c r="C131" s="133" t="s">
        <v>171</v>
      </c>
      <c r="D131" s="133" t="s">
        <v>142</v>
      </c>
      <c r="E131" s="134" t="s">
        <v>376</v>
      </c>
      <c r="F131" s="135" t="s">
        <v>377</v>
      </c>
      <c r="G131" s="136" t="s">
        <v>177</v>
      </c>
      <c r="H131" s="137">
        <v>116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0.188</v>
      </c>
      <c r="T131" s="144">
        <f>S131*H131</f>
        <v>21.808</v>
      </c>
      <c r="AR131" s="145" t="s">
        <v>171</v>
      </c>
      <c r="AT131" s="145" t="s">
        <v>142</v>
      </c>
      <c r="AU131" s="145" t="s">
        <v>87</v>
      </c>
      <c r="AY131" s="17" t="s">
        <v>139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171</v>
      </c>
      <c r="BM131" s="145" t="s">
        <v>378</v>
      </c>
    </row>
    <row r="132" spans="2:65" s="1" customFormat="1" ht="24.15" customHeight="1">
      <c r="B132" s="32"/>
      <c r="C132" s="133" t="s">
        <v>192</v>
      </c>
      <c r="D132" s="133" t="s">
        <v>142</v>
      </c>
      <c r="E132" s="134" t="s">
        <v>379</v>
      </c>
      <c r="F132" s="135" t="s">
        <v>380</v>
      </c>
      <c r="G132" s="136" t="s">
        <v>170</v>
      </c>
      <c r="H132" s="137">
        <v>216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171</v>
      </c>
      <c r="AT132" s="145" t="s">
        <v>142</v>
      </c>
      <c r="AU132" s="145" t="s">
        <v>87</v>
      </c>
      <c r="AY132" s="17" t="s">
        <v>139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85</v>
      </c>
      <c r="BK132" s="146">
        <f>ROUND(I132*H132,2)</f>
        <v>0</v>
      </c>
      <c r="BL132" s="17" t="s">
        <v>171</v>
      </c>
      <c r="BM132" s="145" t="s">
        <v>381</v>
      </c>
    </row>
    <row r="133" spans="2:65" s="12" customFormat="1">
      <c r="B133" s="152"/>
      <c r="D133" s="153" t="s">
        <v>173</v>
      </c>
      <c r="E133" s="154" t="s">
        <v>1</v>
      </c>
      <c r="F133" s="155" t="s">
        <v>382</v>
      </c>
      <c r="H133" s="156">
        <v>216</v>
      </c>
      <c r="I133" s="157"/>
      <c r="L133" s="152"/>
      <c r="M133" s="158"/>
      <c r="T133" s="159"/>
      <c r="AT133" s="154" t="s">
        <v>173</v>
      </c>
      <c r="AU133" s="154" t="s">
        <v>87</v>
      </c>
      <c r="AV133" s="12" t="s">
        <v>87</v>
      </c>
      <c r="AW133" s="12" t="s">
        <v>33</v>
      </c>
      <c r="AX133" s="12" t="s">
        <v>85</v>
      </c>
      <c r="AY133" s="154" t="s">
        <v>139</v>
      </c>
    </row>
    <row r="134" spans="2:65" s="1" customFormat="1" ht="24.15" customHeight="1">
      <c r="B134" s="32"/>
      <c r="C134" s="133" t="s">
        <v>196</v>
      </c>
      <c r="D134" s="133" t="s">
        <v>142</v>
      </c>
      <c r="E134" s="134" t="s">
        <v>383</v>
      </c>
      <c r="F134" s="135" t="s">
        <v>384</v>
      </c>
      <c r="G134" s="136" t="s">
        <v>170</v>
      </c>
      <c r="H134" s="137">
        <v>216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171</v>
      </c>
      <c r="AT134" s="145" t="s">
        <v>142</v>
      </c>
      <c r="AU134" s="145" t="s">
        <v>87</v>
      </c>
      <c r="AY134" s="17" t="s">
        <v>139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85</v>
      </c>
      <c r="BK134" s="146">
        <f>ROUND(I134*H134,2)</f>
        <v>0</v>
      </c>
      <c r="BL134" s="17" t="s">
        <v>171</v>
      </c>
      <c r="BM134" s="145" t="s">
        <v>385</v>
      </c>
    </row>
    <row r="135" spans="2:65" s="1" customFormat="1" ht="24.15" customHeight="1">
      <c r="B135" s="32"/>
      <c r="C135" s="133" t="s">
        <v>203</v>
      </c>
      <c r="D135" s="133" t="s">
        <v>142</v>
      </c>
      <c r="E135" s="134" t="s">
        <v>386</v>
      </c>
      <c r="F135" s="135" t="s">
        <v>387</v>
      </c>
      <c r="G135" s="136" t="s">
        <v>296</v>
      </c>
      <c r="H135" s="137">
        <v>544.6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42</v>
      </c>
      <c r="P135" s="143">
        <f>O135*H135</f>
        <v>0</v>
      </c>
      <c r="Q135" s="143">
        <v>6.4999999999999997E-4</v>
      </c>
      <c r="R135" s="143">
        <f>Q135*H135</f>
        <v>0.35398999999999997</v>
      </c>
      <c r="S135" s="143">
        <v>1E-3</v>
      </c>
      <c r="T135" s="144">
        <f>S135*H135</f>
        <v>0.54460000000000008</v>
      </c>
      <c r="AR135" s="145" t="s">
        <v>171</v>
      </c>
      <c r="AT135" s="145" t="s">
        <v>142</v>
      </c>
      <c r="AU135" s="145" t="s">
        <v>87</v>
      </c>
      <c r="AY135" s="17" t="s">
        <v>139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85</v>
      </c>
      <c r="BK135" s="146">
        <f>ROUND(I135*H135,2)</f>
        <v>0</v>
      </c>
      <c r="BL135" s="17" t="s">
        <v>171</v>
      </c>
      <c r="BM135" s="145" t="s">
        <v>388</v>
      </c>
    </row>
    <row r="136" spans="2:65" s="12" customFormat="1">
      <c r="B136" s="152"/>
      <c r="D136" s="153" t="s">
        <v>173</v>
      </c>
      <c r="E136" s="154" t="s">
        <v>1</v>
      </c>
      <c r="F136" s="155" t="s">
        <v>389</v>
      </c>
      <c r="H136" s="156">
        <v>446.6</v>
      </c>
      <c r="I136" s="157"/>
      <c r="L136" s="152"/>
      <c r="M136" s="158"/>
      <c r="T136" s="159"/>
      <c r="AT136" s="154" t="s">
        <v>173</v>
      </c>
      <c r="AU136" s="154" t="s">
        <v>87</v>
      </c>
      <c r="AV136" s="12" t="s">
        <v>87</v>
      </c>
      <c r="AW136" s="12" t="s">
        <v>33</v>
      </c>
      <c r="AX136" s="12" t="s">
        <v>77</v>
      </c>
      <c r="AY136" s="154" t="s">
        <v>139</v>
      </c>
    </row>
    <row r="137" spans="2:65" s="12" customFormat="1">
      <c r="B137" s="152"/>
      <c r="D137" s="153" t="s">
        <v>173</v>
      </c>
      <c r="E137" s="154" t="s">
        <v>1</v>
      </c>
      <c r="F137" s="155" t="s">
        <v>390</v>
      </c>
      <c r="H137" s="156">
        <v>98</v>
      </c>
      <c r="I137" s="157"/>
      <c r="L137" s="152"/>
      <c r="M137" s="158"/>
      <c r="T137" s="159"/>
      <c r="AT137" s="154" t="s">
        <v>173</v>
      </c>
      <c r="AU137" s="154" t="s">
        <v>87</v>
      </c>
      <c r="AV137" s="12" t="s">
        <v>87</v>
      </c>
      <c r="AW137" s="12" t="s">
        <v>33</v>
      </c>
      <c r="AX137" s="12" t="s">
        <v>77</v>
      </c>
      <c r="AY137" s="154" t="s">
        <v>139</v>
      </c>
    </row>
    <row r="138" spans="2:65" s="13" customFormat="1">
      <c r="B138" s="171"/>
      <c r="D138" s="153" t="s">
        <v>173</v>
      </c>
      <c r="E138" s="172" t="s">
        <v>1</v>
      </c>
      <c r="F138" s="173" t="s">
        <v>214</v>
      </c>
      <c r="H138" s="174">
        <v>544.6</v>
      </c>
      <c r="I138" s="175"/>
      <c r="L138" s="171"/>
      <c r="M138" s="176"/>
      <c r="T138" s="177"/>
      <c r="AT138" s="172" t="s">
        <v>173</v>
      </c>
      <c r="AU138" s="172" t="s">
        <v>87</v>
      </c>
      <c r="AV138" s="13" t="s">
        <v>171</v>
      </c>
      <c r="AW138" s="13" t="s">
        <v>33</v>
      </c>
      <c r="AX138" s="13" t="s">
        <v>85</v>
      </c>
      <c r="AY138" s="172" t="s">
        <v>139</v>
      </c>
    </row>
    <row r="139" spans="2:65" s="1" customFormat="1" ht="16.5" customHeight="1">
      <c r="B139" s="32"/>
      <c r="C139" s="133" t="s">
        <v>200</v>
      </c>
      <c r="D139" s="133" t="s">
        <v>142</v>
      </c>
      <c r="E139" s="134" t="s">
        <v>391</v>
      </c>
      <c r="F139" s="135" t="s">
        <v>392</v>
      </c>
      <c r="G139" s="136" t="s">
        <v>177</v>
      </c>
      <c r="H139" s="137">
        <v>116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171</v>
      </c>
      <c r="AT139" s="145" t="s">
        <v>142</v>
      </c>
      <c r="AU139" s="145" t="s">
        <v>87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171</v>
      </c>
      <c r="BM139" s="145" t="s">
        <v>393</v>
      </c>
    </row>
    <row r="140" spans="2:65" s="12" customFormat="1">
      <c r="B140" s="152"/>
      <c r="D140" s="153" t="s">
        <v>173</v>
      </c>
      <c r="E140" s="154" t="s">
        <v>1</v>
      </c>
      <c r="F140" s="155" t="s">
        <v>394</v>
      </c>
      <c r="H140" s="156">
        <v>61.875</v>
      </c>
      <c r="I140" s="157"/>
      <c r="L140" s="152"/>
      <c r="M140" s="158"/>
      <c r="T140" s="159"/>
      <c r="AT140" s="154" t="s">
        <v>173</v>
      </c>
      <c r="AU140" s="154" t="s">
        <v>87</v>
      </c>
      <c r="AV140" s="12" t="s">
        <v>87</v>
      </c>
      <c r="AW140" s="12" t="s">
        <v>33</v>
      </c>
      <c r="AX140" s="12" t="s">
        <v>77</v>
      </c>
      <c r="AY140" s="154" t="s">
        <v>139</v>
      </c>
    </row>
    <row r="141" spans="2:65" s="12" customFormat="1">
      <c r="B141" s="152"/>
      <c r="D141" s="153" t="s">
        <v>173</v>
      </c>
      <c r="E141" s="154" t="s">
        <v>1</v>
      </c>
      <c r="F141" s="155" t="s">
        <v>395</v>
      </c>
      <c r="H141" s="156">
        <v>50.024999999999999</v>
      </c>
      <c r="I141" s="157"/>
      <c r="L141" s="152"/>
      <c r="M141" s="158"/>
      <c r="T141" s="159"/>
      <c r="AT141" s="154" t="s">
        <v>173</v>
      </c>
      <c r="AU141" s="154" t="s">
        <v>87</v>
      </c>
      <c r="AV141" s="12" t="s">
        <v>87</v>
      </c>
      <c r="AW141" s="12" t="s">
        <v>33</v>
      </c>
      <c r="AX141" s="12" t="s">
        <v>77</v>
      </c>
      <c r="AY141" s="154" t="s">
        <v>139</v>
      </c>
    </row>
    <row r="142" spans="2:65" s="12" customFormat="1">
      <c r="B142" s="152"/>
      <c r="D142" s="153" t="s">
        <v>173</v>
      </c>
      <c r="E142" s="154" t="s">
        <v>1</v>
      </c>
      <c r="F142" s="155" t="s">
        <v>396</v>
      </c>
      <c r="H142" s="156">
        <v>3.6</v>
      </c>
      <c r="I142" s="157"/>
      <c r="L142" s="152"/>
      <c r="M142" s="158"/>
      <c r="T142" s="159"/>
      <c r="AT142" s="154" t="s">
        <v>173</v>
      </c>
      <c r="AU142" s="154" t="s">
        <v>87</v>
      </c>
      <c r="AV142" s="12" t="s">
        <v>87</v>
      </c>
      <c r="AW142" s="12" t="s">
        <v>33</v>
      </c>
      <c r="AX142" s="12" t="s">
        <v>77</v>
      </c>
      <c r="AY142" s="154" t="s">
        <v>139</v>
      </c>
    </row>
    <row r="143" spans="2:65" s="13" customFormat="1">
      <c r="B143" s="171"/>
      <c r="D143" s="153" t="s">
        <v>173</v>
      </c>
      <c r="E143" s="172" t="s">
        <v>1</v>
      </c>
      <c r="F143" s="173" t="s">
        <v>214</v>
      </c>
      <c r="H143" s="174">
        <v>115.5</v>
      </c>
      <c r="I143" s="175"/>
      <c r="L143" s="171"/>
      <c r="M143" s="176"/>
      <c r="T143" s="177"/>
      <c r="AT143" s="172" t="s">
        <v>173</v>
      </c>
      <c r="AU143" s="172" t="s">
        <v>87</v>
      </c>
      <c r="AV143" s="13" t="s">
        <v>171</v>
      </c>
      <c r="AW143" s="13" t="s">
        <v>33</v>
      </c>
      <c r="AX143" s="13" t="s">
        <v>77</v>
      </c>
      <c r="AY143" s="172" t="s">
        <v>139</v>
      </c>
    </row>
    <row r="144" spans="2:65" s="12" customFormat="1">
      <c r="B144" s="152"/>
      <c r="D144" s="153" t="s">
        <v>173</v>
      </c>
      <c r="E144" s="154" t="s">
        <v>1</v>
      </c>
      <c r="F144" s="155" t="s">
        <v>397</v>
      </c>
      <c r="H144" s="156">
        <v>116</v>
      </c>
      <c r="I144" s="157"/>
      <c r="L144" s="152"/>
      <c r="M144" s="158"/>
      <c r="T144" s="159"/>
      <c r="AT144" s="154" t="s">
        <v>173</v>
      </c>
      <c r="AU144" s="154" t="s">
        <v>87</v>
      </c>
      <c r="AV144" s="12" t="s">
        <v>87</v>
      </c>
      <c r="AW144" s="12" t="s">
        <v>33</v>
      </c>
      <c r="AX144" s="12" t="s">
        <v>85</v>
      </c>
      <c r="AY144" s="154" t="s">
        <v>139</v>
      </c>
    </row>
    <row r="145" spans="2:65" s="1" customFormat="1" ht="16.5" customHeight="1">
      <c r="B145" s="32"/>
      <c r="C145" s="133" t="s">
        <v>215</v>
      </c>
      <c r="D145" s="133" t="s">
        <v>142</v>
      </c>
      <c r="E145" s="134" t="s">
        <v>398</v>
      </c>
      <c r="F145" s="135" t="s">
        <v>399</v>
      </c>
      <c r="G145" s="136" t="s">
        <v>170</v>
      </c>
      <c r="H145" s="137">
        <v>176.85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42</v>
      </c>
      <c r="P145" s="143">
        <f>O145*H145</f>
        <v>0</v>
      </c>
      <c r="Q145" s="143">
        <v>1.208E-2</v>
      </c>
      <c r="R145" s="143">
        <f>Q145*H145</f>
        <v>2.1363479999999999</v>
      </c>
      <c r="S145" s="143">
        <v>0</v>
      </c>
      <c r="T145" s="144">
        <f>S145*H145</f>
        <v>0</v>
      </c>
      <c r="AR145" s="145" t="s">
        <v>171</v>
      </c>
      <c r="AT145" s="145" t="s">
        <v>142</v>
      </c>
      <c r="AU145" s="145" t="s">
        <v>87</v>
      </c>
      <c r="AY145" s="17" t="s">
        <v>139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85</v>
      </c>
      <c r="BK145" s="146">
        <f>ROUND(I145*H145,2)</f>
        <v>0</v>
      </c>
      <c r="BL145" s="17" t="s">
        <v>171</v>
      </c>
      <c r="BM145" s="145" t="s">
        <v>400</v>
      </c>
    </row>
    <row r="146" spans="2:65" s="14" customFormat="1">
      <c r="B146" s="178"/>
      <c r="D146" s="153" t="s">
        <v>173</v>
      </c>
      <c r="E146" s="179" t="s">
        <v>1</v>
      </c>
      <c r="F146" s="180" t="s">
        <v>401</v>
      </c>
      <c r="H146" s="179" t="s">
        <v>1</v>
      </c>
      <c r="I146" s="181"/>
      <c r="L146" s="178"/>
      <c r="M146" s="182"/>
      <c r="T146" s="183"/>
      <c r="AT146" s="179" t="s">
        <v>173</v>
      </c>
      <c r="AU146" s="179" t="s">
        <v>87</v>
      </c>
      <c r="AV146" s="14" t="s">
        <v>85</v>
      </c>
      <c r="AW146" s="14" t="s">
        <v>33</v>
      </c>
      <c r="AX146" s="14" t="s">
        <v>77</v>
      </c>
      <c r="AY146" s="179" t="s">
        <v>139</v>
      </c>
    </row>
    <row r="147" spans="2:65" s="12" customFormat="1">
      <c r="B147" s="152"/>
      <c r="D147" s="153" t="s">
        <v>173</v>
      </c>
      <c r="E147" s="154" t="s">
        <v>1</v>
      </c>
      <c r="F147" s="155" t="s">
        <v>402</v>
      </c>
      <c r="H147" s="156">
        <v>97.5</v>
      </c>
      <c r="I147" s="157"/>
      <c r="L147" s="152"/>
      <c r="M147" s="158"/>
      <c r="T147" s="159"/>
      <c r="AT147" s="154" t="s">
        <v>173</v>
      </c>
      <c r="AU147" s="154" t="s">
        <v>87</v>
      </c>
      <c r="AV147" s="12" t="s">
        <v>87</v>
      </c>
      <c r="AW147" s="12" t="s">
        <v>33</v>
      </c>
      <c r="AX147" s="12" t="s">
        <v>77</v>
      </c>
      <c r="AY147" s="154" t="s">
        <v>139</v>
      </c>
    </row>
    <row r="148" spans="2:65" s="14" customFormat="1">
      <c r="B148" s="178"/>
      <c r="D148" s="153" t="s">
        <v>173</v>
      </c>
      <c r="E148" s="179" t="s">
        <v>1</v>
      </c>
      <c r="F148" s="180" t="s">
        <v>403</v>
      </c>
      <c r="H148" s="179" t="s">
        <v>1</v>
      </c>
      <c r="I148" s="181"/>
      <c r="L148" s="178"/>
      <c r="M148" s="182"/>
      <c r="T148" s="183"/>
      <c r="AT148" s="179" t="s">
        <v>173</v>
      </c>
      <c r="AU148" s="179" t="s">
        <v>87</v>
      </c>
      <c r="AV148" s="14" t="s">
        <v>85</v>
      </c>
      <c r="AW148" s="14" t="s">
        <v>33</v>
      </c>
      <c r="AX148" s="14" t="s">
        <v>77</v>
      </c>
      <c r="AY148" s="179" t="s">
        <v>139</v>
      </c>
    </row>
    <row r="149" spans="2:65" s="12" customFormat="1">
      <c r="B149" s="152"/>
      <c r="D149" s="153" t="s">
        <v>173</v>
      </c>
      <c r="E149" s="154" t="s">
        <v>1</v>
      </c>
      <c r="F149" s="155" t="s">
        <v>404</v>
      </c>
      <c r="H149" s="156">
        <v>79.349999999999994</v>
      </c>
      <c r="I149" s="157"/>
      <c r="L149" s="152"/>
      <c r="M149" s="158"/>
      <c r="T149" s="159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77</v>
      </c>
      <c r="AY149" s="154" t="s">
        <v>139</v>
      </c>
    </row>
    <row r="150" spans="2:65" s="13" customFormat="1">
      <c r="B150" s="171"/>
      <c r="D150" s="153" t="s">
        <v>173</v>
      </c>
      <c r="E150" s="172" t="s">
        <v>1</v>
      </c>
      <c r="F150" s="173" t="s">
        <v>214</v>
      </c>
      <c r="H150" s="174">
        <v>176.85</v>
      </c>
      <c r="I150" s="175"/>
      <c r="L150" s="171"/>
      <c r="M150" s="176"/>
      <c r="T150" s="177"/>
      <c r="AT150" s="172" t="s">
        <v>173</v>
      </c>
      <c r="AU150" s="172" t="s">
        <v>87</v>
      </c>
      <c r="AV150" s="13" t="s">
        <v>171</v>
      </c>
      <c r="AW150" s="13" t="s">
        <v>33</v>
      </c>
      <c r="AX150" s="13" t="s">
        <v>85</v>
      </c>
      <c r="AY150" s="172" t="s">
        <v>139</v>
      </c>
    </row>
    <row r="151" spans="2:65" s="1" customFormat="1" ht="16.5" customHeight="1">
      <c r="B151" s="32"/>
      <c r="C151" s="133" t="s">
        <v>220</v>
      </c>
      <c r="D151" s="133" t="s">
        <v>142</v>
      </c>
      <c r="E151" s="134" t="s">
        <v>405</v>
      </c>
      <c r="F151" s="135" t="s">
        <v>406</v>
      </c>
      <c r="G151" s="136" t="s">
        <v>170</v>
      </c>
      <c r="H151" s="137">
        <v>176.85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171</v>
      </c>
      <c r="AT151" s="145" t="s">
        <v>142</v>
      </c>
      <c r="AU151" s="145" t="s">
        <v>87</v>
      </c>
      <c r="AY151" s="17" t="s">
        <v>139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171</v>
      </c>
      <c r="BM151" s="145" t="s">
        <v>407</v>
      </c>
    </row>
    <row r="152" spans="2:65" s="1" customFormat="1" ht="21.75" customHeight="1">
      <c r="B152" s="32"/>
      <c r="C152" s="160" t="s">
        <v>229</v>
      </c>
      <c r="D152" s="160" t="s">
        <v>197</v>
      </c>
      <c r="E152" s="161" t="s">
        <v>408</v>
      </c>
      <c r="F152" s="162" t="s">
        <v>409</v>
      </c>
      <c r="G152" s="163" t="s">
        <v>170</v>
      </c>
      <c r="H152" s="164">
        <v>90</v>
      </c>
      <c r="I152" s="165"/>
      <c r="J152" s="166">
        <f>ROUND(I152*H152,2)</f>
        <v>0</v>
      </c>
      <c r="K152" s="167"/>
      <c r="L152" s="168"/>
      <c r="M152" s="169" t="s">
        <v>1</v>
      </c>
      <c r="N152" s="170" t="s">
        <v>42</v>
      </c>
      <c r="P152" s="143">
        <f>O152*H152</f>
        <v>0</v>
      </c>
      <c r="Q152" s="143">
        <v>1.7299999999999999E-2</v>
      </c>
      <c r="R152" s="143">
        <f>Q152*H152</f>
        <v>1.5569999999999999</v>
      </c>
      <c r="S152" s="143">
        <v>0</v>
      </c>
      <c r="T152" s="144">
        <f>S152*H152</f>
        <v>0</v>
      </c>
      <c r="AR152" s="145" t="s">
        <v>200</v>
      </c>
      <c r="AT152" s="145" t="s">
        <v>197</v>
      </c>
      <c r="AU152" s="145" t="s">
        <v>87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85</v>
      </c>
      <c r="BK152" s="146">
        <f>ROUND(I152*H152,2)</f>
        <v>0</v>
      </c>
      <c r="BL152" s="17" t="s">
        <v>171</v>
      </c>
      <c r="BM152" s="145" t="s">
        <v>410</v>
      </c>
    </row>
    <row r="153" spans="2:65" s="14" customFormat="1">
      <c r="B153" s="178"/>
      <c r="D153" s="153" t="s">
        <v>173</v>
      </c>
      <c r="E153" s="179" t="s">
        <v>1</v>
      </c>
      <c r="F153" s="180" t="s">
        <v>411</v>
      </c>
      <c r="H153" s="179" t="s">
        <v>1</v>
      </c>
      <c r="I153" s="181"/>
      <c r="L153" s="178"/>
      <c r="M153" s="182"/>
      <c r="T153" s="183"/>
      <c r="AT153" s="179" t="s">
        <v>173</v>
      </c>
      <c r="AU153" s="179" t="s">
        <v>87</v>
      </c>
      <c r="AV153" s="14" t="s">
        <v>85</v>
      </c>
      <c r="AW153" s="14" t="s">
        <v>33</v>
      </c>
      <c r="AX153" s="14" t="s">
        <v>77</v>
      </c>
      <c r="AY153" s="179" t="s">
        <v>139</v>
      </c>
    </row>
    <row r="154" spans="2:65" s="12" customFormat="1">
      <c r="B154" s="152"/>
      <c r="D154" s="153" t="s">
        <v>173</v>
      </c>
      <c r="E154" s="154" t="s">
        <v>1</v>
      </c>
      <c r="F154" s="155" t="s">
        <v>412</v>
      </c>
      <c r="H154" s="156">
        <v>90</v>
      </c>
      <c r="I154" s="157"/>
      <c r="L154" s="152"/>
      <c r="M154" s="158"/>
      <c r="T154" s="159"/>
      <c r="AT154" s="154" t="s">
        <v>173</v>
      </c>
      <c r="AU154" s="154" t="s">
        <v>87</v>
      </c>
      <c r="AV154" s="12" t="s">
        <v>87</v>
      </c>
      <c r="AW154" s="12" t="s">
        <v>33</v>
      </c>
      <c r="AX154" s="12" t="s">
        <v>85</v>
      </c>
      <c r="AY154" s="154" t="s">
        <v>139</v>
      </c>
    </row>
    <row r="155" spans="2:65" s="1" customFormat="1" ht="21.75" customHeight="1">
      <c r="B155" s="32"/>
      <c r="C155" s="160" t="s">
        <v>235</v>
      </c>
      <c r="D155" s="160" t="s">
        <v>197</v>
      </c>
      <c r="E155" s="161" t="s">
        <v>198</v>
      </c>
      <c r="F155" s="162" t="s">
        <v>199</v>
      </c>
      <c r="G155" s="163" t="s">
        <v>177</v>
      </c>
      <c r="H155" s="164">
        <v>9</v>
      </c>
      <c r="I155" s="165"/>
      <c r="J155" s="166">
        <f>ROUND(I155*H155,2)</f>
        <v>0</v>
      </c>
      <c r="K155" s="167"/>
      <c r="L155" s="168"/>
      <c r="M155" s="169" t="s">
        <v>1</v>
      </c>
      <c r="N155" s="170" t="s">
        <v>42</v>
      </c>
      <c r="P155" s="143">
        <f>O155*H155</f>
        <v>0</v>
      </c>
      <c r="Q155" s="143">
        <v>0.55000000000000004</v>
      </c>
      <c r="R155" s="143">
        <f>Q155*H155</f>
        <v>4.95</v>
      </c>
      <c r="S155" s="143">
        <v>0</v>
      </c>
      <c r="T155" s="144">
        <f>S155*H155</f>
        <v>0</v>
      </c>
      <c r="AR155" s="145" t="s">
        <v>200</v>
      </c>
      <c r="AT155" s="145" t="s">
        <v>197</v>
      </c>
      <c r="AU155" s="145" t="s">
        <v>87</v>
      </c>
      <c r="AY155" s="17" t="s">
        <v>139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171</v>
      </c>
      <c r="BM155" s="145" t="s">
        <v>413</v>
      </c>
    </row>
    <row r="156" spans="2:65" s="12" customFormat="1">
      <c r="B156" s="152"/>
      <c r="D156" s="153" t="s">
        <v>173</v>
      </c>
      <c r="E156" s="154" t="s">
        <v>1</v>
      </c>
      <c r="F156" s="155" t="s">
        <v>414</v>
      </c>
      <c r="H156" s="156">
        <v>8.4890000000000008</v>
      </c>
      <c r="I156" s="157"/>
      <c r="L156" s="152"/>
      <c r="M156" s="158"/>
      <c r="T156" s="159"/>
      <c r="AT156" s="154" t="s">
        <v>173</v>
      </c>
      <c r="AU156" s="154" t="s">
        <v>87</v>
      </c>
      <c r="AV156" s="12" t="s">
        <v>87</v>
      </c>
      <c r="AW156" s="12" t="s">
        <v>33</v>
      </c>
      <c r="AX156" s="12" t="s">
        <v>77</v>
      </c>
      <c r="AY156" s="154" t="s">
        <v>139</v>
      </c>
    </row>
    <row r="157" spans="2:65" s="12" customFormat="1">
      <c r="B157" s="152"/>
      <c r="D157" s="153" t="s">
        <v>173</v>
      </c>
      <c r="E157" s="154" t="s">
        <v>1</v>
      </c>
      <c r="F157" s="155" t="s">
        <v>415</v>
      </c>
      <c r="H157" s="156">
        <v>9</v>
      </c>
      <c r="I157" s="157"/>
      <c r="L157" s="152"/>
      <c r="M157" s="158"/>
      <c r="T157" s="159"/>
      <c r="AT157" s="154" t="s">
        <v>173</v>
      </c>
      <c r="AU157" s="154" t="s">
        <v>87</v>
      </c>
      <c r="AV157" s="12" t="s">
        <v>87</v>
      </c>
      <c r="AW157" s="12" t="s">
        <v>33</v>
      </c>
      <c r="AX157" s="12" t="s">
        <v>85</v>
      </c>
      <c r="AY157" s="154" t="s">
        <v>139</v>
      </c>
    </row>
    <row r="158" spans="2:65" s="1" customFormat="1" ht="16.5" customHeight="1">
      <c r="B158" s="32"/>
      <c r="C158" s="133" t="s">
        <v>242</v>
      </c>
      <c r="D158" s="133" t="s">
        <v>142</v>
      </c>
      <c r="E158" s="134" t="s">
        <v>416</v>
      </c>
      <c r="F158" s="135" t="s">
        <v>417</v>
      </c>
      <c r="G158" s="136" t="s">
        <v>238</v>
      </c>
      <c r="H158" s="137">
        <v>8.1630000000000003</v>
      </c>
      <c r="I158" s="138"/>
      <c r="J158" s="139">
        <f>ROUND(I158*H158,2)</f>
        <v>0</v>
      </c>
      <c r="K158" s="140"/>
      <c r="L158" s="32"/>
      <c r="M158" s="141" t="s">
        <v>1</v>
      </c>
      <c r="N158" s="142" t="s">
        <v>42</v>
      </c>
      <c r="P158" s="143">
        <f>O158*H158</f>
        <v>0</v>
      </c>
      <c r="Q158" s="143">
        <v>1.0516799999999999</v>
      </c>
      <c r="R158" s="143">
        <f>Q158*H158</f>
        <v>8.5848638400000006</v>
      </c>
      <c r="S158" s="143">
        <v>0</v>
      </c>
      <c r="T158" s="144">
        <f>S158*H158</f>
        <v>0</v>
      </c>
      <c r="AR158" s="145" t="s">
        <v>171</v>
      </c>
      <c r="AT158" s="145" t="s">
        <v>142</v>
      </c>
      <c r="AU158" s="145" t="s">
        <v>87</v>
      </c>
      <c r="AY158" s="17" t="s">
        <v>139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85</v>
      </c>
      <c r="BK158" s="146">
        <f>ROUND(I158*H158,2)</f>
        <v>0</v>
      </c>
      <c r="BL158" s="17" t="s">
        <v>171</v>
      </c>
      <c r="BM158" s="145" t="s">
        <v>418</v>
      </c>
    </row>
    <row r="159" spans="2:65" s="14" customFormat="1">
      <c r="B159" s="178"/>
      <c r="D159" s="153" t="s">
        <v>173</v>
      </c>
      <c r="E159" s="179" t="s">
        <v>1</v>
      </c>
      <c r="F159" s="180" t="s">
        <v>419</v>
      </c>
      <c r="H159" s="179" t="s">
        <v>1</v>
      </c>
      <c r="I159" s="181"/>
      <c r="L159" s="178"/>
      <c r="M159" s="182"/>
      <c r="T159" s="183"/>
      <c r="AT159" s="179" t="s">
        <v>173</v>
      </c>
      <c r="AU159" s="179" t="s">
        <v>87</v>
      </c>
      <c r="AV159" s="14" t="s">
        <v>85</v>
      </c>
      <c r="AW159" s="14" t="s">
        <v>33</v>
      </c>
      <c r="AX159" s="14" t="s">
        <v>77</v>
      </c>
      <c r="AY159" s="179" t="s">
        <v>139</v>
      </c>
    </row>
    <row r="160" spans="2:65" s="12" customFormat="1">
      <c r="B160" s="152"/>
      <c r="D160" s="153" t="s">
        <v>173</v>
      </c>
      <c r="E160" s="154" t="s">
        <v>1</v>
      </c>
      <c r="F160" s="155" t="s">
        <v>420</v>
      </c>
      <c r="H160" s="156">
        <v>8.1630000000000003</v>
      </c>
      <c r="I160" s="157"/>
      <c r="L160" s="152"/>
      <c r="M160" s="158"/>
      <c r="T160" s="159"/>
      <c r="AT160" s="154" t="s">
        <v>173</v>
      </c>
      <c r="AU160" s="154" t="s">
        <v>87</v>
      </c>
      <c r="AV160" s="12" t="s">
        <v>87</v>
      </c>
      <c r="AW160" s="12" t="s">
        <v>33</v>
      </c>
      <c r="AX160" s="12" t="s">
        <v>85</v>
      </c>
      <c r="AY160" s="154" t="s">
        <v>139</v>
      </c>
    </row>
    <row r="161" spans="2:65" s="11" customFormat="1" ht="22.95" customHeight="1">
      <c r="B161" s="121"/>
      <c r="D161" s="122" t="s">
        <v>76</v>
      </c>
      <c r="E161" s="131" t="s">
        <v>355</v>
      </c>
      <c r="F161" s="131" t="s">
        <v>356</v>
      </c>
      <c r="I161" s="124"/>
      <c r="J161" s="132">
        <f>BK161</f>
        <v>0</v>
      </c>
      <c r="L161" s="121"/>
      <c r="M161" s="126"/>
      <c r="P161" s="127">
        <f>P162</f>
        <v>0</v>
      </c>
      <c r="R161" s="127">
        <f>R162</f>
        <v>0</v>
      </c>
      <c r="T161" s="128">
        <f>T162</f>
        <v>0</v>
      </c>
      <c r="AR161" s="122" t="s">
        <v>85</v>
      </c>
      <c r="AT161" s="129" t="s">
        <v>76</v>
      </c>
      <c r="AU161" s="129" t="s">
        <v>85</v>
      </c>
      <c r="AY161" s="122" t="s">
        <v>139</v>
      </c>
      <c r="BK161" s="130">
        <f>BK162</f>
        <v>0</v>
      </c>
    </row>
    <row r="162" spans="2:65" s="1" customFormat="1" ht="24.15" customHeight="1">
      <c r="B162" s="32"/>
      <c r="C162" s="133" t="s">
        <v>249</v>
      </c>
      <c r="D162" s="133" t="s">
        <v>142</v>
      </c>
      <c r="E162" s="134" t="s">
        <v>421</v>
      </c>
      <c r="F162" s="135" t="s">
        <v>422</v>
      </c>
      <c r="G162" s="136" t="s">
        <v>238</v>
      </c>
      <c r="H162" s="137">
        <v>17.61</v>
      </c>
      <c r="I162" s="138"/>
      <c r="J162" s="139">
        <f>ROUND(I162*H162,2)</f>
        <v>0</v>
      </c>
      <c r="K162" s="140"/>
      <c r="L162" s="32"/>
      <c r="M162" s="147" t="s">
        <v>1</v>
      </c>
      <c r="N162" s="148" t="s">
        <v>42</v>
      </c>
      <c r="O162" s="149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45" t="s">
        <v>171</v>
      </c>
      <c r="AT162" s="145" t="s">
        <v>142</v>
      </c>
      <c r="AU162" s="145" t="s">
        <v>87</v>
      </c>
      <c r="AY162" s="17" t="s">
        <v>139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171</v>
      </c>
      <c r="BM162" s="145" t="s">
        <v>423</v>
      </c>
    </row>
    <row r="163" spans="2:65" s="1" customFormat="1" ht="6.9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2"/>
    </row>
  </sheetData>
  <sheetProtection algorithmName="SHA-512" hashValue="lbj1GPDWMkbCJw8mv/1nib3PuU6HEMVjmqWo3z7UisuyrPgivPP/L58OagOaja28EWyJ79EJrenpLmWhXvpuVA==" saltValue="PQHj350hyNynpYr2kxUa+w==" spinCount="100000" sheet="1" formatColumns="0" formatRows="0" autoFilter="0"/>
  <autoFilter ref="C120:K162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424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ROUND(J129,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ROUND((SUM(BE129:BE207)),  2)</f>
        <v>0</v>
      </c>
      <c r="I33" s="92">
        <v>0.21</v>
      </c>
      <c r="J33" s="91">
        <f>ROUND(((SUM(BE129:BE207))*I33),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ROUND((SUM(BF129:BF207)),  2)</f>
        <v>0</v>
      </c>
      <c r="I34" s="92">
        <v>0.15</v>
      </c>
      <c r="J34" s="91">
        <f>ROUND(((SUM(BF129:BF207))*I34),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ROUND((SUM(BG129:BG207)),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ROUND((SUM(BH129:BH207)),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ROUND((SUM(BI129:BI207)),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05 - Podkladní deska - krček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J129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J130</f>
        <v>0</v>
      </c>
      <c r="L97" s="104"/>
    </row>
    <row r="98" spans="2:12" s="9" customFormat="1" ht="19.95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J131</f>
        <v>0</v>
      </c>
      <c r="L98" s="108"/>
    </row>
    <row r="99" spans="2:12" s="9" customFormat="1" ht="19.95" customHeight="1">
      <c r="B99" s="108"/>
      <c r="D99" s="109" t="s">
        <v>291</v>
      </c>
      <c r="E99" s="110"/>
      <c r="F99" s="110"/>
      <c r="G99" s="110"/>
      <c r="H99" s="110"/>
      <c r="I99" s="110"/>
      <c r="J99" s="111">
        <f>J140</f>
        <v>0</v>
      </c>
      <c r="L99" s="108"/>
    </row>
    <row r="100" spans="2:12" s="9" customFormat="1" ht="19.95" customHeight="1">
      <c r="B100" s="108"/>
      <c r="D100" s="109" t="s">
        <v>362</v>
      </c>
      <c r="E100" s="110"/>
      <c r="F100" s="110"/>
      <c r="G100" s="110"/>
      <c r="H100" s="110"/>
      <c r="I100" s="110"/>
      <c r="J100" s="111">
        <f>J147</f>
        <v>0</v>
      </c>
      <c r="L100" s="108"/>
    </row>
    <row r="101" spans="2:12" s="9" customFormat="1" ht="19.95" customHeight="1">
      <c r="B101" s="108"/>
      <c r="D101" s="109" t="s">
        <v>425</v>
      </c>
      <c r="E101" s="110"/>
      <c r="F101" s="110"/>
      <c r="G101" s="110"/>
      <c r="H101" s="110"/>
      <c r="I101" s="110"/>
      <c r="J101" s="111">
        <f>J154</f>
        <v>0</v>
      </c>
      <c r="L101" s="108"/>
    </row>
    <row r="102" spans="2:12" s="9" customFormat="1" ht="19.95" customHeight="1">
      <c r="B102" s="108"/>
      <c r="D102" s="109" t="s">
        <v>162</v>
      </c>
      <c r="E102" s="110"/>
      <c r="F102" s="110"/>
      <c r="G102" s="110"/>
      <c r="H102" s="110"/>
      <c r="I102" s="110"/>
      <c r="J102" s="111">
        <f>J156</f>
        <v>0</v>
      </c>
      <c r="L102" s="108"/>
    </row>
    <row r="103" spans="2:12" s="9" customFormat="1" ht="19.95" customHeight="1">
      <c r="B103" s="108"/>
      <c r="D103" s="109" t="s">
        <v>292</v>
      </c>
      <c r="E103" s="110"/>
      <c r="F103" s="110"/>
      <c r="G103" s="110"/>
      <c r="H103" s="110"/>
      <c r="I103" s="110"/>
      <c r="J103" s="111">
        <f>J166</f>
        <v>0</v>
      </c>
      <c r="L103" s="108"/>
    </row>
    <row r="104" spans="2:12" s="8" customFormat="1" ht="24.9" customHeight="1">
      <c r="B104" s="104"/>
      <c r="D104" s="105" t="s">
        <v>120</v>
      </c>
      <c r="E104" s="106"/>
      <c r="F104" s="106"/>
      <c r="G104" s="106"/>
      <c r="H104" s="106"/>
      <c r="I104" s="106"/>
      <c r="J104" s="107">
        <f>J168</f>
        <v>0</v>
      </c>
      <c r="L104" s="104"/>
    </row>
    <row r="105" spans="2:12" s="9" customFormat="1" ht="19.95" customHeight="1">
      <c r="B105" s="108"/>
      <c r="D105" s="109" t="s">
        <v>426</v>
      </c>
      <c r="E105" s="110"/>
      <c r="F105" s="110"/>
      <c r="G105" s="110"/>
      <c r="H105" s="110"/>
      <c r="I105" s="110"/>
      <c r="J105" s="111">
        <f>J169</f>
        <v>0</v>
      </c>
      <c r="L105" s="108"/>
    </row>
    <row r="106" spans="2:12" s="9" customFormat="1" ht="19.95" customHeight="1">
      <c r="B106" s="108"/>
      <c r="D106" s="109" t="s">
        <v>427</v>
      </c>
      <c r="E106" s="110"/>
      <c r="F106" s="110"/>
      <c r="G106" s="110"/>
      <c r="H106" s="110"/>
      <c r="I106" s="110"/>
      <c r="J106" s="111">
        <f>J179</f>
        <v>0</v>
      </c>
      <c r="L106" s="108"/>
    </row>
    <row r="107" spans="2:12" s="9" customFormat="1" ht="19.95" customHeight="1">
      <c r="B107" s="108"/>
      <c r="D107" s="109" t="s">
        <v>164</v>
      </c>
      <c r="E107" s="110"/>
      <c r="F107" s="110"/>
      <c r="G107" s="110"/>
      <c r="H107" s="110"/>
      <c r="I107" s="110"/>
      <c r="J107" s="111">
        <f>J185</f>
        <v>0</v>
      </c>
      <c r="L107" s="108"/>
    </row>
    <row r="108" spans="2:12" s="9" customFormat="1" ht="19.95" customHeight="1">
      <c r="B108" s="108"/>
      <c r="D108" s="109" t="s">
        <v>428</v>
      </c>
      <c r="E108" s="110"/>
      <c r="F108" s="110"/>
      <c r="G108" s="110"/>
      <c r="H108" s="110"/>
      <c r="I108" s="110"/>
      <c r="J108" s="111">
        <f>J187</f>
        <v>0</v>
      </c>
      <c r="L108" s="108"/>
    </row>
    <row r="109" spans="2:12" s="9" customFormat="1" ht="19.95" customHeight="1">
      <c r="B109" s="108"/>
      <c r="D109" s="109" t="s">
        <v>429</v>
      </c>
      <c r="E109" s="110"/>
      <c r="F109" s="110"/>
      <c r="G109" s="110"/>
      <c r="H109" s="110"/>
      <c r="I109" s="110"/>
      <c r="J109" s="111">
        <f>J200</f>
        <v>0</v>
      </c>
      <c r="L109" s="108"/>
    </row>
    <row r="110" spans="2:12" s="1" customFormat="1" ht="21.75" customHeight="1">
      <c r="B110" s="32"/>
      <c r="L110" s="32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2"/>
    </row>
    <row r="115" spans="2:20" s="1" customFormat="1" ht="6.9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2"/>
    </row>
    <row r="116" spans="2:20" s="1" customFormat="1" ht="24.9" customHeight="1">
      <c r="B116" s="32"/>
      <c r="C116" s="21" t="s">
        <v>124</v>
      </c>
      <c r="L116" s="32"/>
    </row>
    <row r="117" spans="2:20" s="1" customFormat="1" ht="6.9" customHeight="1">
      <c r="B117" s="32"/>
      <c r="L117" s="32"/>
    </row>
    <row r="118" spans="2:20" s="1" customFormat="1" ht="12" customHeight="1">
      <c r="B118" s="32"/>
      <c r="C118" s="27" t="s">
        <v>15</v>
      </c>
      <c r="L118" s="32"/>
    </row>
    <row r="119" spans="2:20" s="1" customFormat="1" ht="16.5" customHeight="1">
      <c r="B119" s="32"/>
      <c r="E119" s="234" t="str">
        <f>E7</f>
        <v>Brno, Mánesova 12 - Statické zajištění VŠ kolejí</v>
      </c>
      <c r="F119" s="235"/>
      <c r="G119" s="235"/>
      <c r="H119" s="235"/>
      <c r="L119" s="32"/>
    </row>
    <row r="120" spans="2:20" s="1" customFormat="1" ht="12" customHeight="1">
      <c r="B120" s="32"/>
      <c r="C120" s="27" t="s">
        <v>113</v>
      </c>
      <c r="L120" s="32"/>
    </row>
    <row r="121" spans="2:20" s="1" customFormat="1" ht="16.5" customHeight="1">
      <c r="B121" s="32"/>
      <c r="E121" s="214" t="str">
        <f>E9</f>
        <v>05 - Podkladní deska - krček</v>
      </c>
      <c r="F121" s="233"/>
      <c r="G121" s="233"/>
      <c r="H121" s="233"/>
      <c r="L121" s="32"/>
    </row>
    <row r="122" spans="2:20" s="1" customFormat="1" ht="6.9" customHeight="1">
      <c r="B122" s="32"/>
      <c r="L122" s="32"/>
    </row>
    <row r="123" spans="2:20" s="1" customFormat="1" ht="12" customHeight="1">
      <c r="B123" s="32"/>
      <c r="C123" s="27" t="s">
        <v>18</v>
      </c>
      <c r="F123" s="25" t="str">
        <f>F12</f>
        <v>Brno, Mánesova 12</v>
      </c>
      <c r="I123" s="27" t="s">
        <v>20</v>
      </c>
      <c r="J123" s="51" t="str">
        <f>IF(J12="","",J12)</f>
        <v>Vyplň údaj</v>
      </c>
      <c r="L123" s="32"/>
    </row>
    <row r="124" spans="2:20" s="1" customFormat="1" ht="6.9" customHeight="1">
      <c r="B124" s="32"/>
      <c r="L124" s="32"/>
    </row>
    <row r="125" spans="2:20" s="1" customFormat="1" ht="40.200000000000003" customHeight="1">
      <c r="B125" s="32"/>
      <c r="C125" s="27" t="s">
        <v>21</v>
      </c>
      <c r="F125" s="25" t="str">
        <f>E15</f>
        <v>Masarykova univerzita, Žerotínovo nám. 9, Brno</v>
      </c>
      <c r="I125" s="27" t="s">
        <v>29</v>
      </c>
      <c r="J125" s="30" t="str">
        <f>E21</f>
        <v>PROXIMA porjekt, s.r.o., Lidická 19, Brno</v>
      </c>
      <c r="L125" s="32"/>
    </row>
    <row r="126" spans="2:20" s="1" customFormat="1" ht="15.15" customHeight="1">
      <c r="B126" s="32"/>
      <c r="C126" s="27" t="s">
        <v>27</v>
      </c>
      <c r="F126" s="25" t="str">
        <f>IF(E18="","",E18)</f>
        <v>Vyplň údaj</v>
      </c>
      <c r="I126" s="27" t="s">
        <v>34</v>
      </c>
      <c r="J126" s="30" t="str">
        <f>E24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2"/>
      <c r="C128" s="113" t="s">
        <v>125</v>
      </c>
      <c r="D128" s="114" t="s">
        <v>62</v>
      </c>
      <c r="E128" s="114" t="s">
        <v>58</v>
      </c>
      <c r="F128" s="114" t="s">
        <v>59</v>
      </c>
      <c r="G128" s="114" t="s">
        <v>126</v>
      </c>
      <c r="H128" s="114" t="s">
        <v>127</v>
      </c>
      <c r="I128" s="114" t="s">
        <v>128</v>
      </c>
      <c r="J128" s="115" t="s">
        <v>117</v>
      </c>
      <c r="K128" s="116" t="s">
        <v>129</v>
      </c>
      <c r="L128" s="112"/>
      <c r="M128" s="57" t="s">
        <v>1</v>
      </c>
      <c r="N128" s="58" t="s">
        <v>41</v>
      </c>
      <c r="O128" s="58" t="s">
        <v>130</v>
      </c>
      <c r="P128" s="58" t="s">
        <v>131</v>
      </c>
      <c r="Q128" s="58" t="s">
        <v>132</v>
      </c>
      <c r="R128" s="58" t="s">
        <v>133</v>
      </c>
      <c r="S128" s="58" t="s">
        <v>134</v>
      </c>
      <c r="T128" s="59" t="s">
        <v>135</v>
      </c>
    </row>
    <row r="129" spans="2:65" s="1" customFormat="1" ht="22.95" customHeight="1">
      <c r="B129" s="32"/>
      <c r="C129" s="62" t="s">
        <v>136</v>
      </c>
      <c r="J129" s="117">
        <f>BK129</f>
        <v>0</v>
      </c>
      <c r="L129" s="32"/>
      <c r="M129" s="60"/>
      <c r="N129" s="52"/>
      <c r="O129" s="52"/>
      <c r="P129" s="118">
        <f>P130+P168</f>
        <v>0</v>
      </c>
      <c r="Q129" s="52"/>
      <c r="R129" s="118">
        <f>R130+R168</f>
        <v>16.130128559999999</v>
      </c>
      <c r="S129" s="52"/>
      <c r="T129" s="119">
        <f>T130+T168</f>
        <v>2.3014500000000004</v>
      </c>
      <c r="AT129" s="17" t="s">
        <v>76</v>
      </c>
      <c r="AU129" s="17" t="s">
        <v>119</v>
      </c>
      <c r="BK129" s="120">
        <f>BK130+BK168</f>
        <v>0</v>
      </c>
    </row>
    <row r="130" spans="2:65" s="11" customFormat="1" ht="25.95" customHeight="1">
      <c r="B130" s="121"/>
      <c r="D130" s="122" t="s">
        <v>76</v>
      </c>
      <c r="E130" s="123" t="s">
        <v>165</v>
      </c>
      <c r="F130" s="123" t="s">
        <v>166</v>
      </c>
      <c r="I130" s="124"/>
      <c r="J130" s="125">
        <f>BK130</f>
        <v>0</v>
      </c>
      <c r="L130" s="121"/>
      <c r="M130" s="126"/>
      <c r="P130" s="127">
        <f>P131+P140+P147+P154+P156+P166</f>
        <v>0</v>
      </c>
      <c r="R130" s="127">
        <f>R131+R140+R147+R154+R156+R166</f>
        <v>14.57681856</v>
      </c>
      <c r="T130" s="128">
        <f>T131+T140+T147+T154+T156+T166</f>
        <v>2.2920000000000003</v>
      </c>
      <c r="AR130" s="122" t="s">
        <v>85</v>
      </c>
      <c r="AT130" s="129" t="s">
        <v>76</v>
      </c>
      <c r="AU130" s="129" t="s">
        <v>77</v>
      </c>
      <c r="AY130" s="122" t="s">
        <v>139</v>
      </c>
      <c r="BK130" s="130">
        <f>BK131+BK140+BK147+BK154+BK156+BK166</f>
        <v>0</v>
      </c>
    </row>
    <row r="131" spans="2:65" s="11" customFormat="1" ht="22.95" customHeight="1">
      <c r="B131" s="121"/>
      <c r="D131" s="122" t="s">
        <v>76</v>
      </c>
      <c r="E131" s="131" t="s">
        <v>85</v>
      </c>
      <c r="F131" s="131" t="s">
        <v>167</v>
      </c>
      <c r="I131" s="124"/>
      <c r="J131" s="132">
        <f>BK131</f>
        <v>0</v>
      </c>
      <c r="L131" s="121"/>
      <c r="M131" s="126"/>
      <c r="P131" s="127">
        <f>SUM(P132:P139)</f>
        <v>0</v>
      </c>
      <c r="R131" s="127">
        <f>SUM(R132:R139)</f>
        <v>5</v>
      </c>
      <c r="T131" s="128">
        <f>SUM(T132:T139)</f>
        <v>0</v>
      </c>
      <c r="AR131" s="122" t="s">
        <v>85</v>
      </c>
      <c r="AT131" s="129" t="s">
        <v>76</v>
      </c>
      <c r="AU131" s="129" t="s">
        <v>85</v>
      </c>
      <c r="AY131" s="122" t="s">
        <v>139</v>
      </c>
      <c r="BK131" s="130">
        <f>SUM(BK132:BK139)</f>
        <v>0</v>
      </c>
    </row>
    <row r="132" spans="2:65" s="1" customFormat="1" ht="16.5" customHeight="1">
      <c r="B132" s="32"/>
      <c r="C132" s="133" t="s">
        <v>85</v>
      </c>
      <c r="D132" s="133" t="s">
        <v>142</v>
      </c>
      <c r="E132" s="134" t="s">
        <v>430</v>
      </c>
      <c r="F132" s="135" t="s">
        <v>431</v>
      </c>
      <c r="G132" s="136" t="s">
        <v>296</v>
      </c>
      <c r="H132" s="137">
        <v>8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171</v>
      </c>
      <c r="AT132" s="145" t="s">
        <v>142</v>
      </c>
      <c r="AU132" s="145" t="s">
        <v>87</v>
      </c>
      <c r="AY132" s="17" t="s">
        <v>139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85</v>
      </c>
      <c r="BK132" s="146">
        <f>ROUND(I132*H132,2)</f>
        <v>0</v>
      </c>
      <c r="BL132" s="17" t="s">
        <v>171</v>
      </c>
      <c r="BM132" s="145" t="s">
        <v>432</v>
      </c>
    </row>
    <row r="133" spans="2:65" s="1" customFormat="1" ht="16.5" customHeight="1">
      <c r="B133" s="32"/>
      <c r="C133" s="133" t="s">
        <v>87</v>
      </c>
      <c r="D133" s="133" t="s">
        <v>142</v>
      </c>
      <c r="E133" s="134" t="s">
        <v>433</v>
      </c>
      <c r="F133" s="135" t="s">
        <v>434</v>
      </c>
      <c r="G133" s="136" t="s">
        <v>177</v>
      </c>
      <c r="H133" s="137">
        <v>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171</v>
      </c>
      <c r="AT133" s="145" t="s">
        <v>142</v>
      </c>
      <c r="AU133" s="145" t="s">
        <v>87</v>
      </c>
      <c r="AY133" s="17" t="s">
        <v>139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171</v>
      </c>
      <c r="BM133" s="145" t="s">
        <v>435</v>
      </c>
    </row>
    <row r="134" spans="2:65" s="12" customFormat="1">
      <c r="B134" s="152"/>
      <c r="D134" s="153" t="s">
        <v>173</v>
      </c>
      <c r="E134" s="154" t="s">
        <v>1</v>
      </c>
      <c r="F134" s="155" t="s">
        <v>436</v>
      </c>
      <c r="H134" s="156">
        <v>4</v>
      </c>
      <c r="I134" s="157"/>
      <c r="L134" s="152"/>
      <c r="M134" s="158"/>
      <c r="T134" s="159"/>
      <c r="AT134" s="154" t="s">
        <v>173</v>
      </c>
      <c r="AU134" s="154" t="s">
        <v>87</v>
      </c>
      <c r="AV134" s="12" t="s">
        <v>87</v>
      </c>
      <c r="AW134" s="12" t="s">
        <v>33</v>
      </c>
      <c r="AX134" s="12" t="s">
        <v>85</v>
      </c>
      <c r="AY134" s="154" t="s">
        <v>139</v>
      </c>
    </row>
    <row r="135" spans="2:65" s="1" customFormat="1" ht="33" customHeight="1">
      <c r="B135" s="32"/>
      <c r="C135" s="133" t="s">
        <v>155</v>
      </c>
      <c r="D135" s="133" t="s">
        <v>142</v>
      </c>
      <c r="E135" s="134" t="s">
        <v>230</v>
      </c>
      <c r="F135" s="135" t="s">
        <v>231</v>
      </c>
      <c r="G135" s="136" t="s">
        <v>177</v>
      </c>
      <c r="H135" s="137">
        <v>2.5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171</v>
      </c>
      <c r="AT135" s="145" t="s">
        <v>142</v>
      </c>
      <c r="AU135" s="145" t="s">
        <v>87</v>
      </c>
      <c r="AY135" s="17" t="s">
        <v>139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85</v>
      </c>
      <c r="BK135" s="146">
        <f>ROUND(I135*H135,2)</f>
        <v>0</v>
      </c>
      <c r="BL135" s="17" t="s">
        <v>171</v>
      </c>
      <c r="BM135" s="145" t="s">
        <v>437</v>
      </c>
    </row>
    <row r="136" spans="2:65" s="12" customFormat="1">
      <c r="B136" s="152"/>
      <c r="D136" s="153" t="s">
        <v>173</v>
      </c>
      <c r="E136" s="154" t="s">
        <v>1</v>
      </c>
      <c r="F136" s="155" t="s">
        <v>438</v>
      </c>
      <c r="H136" s="156">
        <v>2.4460000000000002</v>
      </c>
      <c r="I136" s="157"/>
      <c r="L136" s="152"/>
      <c r="M136" s="158"/>
      <c r="T136" s="159"/>
      <c r="AT136" s="154" t="s">
        <v>173</v>
      </c>
      <c r="AU136" s="154" t="s">
        <v>87</v>
      </c>
      <c r="AV136" s="12" t="s">
        <v>87</v>
      </c>
      <c r="AW136" s="12" t="s">
        <v>33</v>
      </c>
      <c r="AX136" s="12" t="s">
        <v>77</v>
      </c>
      <c r="AY136" s="154" t="s">
        <v>139</v>
      </c>
    </row>
    <row r="137" spans="2:65" s="12" customFormat="1">
      <c r="B137" s="152"/>
      <c r="D137" s="153" t="s">
        <v>173</v>
      </c>
      <c r="E137" s="154" t="s">
        <v>1</v>
      </c>
      <c r="F137" s="155" t="s">
        <v>439</v>
      </c>
      <c r="H137" s="156">
        <v>2.5</v>
      </c>
      <c r="I137" s="157"/>
      <c r="L137" s="152"/>
      <c r="M137" s="158"/>
      <c r="T137" s="159"/>
      <c r="AT137" s="154" t="s">
        <v>173</v>
      </c>
      <c r="AU137" s="154" t="s">
        <v>87</v>
      </c>
      <c r="AV137" s="12" t="s">
        <v>87</v>
      </c>
      <c r="AW137" s="12" t="s">
        <v>33</v>
      </c>
      <c r="AX137" s="12" t="s">
        <v>85</v>
      </c>
      <c r="AY137" s="154" t="s">
        <v>139</v>
      </c>
    </row>
    <row r="138" spans="2:65" s="1" customFormat="1" ht="16.5" customHeight="1">
      <c r="B138" s="32"/>
      <c r="C138" s="160" t="s">
        <v>171</v>
      </c>
      <c r="D138" s="160" t="s">
        <v>197</v>
      </c>
      <c r="E138" s="161" t="s">
        <v>236</v>
      </c>
      <c r="F138" s="162" t="s">
        <v>237</v>
      </c>
      <c r="G138" s="163" t="s">
        <v>238</v>
      </c>
      <c r="H138" s="164">
        <v>5</v>
      </c>
      <c r="I138" s="165"/>
      <c r="J138" s="166">
        <f>ROUND(I138*H138,2)</f>
        <v>0</v>
      </c>
      <c r="K138" s="167"/>
      <c r="L138" s="168"/>
      <c r="M138" s="169" t="s">
        <v>1</v>
      </c>
      <c r="N138" s="170" t="s">
        <v>42</v>
      </c>
      <c r="P138" s="143">
        <f>O138*H138</f>
        <v>0</v>
      </c>
      <c r="Q138" s="143">
        <v>1</v>
      </c>
      <c r="R138" s="143">
        <f>Q138*H138</f>
        <v>5</v>
      </c>
      <c r="S138" s="143">
        <v>0</v>
      </c>
      <c r="T138" s="144">
        <f>S138*H138</f>
        <v>0</v>
      </c>
      <c r="AR138" s="145" t="s">
        <v>200</v>
      </c>
      <c r="AT138" s="145" t="s">
        <v>197</v>
      </c>
      <c r="AU138" s="145" t="s">
        <v>87</v>
      </c>
      <c r="AY138" s="17" t="s">
        <v>139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85</v>
      </c>
      <c r="BK138" s="146">
        <f>ROUND(I138*H138,2)</f>
        <v>0</v>
      </c>
      <c r="BL138" s="17" t="s">
        <v>171</v>
      </c>
      <c r="BM138" s="145" t="s">
        <v>440</v>
      </c>
    </row>
    <row r="139" spans="2:65" s="12" customFormat="1">
      <c r="B139" s="152"/>
      <c r="D139" s="153" t="s">
        <v>173</v>
      </c>
      <c r="E139" s="154" t="s">
        <v>1</v>
      </c>
      <c r="F139" s="155" t="s">
        <v>441</v>
      </c>
      <c r="H139" s="156">
        <v>5</v>
      </c>
      <c r="I139" s="157"/>
      <c r="L139" s="152"/>
      <c r="M139" s="158"/>
      <c r="T139" s="159"/>
      <c r="AT139" s="154" t="s">
        <v>173</v>
      </c>
      <c r="AU139" s="154" t="s">
        <v>87</v>
      </c>
      <c r="AV139" s="12" t="s">
        <v>87</v>
      </c>
      <c r="AW139" s="12" t="s">
        <v>33</v>
      </c>
      <c r="AX139" s="12" t="s">
        <v>85</v>
      </c>
      <c r="AY139" s="154" t="s">
        <v>139</v>
      </c>
    </row>
    <row r="140" spans="2:65" s="11" customFormat="1" ht="22.95" customHeight="1">
      <c r="B140" s="121"/>
      <c r="D140" s="122" t="s">
        <v>76</v>
      </c>
      <c r="E140" s="131" t="s">
        <v>87</v>
      </c>
      <c r="F140" s="131" t="s">
        <v>293</v>
      </c>
      <c r="I140" s="124"/>
      <c r="J140" s="132">
        <f>BK140</f>
        <v>0</v>
      </c>
      <c r="L140" s="121"/>
      <c r="M140" s="126"/>
      <c r="P140" s="127">
        <f>SUM(P141:P146)</f>
        <v>0</v>
      </c>
      <c r="R140" s="127">
        <f>SUM(R141:R146)</f>
        <v>8.70228</v>
      </c>
      <c r="T140" s="128">
        <f>SUM(T141:T146)</f>
        <v>0</v>
      </c>
      <c r="AR140" s="122" t="s">
        <v>85</v>
      </c>
      <c r="AT140" s="129" t="s">
        <v>76</v>
      </c>
      <c r="AU140" s="129" t="s">
        <v>85</v>
      </c>
      <c r="AY140" s="122" t="s">
        <v>139</v>
      </c>
      <c r="BK140" s="130">
        <f>SUM(BK141:BK146)</f>
        <v>0</v>
      </c>
    </row>
    <row r="141" spans="2:65" s="1" customFormat="1" ht="24.15" customHeight="1">
      <c r="B141" s="32"/>
      <c r="C141" s="133" t="s">
        <v>192</v>
      </c>
      <c r="D141" s="133" t="s">
        <v>142</v>
      </c>
      <c r="E141" s="134" t="s">
        <v>442</v>
      </c>
      <c r="F141" s="135" t="s">
        <v>443</v>
      </c>
      <c r="G141" s="136" t="s">
        <v>177</v>
      </c>
      <c r="H141" s="137">
        <v>4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42</v>
      </c>
      <c r="P141" s="143">
        <f>O141*H141</f>
        <v>0</v>
      </c>
      <c r="Q141" s="143">
        <v>2.16</v>
      </c>
      <c r="R141" s="143">
        <f>Q141*H141</f>
        <v>8.64</v>
      </c>
      <c r="S141" s="143">
        <v>0</v>
      </c>
      <c r="T141" s="144">
        <f>S141*H141</f>
        <v>0</v>
      </c>
      <c r="AR141" s="145" t="s">
        <v>171</v>
      </c>
      <c r="AT141" s="145" t="s">
        <v>142</v>
      </c>
      <c r="AU141" s="145" t="s">
        <v>87</v>
      </c>
      <c r="AY141" s="17" t="s">
        <v>139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85</v>
      </c>
      <c r="BK141" s="146">
        <f>ROUND(I141*H141,2)</f>
        <v>0</v>
      </c>
      <c r="BL141" s="17" t="s">
        <v>171</v>
      </c>
      <c r="BM141" s="145" t="s">
        <v>444</v>
      </c>
    </row>
    <row r="142" spans="2:65" s="12" customFormat="1">
      <c r="B142" s="152"/>
      <c r="D142" s="153" t="s">
        <v>173</v>
      </c>
      <c r="E142" s="154" t="s">
        <v>1</v>
      </c>
      <c r="F142" s="155" t="s">
        <v>445</v>
      </c>
      <c r="H142" s="156">
        <v>4</v>
      </c>
      <c r="I142" s="157"/>
      <c r="L142" s="152"/>
      <c r="M142" s="158"/>
      <c r="T142" s="159"/>
      <c r="AT142" s="154" t="s">
        <v>173</v>
      </c>
      <c r="AU142" s="154" t="s">
        <v>87</v>
      </c>
      <c r="AV142" s="12" t="s">
        <v>87</v>
      </c>
      <c r="AW142" s="12" t="s">
        <v>33</v>
      </c>
      <c r="AX142" s="12" t="s">
        <v>85</v>
      </c>
      <c r="AY142" s="154" t="s">
        <v>139</v>
      </c>
    </row>
    <row r="143" spans="2:65" s="1" customFormat="1" ht="24.15" customHeight="1">
      <c r="B143" s="32"/>
      <c r="C143" s="133" t="s">
        <v>196</v>
      </c>
      <c r="D143" s="133" t="s">
        <v>142</v>
      </c>
      <c r="E143" s="134" t="s">
        <v>446</v>
      </c>
      <c r="F143" s="135" t="s">
        <v>447</v>
      </c>
      <c r="G143" s="136" t="s">
        <v>170</v>
      </c>
      <c r="H143" s="137">
        <v>3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42</v>
      </c>
      <c r="P143" s="143">
        <f>O143*H143</f>
        <v>0</v>
      </c>
      <c r="Q143" s="143">
        <v>3.46E-3</v>
      </c>
      <c r="R143" s="143">
        <f>Q143*H143</f>
        <v>1.038E-2</v>
      </c>
      <c r="S143" s="143">
        <v>0</v>
      </c>
      <c r="T143" s="144">
        <f>S143*H143</f>
        <v>0</v>
      </c>
      <c r="AR143" s="145" t="s">
        <v>171</v>
      </c>
      <c r="AT143" s="145" t="s">
        <v>142</v>
      </c>
      <c r="AU143" s="145" t="s">
        <v>87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85</v>
      </c>
      <c r="BK143" s="146">
        <f>ROUND(I143*H143,2)</f>
        <v>0</v>
      </c>
      <c r="BL143" s="17" t="s">
        <v>171</v>
      </c>
      <c r="BM143" s="145" t="s">
        <v>448</v>
      </c>
    </row>
    <row r="144" spans="2:65" s="12" customFormat="1">
      <c r="B144" s="152"/>
      <c r="D144" s="153" t="s">
        <v>173</v>
      </c>
      <c r="E144" s="154" t="s">
        <v>1</v>
      </c>
      <c r="F144" s="155" t="s">
        <v>449</v>
      </c>
      <c r="H144" s="156">
        <v>2.88</v>
      </c>
      <c r="I144" s="157"/>
      <c r="L144" s="152"/>
      <c r="M144" s="158"/>
      <c r="T144" s="159"/>
      <c r="AT144" s="154" t="s">
        <v>173</v>
      </c>
      <c r="AU144" s="154" t="s">
        <v>87</v>
      </c>
      <c r="AV144" s="12" t="s">
        <v>87</v>
      </c>
      <c r="AW144" s="12" t="s">
        <v>33</v>
      </c>
      <c r="AX144" s="12" t="s">
        <v>77</v>
      </c>
      <c r="AY144" s="154" t="s">
        <v>139</v>
      </c>
    </row>
    <row r="145" spans="2:65" s="12" customFormat="1">
      <c r="B145" s="152"/>
      <c r="D145" s="153" t="s">
        <v>173</v>
      </c>
      <c r="E145" s="154" t="s">
        <v>1</v>
      </c>
      <c r="F145" s="155" t="s">
        <v>450</v>
      </c>
      <c r="H145" s="156">
        <v>3</v>
      </c>
      <c r="I145" s="157"/>
      <c r="L145" s="152"/>
      <c r="M145" s="158"/>
      <c r="T145" s="159"/>
      <c r="AT145" s="154" t="s">
        <v>173</v>
      </c>
      <c r="AU145" s="154" t="s">
        <v>87</v>
      </c>
      <c r="AV145" s="12" t="s">
        <v>87</v>
      </c>
      <c r="AW145" s="12" t="s">
        <v>33</v>
      </c>
      <c r="AX145" s="12" t="s">
        <v>85</v>
      </c>
      <c r="AY145" s="154" t="s">
        <v>139</v>
      </c>
    </row>
    <row r="146" spans="2:65" s="1" customFormat="1" ht="21.75" customHeight="1">
      <c r="B146" s="32"/>
      <c r="C146" s="160" t="s">
        <v>203</v>
      </c>
      <c r="D146" s="160" t="s">
        <v>197</v>
      </c>
      <c r="E146" s="161" t="s">
        <v>408</v>
      </c>
      <c r="F146" s="162" t="s">
        <v>409</v>
      </c>
      <c r="G146" s="163" t="s">
        <v>170</v>
      </c>
      <c r="H146" s="164">
        <v>3</v>
      </c>
      <c r="I146" s="165"/>
      <c r="J146" s="166">
        <f>ROUND(I146*H146,2)</f>
        <v>0</v>
      </c>
      <c r="K146" s="167"/>
      <c r="L146" s="168"/>
      <c r="M146" s="169" t="s">
        <v>1</v>
      </c>
      <c r="N146" s="170" t="s">
        <v>42</v>
      </c>
      <c r="P146" s="143">
        <f>O146*H146</f>
        <v>0</v>
      </c>
      <c r="Q146" s="143">
        <v>1.7299999999999999E-2</v>
      </c>
      <c r="R146" s="143">
        <f>Q146*H146</f>
        <v>5.1900000000000002E-2</v>
      </c>
      <c r="S146" s="143">
        <v>0</v>
      </c>
      <c r="T146" s="144">
        <f>S146*H146</f>
        <v>0</v>
      </c>
      <c r="AR146" s="145" t="s">
        <v>200</v>
      </c>
      <c r="AT146" s="145" t="s">
        <v>197</v>
      </c>
      <c r="AU146" s="145" t="s">
        <v>87</v>
      </c>
      <c r="AY146" s="17" t="s">
        <v>139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171</v>
      </c>
      <c r="BM146" s="145" t="s">
        <v>451</v>
      </c>
    </row>
    <row r="147" spans="2:65" s="11" customFormat="1" ht="22.95" customHeight="1">
      <c r="B147" s="121"/>
      <c r="D147" s="122" t="s">
        <v>76</v>
      </c>
      <c r="E147" s="131" t="s">
        <v>171</v>
      </c>
      <c r="F147" s="131" t="s">
        <v>368</v>
      </c>
      <c r="I147" s="124"/>
      <c r="J147" s="132">
        <f>BK147</f>
        <v>0</v>
      </c>
      <c r="L147" s="121"/>
      <c r="M147" s="126"/>
      <c r="P147" s="127">
        <f>SUM(P148:P153)</f>
        <v>0</v>
      </c>
      <c r="R147" s="127">
        <f>SUM(R148:R153)</f>
        <v>1.2999999999999999E-2</v>
      </c>
      <c r="T147" s="128">
        <f>SUM(T148:T153)</f>
        <v>0</v>
      </c>
      <c r="AR147" s="122" t="s">
        <v>85</v>
      </c>
      <c r="AT147" s="129" t="s">
        <v>76</v>
      </c>
      <c r="AU147" s="129" t="s">
        <v>85</v>
      </c>
      <c r="AY147" s="122" t="s">
        <v>139</v>
      </c>
      <c r="BK147" s="130">
        <f>SUM(BK148:BK153)</f>
        <v>0</v>
      </c>
    </row>
    <row r="148" spans="2:65" s="1" customFormat="1" ht="24.15" customHeight="1">
      <c r="B148" s="32"/>
      <c r="C148" s="133" t="s">
        <v>200</v>
      </c>
      <c r="D148" s="133" t="s">
        <v>142</v>
      </c>
      <c r="E148" s="134" t="s">
        <v>369</v>
      </c>
      <c r="F148" s="135" t="s">
        <v>370</v>
      </c>
      <c r="G148" s="136" t="s">
        <v>170</v>
      </c>
      <c r="H148" s="137">
        <v>25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171</v>
      </c>
      <c r="AT148" s="145" t="s">
        <v>142</v>
      </c>
      <c r="AU148" s="145" t="s">
        <v>87</v>
      </c>
      <c r="AY148" s="17" t="s">
        <v>139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85</v>
      </c>
      <c r="BK148" s="146">
        <f>ROUND(I148*H148,2)</f>
        <v>0</v>
      </c>
      <c r="BL148" s="17" t="s">
        <v>171</v>
      </c>
      <c r="BM148" s="145" t="s">
        <v>452</v>
      </c>
    </row>
    <row r="149" spans="2:65" s="12" customFormat="1">
      <c r="B149" s="152"/>
      <c r="D149" s="153" t="s">
        <v>173</v>
      </c>
      <c r="E149" s="154" t="s">
        <v>1</v>
      </c>
      <c r="F149" s="155" t="s">
        <v>453</v>
      </c>
      <c r="H149" s="156">
        <v>24.463999999999999</v>
      </c>
      <c r="I149" s="157"/>
      <c r="L149" s="152"/>
      <c r="M149" s="158"/>
      <c r="T149" s="159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77</v>
      </c>
      <c r="AY149" s="154" t="s">
        <v>139</v>
      </c>
    </row>
    <row r="150" spans="2:65" s="12" customFormat="1">
      <c r="B150" s="152"/>
      <c r="D150" s="153" t="s">
        <v>173</v>
      </c>
      <c r="E150" s="154" t="s">
        <v>1</v>
      </c>
      <c r="F150" s="155" t="s">
        <v>454</v>
      </c>
      <c r="H150" s="156">
        <v>25</v>
      </c>
      <c r="I150" s="157"/>
      <c r="L150" s="152"/>
      <c r="M150" s="158"/>
      <c r="T150" s="159"/>
      <c r="AT150" s="154" t="s">
        <v>173</v>
      </c>
      <c r="AU150" s="154" t="s">
        <v>87</v>
      </c>
      <c r="AV150" s="12" t="s">
        <v>87</v>
      </c>
      <c r="AW150" s="12" t="s">
        <v>33</v>
      </c>
      <c r="AX150" s="12" t="s">
        <v>85</v>
      </c>
      <c r="AY150" s="154" t="s">
        <v>139</v>
      </c>
    </row>
    <row r="151" spans="2:65" s="1" customFormat="1" ht="21.75" customHeight="1">
      <c r="B151" s="32"/>
      <c r="C151" s="133" t="s">
        <v>215</v>
      </c>
      <c r="D151" s="133" t="s">
        <v>142</v>
      </c>
      <c r="E151" s="134" t="s">
        <v>455</v>
      </c>
      <c r="F151" s="135" t="s">
        <v>456</v>
      </c>
      <c r="G151" s="136" t="s">
        <v>170</v>
      </c>
      <c r="H151" s="137">
        <v>25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42</v>
      </c>
      <c r="P151" s="143">
        <f>O151*H151</f>
        <v>0</v>
      </c>
      <c r="Q151" s="143">
        <v>2.7999999999999998E-4</v>
      </c>
      <c r="R151" s="143">
        <f>Q151*H151</f>
        <v>6.9999999999999993E-3</v>
      </c>
      <c r="S151" s="143">
        <v>0</v>
      </c>
      <c r="T151" s="144">
        <f>S151*H151</f>
        <v>0</v>
      </c>
      <c r="AR151" s="145" t="s">
        <v>171</v>
      </c>
      <c r="AT151" s="145" t="s">
        <v>142</v>
      </c>
      <c r="AU151" s="145" t="s">
        <v>87</v>
      </c>
      <c r="AY151" s="17" t="s">
        <v>139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171</v>
      </c>
      <c r="BM151" s="145" t="s">
        <v>457</v>
      </c>
    </row>
    <row r="152" spans="2:65" s="1" customFormat="1" ht="16.5" customHeight="1">
      <c r="B152" s="32"/>
      <c r="C152" s="160" t="s">
        <v>220</v>
      </c>
      <c r="D152" s="160" t="s">
        <v>197</v>
      </c>
      <c r="E152" s="161" t="s">
        <v>458</v>
      </c>
      <c r="F152" s="162" t="s">
        <v>459</v>
      </c>
      <c r="G152" s="163" t="s">
        <v>170</v>
      </c>
      <c r="H152" s="164">
        <v>30</v>
      </c>
      <c r="I152" s="165"/>
      <c r="J152" s="166">
        <f>ROUND(I152*H152,2)</f>
        <v>0</v>
      </c>
      <c r="K152" s="167"/>
      <c r="L152" s="168"/>
      <c r="M152" s="169" t="s">
        <v>1</v>
      </c>
      <c r="N152" s="170" t="s">
        <v>42</v>
      </c>
      <c r="P152" s="143">
        <f>O152*H152</f>
        <v>0</v>
      </c>
      <c r="Q152" s="143">
        <v>2.0000000000000001E-4</v>
      </c>
      <c r="R152" s="143">
        <f>Q152*H152</f>
        <v>6.0000000000000001E-3</v>
      </c>
      <c r="S152" s="143">
        <v>0</v>
      </c>
      <c r="T152" s="144">
        <f>S152*H152</f>
        <v>0</v>
      </c>
      <c r="AR152" s="145" t="s">
        <v>200</v>
      </c>
      <c r="AT152" s="145" t="s">
        <v>197</v>
      </c>
      <c r="AU152" s="145" t="s">
        <v>87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85</v>
      </c>
      <c r="BK152" s="146">
        <f>ROUND(I152*H152,2)</f>
        <v>0</v>
      </c>
      <c r="BL152" s="17" t="s">
        <v>171</v>
      </c>
      <c r="BM152" s="145" t="s">
        <v>460</v>
      </c>
    </row>
    <row r="153" spans="2:65" s="12" customFormat="1">
      <c r="B153" s="152"/>
      <c r="D153" s="153" t="s">
        <v>173</v>
      </c>
      <c r="E153" s="154" t="s">
        <v>1</v>
      </c>
      <c r="F153" s="155" t="s">
        <v>461</v>
      </c>
      <c r="H153" s="156">
        <v>30</v>
      </c>
      <c r="I153" s="157"/>
      <c r="L153" s="152"/>
      <c r="M153" s="158"/>
      <c r="T153" s="159"/>
      <c r="AT153" s="154" t="s">
        <v>173</v>
      </c>
      <c r="AU153" s="154" t="s">
        <v>87</v>
      </c>
      <c r="AV153" s="12" t="s">
        <v>87</v>
      </c>
      <c r="AW153" s="12" t="s">
        <v>33</v>
      </c>
      <c r="AX153" s="12" t="s">
        <v>85</v>
      </c>
      <c r="AY153" s="154" t="s">
        <v>139</v>
      </c>
    </row>
    <row r="154" spans="2:65" s="11" customFormat="1" ht="22.95" customHeight="1">
      <c r="B154" s="121"/>
      <c r="D154" s="122" t="s">
        <v>76</v>
      </c>
      <c r="E154" s="131" t="s">
        <v>196</v>
      </c>
      <c r="F154" s="131" t="s">
        <v>462</v>
      </c>
      <c r="I154" s="124"/>
      <c r="J154" s="132">
        <f>BK154</f>
        <v>0</v>
      </c>
      <c r="L154" s="121"/>
      <c r="M154" s="126"/>
      <c r="P154" s="127">
        <f>P155</f>
        <v>0</v>
      </c>
      <c r="R154" s="127">
        <f>R155</f>
        <v>3.15E-2</v>
      </c>
      <c r="T154" s="128">
        <f>T155</f>
        <v>0</v>
      </c>
      <c r="AR154" s="122" t="s">
        <v>85</v>
      </c>
      <c r="AT154" s="129" t="s">
        <v>76</v>
      </c>
      <c r="AU154" s="129" t="s">
        <v>85</v>
      </c>
      <c r="AY154" s="122" t="s">
        <v>139</v>
      </c>
      <c r="BK154" s="130">
        <f>BK155</f>
        <v>0</v>
      </c>
    </row>
    <row r="155" spans="2:65" s="1" customFormat="1" ht="24.15" customHeight="1">
      <c r="B155" s="32"/>
      <c r="C155" s="133" t="s">
        <v>229</v>
      </c>
      <c r="D155" s="133" t="s">
        <v>142</v>
      </c>
      <c r="E155" s="134" t="s">
        <v>463</v>
      </c>
      <c r="F155" s="135" t="s">
        <v>464</v>
      </c>
      <c r="G155" s="136" t="s">
        <v>296</v>
      </c>
      <c r="H155" s="137">
        <v>21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42</v>
      </c>
      <c r="P155" s="143">
        <f>O155*H155</f>
        <v>0</v>
      </c>
      <c r="Q155" s="143">
        <v>1.5E-3</v>
      </c>
      <c r="R155" s="143">
        <f>Q155*H155</f>
        <v>3.15E-2</v>
      </c>
      <c r="S155" s="143">
        <v>0</v>
      </c>
      <c r="T155" s="144">
        <f>S155*H155</f>
        <v>0</v>
      </c>
      <c r="AR155" s="145" t="s">
        <v>171</v>
      </c>
      <c r="AT155" s="145" t="s">
        <v>142</v>
      </c>
      <c r="AU155" s="145" t="s">
        <v>87</v>
      </c>
      <c r="AY155" s="17" t="s">
        <v>139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171</v>
      </c>
      <c r="BM155" s="145" t="s">
        <v>465</v>
      </c>
    </row>
    <row r="156" spans="2:65" s="11" customFormat="1" ht="22.95" customHeight="1">
      <c r="B156" s="121"/>
      <c r="D156" s="122" t="s">
        <v>76</v>
      </c>
      <c r="E156" s="131" t="s">
        <v>215</v>
      </c>
      <c r="F156" s="131" t="s">
        <v>241</v>
      </c>
      <c r="I156" s="124"/>
      <c r="J156" s="132">
        <f>BK156</f>
        <v>0</v>
      </c>
      <c r="L156" s="121"/>
      <c r="M156" s="126"/>
      <c r="P156" s="127">
        <f>SUM(P157:P165)</f>
        <v>0</v>
      </c>
      <c r="R156" s="127">
        <f>SUM(R157:R165)</f>
        <v>0.83003855999999998</v>
      </c>
      <c r="T156" s="128">
        <f>SUM(T157:T165)</f>
        <v>2.2920000000000003</v>
      </c>
      <c r="AR156" s="122" t="s">
        <v>85</v>
      </c>
      <c r="AT156" s="129" t="s">
        <v>76</v>
      </c>
      <c r="AU156" s="129" t="s">
        <v>85</v>
      </c>
      <c r="AY156" s="122" t="s">
        <v>139</v>
      </c>
      <c r="BK156" s="130">
        <f>SUM(BK157:BK165)</f>
        <v>0</v>
      </c>
    </row>
    <row r="157" spans="2:65" s="1" customFormat="1" ht="16.5" customHeight="1">
      <c r="B157" s="32"/>
      <c r="C157" s="133" t="s">
        <v>235</v>
      </c>
      <c r="D157" s="133" t="s">
        <v>142</v>
      </c>
      <c r="E157" s="134" t="s">
        <v>373</v>
      </c>
      <c r="F157" s="135" t="s">
        <v>374</v>
      </c>
      <c r="G157" s="136" t="s">
        <v>177</v>
      </c>
      <c r="H157" s="137">
        <v>6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0.188</v>
      </c>
      <c r="T157" s="144">
        <f>S157*H157</f>
        <v>1.1280000000000001</v>
      </c>
      <c r="AR157" s="145" t="s">
        <v>171</v>
      </c>
      <c r="AT157" s="145" t="s">
        <v>142</v>
      </c>
      <c r="AU157" s="145" t="s">
        <v>87</v>
      </c>
      <c r="AY157" s="17" t="s">
        <v>139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171</v>
      </c>
      <c r="BM157" s="145" t="s">
        <v>466</v>
      </c>
    </row>
    <row r="158" spans="2:65" s="1" customFormat="1" ht="16.5" customHeight="1">
      <c r="B158" s="32"/>
      <c r="C158" s="133" t="s">
        <v>242</v>
      </c>
      <c r="D158" s="133" t="s">
        <v>142</v>
      </c>
      <c r="E158" s="134" t="s">
        <v>376</v>
      </c>
      <c r="F158" s="135" t="s">
        <v>377</v>
      </c>
      <c r="G158" s="136" t="s">
        <v>177</v>
      </c>
      <c r="H158" s="137">
        <v>6</v>
      </c>
      <c r="I158" s="138"/>
      <c r="J158" s="139">
        <f>ROUND(I158*H158,2)</f>
        <v>0</v>
      </c>
      <c r="K158" s="140"/>
      <c r="L158" s="32"/>
      <c r="M158" s="141" t="s">
        <v>1</v>
      </c>
      <c r="N158" s="142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0.188</v>
      </c>
      <c r="T158" s="144">
        <f>S158*H158</f>
        <v>1.1280000000000001</v>
      </c>
      <c r="AR158" s="145" t="s">
        <v>171</v>
      </c>
      <c r="AT158" s="145" t="s">
        <v>142</v>
      </c>
      <c r="AU158" s="145" t="s">
        <v>87</v>
      </c>
      <c r="AY158" s="17" t="s">
        <v>139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85</v>
      </c>
      <c r="BK158" s="146">
        <f>ROUND(I158*H158,2)</f>
        <v>0</v>
      </c>
      <c r="BL158" s="17" t="s">
        <v>171</v>
      </c>
      <c r="BM158" s="145" t="s">
        <v>467</v>
      </c>
    </row>
    <row r="159" spans="2:65" s="1" customFormat="1" ht="24.15" customHeight="1">
      <c r="B159" s="32"/>
      <c r="C159" s="133" t="s">
        <v>249</v>
      </c>
      <c r="D159" s="133" t="s">
        <v>142</v>
      </c>
      <c r="E159" s="134" t="s">
        <v>386</v>
      </c>
      <c r="F159" s="135" t="s">
        <v>387</v>
      </c>
      <c r="G159" s="136" t="s">
        <v>296</v>
      </c>
      <c r="H159" s="137">
        <v>36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42</v>
      </c>
      <c r="P159" s="143">
        <f>O159*H159</f>
        <v>0</v>
      </c>
      <c r="Q159" s="143">
        <v>6.4999999999999997E-4</v>
      </c>
      <c r="R159" s="143">
        <f>Q159*H159</f>
        <v>2.3399999999999997E-2</v>
      </c>
      <c r="S159" s="143">
        <v>1E-3</v>
      </c>
      <c r="T159" s="144">
        <f>S159*H159</f>
        <v>3.6000000000000004E-2</v>
      </c>
      <c r="AR159" s="145" t="s">
        <v>171</v>
      </c>
      <c r="AT159" s="145" t="s">
        <v>142</v>
      </c>
      <c r="AU159" s="145" t="s">
        <v>87</v>
      </c>
      <c r="AY159" s="17" t="s">
        <v>139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85</v>
      </c>
      <c r="BK159" s="146">
        <f>ROUND(I159*H159,2)</f>
        <v>0</v>
      </c>
      <c r="BL159" s="17" t="s">
        <v>171</v>
      </c>
      <c r="BM159" s="145" t="s">
        <v>468</v>
      </c>
    </row>
    <row r="160" spans="2:65" s="12" customFormat="1">
      <c r="B160" s="152"/>
      <c r="D160" s="153" t="s">
        <v>173</v>
      </c>
      <c r="E160" s="154" t="s">
        <v>1</v>
      </c>
      <c r="F160" s="155" t="s">
        <v>469</v>
      </c>
      <c r="H160" s="156">
        <v>36</v>
      </c>
      <c r="I160" s="157"/>
      <c r="L160" s="152"/>
      <c r="M160" s="158"/>
      <c r="T160" s="159"/>
      <c r="AT160" s="154" t="s">
        <v>173</v>
      </c>
      <c r="AU160" s="154" t="s">
        <v>87</v>
      </c>
      <c r="AV160" s="12" t="s">
        <v>87</v>
      </c>
      <c r="AW160" s="12" t="s">
        <v>33</v>
      </c>
      <c r="AX160" s="12" t="s">
        <v>85</v>
      </c>
      <c r="AY160" s="154" t="s">
        <v>139</v>
      </c>
    </row>
    <row r="161" spans="2:65" s="1" customFormat="1" ht="21.75" customHeight="1">
      <c r="B161" s="32"/>
      <c r="C161" s="133" t="s">
        <v>8</v>
      </c>
      <c r="D161" s="133" t="s">
        <v>142</v>
      </c>
      <c r="E161" s="134" t="s">
        <v>391</v>
      </c>
      <c r="F161" s="135" t="s">
        <v>470</v>
      </c>
      <c r="G161" s="136" t="s">
        <v>177</v>
      </c>
      <c r="H161" s="137">
        <v>6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171</v>
      </c>
      <c r="AT161" s="145" t="s">
        <v>142</v>
      </c>
      <c r="AU161" s="145" t="s">
        <v>87</v>
      </c>
      <c r="AY161" s="17" t="s">
        <v>139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85</v>
      </c>
      <c r="BK161" s="146">
        <f>ROUND(I161*H161,2)</f>
        <v>0</v>
      </c>
      <c r="BL161" s="17" t="s">
        <v>171</v>
      </c>
      <c r="BM161" s="145" t="s">
        <v>471</v>
      </c>
    </row>
    <row r="162" spans="2:65" s="12" customFormat="1">
      <c r="B162" s="152"/>
      <c r="D162" s="153" t="s">
        <v>173</v>
      </c>
      <c r="E162" s="154" t="s">
        <v>1</v>
      </c>
      <c r="F162" s="155" t="s">
        <v>472</v>
      </c>
      <c r="H162" s="156">
        <v>6</v>
      </c>
      <c r="I162" s="157"/>
      <c r="L162" s="152"/>
      <c r="M162" s="158"/>
      <c r="T162" s="159"/>
      <c r="AT162" s="154" t="s">
        <v>173</v>
      </c>
      <c r="AU162" s="154" t="s">
        <v>87</v>
      </c>
      <c r="AV162" s="12" t="s">
        <v>87</v>
      </c>
      <c r="AW162" s="12" t="s">
        <v>33</v>
      </c>
      <c r="AX162" s="12" t="s">
        <v>85</v>
      </c>
      <c r="AY162" s="154" t="s">
        <v>139</v>
      </c>
    </row>
    <row r="163" spans="2:65" s="1" customFormat="1" ht="16.5" customHeight="1">
      <c r="B163" s="32"/>
      <c r="C163" s="133" t="s">
        <v>146</v>
      </c>
      <c r="D163" s="133" t="s">
        <v>142</v>
      </c>
      <c r="E163" s="134" t="s">
        <v>416</v>
      </c>
      <c r="F163" s="135" t="s">
        <v>417</v>
      </c>
      <c r="G163" s="136" t="s">
        <v>238</v>
      </c>
      <c r="H163" s="137">
        <v>0.76700000000000002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42</v>
      </c>
      <c r="P163" s="143">
        <f>O163*H163</f>
        <v>0</v>
      </c>
      <c r="Q163" s="143">
        <v>1.0516799999999999</v>
      </c>
      <c r="R163" s="143">
        <f>Q163*H163</f>
        <v>0.80663856</v>
      </c>
      <c r="S163" s="143">
        <v>0</v>
      </c>
      <c r="T163" s="144">
        <f>S163*H163</f>
        <v>0</v>
      </c>
      <c r="AR163" s="145" t="s">
        <v>171</v>
      </c>
      <c r="AT163" s="145" t="s">
        <v>142</v>
      </c>
      <c r="AU163" s="145" t="s">
        <v>87</v>
      </c>
      <c r="AY163" s="17" t="s">
        <v>139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85</v>
      </c>
      <c r="BK163" s="146">
        <f>ROUND(I163*H163,2)</f>
        <v>0</v>
      </c>
      <c r="BL163" s="17" t="s">
        <v>171</v>
      </c>
      <c r="BM163" s="145" t="s">
        <v>473</v>
      </c>
    </row>
    <row r="164" spans="2:65" s="12" customFormat="1">
      <c r="B164" s="152"/>
      <c r="D164" s="153" t="s">
        <v>173</v>
      </c>
      <c r="E164" s="154" t="s">
        <v>1</v>
      </c>
      <c r="F164" s="155" t="s">
        <v>474</v>
      </c>
      <c r="H164" s="156">
        <v>0.76700000000000002</v>
      </c>
      <c r="I164" s="157"/>
      <c r="L164" s="152"/>
      <c r="M164" s="158"/>
      <c r="T164" s="159"/>
      <c r="AT164" s="154" t="s">
        <v>173</v>
      </c>
      <c r="AU164" s="154" t="s">
        <v>87</v>
      </c>
      <c r="AV164" s="12" t="s">
        <v>87</v>
      </c>
      <c r="AW164" s="12" t="s">
        <v>33</v>
      </c>
      <c r="AX164" s="12" t="s">
        <v>85</v>
      </c>
      <c r="AY164" s="154" t="s">
        <v>139</v>
      </c>
    </row>
    <row r="165" spans="2:65" s="1" customFormat="1" ht="24.15" customHeight="1">
      <c r="B165" s="32"/>
      <c r="C165" s="133" t="s">
        <v>267</v>
      </c>
      <c r="D165" s="133" t="s">
        <v>142</v>
      </c>
      <c r="E165" s="134" t="s">
        <v>475</v>
      </c>
      <c r="F165" s="135" t="s">
        <v>476</v>
      </c>
      <c r="G165" s="136" t="s">
        <v>238</v>
      </c>
      <c r="H165" s="137">
        <v>0.76700000000000002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171</v>
      </c>
      <c r="AT165" s="145" t="s">
        <v>142</v>
      </c>
      <c r="AU165" s="145" t="s">
        <v>87</v>
      </c>
      <c r="AY165" s="17" t="s">
        <v>139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85</v>
      </c>
      <c r="BK165" s="146">
        <f>ROUND(I165*H165,2)</f>
        <v>0</v>
      </c>
      <c r="BL165" s="17" t="s">
        <v>171</v>
      </c>
      <c r="BM165" s="145" t="s">
        <v>477</v>
      </c>
    </row>
    <row r="166" spans="2:65" s="11" customFormat="1" ht="22.95" customHeight="1">
      <c r="B166" s="121"/>
      <c r="D166" s="122" t="s">
        <v>76</v>
      </c>
      <c r="E166" s="131" t="s">
        <v>355</v>
      </c>
      <c r="F166" s="131" t="s">
        <v>356</v>
      </c>
      <c r="I166" s="124"/>
      <c r="J166" s="132">
        <f>BK166</f>
        <v>0</v>
      </c>
      <c r="L166" s="121"/>
      <c r="M166" s="126"/>
      <c r="P166" s="127">
        <f>P167</f>
        <v>0</v>
      </c>
      <c r="R166" s="127">
        <f>R167</f>
        <v>0</v>
      </c>
      <c r="T166" s="128">
        <f>T167</f>
        <v>0</v>
      </c>
      <c r="AR166" s="122" t="s">
        <v>85</v>
      </c>
      <c r="AT166" s="129" t="s">
        <v>76</v>
      </c>
      <c r="AU166" s="129" t="s">
        <v>85</v>
      </c>
      <c r="AY166" s="122" t="s">
        <v>139</v>
      </c>
      <c r="BK166" s="130">
        <f>BK167</f>
        <v>0</v>
      </c>
    </row>
    <row r="167" spans="2:65" s="1" customFormat="1" ht="24.15" customHeight="1">
      <c r="B167" s="32"/>
      <c r="C167" s="133" t="s">
        <v>272</v>
      </c>
      <c r="D167" s="133" t="s">
        <v>142</v>
      </c>
      <c r="E167" s="134" t="s">
        <v>421</v>
      </c>
      <c r="F167" s="135" t="s">
        <v>422</v>
      </c>
      <c r="G167" s="136" t="s">
        <v>238</v>
      </c>
      <c r="H167" s="137">
        <v>14.577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171</v>
      </c>
      <c r="AT167" s="145" t="s">
        <v>142</v>
      </c>
      <c r="AU167" s="145" t="s">
        <v>87</v>
      </c>
      <c r="AY167" s="17" t="s">
        <v>139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85</v>
      </c>
      <c r="BK167" s="146">
        <f>ROUND(I167*H167,2)</f>
        <v>0</v>
      </c>
      <c r="BL167" s="17" t="s">
        <v>171</v>
      </c>
      <c r="BM167" s="145" t="s">
        <v>478</v>
      </c>
    </row>
    <row r="168" spans="2:65" s="11" customFormat="1" ht="25.95" customHeight="1">
      <c r="B168" s="121"/>
      <c r="D168" s="122" t="s">
        <v>76</v>
      </c>
      <c r="E168" s="123" t="s">
        <v>137</v>
      </c>
      <c r="F168" s="123" t="s">
        <v>138</v>
      </c>
      <c r="I168" s="124"/>
      <c r="J168" s="125">
        <f>BK168</f>
        <v>0</v>
      </c>
      <c r="L168" s="121"/>
      <c r="M168" s="126"/>
      <c r="P168" s="127">
        <f>P169+P179+P185+P187+P200</f>
        <v>0</v>
      </c>
      <c r="R168" s="127">
        <f>R169+R179+R185+R187+R200</f>
        <v>1.55331</v>
      </c>
      <c r="T168" s="128">
        <f>T169+T179+T185+T187+T200</f>
        <v>9.4499999999999983E-3</v>
      </c>
      <c r="AR168" s="122" t="s">
        <v>87</v>
      </c>
      <c r="AT168" s="129" t="s">
        <v>76</v>
      </c>
      <c r="AU168" s="129" t="s">
        <v>77</v>
      </c>
      <c r="AY168" s="122" t="s">
        <v>139</v>
      </c>
      <c r="BK168" s="130">
        <f>BK169+BK179+BK185+BK187+BK200</f>
        <v>0</v>
      </c>
    </row>
    <row r="169" spans="2:65" s="11" customFormat="1" ht="22.95" customHeight="1">
      <c r="B169" s="121"/>
      <c r="D169" s="122" t="s">
        <v>76</v>
      </c>
      <c r="E169" s="131" t="s">
        <v>479</v>
      </c>
      <c r="F169" s="131" t="s">
        <v>480</v>
      </c>
      <c r="I169" s="124"/>
      <c r="J169" s="132">
        <f>BK169</f>
        <v>0</v>
      </c>
      <c r="L169" s="121"/>
      <c r="M169" s="126"/>
      <c r="P169" s="127">
        <f>SUM(P170:P178)</f>
        <v>0</v>
      </c>
      <c r="R169" s="127">
        <f>SUM(R170:R178)</f>
        <v>0.32700000000000001</v>
      </c>
      <c r="T169" s="128">
        <f>SUM(T170:T178)</f>
        <v>0</v>
      </c>
      <c r="AR169" s="122" t="s">
        <v>87</v>
      </c>
      <c r="AT169" s="129" t="s">
        <v>76</v>
      </c>
      <c r="AU169" s="129" t="s">
        <v>85</v>
      </c>
      <c r="AY169" s="122" t="s">
        <v>139</v>
      </c>
      <c r="BK169" s="130">
        <f>SUM(BK170:BK178)</f>
        <v>0</v>
      </c>
    </row>
    <row r="170" spans="2:65" s="1" customFormat="1" ht="16.5" customHeight="1">
      <c r="B170" s="32"/>
      <c r="C170" s="133" t="s">
        <v>276</v>
      </c>
      <c r="D170" s="133" t="s">
        <v>142</v>
      </c>
      <c r="E170" s="134" t="s">
        <v>481</v>
      </c>
      <c r="F170" s="135" t="s">
        <v>482</v>
      </c>
      <c r="G170" s="136" t="s">
        <v>296</v>
      </c>
      <c r="H170" s="137">
        <v>21.02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146</v>
      </c>
      <c r="AT170" s="145" t="s">
        <v>142</v>
      </c>
      <c r="AU170" s="145" t="s">
        <v>87</v>
      </c>
      <c r="AY170" s="17" t="s">
        <v>139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146</v>
      </c>
      <c r="BM170" s="145" t="s">
        <v>483</v>
      </c>
    </row>
    <row r="171" spans="2:65" s="12" customFormat="1">
      <c r="B171" s="152"/>
      <c r="D171" s="153" t="s">
        <v>173</v>
      </c>
      <c r="E171" s="154" t="s">
        <v>1</v>
      </c>
      <c r="F171" s="155" t="s">
        <v>484</v>
      </c>
      <c r="H171" s="156">
        <v>21.02</v>
      </c>
      <c r="I171" s="157"/>
      <c r="L171" s="152"/>
      <c r="M171" s="158"/>
      <c r="T171" s="159"/>
      <c r="AT171" s="154" t="s">
        <v>173</v>
      </c>
      <c r="AU171" s="154" t="s">
        <v>87</v>
      </c>
      <c r="AV171" s="12" t="s">
        <v>87</v>
      </c>
      <c r="AW171" s="12" t="s">
        <v>33</v>
      </c>
      <c r="AX171" s="12" t="s">
        <v>85</v>
      </c>
      <c r="AY171" s="154" t="s">
        <v>139</v>
      </c>
    </row>
    <row r="172" spans="2:65" s="1" customFormat="1" ht="24.15" customHeight="1">
      <c r="B172" s="32"/>
      <c r="C172" s="133" t="s">
        <v>280</v>
      </c>
      <c r="D172" s="133" t="s">
        <v>142</v>
      </c>
      <c r="E172" s="134" t="s">
        <v>485</v>
      </c>
      <c r="F172" s="135" t="s">
        <v>486</v>
      </c>
      <c r="G172" s="136" t="s">
        <v>170</v>
      </c>
      <c r="H172" s="137">
        <v>25</v>
      </c>
      <c r="I172" s="138"/>
      <c r="J172" s="139">
        <f>ROUND(I172*H172,2)</f>
        <v>0</v>
      </c>
      <c r="K172" s="140"/>
      <c r="L172" s="32"/>
      <c r="M172" s="141" t="s">
        <v>1</v>
      </c>
      <c r="N172" s="142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146</v>
      </c>
      <c r="AT172" s="145" t="s">
        <v>142</v>
      </c>
      <c r="AU172" s="145" t="s">
        <v>87</v>
      </c>
      <c r="AY172" s="17" t="s">
        <v>139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85</v>
      </c>
      <c r="BK172" s="146">
        <f>ROUND(I172*H172,2)</f>
        <v>0</v>
      </c>
      <c r="BL172" s="17" t="s">
        <v>146</v>
      </c>
      <c r="BM172" s="145" t="s">
        <v>487</v>
      </c>
    </row>
    <row r="173" spans="2:65" s="1" customFormat="1" ht="16.5" customHeight="1">
      <c r="B173" s="32"/>
      <c r="C173" s="160" t="s">
        <v>7</v>
      </c>
      <c r="D173" s="160" t="s">
        <v>197</v>
      </c>
      <c r="E173" s="161" t="s">
        <v>488</v>
      </c>
      <c r="F173" s="162" t="s">
        <v>489</v>
      </c>
      <c r="G173" s="163" t="s">
        <v>238</v>
      </c>
      <c r="H173" s="164">
        <v>2.5000000000000001E-2</v>
      </c>
      <c r="I173" s="165"/>
      <c r="J173" s="166">
        <f>ROUND(I173*H173,2)</f>
        <v>0</v>
      </c>
      <c r="K173" s="167"/>
      <c r="L173" s="168"/>
      <c r="M173" s="169" t="s">
        <v>1</v>
      </c>
      <c r="N173" s="170" t="s">
        <v>42</v>
      </c>
      <c r="P173" s="143">
        <f>O173*H173</f>
        <v>0</v>
      </c>
      <c r="Q173" s="143">
        <v>1</v>
      </c>
      <c r="R173" s="143">
        <f>Q173*H173</f>
        <v>2.5000000000000001E-2</v>
      </c>
      <c r="S173" s="143">
        <v>0</v>
      </c>
      <c r="T173" s="144">
        <f>S173*H173</f>
        <v>0</v>
      </c>
      <c r="AR173" s="145" t="s">
        <v>490</v>
      </c>
      <c r="AT173" s="145" t="s">
        <v>197</v>
      </c>
      <c r="AU173" s="145" t="s">
        <v>87</v>
      </c>
      <c r="AY173" s="17" t="s">
        <v>139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85</v>
      </c>
      <c r="BK173" s="146">
        <f>ROUND(I173*H173,2)</f>
        <v>0</v>
      </c>
      <c r="BL173" s="17" t="s">
        <v>146</v>
      </c>
      <c r="BM173" s="145" t="s">
        <v>491</v>
      </c>
    </row>
    <row r="174" spans="2:65" s="12" customFormat="1">
      <c r="B174" s="152"/>
      <c r="D174" s="153" t="s">
        <v>173</v>
      </c>
      <c r="E174" s="154" t="s">
        <v>1</v>
      </c>
      <c r="F174" s="155" t="s">
        <v>492</v>
      </c>
      <c r="H174" s="156">
        <v>2.5000000000000001E-2</v>
      </c>
      <c r="I174" s="157"/>
      <c r="L174" s="152"/>
      <c r="M174" s="158"/>
      <c r="T174" s="159"/>
      <c r="AT174" s="154" t="s">
        <v>173</v>
      </c>
      <c r="AU174" s="154" t="s">
        <v>87</v>
      </c>
      <c r="AV174" s="12" t="s">
        <v>87</v>
      </c>
      <c r="AW174" s="12" t="s">
        <v>33</v>
      </c>
      <c r="AX174" s="12" t="s">
        <v>85</v>
      </c>
      <c r="AY174" s="154" t="s">
        <v>139</v>
      </c>
    </row>
    <row r="175" spans="2:65" s="1" customFormat="1" ht="24.15" customHeight="1">
      <c r="B175" s="32"/>
      <c r="C175" s="133" t="s">
        <v>493</v>
      </c>
      <c r="D175" s="133" t="s">
        <v>142</v>
      </c>
      <c r="E175" s="134" t="s">
        <v>494</v>
      </c>
      <c r="F175" s="135" t="s">
        <v>495</v>
      </c>
      <c r="G175" s="136" t="s">
        <v>170</v>
      </c>
      <c r="H175" s="137">
        <v>50</v>
      </c>
      <c r="I175" s="138"/>
      <c r="J175" s="139">
        <f>ROUND(I175*H175,2)</f>
        <v>0</v>
      </c>
      <c r="K175" s="140"/>
      <c r="L175" s="32"/>
      <c r="M175" s="141" t="s">
        <v>1</v>
      </c>
      <c r="N175" s="142" t="s">
        <v>42</v>
      </c>
      <c r="P175" s="143">
        <f>O175*H175</f>
        <v>0</v>
      </c>
      <c r="Q175" s="143">
        <v>4.0000000000000002E-4</v>
      </c>
      <c r="R175" s="143">
        <f>Q175*H175</f>
        <v>0.02</v>
      </c>
      <c r="S175" s="143">
        <v>0</v>
      </c>
      <c r="T175" s="144">
        <f>S175*H175</f>
        <v>0</v>
      </c>
      <c r="AR175" s="145" t="s">
        <v>146</v>
      </c>
      <c r="AT175" s="145" t="s">
        <v>142</v>
      </c>
      <c r="AU175" s="145" t="s">
        <v>87</v>
      </c>
      <c r="AY175" s="17" t="s">
        <v>139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85</v>
      </c>
      <c r="BK175" s="146">
        <f>ROUND(I175*H175,2)</f>
        <v>0</v>
      </c>
      <c r="BL175" s="17" t="s">
        <v>146</v>
      </c>
      <c r="BM175" s="145" t="s">
        <v>496</v>
      </c>
    </row>
    <row r="176" spans="2:65" s="12" customFormat="1">
      <c r="B176" s="152"/>
      <c r="D176" s="153" t="s">
        <v>173</v>
      </c>
      <c r="E176" s="154" t="s">
        <v>1</v>
      </c>
      <c r="F176" s="155" t="s">
        <v>497</v>
      </c>
      <c r="H176" s="156">
        <v>50</v>
      </c>
      <c r="I176" s="157"/>
      <c r="L176" s="152"/>
      <c r="M176" s="158"/>
      <c r="T176" s="159"/>
      <c r="AT176" s="154" t="s">
        <v>173</v>
      </c>
      <c r="AU176" s="154" t="s">
        <v>87</v>
      </c>
      <c r="AV176" s="12" t="s">
        <v>87</v>
      </c>
      <c r="AW176" s="12" t="s">
        <v>33</v>
      </c>
      <c r="AX176" s="12" t="s">
        <v>85</v>
      </c>
      <c r="AY176" s="154" t="s">
        <v>139</v>
      </c>
    </row>
    <row r="177" spans="2:65" s="1" customFormat="1" ht="37.950000000000003" customHeight="1">
      <c r="B177" s="32"/>
      <c r="C177" s="160" t="s">
        <v>498</v>
      </c>
      <c r="D177" s="160" t="s">
        <v>197</v>
      </c>
      <c r="E177" s="161" t="s">
        <v>499</v>
      </c>
      <c r="F177" s="162" t="s">
        <v>500</v>
      </c>
      <c r="G177" s="163" t="s">
        <v>170</v>
      </c>
      <c r="H177" s="164">
        <v>60</v>
      </c>
      <c r="I177" s="165"/>
      <c r="J177" s="166">
        <f>ROUND(I177*H177,2)</f>
        <v>0</v>
      </c>
      <c r="K177" s="167"/>
      <c r="L177" s="168"/>
      <c r="M177" s="169" t="s">
        <v>1</v>
      </c>
      <c r="N177" s="170" t="s">
        <v>42</v>
      </c>
      <c r="P177" s="143">
        <f>O177*H177</f>
        <v>0</v>
      </c>
      <c r="Q177" s="143">
        <v>4.7000000000000002E-3</v>
      </c>
      <c r="R177" s="143">
        <f>Q177*H177</f>
        <v>0.28200000000000003</v>
      </c>
      <c r="S177" s="143">
        <v>0</v>
      </c>
      <c r="T177" s="144">
        <f>S177*H177</f>
        <v>0</v>
      </c>
      <c r="AR177" s="145" t="s">
        <v>490</v>
      </c>
      <c r="AT177" s="145" t="s">
        <v>197</v>
      </c>
      <c r="AU177" s="145" t="s">
        <v>87</v>
      </c>
      <c r="AY177" s="17" t="s">
        <v>139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85</v>
      </c>
      <c r="BK177" s="146">
        <f>ROUND(I177*H177,2)</f>
        <v>0</v>
      </c>
      <c r="BL177" s="17" t="s">
        <v>146</v>
      </c>
      <c r="BM177" s="145" t="s">
        <v>501</v>
      </c>
    </row>
    <row r="178" spans="2:65" s="12" customFormat="1">
      <c r="B178" s="152"/>
      <c r="D178" s="153" t="s">
        <v>173</v>
      </c>
      <c r="E178" s="154" t="s">
        <v>1</v>
      </c>
      <c r="F178" s="155" t="s">
        <v>502</v>
      </c>
      <c r="H178" s="156">
        <v>60</v>
      </c>
      <c r="I178" s="157"/>
      <c r="L178" s="152"/>
      <c r="M178" s="158"/>
      <c r="T178" s="159"/>
      <c r="AT178" s="154" t="s">
        <v>173</v>
      </c>
      <c r="AU178" s="154" t="s">
        <v>87</v>
      </c>
      <c r="AV178" s="12" t="s">
        <v>87</v>
      </c>
      <c r="AW178" s="12" t="s">
        <v>33</v>
      </c>
      <c r="AX178" s="12" t="s">
        <v>85</v>
      </c>
      <c r="AY178" s="154" t="s">
        <v>139</v>
      </c>
    </row>
    <row r="179" spans="2:65" s="11" customFormat="1" ht="22.95" customHeight="1">
      <c r="B179" s="121"/>
      <c r="D179" s="122" t="s">
        <v>76</v>
      </c>
      <c r="E179" s="131" t="s">
        <v>503</v>
      </c>
      <c r="F179" s="131" t="s">
        <v>504</v>
      </c>
      <c r="I179" s="124"/>
      <c r="J179" s="132">
        <f>BK179</f>
        <v>0</v>
      </c>
      <c r="L179" s="121"/>
      <c r="M179" s="126"/>
      <c r="P179" s="127">
        <f>SUM(P180:P184)</f>
        <v>0</v>
      </c>
      <c r="R179" s="127">
        <f>SUM(R180:R184)</f>
        <v>0.105</v>
      </c>
      <c r="T179" s="128">
        <f>SUM(T180:T184)</f>
        <v>0</v>
      </c>
      <c r="AR179" s="122" t="s">
        <v>87</v>
      </c>
      <c r="AT179" s="129" t="s">
        <v>76</v>
      </c>
      <c r="AU179" s="129" t="s">
        <v>85</v>
      </c>
      <c r="AY179" s="122" t="s">
        <v>139</v>
      </c>
      <c r="BK179" s="130">
        <f>SUM(BK180:BK184)</f>
        <v>0</v>
      </c>
    </row>
    <row r="180" spans="2:65" s="1" customFormat="1" ht="24.15" customHeight="1">
      <c r="B180" s="32"/>
      <c r="C180" s="133" t="s">
        <v>505</v>
      </c>
      <c r="D180" s="133" t="s">
        <v>142</v>
      </c>
      <c r="E180" s="134" t="s">
        <v>506</v>
      </c>
      <c r="F180" s="135" t="s">
        <v>507</v>
      </c>
      <c r="G180" s="136" t="s">
        <v>170</v>
      </c>
      <c r="H180" s="137">
        <v>25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42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146</v>
      </c>
      <c r="AT180" s="145" t="s">
        <v>142</v>
      </c>
      <c r="AU180" s="145" t="s">
        <v>87</v>
      </c>
      <c r="AY180" s="17" t="s">
        <v>139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85</v>
      </c>
      <c r="BK180" s="146">
        <f>ROUND(I180*H180,2)</f>
        <v>0</v>
      </c>
      <c r="BL180" s="17" t="s">
        <v>146</v>
      </c>
      <c r="BM180" s="145" t="s">
        <v>508</v>
      </c>
    </row>
    <row r="181" spans="2:65" s="12" customFormat="1">
      <c r="B181" s="152"/>
      <c r="D181" s="153" t="s">
        <v>173</v>
      </c>
      <c r="E181" s="154" t="s">
        <v>1</v>
      </c>
      <c r="F181" s="155" t="s">
        <v>453</v>
      </c>
      <c r="H181" s="156">
        <v>24.463999999999999</v>
      </c>
      <c r="I181" s="157"/>
      <c r="L181" s="152"/>
      <c r="M181" s="158"/>
      <c r="T181" s="159"/>
      <c r="AT181" s="154" t="s">
        <v>173</v>
      </c>
      <c r="AU181" s="154" t="s">
        <v>87</v>
      </c>
      <c r="AV181" s="12" t="s">
        <v>87</v>
      </c>
      <c r="AW181" s="12" t="s">
        <v>33</v>
      </c>
      <c r="AX181" s="12" t="s">
        <v>77</v>
      </c>
      <c r="AY181" s="154" t="s">
        <v>139</v>
      </c>
    </row>
    <row r="182" spans="2:65" s="12" customFormat="1">
      <c r="B182" s="152"/>
      <c r="D182" s="153" t="s">
        <v>173</v>
      </c>
      <c r="E182" s="154" t="s">
        <v>1</v>
      </c>
      <c r="F182" s="155" t="s">
        <v>454</v>
      </c>
      <c r="H182" s="156">
        <v>25</v>
      </c>
      <c r="I182" s="157"/>
      <c r="L182" s="152"/>
      <c r="M182" s="158"/>
      <c r="T182" s="159"/>
      <c r="AT182" s="154" t="s">
        <v>173</v>
      </c>
      <c r="AU182" s="154" t="s">
        <v>87</v>
      </c>
      <c r="AV182" s="12" t="s">
        <v>87</v>
      </c>
      <c r="AW182" s="12" t="s">
        <v>33</v>
      </c>
      <c r="AX182" s="12" t="s">
        <v>85</v>
      </c>
      <c r="AY182" s="154" t="s">
        <v>139</v>
      </c>
    </row>
    <row r="183" spans="2:65" s="1" customFormat="1" ht="16.5" customHeight="1">
      <c r="B183" s="32"/>
      <c r="C183" s="160" t="s">
        <v>509</v>
      </c>
      <c r="D183" s="160" t="s">
        <v>197</v>
      </c>
      <c r="E183" s="161" t="s">
        <v>510</v>
      </c>
      <c r="F183" s="162" t="s">
        <v>511</v>
      </c>
      <c r="G183" s="163" t="s">
        <v>170</v>
      </c>
      <c r="H183" s="164">
        <v>30</v>
      </c>
      <c r="I183" s="165"/>
      <c r="J183" s="166">
        <f>ROUND(I183*H183,2)</f>
        <v>0</v>
      </c>
      <c r="K183" s="167"/>
      <c r="L183" s="168"/>
      <c r="M183" s="169" t="s">
        <v>1</v>
      </c>
      <c r="N183" s="170" t="s">
        <v>42</v>
      </c>
      <c r="P183" s="143">
        <f>O183*H183</f>
        <v>0</v>
      </c>
      <c r="Q183" s="143">
        <v>3.5000000000000001E-3</v>
      </c>
      <c r="R183" s="143">
        <f>Q183*H183</f>
        <v>0.105</v>
      </c>
      <c r="S183" s="143">
        <v>0</v>
      </c>
      <c r="T183" s="144">
        <f>S183*H183</f>
        <v>0</v>
      </c>
      <c r="AR183" s="145" t="s">
        <v>490</v>
      </c>
      <c r="AT183" s="145" t="s">
        <v>197</v>
      </c>
      <c r="AU183" s="145" t="s">
        <v>87</v>
      </c>
      <c r="AY183" s="17" t="s">
        <v>139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85</v>
      </c>
      <c r="BK183" s="146">
        <f>ROUND(I183*H183,2)</f>
        <v>0</v>
      </c>
      <c r="BL183" s="17" t="s">
        <v>146</v>
      </c>
      <c r="BM183" s="145" t="s">
        <v>512</v>
      </c>
    </row>
    <row r="184" spans="2:65" s="12" customFormat="1">
      <c r="B184" s="152"/>
      <c r="D184" s="153" t="s">
        <v>173</v>
      </c>
      <c r="E184" s="154" t="s">
        <v>1</v>
      </c>
      <c r="F184" s="155" t="s">
        <v>513</v>
      </c>
      <c r="H184" s="156">
        <v>30</v>
      </c>
      <c r="I184" s="157"/>
      <c r="L184" s="152"/>
      <c r="M184" s="158"/>
      <c r="T184" s="159"/>
      <c r="AT184" s="154" t="s">
        <v>173</v>
      </c>
      <c r="AU184" s="154" t="s">
        <v>87</v>
      </c>
      <c r="AV184" s="12" t="s">
        <v>87</v>
      </c>
      <c r="AW184" s="12" t="s">
        <v>33</v>
      </c>
      <c r="AX184" s="12" t="s">
        <v>85</v>
      </c>
      <c r="AY184" s="154" t="s">
        <v>139</v>
      </c>
    </row>
    <row r="185" spans="2:65" s="11" customFormat="1" ht="22.95" customHeight="1">
      <c r="B185" s="121"/>
      <c r="D185" s="122" t="s">
        <v>76</v>
      </c>
      <c r="E185" s="131" t="s">
        <v>284</v>
      </c>
      <c r="F185" s="131" t="s">
        <v>285</v>
      </c>
      <c r="I185" s="124"/>
      <c r="J185" s="132">
        <f>BK185</f>
        <v>0</v>
      </c>
      <c r="L185" s="121"/>
      <c r="M185" s="126"/>
      <c r="P185" s="127">
        <f>P186</f>
        <v>0</v>
      </c>
      <c r="R185" s="127">
        <f>R186</f>
        <v>0</v>
      </c>
      <c r="T185" s="128">
        <f>T186</f>
        <v>0</v>
      </c>
      <c r="AR185" s="122" t="s">
        <v>87</v>
      </c>
      <c r="AT185" s="129" t="s">
        <v>76</v>
      </c>
      <c r="AU185" s="129" t="s">
        <v>85</v>
      </c>
      <c r="AY185" s="122" t="s">
        <v>139</v>
      </c>
      <c r="BK185" s="130">
        <f>BK186</f>
        <v>0</v>
      </c>
    </row>
    <row r="186" spans="2:65" s="1" customFormat="1" ht="16.5" customHeight="1">
      <c r="B186" s="32"/>
      <c r="C186" s="133" t="s">
        <v>514</v>
      </c>
      <c r="D186" s="133" t="s">
        <v>142</v>
      </c>
      <c r="E186" s="134" t="s">
        <v>515</v>
      </c>
      <c r="F186" s="135" t="s">
        <v>516</v>
      </c>
      <c r="G186" s="136" t="s">
        <v>145</v>
      </c>
      <c r="H186" s="137">
        <v>1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42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146</v>
      </c>
      <c r="AT186" s="145" t="s">
        <v>142</v>
      </c>
      <c r="AU186" s="145" t="s">
        <v>87</v>
      </c>
      <c r="AY186" s="17" t="s">
        <v>139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85</v>
      </c>
      <c r="BK186" s="146">
        <f>ROUND(I186*H186,2)</f>
        <v>0</v>
      </c>
      <c r="BL186" s="17" t="s">
        <v>146</v>
      </c>
      <c r="BM186" s="145" t="s">
        <v>517</v>
      </c>
    </row>
    <row r="187" spans="2:65" s="11" customFormat="1" ht="22.95" customHeight="1">
      <c r="B187" s="121"/>
      <c r="D187" s="122" t="s">
        <v>76</v>
      </c>
      <c r="E187" s="131" t="s">
        <v>518</v>
      </c>
      <c r="F187" s="131" t="s">
        <v>519</v>
      </c>
      <c r="I187" s="124"/>
      <c r="J187" s="132">
        <f>BK187</f>
        <v>0</v>
      </c>
      <c r="L187" s="121"/>
      <c r="M187" s="126"/>
      <c r="P187" s="127">
        <f>SUM(P188:P199)</f>
        <v>0</v>
      </c>
      <c r="R187" s="127">
        <f>SUM(R188:R199)</f>
        <v>1.0981799999999999</v>
      </c>
      <c r="T187" s="128">
        <f>SUM(T188:T199)</f>
        <v>0</v>
      </c>
      <c r="AR187" s="122" t="s">
        <v>87</v>
      </c>
      <c r="AT187" s="129" t="s">
        <v>76</v>
      </c>
      <c r="AU187" s="129" t="s">
        <v>85</v>
      </c>
      <c r="AY187" s="122" t="s">
        <v>139</v>
      </c>
      <c r="BK187" s="130">
        <f>SUM(BK188:BK199)</f>
        <v>0</v>
      </c>
    </row>
    <row r="188" spans="2:65" s="1" customFormat="1" ht="16.5" customHeight="1">
      <c r="B188" s="32"/>
      <c r="C188" s="133" t="s">
        <v>520</v>
      </c>
      <c r="D188" s="133" t="s">
        <v>142</v>
      </c>
      <c r="E188" s="134" t="s">
        <v>521</v>
      </c>
      <c r="F188" s="135" t="s">
        <v>522</v>
      </c>
      <c r="G188" s="136" t="s">
        <v>170</v>
      </c>
      <c r="H188" s="137">
        <v>25</v>
      </c>
      <c r="I188" s="138"/>
      <c r="J188" s="139">
        <f t="shared" ref="J188:J193" si="0">ROUND(I188*H188,2)</f>
        <v>0</v>
      </c>
      <c r="K188" s="140"/>
      <c r="L188" s="32"/>
      <c r="M188" s="141" t="s">
        <v>1</v>
      </c>
      <c r="N188" s="142" t="s">
        <v>42</v>
      </c>
      <c r="P188" s="143">
        <f t="shared" ref="P188:P193" si="1">O188*H188</f>
        <v>0</v>
      </c>
      <c r="Q188" s="143">
        <v>0</v>
      </c>
      <c r="R188" s="143">
        <f t="shared" ref="R188:R193" si="2">Q188*H188</f>
        <v>0</v>
      </c>
      <c r="S188" s="143">
        <v>0</v>
      </c>
      <c r="T188" s="144">
        <f t="shared" ref="T188:T193" si="3">S188*H188</f>
        <v>0</v>
      </c>
      <c r="AR188" s="145" t="s">
        <v>146</v>
      </c>
      <c r="AT188" s="145" t="s">
        <v>142</v>
      </c>
      <c r="AU188" s="145" t="s">
        <v>87</v>
      </c>
      <c r="AY188" s="17" t="s">
        <v>139</v>
      </c>
      <c r="BE188" s="146">
        <f t="shared" ref="BE188:BE193" si="4">IF(N188="základní",J188,0)</f>
        <v>0</v>
      </c>
      <c r="BF188" s="146">
        <f t="shared" ref="BF188:BF193" si="5">IF(N188="snížená",J188,0)</f>
        <v>0</v>
      </c>
      <c r="BG188" s="146">
        <f t="shared" ref="BG188:BG193" si="6">IF(N188="zákl. přenesená",J188,0)</f>
        <v>0</v>
      </c>
      <c r="BH188" s="146">
        <f t="shared" ref="BH188:BH193" si="7">IF(N188="sníž. přenesená",J188,0)</f>
        <v>0</v>
      </c>
      <c r="BI188" s="146">
        <f t="shared" ref="BI188:BI193" si="8">IF(N188="nulová",J188,0)</f>
        <v>0</v>
      </c>
      <c r="BJ188" s="17" t="s">
        <v>85</v>
      </c>
      <c r="BK188" s="146">
        <f t="shared" ref="BK188:BK193" si="9">ROUND(I188*H188,2)</f>
        <v>0</v>
      </c>
      <c r="BL188" s="17" t="s">
        <v>146</v>
      </c>
      <c r="BM188" s="145" t="s">
        <v>523</v>
      </c>
    </row>
    <row r="189" spans="2:65" s="1" customFormat="1" ht="16.5" customHeight="1">
      <c r="B189" s="32"/>
      <c r="C189" s="133" t="s">
        <v>524</v>
      </c>
      <c r="D189" s="133" t="s">
        <v>142</v>
      </c>
      <c r="E189" s="134" t="s">
        <v>525</v>
      </c>
      <c r="F189" s="135" t="s">
        <v>526</v>
      </c>
      <c r="G189" s="136" t="s">
        <v>170</v>
      </c>
      <c r="H189" s="137">
        <v>25</v>
      </c>
      <c r="I189" s="138"/>
      <c r="J189" s="139">
        <f t="shared" si="0"/>
        <v>0</v>
      </c>
      <c r="K189" s="140"/>
      <c r="L189" s="32"/>
      <c r="M189" s="141" t="s">
        <v>1</v>
      </c>
      <c r="N189" s="142" t="s">
        <v>42</v>
      </c>
      <c r="P189" s="143">
        <f t="shared" si="1"/>
        <v>0</v>
      </c>
      <c r="Q189" s="143">
        <v>2.9999999999999997E-4</v>
      </c>
      <c r="R189" s="143">
        <f t="shared" si="2"/>
        <v>7.4999999999999997E-3</v>
      </c>
      <c r="S189" s="143">
        <v>0</v>
      </c>
      <c r="T189" s="144">
        <f t="shared" si="3"/>
        <v>0</v>
      </c>
      <c r="AR189" s="145" t="s">
        <v>146</v>
      </c>
      <c r="AT189" s="145" t="s">
        <v>142</v>
      </c>
      <c r="AU189" s="145" t="s">
        <v>87</v>
      </c>
      <c r="AY189" s="17" t="s">
        <v>139</v>
      </c>
      <c r="BE189" s="146">
        <f t="shared" si="4"/>
        <v>0</v>
      </c>
      <c r="BF189" s="146">
        <f t="shared" si="5"/>
        <v>0</v>
      </c>
      <c r="BG189" s="146">
        <f t="shared" si="6"/>
        <v>0</v>
      </c>
      <c r="BH189" s="146">
        <f t="shared" si="7"/>
        <v>0</v>
      </c>
      <c r="BI189" s="146">
        <f t="shared" si="8"/>
        <v>0</v>
      </c>
      <c r="BJ189" s="17" t="s">
        <v>85</v>
      </c>
      <c r="BK189" s="146">
        <f t="shared" si="9"/>
        <v>0</v>
      </c>
      <c r="BL189" s="17" t="s">
        <v>146</v>
      </c>
      <c r="BM189" s="145" t="s">
        <v>527</v>
      </c>
    </row>
    <row r="190" spans="2:65" s="1" customFormat="1" ht="21.75" customHeight="1">
      <c r="B190" s="32"/>
      <c r="C190" s="133" t="s">
        <v>528</v>
      </c>
      <c r="D190" s="133" t="s">
        <v>142</v>
      </c>
      <c r="E190" s="134" t="s">
        <v>529</v>
      </c>
      <c r="F190" s="135" t="s">
        <v>530</v>
      </c>
      <c r="G190" s="136" t="s">
        <v>170</v>
      </c>
      <c r="H190" s="137">
        <v>25</v>
      </c>
      <c r="I190" s="138"/>
      <c r="J190" s="139">
        <f t="shared" si="0"/>
        <v>0</v>
      </c>
      <c r="K190" s="140"/>
      <c r="L190" s="32"/>
      <c r="M190" s="141" t="s">
        <v>1</v>
      </c>
      <c r="N190" s="142" t="s">
        <v>42</v>
      </c>
      <c r="P190" s="143">
        <f t="shared" si="1"/>
        <v>0</v>
      </c>
      <c r="Q190" s="143">
        <v>4.5500000000000002E-3</v>
      </c>
      <c r="R190" s="143">
        <f t="shared" si="2"/>
        <v>0.11375</v>
      </c>
      <c r="S190" s="143">
        <v>0</v>
      </c>
      <c r="T190" s="144">
        <f t="shared" si="3"/>
        <v>0</v>
      </c>
      <c r="AR190" s="145" t="s">
        <v>146</v>
      </c>
      <c r="AT190" s="145" t="s">
        <v>142</v>
      </c>
      <c r="AU190" s="145" t="s">
        <v>87</v>
      </c>
      <c r="AY190" s="17" t="s">
        <v>139</v>
      </c>
      <c r="BE190" s="146">
        <f t="shared" si="4"/>
        <v>0</v>
      </c>
      <c r="BF190" s="146">
        <f t="shared" si="5"/>
        <v>0</v>
      </c>
      <c r="BG190" s="146">
        <f t="shared" si="6"/>
        <v>0</v>
      </c>
      <c r="BH190" s="146">
        <f t="shared" si="7"/>
        <v>0</v>
      </c>
      <c r="BI190" s="146">
        <f t="shared" si="8"/>
        <v>0</v>
      </c>
      <c r="BJ190" s="17" t="s">
        <v>85</v>
      </c>
      <c r="BK190" s="146">
        <f t="shared" si="9"/>
        <v>0</v>
      </c>
      <c r="BL190" s="17" t="s">
        <v>146</v>
      </c>
      <c r="BM190" s="145" t="s">
        <v>531</v>
      </c>
    </row>
    <row r="191" spans="2:65" s="1" customFormat="1" ht="24.15" customHeight="1">
      <c r="B191" s="32"/>
      <c r="C191" s="133" t="s">
        <v>532</v>
      </c>
      <c r="D191" s="133" t="s">
        <v>142</v>
      </c>
      <c r="E191" s="134" t="s">
        <v>533</v>
      </c>
      <c r="F191" s="135" t="s">
        <v>534</v>
      </c>
      <c r="G191" s="136" t="s">
        <v>296</v>
      </c>
      <c r="H191" s="137">
        <v>21</v>
      </c>
      <c r="I191" s="138"/>
      <c r="J191" s="139">
        <f t="shared" si="0"/>
        <v>0</v>
      </c>
      <c r="K191" s="140"/>
      <c r="L191" s="32"/>
      <c r="M191" s="141" t="s">
        <v>1</v>
      </c>
      <c r="N191" s="142" t="s">
        <v>42</v>
      </c>
      <c r="P191" s="143">
        <f t="shared" si="1"/>
        <v>0</v>
      </c>
      <c r="Q191" s="143">
        <v>4.2999999999999999E-4</v>
      </c>
      <c r="R191" s="143">
        <f t="shared" si="2"/>
        <v>9.0299999999999998E-3</v>
      </c>
      <c r="S191" s="143">
        <v>0</v>
      </c>
      <c r="T191" s="144">
        <f t="shared" si="3"/>
        <v>0</v>
      </c>
      <c r="AR191" s="145" t="s">
        <v>146</v>
      </c>
      <c r="AT191" s="145" t="s">
        <v>142</v>
      </c>
      <c r="AU191" s="145" t="s">
        <v>87</v>
      </c>
      <c r="AY191" s="17" t="s">
        <v>139</v>
      </c>
      <c r="BE191" s="146">
        <f t="shared" si="4"/>
        <v>0</v>
      </c>
      <c r="BF191" s="146">
        <f t="shared" si="5"/>
        <v>0</v>
      </c>
      <c r="BG191" s="146">
        <f t="shared" si="6"/>
        <v>0</v>
      </c>
      <c r="BH191" s="146">
        <f t="shared" si="7"/>
        <v>0</v>
      </c>
      <c r="BI191" s="146">
        <f t="shared" si="8"/>
        <v>0</v>
      </c>
      <c r="BJ191" s="17" t="s">
        <v>85</v>
      </c>
      <c r="BK191" s="146">
        <f t="shared" si="9"/>
        <v>0</v>
      </c>
      <c r="BL191" s="17" t="s">
        <v>146</v>
      </c>
      <c r="BM191" s="145" t="s">
        <v>535</v>
      </c>
    </row>
    <row r="192" spans="2:65" s="1" customFormat="1" ht="24.15" customHeight="1">
      <c r="B192" s="32"/>
      <c r="C192" s="133" t="s">
        <v>536</v>
      </c>
      <c r="D192" s="133" t="s">
        <v>142</v>
      </c>
      <c r="E192" s="134" t="s">
        <v>537</v>
      </c>
      <c r="F192" s="135" t="s">
        <v>538</v>
      </c>
      <c r="G192" s="136" t="s">
        <v>170</v>
      </c>
      <c r="H192" s="137">
        <v>25</v>
      </c>
      <c r="I192" s="138"/>
      <c r="J192" s="139">
        <f t="shared" si="0"/>
        <v>0</v>
      </c>
      <c r="K192" s="140"/>
      <c r="L192" s="32"/>
      <c r="M192" s="141" t="s">
        <v>1</v>
      </c>
      <c r="N192" s="142" t="s">
        <v>42</v>
      </c>
      <c r="P192" s="143">
        <f t="shared" si="1"/>
        <v>0</v>
      </c>
      <c r="Q192" s="143">
        <v>9.1000000000000004E-3</v>
      </c>
      <c r="R192" s="143">
        <f t="shared" si="2"/>
        <v>0.22750000000000001</v>
      </c>
      <c r="S192" s="143">
        <v>0</v>
      </c>
      <c r="T192" s="144">
        <f t="shared" si="3"/>
        <v>0</v>
      </c>
      <c r="AR192" s="145" t="s">
        <v>146</v>
      </c>
      <c r="AT192" s="145" t="s">
        <v>142</v>
      </c>
      <c r="AU192" s="145" t="s">
        <v>87</v>
      </c>
      <c r="AY192" s="17" t="s">
        <v>139</v>
      </c>
      <c r="BE192" s="146">
        <f t="shared" si="4"/>
        <v>0</v>
      </c>
      <c r="BF192" s="146">
        <f t="shared" si="5"/>
        <v>0</v>
      </c>
      <c r="BG192" s="146">
        <f t="shared" si="6"/>
        <v>0</v>
      </c>
      <c r="BH192" s="146">
        <f t="shared" si="7"/>
        <v>0</v>
      </c>
      <c r="BI192" s="146">
        <f t="shared" si="8"/>
        <v>0</v>
      </c>
      <c r="BJ192" s="17" t="s">
        <v>85</v>
      </c>
      <c r="BK192" s="146">
        <f t="shared" si="9"/>
        <v>0</v>
      </c>
      <c r="BL192" s="17" t="s">
        <v>146</v>
      </c>
      <c r="BM192" s="145" t="s">
        <v>539</v>
      </c>
    </row>
    <row r="193" spans="2:65" s="1" customFormat="1" ht="24.15" customHeight="1">
      <c r="B193" s="32"/>
      <c r="C193" s="160" t="s">
        <v>490</v>
      </c>
      <c r="D193" s="160" t="s">
        <v>197</v>
      </c>
      <c r="E193" s="161" t="s">
        <v>540</v>
      </c>
      <c r="F193" s="162" t="s">
        <v>541</v>
      </c>
      <c r="G193" s="163" t="s">
        <v>170</v>
      </c>
      <c r="H193" s="164">
        <v>32</v>
      </c>
      <c r="I193" s="165"/>
      <c r="J193" s="166">
        <f t="shared" si="0"/>
        <v>0</v>
      </c>
      <c r="K193" s="167"/>
      <c r="L193" s="168"/>
      <c r="M193" s="169" t="s">
        <v>1</v>
      </c>
      <c r="N193" s="170" t="s">
        <v>42</v>
      </c>
      <c r="P193" s="143">
        <f t="shared" si="1"/>
        <v>0</v>
      </c>
      <c r="Q193" s="143">
        <v>1.77E-2</v>
      </c>
      <c r="R193" s="143">
        <f t="shared" si="2"/>
        <v>0.56640000000000001</v>
      </c>
      <c r="S193" s="143">
        <v>0</v>
      </c>
      <c r="T193" s="144">
        <f t="shared" si="3"/>
        <v>0</v>
      </c>
      <c r="AR193" s="145" t="s">
        <v>490</v>
      </c>
      <c r="AT193" s="145" t="s">
        <v>197</v>
      </c>
      <c r="AU193" s="145" t="s">
        <v>87</v>
      </c>
      <c r="AY193" s="17" t="s">
        <v>139</v>
      </c>
      <c r="BE193" s="146">
        <f t="shared" si="4"/>
        <v>0</v>
      </c>
      <c r="BF193" s="146">
        <f t="shared" si="5"/>
        <v>0</v>
      </c>
      <c r="BG193" s="146">
        <f t="shared" si="6"/>
        <v>0</v>
      </c>
      <c r="BH193" s="146">
        <f t="shared" si="7"/>
        <v>0</v>
      </c>
      <c r="BI193" s="146">
        <f t="shared" si="8"/>
        <v>0</v>
      </c>
      <c r="BJ193" s="17" t="s">
        <v>85</v>
      </c>
      <c r="BK193" s="146">
        <f t="shared" si="9"/>
        <v>0</v>
      </c>
      <c r="BL193" s="17" t="s">
        <v>146</v>
      </c>
      <c r="BM193" s="145" t="s">
        <v>542</v>
      </c>
    </row>
    <row r="194" spans="2:65" s="12" customFormat="1">
      <c r="B194" s="152"/>
      <c r="D194" s="153" t="s">
        <v>173</v>
      </c>
      <c r="E194" s="154" t="s">
        <v>1</v>
      </c>
      <c r="F194" s="155" t="s">
        <v>543</v>
      </c>
      <c r="H194" s="156">
        <v>31.25</v>
      </c>
      <c r="I194" s="157"/>
      <c r="L194" s="152"/>
      <c r="M194" s="158"/>
      <c r="T194" s="159"/>
      <c r="AT194" s="154" t="s">
        <v>173</v>
      </c>
      <c r="AU194" s="154" t="s">
        <v>87</v>
      </c>
      <c r="AV194" s="12" t="s">
        <v>87</v>
      </c>
      <c r="AW194" s="12" t="s">
        <v>33</v>
      </c>
      <c r="AX194" s="12" t="s">
        <v>77</v>
      </c>
      <c r="AY194" s="154" t="s">
        <v>139</v>
      </c>
    </row>
    <row r="195" spans="2:65" s="12" customFormat="1">
      <c r="B195" s="152"/>
      <c r="D195" s="153" t="s">
        <v>173</v>
      </c>
      <c r="E195" s="154" t="s">
        <v>1</v>
      </c>
      <c r="F195" s="155" t="s">
        <v>544</v>
      </c>
      <c r="H195" s="156">
        <v>32</v>
      </c>
      <c r="I195" s="157"/>
      <c r="L195" s="152"/>
      <c r="M195" s="158"/>
      <c r="T195" s="159"/>
      <c r="AT195" s="154" t="s">
        <v>173</v>
      </c>
      <c r="AU195" s="154" t="s">
        <v>87</v>
      </c>
      <c r="AV195" s="12" t="s">
        <v>87</v>
      </c>
      <c r="AW195" s="12" t="s">
        <v>33</v>
      </c>
      <c r="AX195" s="12" t="s">
        <v>85</v>
      </c>
      <c r="AY195" s="154" t="s">
        <v>139</v>
      </c>
    </row>
    <row r="196" spans="2:65" s="1" customFormat="1" ht="16.5" customHeight="1">
      <c r="B196" s="32"/>
      <c r="C196" s="160" t="s">
        <v>545</v>
      </c>
      <c r="D196" s="160" t="s">
        <v>197</v>
      </c>
      <c r="E196" s="161" t="s">
        <v>546</v>
      </c>
      <c r="F196" s="162" t="s">
        <v>547</v>
      </c>
      <c r="G196" s="163" t="s">
        <v>548</v>
      </c>
      <c r="H196" s="164">
        <v>160</v>
      </c>
      <c r="I196" s="165"/>
      <c r="J196" s="166">
        <f>ROUND(I196*H196,2)</f>
        <v>0</v>
      </c>
      <c r="K196" s="167"/>
      <c r="L196" s="168"/>
      <c r="M196" s="169" t="s">
        <v>1</v>
      </c>
      <c r="N196" s="170" t="s">
        <v>42</v>
      </c>
      <c r="P196" s="143">
        <f>O196*H196</f>
        <v>0</v>
      </c>
      <c r="Q196" s="143">
        <v>1E-3</v>
      </c>
      <c r="R196" s="143">
        <f>Q196*H196</f>
        <v>0.16</v>
      </c>
      <c r="S196" s="143">
        <v>0</v>
      </c>
      <c r="T196" s="144">
        <f>S196*H196</f>
        <v>0</v>
      </c>
      <c r="AR196" s="145" t="s">
        <v>490</v>
      </c>
      <c r="AT196" s="145" t="s">
        <v>197</v>
      </c>
      <c r="AU196" s="145" t="s">
        <v>87</v>
      </c>
      <c r="AY196" s="17" t="s">
        <v>139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85</v>
      </c>
      <c r="BK196" s="146">
        <f>ROUND(I196*H196,2)</f>
        <v>0</v>
      </c>
      <c r="BL196" s="17" t="s">
        <v>146</v>
      </c>
      <c r="BM196" s="145" t="s">
        <v>549</v>
      </c>
    </row>
    <row r="197" spans="2:65" s="12" customFormat="1">
      <c r="B197" s="152"/>
      <c r="D197" s="153" t="s">
        <v>173</v>
      </c>
      <c r="E197" s="154" t="s">
        <v>1</v>
      </c>
      <c r="F197" s="155" t="s">
        <v>550</v>
      </c>
      <c r="H197" s="156">
        <v>160</v>
      </c>
      <c r="I197" s="157"/>
      <c r="L197" s="152"/>
      <c r="M197" s="158"/>
      <c r="T197" s="159"/>
      <c r="AT197" s="154" t="s">
        <v>173</v>
      </c>
      <c r="AU197" s="154" t="s">
        <v>87</v>
      </c>
      <c r="AV197" s="12" t="s">
        <v>87</v>
      </c>
      <c r="AW197" s="12" t="s">
        <v>33</v>
      </c>
      <c r="AX197" s="12" t="s">
        <v>85</v>
      </c>
      <c r="AY197" s="154" t="s">
        <v>139</v>
      </c>
    </row>
    <row r="198" spans="2:65" s="1" customFormat="1" ht="21.75" customHeight="1">
      <c r="B198" s="32"/>
      <c r="C198" s="160" t="s">
        <v>551</v>
      </c>
      <c r="D198" s="160" t="s">
        <v>197</v>
      </c>
      <c r="E198" s="161" t="s">
        <v>552</v>
      </c>
      <c r="F198" s="162" t="s">
        <v>553</v>
      </c>
      <c r="G198" s="163" t="s">
        <v>548</v>
      </c>
      <c r="H198" s="164">
        <v>14</v>
      </c>
      <c r="I198" s="165"/>
      <c r="J198" s="166">
        <f>ROUND(I198*H198,2)</f>
        <v>0</v>
      </c>
      <c r="K198" s="167"/>
      <c r="L198" s="168"/>
      <c r="M198" s="169" t="s">
        <v>1</v>
      </c>
      <c r="N198" s="170" t="s">
        <v>42</v>
      </c>
      <c r="P198" s="143">
        <f>O198*H198</f>
        <v>0</v>
      </c>
      <c r="Q198" s="143">
        <v>1E-3</v>
      </c>
      <c r="R198" s="143">
        <f>Q198*H198</f>
        <v>1.4E-2</v>
      </c>
      <c r="S198" s="143">
        <v>0</v>
      </c>
      <c r="T198" s="144">
        <f>S198*H198</f>
        <v>0</v>
      </c>
      <c r="AR198" s="145" t="s">
        <v>490</v>
      </c>
      <c r="AT198" s="145" t="s">
        <v>197</v>
      </c>
      <c r="AU198" s="145" t="s">
        <v>87</v>
      </c>
      <c r="AY198" s="17" t="s">
        <v>139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85</v>
      </c>
      <c r="BK198" s="146">
        <f>ROUND(I198*H198,2)</f>
        <v>0</v>
      </c>
      <c r="BL198" s="17" t="s">
        <v>146</v>
      </c>
      <c r="BM198" s="145" t="s">
        <v>554</v>
      </c>
    </row>
    <row r="199" spans="2:65" s="12" customFormat="1">
      <c r="B199" s="152"/>
      <c r="D199" s="153" t="s">
        <v>173</v>
      </c>
      <c r="E199" s="154" t="s">
        <v>1</v>
      </c>
      <c r="F199" s="155" t="s">
        <v>555</v>
      </c>
      <c r="H199" s="156">
        <v>14</v>
      </c>
      <c r="I199" s="157"/>
      <c r="L199" s="152"/>
      <c r="M199" s="158"/>
      <c r="T199" s="159"/>
      <c r="AT199" s="154" t="s">
        <v>173</v>
      </c>
      <c r="AU199" s="154" t="s">
        <v>87</v>
      </c>
      <c r="AV199" s="12" t="s">
        <v>87</v>
      </c>
      <c r="AW199" s="12" t="s">
        <v>33</v>
      </c>
      <c r="AX199" s="12" t="s">
        <v>85</v>
      </c>
      <c r="AY199" s="154" t="s">
        <v>139</v>
      </c>
    </row>
    <row r="200" spans="2:65" s="11" customFormat="1" ht="22.95" customHeight="1">
      <c r="B200" s="121"/>
      <c r="D200" s="122" t="s">
        <v>76</v>
      </c>
      <c r="E200" s="131" t="s">
        <v>556</v>
      </c>
      <c r="F200" s="131" t="s">
        <v>557</v>
      </c>
      <c r="I200" s="124"/>
      <c r="J200" s="132">
        <f>BK200</f>
        <v>0</v>
      </c>
      <c r="L200" s="121"/>
      <c r="M200" s="126"/>
      <c r="P200" s="127">
        <f>SUM(P201:P207)</f>
        <v>0</v>
      </c>
      <c r="R200" s="127">
        <f>SUM(R201:R207)</f>
        <v>2.3129999999999998E-2</v>
      </c>
      <c r="T200" s="128">
        <f>SUM(T201:T207)</f>
        <v>9.4499999999999983E-3</v>
      </c>
      <c r="AR200" s="122" t="s">
        <v>87</v>
      </c>
      <c r="AT200" s="129" t="s">
        <v>76</v>
      </c>
      <c r="AU200" s="129" t="s">
        <v>85</v>
      </c>
      <c r="AY200" s="122" t="s">
        <v>139</v>
      </c>
      <c r="BK200" s="130">
        <f>SUM(BK201:BK207)</f>
        <v>0</v>
      </c>
    </row>
    <row r="201" spans="2:65" s="1" customFormat="1" ht="24.15" customHeight="1">
      <c r="B201" s="32"/>
      <c r="C201" s="133" t="s">
        <v>558</v>
      </c>
      <c r="D201" s="133" t="s">
        <v>142</v>
      </c>
      <c r="E201" s="134" t="s">
        <v>559</v>
      </c>
      <c r="F201" s="135" t="s">
        <v>560</v>
      </c>
      <c r="G201" s="136" t="s">
        <v>170</v>
      </c>
      <c r="H201" s="137">
        <v>63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42</v>
      </c>
      <c r="P201" s="143">
        <f>O201*H201</f>
        <v>0</v>
      </c>
      <c r="Q201" s="143">
        <v>0</v>
      </c>
      <c r="R201" s="143">
        <f>Q201*H201</f>
        <v>0</v>
      </c>
      <c r="S201" s="143">
        <v>1.4999999999999999E-4</v>
      </c>
      <c r="T201" s="144">
        <f>S201*H201</f>
        <v>9.4499999999999983E-3</v>
      </c>
      <c r="AR201" s="145" t="s">
        <v>146</v>
      </c>
      <c r="AT201" s="145" t="s">
        <v>142</v>
      </c>
      <c r="AU201" s="145" t="s">
        <v>87</v>
      </c>
      <c r="AY201" s="17" t="s">
        <v>139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85</v>
      </c>
      <c r="BK201" s="146">
        <f>ROUND(I201*H201,2)</f>
        <v>0</v>
      </c>
      <c r="BL201" s="17" t="s">
        <v>146</v>
      </c>
      <c r="BM201" s="145" t="s">
        <v>561</v>
      </c>
    </row>
    <row r="202" spans="2:65" s="12" customFormat="1">
      <c r="B202" s="152"/>
      <c r="D202" s="153" t="s">
        <v>173</v>
      </c>
      <c r="E202" s="154" t="s">
        <v>1</v>
      </c>
      <c r="F202" s="155" t="s">
        <v>562</v>
      </c>
      <c r="H202" s="156">
        <v>63.06</v>
      </c>
      <c r="I202" s="157"/>
      <c r="L202" s="152"/>
      <c r="M202" s="158"/>
      <c r="T202" s="159"/>
      <c r="AT202" s="154" t="s">
        <v>173</v>
      </c>
      <c r="AU202" s="154" t="s">
        <v>87</v>
      </c>
      <c r="AV202" s="12" t="s">
        <v>87</v>
      </c>
      <c r="AW202" s="12" t="s">
        <v>33</v>
      </c>
      <c r="AX202" s="12" t="s">
        <v>77</v>
      </c>
      <c r="AY202" s="154" t="s">
        <v>139</v>
      </c>
    </row>
    <row r="203" spans="2:65" s="12" customFormat="1">
      <c r="B203" s="152"/>
      <c r="D203" s="153" t="s">
        <v>173</v>
      </c>
      <c r="E203" s="154" t="s">
        <v>1</v>
      </c>
      <c r="F203" s="155" t="s">
        <v>563</v>
      </c>
      <c r="H203" s="156">
        <v>63</v>
      </c>
      <c r="I203" s="157"/>
      <c r="L203" s="152"/>
      <c r="M203" s="158"/>
      <c r="T203" s="159"/>
      <c r="AT203" s="154" t="s">
        <v>173</v>
      </c>
      <c r="AU203" s="154" t="s">
        <v>87</v>
      </c>
      <c r="AV203" s="12" t="s">
        <v>87</v>
      </c>
      <c r="AW203" s="12" t="s">
        <v>33</v>
      </c>
      <c r="AX203" s="12" t="s">
        <v>85</v>
      </c>
      <c r="AY203" s="154" t="s">
        <v>139</v>
      </c>
    </row>
    <row r="204" spans="2:65" s="1" customFormat="1" ht="16.5" customHeight="1">
      <c r="B204" s="32"/>
      <c r="C204" s="133" t="s">
        <v>564</v>
      </c>
      <c r="D204" s="133" t="s">
        <v>142</v>
      </c>
      <c r="E204" s="134" t="s">
        <v>565</v>
      </c>
      <c r="F204" s="135" t="s">
        <v>566</v>
      </c>
      <c r="G204" s="136" t="s">
        <v>170</v>
      </c>
      <c r="H204" s="137">
        <v>88</v>
      </c>
      <c r="I204" s="138"/>
      <c r="J204" s="139">
        <f>ROUND(I204*H204,2)</f>
        <v>0</v>
      </c>
      <c r="K204" s="140"/>
      <c r="L204" s="32"/>
      <c r="M204" s="141" t="s">
        <v>1</v>
      </c>
      <c r="N204" s="142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146</v>
      </c>
      <c r="AT204" s="145" t="s">
        <v>142</v>
      </c>
      <c r="AU204" s="145" t="s">
        <v>87</v>
      </c>
      <c r="AY204" s="17" t="s">
        <v>139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85</v>
      </c>
      <c r="BK204" s="146">
        <f>ROUND(I204*H204,2)</f>
        <v>0</v>
      </c>
      <c r="BL204" s="17" t="s">
        <v>146</v>
      </c>
      <c r="BM204" s="145" t="s">
        <v>567</v>
      </c>
    </row>
    <row r="205" spans="2:65" s="12" customFormat="1">
      <c r="B205" s="152"/>
      <c r="D205" s="153" t="s">
        <v>173</v>
      </c>
      <c r="E205" s="154" t="s">
        <v>1</v>
      </c>
      <c r="F205" s="155" t="s">
        <v>568</v>
      </c>
      <c r="H205" s="156">
        <v>88</v>
      </c>
      <c r="I205" s="157"/>
      <c r="L205" s="152"/>
      <c r="M205" s="158"/>
      <c r="T205" s="159"/>
      <c r="AT205" s="154" t="s">
        <v>173</v>
      </c>
      <c r="AU205" s="154" t="s">
        <v>87</v>
      </c>
      <c r="AV205" s="12" t="s">
        <v>87</v>
      </c>
      <c r="AW205" s="12" t="s">
        <v>33</v>
      </c>
      <c r="AX205" s="12" t="s">
        <v>85</v>
      </c>
      <c r="AY205" s="154" t="s">
        <v>139</v>
      </c>
    </row>
    <row r="206" spans="2:65" s="1" customFormat="1" ht="24.15" customHeight="1">
      <c r="B206" s="32"/>
      <c r="C206" s="133" t="s">
        <v>569</v>
      </c>
      <c r="D206" s="133" t="s">
        <v>142</v>
      </c>
      <c r="E206" s="134" t="s">
        <v>570</v>
      </c>
      <c r="F206" s="135" t="s">
        <v>571</v>
      </c>
      <c r="G206" s="136" t="s">
        <v>170</v>
      </c>
      <c r="H206" s="137">
        <v>25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42</v>
      </c>
      <c r="P206" s="143">
        <f>O206*H206</f>
        <v>0</v>
      </c>
      <c r="Q206" s="143">
        <v>1.0000000000000001E-5</v>
      </c>
      <c r="R206" s="143">
        <f>Q206*H206</f>
        <v>2.5000000000000001E-4</v>
      </c>
      <c r="S206" s="143">
        <v>0</v>
      </c>
      <c r="T206" s="144">
        <f>S206*H206</f>
        <v>0</v>
      </c>
      <c r="AR206" s="145" t="s">
        <v>146</v>
      </c>
      <c r="AT206" s="145" t="s">
        <v>142</v>
      </c>
      <c r="AU206" s="145" t="s">
        <v>87</v>
      </c>
      <c r="AY206" s="17" t="s">
        <v>139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85</v>
      </c>
      <c r="BK206" s="146">
        <f>ROUND(I206*H206,2)</f>
        <v>0</v>
      </c>
      <c r="BL206" s="17" t="s">
        <v>146</v>
      </c>
      <c r="BM206" s="145" t="s">
        <v>572</v>
      </c>
    </row>
    <row r="207" spans="2:65" s="1" customFormat="1" ht="33" customHeight="1">
      <c r="B207" s="32"/>
      <c r="C207" s="133" t="s">
        <v>573</v>
      </c>
      <c r="D207" s="133" t="s">
        <v>142</v>
      </c>
      <c r="E207" s="134" t="s">
        <v>574</v>
      </c>
      <c r="F207" s="135" t="s">
        <v>575</v>
      </c>
      <c r="G207" s="136" t="s">
        <v>170</v>
      </c>
      <c r="H207" s="137">
        <v>88</v>
      </c>
      <c r="I207" s="138"/>
      <c r="J207" s="139">
        <f>ROUND(I207*H207,2)</f>
        <v>0</v>
      </c>
      <c r="K207" s="140"/>
      <c r="L207" s="32"/>
      <c r="M207" s="147" t="s">
        <v>1</v>
      </c>
      <c r="N207" s="148" t="s">
        <v>42</v>
      </c>
      <c r="O207" s="149"/>
      <c r="P207" s="150">
        <f>O207*H207</f>
        <v>0</v>
      </c>
      <c r="Q207" s="150">
        <v>2.5999999999999998E-4</v>
      </c>
      <c r="R207" s="150">
        <f>Q207*H207</f>
        <v>2.2879999999999998E-2</v>
      </c>
      <c r="S207" s="150">
        <v>0</v>
      </c>
      <c r="T207" s="151">
        <f>S207*H207</f>
        <v>0</v>
      </c>
      <c r="AR207" s="145" t="s">
        <v>146</v>
      </c>
      <c r="AT207" s="145" t="s">
        <v>142</v>
      </c>
      <c r="AU207" s="145" t="s">
        <v>87</v>
      </c>
      <c r="AY207" s="17" t="s">
        <v>139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85</v>
      </c>
      <c r="BK207" s="146">
        <f>ROUND(I207*H207,2)</f>
        <v>0</v>
      </c>
      <c r="BL207" s="17" t="s">
        <v>146</v>
      </c>
      <c r="BM207" s="145" t="s">
        <v>576</v>
      </c>
    </row>
    <row r="208" spans="2:65" s="1" customFormat="1" ht="6.9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32"/>
    </row>
  </sheetData>
  <sheetProtection algorithmName="SHA-512" hashValue="QDModZ7GqrBoO9B49zitKB9AeupCqs3+HvoDpzDE1MPTOxEJ3Po9YPEFbWsGG9vWVa7vuf+pmTfbzAcmKrJ31Q==" saltValue="aPOL+OC88LCfyly5hJfUlA==" spinCount="100000" sheet="1" formatColumns="0" formatRows="0" autoFilter="0"/>
  <autoFilter ref="C128:K207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577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ROUND(J126,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ROUND((SUM(BE126:BE192)),  2)</f>
        <v>0</v>
      </c>
      <c r="I33" s="92">
        <v>0.21</v>
      </c>
      <c r="J33" s="91">
        <f>ROUND(((SUM(BE126:BE192))*I33),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ROUND((SUM(BF126:BF192)),  2)</f>
        <v>0</v>
      </c>
      <c r="I34" s="92">
        <v>0.15</v>
      </c>
      <c r="J34" s="91">
        <f>ROUND(((SUM(BF126:BF192))*I34),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ROUND((SUM(BG126:BG192)),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ROUND((SUM(BH126:BH192)),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ROUND((SUM(BI126:BI192)),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06 - Trhliny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J126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95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95" customHeight="1">
      <c r="B99" s="108"/>
      <c r="D99" s="109" t="s">
        <v>425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95" customHeight="1">
      <c r="B100" s="108"/>
      <c r="D100" s="109" t="s">
        <v>162</v>
      </c>
      <c r="E100" s="110"/>
      <c r="F100" s="110"/>
      <c r="G100" s="110"/>
      <c r="H100" s="110"/>
      <c r="I100" s="110"/>
      <c r="J100" s="111">
        <f>J138</f>
        <v>0</v>
      </c>
      <c r="L100" s="108"/>
    </row>
    <row r="101" spans="2:12" s="8" customFormat="1" ht="24.9" customHeight="1">
      <c r="B101" s="104"/>
      <c r="D101" s="105" t="s">
        <v>120</v>
      </c>
      <c r="E101" s="106"/>
      <c r="F101" s="106"/>
      <c r="G101" s="106"/>
      <c r="H101" s="106"/>
      <c r="I101" s="106"/>
      <c r="J101" s="107">
        <f>J164</f>
        <v>0</v>
      </c>
      <c r="L101" s="104"/>
    </row>
    <row r="102" spans="2:12" s="9" customFormat="1" ht="19.95" customHeight="1">
      <c r="B102" s="108"/>
      <c r="D102" s="109" t="s">
        <v>578</v>
      </c>
      <c r="E102" s="110"/>
      <c r="F102" s="110"/>
      <c r="G102" s="110"/>
      <c r="H102" s="110"/>
      <c r="I102" s="110"/>
      <c r="J102" s="111">
        <f>J165</f>
        <v>0</v>
      </c>
      <c r="L102" s="108"/>
    </row>
    <row r="103" spans="2:12" s="9" customFormat="1" ht="19.95" customHeight="1">
      <c r="B103" s="108"/>
      <c r="D103" s="109" t="s">
        <v>579</v>
      </c>
      <c r="E103" s="110"/>
      <c r="F103" s="110"/>
      <c r="G103" s="110"/>
      <c r="H103" s="110"/>
      <c r="I103" s="110"/>
      <c r="J103" s="111">
        <f>J173</f>
        <v>0</v>
      </c>
      <c r="L103" s="108"/>
    </row>
    <row r="104" spans="2:12" s="9" customFormat="1" ht="19.95" customHeight="1">
      <c r="B104" s="108"/>
      <c r="D104" s="109" t="s">
        <v>580</v>
      </c>
      <c r="E104" s="110"/>
      <c r="F104" s="110"/>
      <c r="G104" s="110"/>
      <c r="H104" s="110"/>
      <c r="I104" s="110"/>
      <c r="J104" s="111">
        <f>J176</f>
        <v>0</v>
      </c>
      <c r="L104" s="108"/>
    </row>
    <row r="105" spans="2:12" s="9" customFormat="1" ht="19.95" customHeight="1">
      <c r="B105" s="108"/>
      <c r="D105" s="109" t="s">
        <v>429</v>
      </c>
      <c r="E105" s="110"/>
      <c r="F105" s="110"/>
      <c r="G105" s="110"/>
      <c r="H105" s="110"/>
      <c r="I105" s="110"/>
      <c r="J105" s="111">
        <f>J180</f>
        <v>0</v>
      </c>
      <c r="L105" s="108"/>
    </row>
    <row r="106" spans="2:12" s="8" customFormat="1" ht="24.9" customHeight="1">
      <c r="B106" s="104"/>
      <c r="D106" s="105" t="s">
        <v>581</v>
      </c>
      <c r="E106" s="106"/>
      <c r="F106" s="106"/>
      <c r="G106" s="106"/>
      <c r="H106" s="106"/>
      <c r="I106" s="106"/>
      <c r="J106" s="107">
        <f>J188</f>
        <v>0</v>
      </c>
      <c r="L106" s="104"/>
    </row>
    <row r="107" spans="2:12" s="1" customFormat="1" ht="21.75" customHeight="1">
      <c r="B107" s="32"/>
      <c r="L107" s="32"/>
    </row>
    <row r="108" spans="2:12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2"/>
    </row>
    <row r="112" spans="2:12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2"/>
    </row>
    <row r="113" spans="2:63" s="1" customFormat="1" ht="24.9" customHeight="1">
      <c r="B113" s="32"/>
      <c r="C113" s="21" t="s">
        <v>124</v>
      </c>
      <c r="L113" s="32"/>
    </row>
    <row r="114" spans="2:63" s="1" customFormat="1" ht="6.9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16.5" customHeight="1">
      <c r="B116" s="32"/>
      <c r="E116" s="234" t="str">
        <f>E7</f>
        <v>Brno, Mánesova 12 - Statické zajištění VŠ kolejí</v>
      </c>
      <c r="F116" s="235"/>
      <c r="G116" s="235"/>
      <c r="H116" s="235"/>
      <c r="L116" s="32"/>
    </row>
    <row r="117" spans="2:63" s="1" customFormat="1" ht="12" customHeight="1">
      <c r="B117" s="32"/>
      <c r="C117" s="27" t="s">
        <v>113</v>
      </c>
      <c r="L117" s="32"/>
    </row>
    <row r="118" spans="2:63" s="1" customFormat="1" ht="16.5" customHeight="1">
      <c r="B118" s="32"/>
      <c r="E118" s="214" t="str">
        <f>E9</f>
        <v>06 - Trhliny</v>
      </c>
      <c r="F118" s="233"/>
      <c r="G118" s="233"/>
      <c r="H118" s="233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18</v>
      </c>
      <c r="F120" s="25" t="str">
        <f>F12</f>
        <v>Brno, Mánesova 12</v>
      </c>
      <c r="I120" s="27" t="s">
        <v>20</v>
      </c>
      <c r="J120" s="51" t="str">
        <f>IF(J12="","",J12)</f>
        <v>Vyplň údaj</v>
      </c>
      <c r="L120" s="32"/>
    </row>
    <row r="121" spans="2:63" s="1" customFormat="1" ht="6.9" customHeight="1">
      <c r="B121" s="32"/>
      <c r="L121" s="32"/>
    </row>
    <row r="122" spans="2:63" s="1" customFormat="1" ht="40.200000000000003" customHeight="1">
      <c r="B122" s="32"/>
      <c r="C122" s="27" t="s">
        <v>21</v>
      </c>
      <c r="F122" s="25" t="str">
        <f>E15</f>
        <v>Masarykova univerzita, Žerotínovo nám. 9, Brno</v>
      </c>
      <c r="I122" s="27" t="s">
        <v>29</v>
      </c>
      <c r="J122" s="30" t="str">
        <f>E21</f>
        <v>PROXIMA porjekt, s.r.o., Lidická 19, Brno</v>
      </c>
      <c r="L122" s="32"/>
    </row>
    <row r="123" spans="2:63" s="1" customFormat="1" ht="15.15" customHeight="1">
      <c r="B123" s="32"/>
      <c r="C123" s="27" t="s">
        <v>27</v>
      </c>
      <c r="F123" s="25" t="str">
        <f>IF(E18="","",E18)</f>
        <v>Vyplň údaj</v>
      </c>
      <c r="I123" s="27" t="s">
        <v>34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125</v>
      </c>
      <c r="D125" s="114" t="s">
        <v>62</v>
      </c>
      <c r="E125" s="114" t="s">
        <v>58</v>
      </c>
      <c r="F125" s="114" t="s">
        <v>59</v>
      </c>
      <c r="G125" s="114" t="s">
        <v>126</v>
      </c>
      <c r="H125" s="114" t="s">
        <v>127</v>
      </c>
      <c r="I125" s="114" t="s">
        <v>128</v>
      </c>
      <c r="J125" s="115" t="s">
        <v>117</v>
      </c>
      <c r="K125" s="116" t="s">
        <v>129</v>
      </c>
      <c r="L125" s="112"/>
      <c r="M125" s="57" t="s">
        <v>1</v>
      </c>
      <c r="N125" s="58" t="s">
        <v>41</v>
      </c>
      <c r="O125" s="58" t="s">
        <v>130</v>
      </c>
      <c r="P125" s="58" t="s">
        <v>131</v>
      </c>
      <c r="Q125" s="58" t="s">
        <v>132</v>
      </c>
      <c r="R125" s="58" t="s">
        <v>133</v>
      </c>
      <c r="S125" s="58" t="s">
        <v>134</v>
      </c>
      <c r="T125" s="59" t="s">
        <v>135</v>
      </c>
    </row>
    <row r="126" spans="2:63" s="1" customFormat="1" ht="22.95" customHeight="1">
      <c r="B126" s="32"/>
      <c r="C126" s="62" t="s">
        <v>136</v>
      </c>
      <c r="J126" s="117">
        <f>BK126</f>
        <v>0</v>
      </c>
      <c r="L126" s="32"/>
      <c r="M126" s="60"/>
      <c r="N126" s="52"/>
      <c r="O126" s="52"/>
      <c r="P126" s="118">
        <f>P127+P164+P188</f>
        <v>0</v>
      </c>
      <c r="Q126" s="52"/>
      <c r="R126" s="118">
        <f>R127+R164+R188</f>
        <v>23.194584000000003</v>
      </c>
      <c r="S126" s="52"/>
      <c r="T126" s="119">
        <f>T127+T164+T188</f>
        <v>34.148280000000007</v>
      </c>
      <c r="AT126" s="17" t="s">
        <v>76</v>
      </c>
      <c r="AU126" s="17" t="s">
        <v>119</v>
      </c>
      <c r="BK126" s="120">
        <f>BK127+BK164+BK188</f>
        <v>0</v>
      </c>
    </row>
    <row r="127" spans="2:63" s="11" customFormat="1" ht="25.95" customHeight="1">
      <c r="B127" s="121"/>
      <c r="D127" s="122" t="s">
        <v>76</v>
      </c>
      <c r="E127" s="123" t="s">
        <v>165</v>
      </c>
      <c r="F127" s="123" t="s">
        <v>166</v>
      </c>
      <c r="I127" s="124"/>
      <c r="J127" s="125">
        <f>BK127</f>
        <v>0</v>
      </c>
      <c r="L127" s="121"/>
      <c r="M127" s="126"/>
      <c r="P127" s="127">
        <f>P128+P131+P138</f>
        <v>0</v>
      </c>
      <c r="R127" s="127">
        <f>R128+R131+R138</f>
        <v>19.270790000000002</v>
      </c>
      <c r="T127" s="128">
        <f>T128+T131+T138</f>
        <v>32.748000000000005</v>
      </c>
      <c r="AR127" s="122" t="s">
        <v>85</v>
      </c>
      <c r="AT127" s="129" t="s">
        <v>76</v>
      </c>
      <c r="AU127" s="129" t="s">
        <v>77</v>
      </c>
      <c r="AY127" s="122" t="s">
        <v>139</v>
      </c>
      <c r="BK127" s="130">
        <f>BK128+BK131+BK138</f>
        <v>0</v>
      </c>
    </row>
    <row r="128" spans="2:63" s="11" customFormat="1" ht="22.95" customHeight="1">
      <c r="B128" s="121"/>
      <c r="D128" s="122" t="s">
        <v>76</v>
      </c>
      <c r="E128" s="131" t="s">
        <v>85</v>
      </c>
      <c r="F128" s="131" t="s">
        <v>167</v>
      </c>
      <c r="I128" s="124"/>
      <c r="J128" s="132">
        <f>BK128</f>
        <v>0</v>
      </c>
      <c r="L128" s="121"/>
      <c r="M128" s="126"/>
      <c r="P128" s="127">
        <f>SUM(P129:P130)</f>
        <v>0</v>
      </c>
      <c r="R128" s="127">
        <f>SUM(R129:R130)</f>
        <v>0.09</v>
      </c>
      <c r="T128" s="128">
        <f>SUM(T129:T130)</f>
        <v>0</v>
      </c>
      <c r="AR128" s="122" t="s">
        <v>85</v>
      </c>
      <c r="AT128" s="129" t="s">
        <v>76</v>
      </c>
      <c r="AU128" s="129" t="s">
        <v>85</v>
      </c>
      <c r="AY128" s="122" t="s">
        <v>139</v>
      </c>
      <c r="BK128" s="130">
        <f>SUM(BK129:BK130)</f>
        <v>0</v>
      </c>
    </row>
    <row r="129" spans="2:65" s="1" customFormat="1" ht="24.15" customHeight="1">
      <c r="B129" s="32"/>
      <c r="C129" s="133" t="s">
        <v>85</v>
      </c>
      <c r="D129" s="133" t="s">
        <v>142</v>
      </c>
      <c r="E129" s="134" t="s">
        <v>582</v>
      </c>
      <c r="F129" s="135" t="s">
        <v>583</v>
      </c>
      <c r="G129" s="136" t="s">
        <v>145</v>
      </c>
      <c r="H129" s="137">
        <v>10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171</v>
      </c>
      <c r="AT129" s="145" t="s">
        <v>142</v>
      </c>
      <c r="AU129" s="145" t="s">
        <v>87</v>
      </c>
      <c r="AY129" s="17" t="s">
        <v>139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171</v>
      </c>
      <c r="BM129" s="145" t="s">
        <v>584</v>
      </c>
    </row>
    <row r="130" spans="2:65" s="1" customFormat="1" ht="16.5" customHeight="1">
      <c r="B130" s="32"/>
      <c r="C130" s="160" t="s">
        <v>87</v>
      </c>
      <c r="D130" s="160" t="s">
        <v>197</v>
      </c>
      <c r="E130" s="161" t="s">
        <v>585</v>
      </c>
      <c r="F130" s="162" t="s">
        <v>586</v>
      </c>
      <c r="G130" s="163" t="s">
        <v>145</v>
      </c>
      <c r="H130" s="164">
        <v>10</v>
      </c>
      <c r="I130" s="165"/>
      <c r="J130" s="166">
        <f>ROUND(I130*H130,2)</f>
        <v>0</v>
      </c>
      <c r="K130" s="167"/>
      <c r="L130" s="168"/>
      <c r="M130" s="169" t="s">
        <v>1</v>
      </c>
      <c r="N130" s="170" t="s">
        <v>42</v>
      </c>
      <c r="P130" s="143">
        <f>O130*H130</f>
        <v>0</v>
      </c>
      <c r="Q130" s="143">
        <v>8.9999999999999993E-3</v>
      </c>
      <c r="R130" s="143">
        <f>Q130*H130</f>
        <v>0.09</v>
      </c>
      <c r="S130" s="143">
        <v>0</v>
      </c>
      <c r="T130" s="144">
        <f>S130*H130</f>
        <v>0</v>
      </c>
      <c r="AR130" s="145" t="s">
        <v>200</v>
      </c>
      <c r="AT130" s="145" t="s">
        <v>197</v>
      </c>
      <c r="AU130" s="145" t="s">
        <v>87</v>
      </c>
      <c r="AY130" s="17" t="s">
        <v>139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171</v>
      </c>
      <c r="BM130" s="145" t="s">
        <v>587</v>
      </c>
    </row>
    <row r="131" spans="2:65" s="11" customFormat="1" ht="22.95" customHeight="1">
      <c r="B131" s="121"/>
      <c r="D131" s="122" t="s">
        <v>76</v>
      </c>
      <c r="E131" s="131" t="s">
        <v>196</v>
      </c>
      <c r="F131" s="131" t="s">
        <v>462</v>
      </c>
      <c r="I131" s="124"/>
      <c r="J131" s="132">
        <f>BK131</f>
        <v>0</v>
      </c>
      <c r="L131" s="121"/>
      <c r="M131" s="126"/>
      <c r="P131" s="127">
        <f>SUM(P132:P137)</f>
        <v>0</v>
      </c>
      <c r="R131" s="127">
        <f>SUM(R132:R137)</f>
        <v>18.033140000000003</v>
      </c>
      <c r="T131" s="128">
        <f>SUM(T132:T137)</f>
        <v>0</v>
      </c>
      <c r="AR131" s="122" t="s">
        <v>85</v>
      </c>
      <c r="AT131" s="129" t="s">
        <v>76</v>
      </c>
      <c r="AU131" s="129" t="s">
        <v>85</v>
      </c>
      <c r="AY131" s="122" t="s">
        <v>139</v>
      </c>
      <c r="BK131" s="130">
        <f>SUM(BK132:BK137)</f>
        <v>0</v>
      </c>
    </row>
    <row r="132" spans="2:65" s="1" customFormat="1" ht="21.75" customHeight="1">
      <c r="B132" s="32"/>
      <c r="C132" s="133" t="s">
        <v>155</v>
      </c>
      <c r="D132" s="133" t="s">
        <v>142</v>
      </c>
      <c r="E132" s="134" t="s">
        <v>588</v>
      </c>
      <c r="F132" s="135" t="s">
        <v>589</v>
      </c>
      <c r="G132" s="136" t="s">
        <v>170</v>
      </c>
      <c r="H132" s="137">
        <v>78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42</v>
      </c>
      <c r="P132" s="143">
        <f>O132*H132</f>
        <v>0</v>
      </c>
      <c r="Q132" s="143">
        <v>3.7999999999999999E-2</v>
      </c>
      <c r="R132" s="143">
        <f>Q132*H132</f>
        <v>2.964</v>
      </c>
      <c r="S132" s="143">
        <v>0</v>
      </c>
      <c r="T132" s="144">
        <f>S132*H132</f>
        <v>0</v>
      </c>
      <c r="AR132" s="145" t="s">
        <v>171</v>
      </c>
      <c r="AT132" s="145" t="s">
        <v>142</v>
      </c>
      <c r="AU132" s="145" t="s">
        <v>87</v>
      </c>
      <c r="AY132" s="17" t="s">
        <v>139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85</v>
      </c>
      <c r="BK132" s="146">
        <f>ROUND(I132*H132,2)</f>
        <v>0</v>
      </c>
      <c r="BL132" s="17" t="s">
        <v>171</v>
      </c>
      <c r="BM132" s="145" t="s">
        <v>590</v>
      </c>
    </row>
    <row r="133" spans="2:65" s="1" customFormat="1" ht="24.15" customHeight="1">
      <c r="B133" s="32"/>
      <c r="C133" s="133" t="s">
        <v>171</v>
      </c>
      <c r="D133" s="133" t="s">
        <v>142</v>
      </c>
      <c r="E133" s="134" t="s">
        <v>591</v>
      </c>
      <c r="F133" s="135" t="s">
        <v>592</v>
      </c>
      <c r="G133" s="136" t="s">
        <v>170</v>
      </c>
      <c r="H133" s="137">
        <v>78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42</v>
      </c>
      <c r="P133" s="143">
        <f>O133*H133</f>
        <v>0</v>
      </c>
      <c r="Q133" s="143">
        <v>4.0629999999999999E-2</v>
      </c>
      <c r="R133" s="143">
        <f>Q133*H133</f>
        <v>3.1691400000000001</v>
      </c>
      <c r="S133" s="143">
        <v>0</v>
      </c>
      <c r="T133" s="144">
        <f>S133*H133</f>
        <v>0</v>
      </c>
      <c r="AR133" s="145" t="s">
        <v>171</v>
      </c>
      <c r="AT133" s="145" t="s">
        <v>142</v>
      </c>
      <c r="AU133" s="145" t="s">
        <v>87</v>
      </c>
      <c r="AY133" s="17" t="s">
        <v>139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171</v>
      </c>
      <c r="BM133" s="145" t="s">
        <v>593</v>
      </c>
    </row>
    <row r="134" spans="2:65" s="1" customFormat="1" ht="24.15" customHeight="1">
      <c r="B134" s="32"/>
      <c r="C134" s="133" t="s">
        <v>192</v>
      </c>
      <c r="D134" s="133" t="s">
        <v>142</v>
      </c>
      <c r="E134" s="134" t="s">
        <v>594</v>
      </c>
      <c r="F134" s="135" t="s">
        <v>595</v>
      </c>
      <c r="G134" s="136" t="s">
        <v>170</v>
      </c>
      <c r="H134" s="137">
        <v>95.2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42</v>
      </c>
      <c r="P134" s="143">
        <f>O134*H134</f>
        <v>0</v>
      </c>
      <c r="Q134" s="143">
        <v>2.5000000000000001E-2</v>
      </c>
      <c r="R134" s="143">
        <f>Q134*H134</f>
        <v>2.3800000000000003</v>
      </c>
      <c r="S134" s="143">
        <v>0</v>
      </c>
      <c r="T134" s="144">
        <f>S134*H134</f>
        <v>0</v>
      </c>
      <c r="AR134" s="145" t="s">
        <v>171</v>
      </c>
      <c r="AT134" s="145" t="s">
        <v>142</v>
      </c>
      <c r="AU134" s="145" t="s">
        <v>87</v>
      </c>
      <c r="AY134" s="17" t="s">
        <v>139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85</v>
      </c>
      <c r="BK134" s="146">
        <f>ROUND(I134*H134,2)</f>
        <v>0</v>
      </c>
      <c r="BL134" s="17" t="s">
        <v>171</v>
      </c>
      <c r="BM134" s="145" t="s">
        <v>596</v>
      </c>
    </row>
    <row r="135" spans="2:65" s="12" customFormat="1">
      <c r="B135" s="152"/>
      <c r="D135" s="153" t="s">
        <v>173</v>
      </c>
      <c r="E135" s="154" t="s">
        <v>1</v>
      </c>
      <c r="F135" s="155" t="s">
        <v>597</v>
      </c>
      <c r="H135" s="156">
        <v>95.2</v>
      </c>
      <c r="I135" s="157"/>
      <c r="L135" s="152"/>
      <c r="M135" s="158"/>
      <c r="T135" s="159"/>
      <c r="AT135" s="154" t="s">
        <v>173</v>
      </c>
      <c r="AU135" s="154" t="s">
        <v>87</v>
      </c>
      <c r="AV135" s="12" t="s">
        <v>87</v>
      </c>
      <c r="AW135" s="12" t="s">
        <v>33</v>
      </c>
      <c r="AX135" s="12" t="s">
        <v>85</v>
      </c>
      <c r="AY135" s="154" t="s">
        <v>139</v>
      </c>
    </row>
    <row r="136" spans="2:65" s="1" customFormat="1" ht="24.15" customHeight="1">
      <c r="B136" s="32"/>
      <c r="C136" s="133" t="s">
        <v>196</v>
      </c>
      <c r="D136" s="133" t="s">
        <v>142</v>
      </c>
      <c r="E136" s="134" t="s">
        <v>598</v>
      </c>
      <c r="F136" s="135" t="s">
        <v>599</v>
      </c>
      <c r="G136" s="136" t="s">
        <v>170</v>
      </c>
      <c r="H136" s="137">
        <v>380.8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42</v>
      </c>
      <c r="P136" s="143">
        <f>O136*H136</f>
        <v>0</v>
      </c>
      <c r="Q136" s="143">
        <v>2.5000000000000001E-2</v>
      </c>
      <c r="R136" s="143">
        <f>Q136*H136</f>
        <v>9.5200000000000014</v>
      </c>
      <c r="S136" s="143">
        <v>0</v>
      </c>
      <c r="T136" s="144">
        <f>S136*H136</f>
        <v>0</v>
      </c>
      <c r="AR136" s="145" t="s">
        <v>171</v>
      </c>
      <c r="AT136" s="145" t="s">
        <v>142</v>
      </c>
      <c r="AU136" s="145" t="s">
        <v>87</v>
      </c>
      <c r="AY136" s="17" t="s">
        <v>139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85</v>
      </c>
      <c r="BK136" s="146">
        <f>ROUND(I136*H136,2)</f>
        <v>0</v>
      </c>
      <c r="BL136" s="17" t="s">
        <v>171</v>
      </c>
      <c r="BM136" s="145" t="s">
        <v>600</v>
      </c>
    </row>
    <row r="137" spans="2:65" s="12" customFormat="1">
      <c r="B137" s="152"/>
      <c r="D137" s="153" t="s">
        <v>173</v>
      </c>
      <c r="E137" s="154" t="s">
        <v>1</v>
      </c>
      <c r="F137" s="155" t="s">
        <v>601</v>
      </c>
      <c r="H137" s="156">
        <v>380.8</v>
      </c>
      <c r="I137" s="157"/>
      <c r="L137" s="152"/>
      <c r="M137" s="158"/>
      <c r="T137" s="159"/>
      <c r="AT137" s="154" t="s">
        <v>173</v>
      </c>
      <c r="AU137" s="154" t="s">
        <v>87</v>
      </c>
      <c r="AV137" s="12" t="s">
        <v>87</v>
      </c>
      <c r="AW137" s="12" t="s">
        <v>33</v>
      </c>
      <c r="AX137" s="12" t="s">
        <v>85</v>
      </c>
      <c r="AY137" s="154" t="s">
        <v>139</v>
      </c>
    </row>
    <row r="138" spans="2:65" s="11" customFormat="1" ht="22.95" customHeight="1">
      <c r="B138" s="121"/>
      <c r="D138" s="122" t="s">
        <v>76</v>
      </c>
      <c r="E138" s="131" t="s">
        <v>215</v>
      </c>
      <c r="F138" s="131" t="s">
        <v>241</v>
      </c>
      <c r="I138" s="124"/>
      <c r="J138" s="132">
        <f>BK138</f>
        <v>0</v>
      </c>
      <c r="L138" s="121"/>
      <c r="M138" s="126"/>
      <c r="P138" s="127">
        <f>SUM(P139:P163)</f>
        <v>0</v>
      </c>
      <c r="R138" s="127">
        <f>SUM(R139:R163)</f>
        <v>1.1476500000000001</v>
      </c>
      <c r="T138" s="128">
        <f>SUM(T139:T163)</f>
        <v>32.748000000000005</v>
      </c>
      <c r="AR138" s="122" t="s">
        <v>85</v>
      </c>
      <c r="AT138" s="129" t="s">
        <v>76</v>
      </c>
      <c r="AU138" s="129" t="s">
        <v>85</v>
      </c>
      <c r="AY138" s="122" t="s">
        <v>139</v>
      </c>
      <c r="BK138" s="130">
        <f>SUM(BK139:BK163)</f>
        <v>0</v>
      </c>
    </row>
    <row r="139" spans="2:65" s="1" customFormat="1" ht="16.5" customHeight="1">
      <c r="B139" s="32"/>
      <c r="C139" s="133" t="s">
        <v>203</v>
      </c>
      <c r="D139" s="133" t="s">
        <v>142</v>
      </c>
      <c r="E139" s="134" t="s">
        <v>602</v>
      </c>
      <c r="F139" s="135" t="s">
        <v>603</v>
      </c>
      <c r="G139" s="136" t="s">
        <v>288</v>
      </c>
      <c r="H139" s="137">
        <v>3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171</v>
      </c>
      <c r="AT139" s="145" t="s">
        <v>142</v>
      </c>
      <c r="AU139" s="145" t="s">
        <v>87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171</v>
      </c>
      <c r="BM139" s="145" t="s">
        <v>604</v>
      </c>
    </row>
    <row r="140" spans="2:65" s="1" customFormat="1" ht="33" customHeight="1">
      <c r="B140" s="32"/>
      <c r="C140" s="133" t="s">
        <v>200</v>
      </c>
      <c r="D140" s="133" t="s">
        <v>142</v>
      </c>
      <c r="E140" s="134" t="s">
        <v>605</v>
      </c>
      <c r="F140" s="135" t="s">
        <v>606</v>
      </c>
      <c r="G140" s="136" t="s">
        <v>170</v>
      </c>
      <c r="H140" s="137">
        <v>700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171</v>
      </c>
      <c r="AT140" s="145" t="s">
        <v>142</v>
      </c>
      <c r="AU140" s="145" t="s">
        <v>87</v>
      </c>
      <c r="AY140" s="17" t="s">
        <v>139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85</v>
      </c>
      <c r="BK140" s="146">
        <f>ROUND(I140*H140,2)</f>
        <v>0</v>
      </c>
      <c r="BL140" s="17" t="s">
        <v>171</v>
      </c>
      <c r="BM140" s="145" t="s">
        <v>607</v>
      </c>
    </row>
    <row r="141" spans="2:65" s="1" customFormat="1" ht="33" customHeight="1">
      <c r="B141" s="32"/>
      <c r="C141" s="133" t="s">
        <v>215</v>
      </c>
      <c r="D141" s="133" t="s">
        <v>142</v>
      </c>
      <c r="E141" s="134" t="s">
        <v>608</v>
      </c>
      <c r="F141" s="135" t="s">
        <v>609</v>
      </c>
      <c r="G141" s="136" t="s">
        <v>170</v>
      </c>
      <c r="H141" s="137">
        <v>700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42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171</v>
      </c>
      <c r="AT141" s="145" t="s">
        <v>142</v>
      </c>
      <c r="AU141" s="145" t="s">
        <v>87</v>
      </c>
      <c r="AY141" s="17" t="s">
        <v>139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85</v>
      </c>
      <c r="BK141" s="146">
        <f>ROUND(I141*H141,2)</f>
        <v>0</v>
      </c>
      <c r="BL141" s="17" t="s">
        <v>171</v>
      </c>
      <c r="BM141" s="145" t="s">
        <v>610</v>
      </c>
    </row>
    <row r="142" spans="2:65" s="12" customFormat="1">
      <c r="B142" s="152"/>
      <c r="D142" s="153" t="s">
        <v>173</v>
      </c>
      <c r="E142" s="154" t="s">
        <v>1</v>
      </c>
      <c r="F142" s="155" t="s">
        <v>611</v>
      </c>
      <c r="H142" s="156">
        <v>700</v>
      </c>
      <c r="I142" s="157"/>
      <c r="L142" s="152"/>
      <c r="M142" s="158"/>
      <c r="T142" s="159"/>
      <c r="AT142" s="154" t="s">
        <v>173</v>
      </c>
      <c r="AU142" s="154" t="s">
        <v>87</v>
      </c>
      <c r="AV142" s="12" t="s">
        <v>87</v>
      </c>
      <c r="AW142" s="12" t="s">
        <v>33</v>
      </c>
      <c r="AX142" s="12" t="s">
        <v>85</v>
      </c>
      <c r="AY142" s="154" t="s">
        <v>139</v>
      </c>
    </row>
    <row r="143" spans="2:65" s="1" customFormat="1" ht="33" customHeight="1">
      <c r="B143" s="32"/>
      <c r="C143" s="133" t="s">
        <v>220</v>
      </c>
      <c r="D143" s="133" t="s">
        <v>142</v>
      </c>
      <c r="E143" s="134" t="s">
        <v>612</v>
      </c>
      <c r="F143" s="135" t="s">
        <v>613</v>
      </c>
      <c r="G143" s="136" t="s">
        <v>170</v>
      </c>
      <c r="H143" s="137">
        <v>2100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171</v>
      </c>
      <c r="AT143" s="145" t="s">
        <v>142</v>
      </c>
      <c r="AU143" s="145" t="s">
        <v>87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85</v>
      </c>
      <c r="BK143" s="146">
        <f>ROUND(I143*H143,2)</f>
        <v>0</v>
      </c>
      <c r="BL143" s="17" t="s">
        <v>171</v>
      </c>
      <c r="BM143" s="145" t="s">
        <v>614</v>
      </c>
    </row>
    <row r="144" spans="2:65" s="12" customFormat="1">
      <c r="B144" s="152"/>
      <c r="D144" s="153" t="s">
        <v>173</v>
      </c>
      <c r="E144" s="154" t="s">
        <v>1</v>
      </c>
      <c r="F144" s="155" t="s">
        <v>615</v>
      </c>
      <c r="H144" s="156">
        <v>2100</v>
      </c>
      <c r="I144" s="157"/>
      <c r="L144" s="152"/>
      <c r="M144" s="158"/>
      <c r="T144" s="159"/>
      <c r="AT144" s="154" t="s">
        <v>173</v>
      </c>
      <c r="AU144" s="154" t="s">
        <v>87</v>
      </c>
      <c r="AV144" s="12" t="s">
        <v>87</v>
      </c>
      <c r="AW144" s="12" t="s">
        <v>33</v>
      </c>
      <c r="AX144" s="12" t="s">
        <v>85</v>
      </c>
      <c r="AY144" s="154" t="s">
        <v>139</v>
      </c>
    </row>
    <row r="145" spans="2:65" s="1" customFormat="1" ht="33" customHeight="1">
      <c r="B145" s="32"/>
      <c r="C145" s="133" t="s">
        <v>229</v>
      </c>
      <c r="D145" s="133" t="s">
        <v>142</v>
      </c>
      <c r="E145" s="134" t="s">
        <v>616</v>
      </c>
      <c r="F145" s="135" t="s">
        <v>617</v>
      </c>
      <c r="G145" s="136" t="s">
        <v>170</v>
      </c>
      <c r="H145" s="137">
        <v>78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4.5999999999999999E-2</v>
      </c>
      <c r="T145" s="144">
        <f>S145*H145</f>
        <v>3.5880000000000001</v>
      </c>
      <c r="AR145" s="145" t="s">
        <v>171</v>
      </c>
      <c r="AT145" s="145" t="s">
        <v>142</v>
      </c>
      <c r="AU145" s="145" t="s">
        <v>87</v>
      </c>
      <c r="AY145" s="17" t="s">
        <v>139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85</v>
      </c>
      <c r="BK145" s="146">
        <f>ROUND(I145*H145,2)</f>
        <v>0</v>
      </c>
      <c r="BL145" s="17" t="s">
        <v>171</v>
      </c>
      <c r="BM145" s="145" t="s">
        <v>618</v>
      </c>
    </row>
    <row r="146" spans="2:65" s="12" customFormat="1">
      <c r="B146" s="152"/>
      <c r="D146" s="153" t="s">
        <v>173</v>
      </c>
      <c r="E146" s="154" t="s">
        <v>1</v>
      </c>
      <c r="F146" s="155" t="s">
        <v>619</v>
      </c>
      <c r="H146" s="156">
        <v>62.5</v>
      </c>
      <c r="I146" s="157"/>
      <c r="L146" s="152"/>
      <c r="M146" s="158"/>
      <c r="T146" s="159"/>
      <c r="AT146" s="154" t="s">
        <v>173</v>
      </c>
      <c r="AU146" s="154" t="s">
        <v>87</v>
      </c>
      <c r="AV146" s="12" t="s">
        <v>87</v>
      </c>
      <c r="AW146" s="12" t="s">
        <v>33</v>
      </c>
      <c r="AX146" s="12" t="s">
        <v>77</v>
      </c>
      <c r="AY146" s="154" t="s">
        <v>139</v>
      </c>
    </row>
    <row r="147" spans="2:65" s="12" customFormat="1">
      <c r="B147" s="152"/>
      <c r="D147" s="153" t="s">
        <v>173</v>
      </c>
      <c r="E147" s="154" t="s">
        <v>1</v>
      </c>
      <c r="F147" s="155" t="s">
        <v>620</v>
      </c>
      <c r="H147" s="156">
        <v>78</v>
      </c>
      <c r="I147" s="157"/>
      <c r="L147" s="152"/>
      <c r="M147" s="158"/>
      <c r="T147" s="159"/>
      <c r="AT147" s="154" t="s">
        <v>173</v>
      </c>
      <c r="AU147" s="154" t="s">
        <v>87</v>
      </c>
      <c r="AV147" s="12" t="s">
        <v>87</v>
      </c>
      <c r="AW147" s="12" t="s">
        <v>33</v>
      </c>
      <c r="AX147" s="12" t="s">
        <v>85</v>
      </c>
      <c r="AY147" s="154" t="s">
        <v>139</v>
      </c>
    </row>
    <row r="148" spans="2:65" s="1" customFormat="1" ht="24.15" customHeight="1">
      <c r="B148" s="32"/>
      <c r="C148" s="133" t="s">
        <v>235</v>
      </c>
      <c r="D148" s="133" t="s">
        <v>142</v>
      </c>
      <c r="E148" s="134" t="s">
        <v>621</v>
      </c>
      <c r="F148" s="135" t="s">
        <v>622</v>
      </c>
      <c r="G148" s="136" t="s">
        <v>170</v>
      </c>
      <c r="H148" s="137">
        <v>476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0.05</v>
      </c>
      <c r="T148" s="144">
        <f>S148*H148</f>
        <v>23.8</v>
      </c>
      <c r="AR148" s="145" t="s">
        <v>171</v>
      </c>
      <c r="AT148" s="145" t="s">
        <v>142</v>
      </c>
      <c r="AU148" s="145" t="s">
        <v>87</v>
      </c>
      <c r="AY148" s="17" t="s">
        <v>139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85</v>
      </c>
      <c r="BK148" s="146">
        <f>ROUND(I148*H148,2)</f>
        <v>0</v>
      </c>
      <c r="BL148" s="17" t="s">
        <v>171</v>
      </c>
      <c r="BM148" s="145" t="s">
        <v>623</v>
      </c>
    </row>
    <row r="149" spans="2:65" s="12" customFormat="1">
      <c r="B149" s="152"/>
      <c r="D149" s="153" t="s">
        <v>173</v>
      </c>
      <c r="E149" s="154" t="s">
        <v>1</v>
      </c>
      <c r="F149" s="155" t="s">
        <v>624</v>
      </c>
      <c r="H149" s="156">
        <v>588</v>
      </c>
      <c r="I149" s="157"/>
      <c r="L149" s="152"/>
      <c r="M149" s="158"/>
      <c r="T149" s="159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77</v>
      </c>
      <c r="AY149" s="154" t="s">
        <v>139</v>
      </c>
    </row>
    <row r="150" spans="2:65" s="12" customFormat="1">
      <c r="B150" s="152"/>
      <c r="D150" s="153" t="s">
        <v>173</v>
      </c>
      <c r="E150" s="154" t="s">
        <v>1</v>
      </c>
      <c r="F150" s="155" t="s">
        <v>625</v>
      </c>
      <c r="H150" s="156">
        <v>112</v>
      </c>
      <c r="I150" s="157"/>
      <c r="L150" s="152"/>
      <c r="M150" s="158"/>
      <c r="T150" s="159"/>
      <c r="AT150" s="154" t="s">
        <v>173</v>
      </c>
      <c r="AU150" s="154" t="s">
        <v>87</v>
      </c>
      <c r="AV150" s="12" t="s">
        <v>87</v>
      </c>
      <c r="AW150" s="12" t="s">
        <v>33</v>
      </c>
      <c r="AX150" s="12" t="s">
        <v>77</v>
      </c>
      <c r="AY150" s="154" t="s">
        <v>139</v>
      </c>
    </row>
    <row r="151" spans="2:65" s="12" customFormat="1">
      <c r="B151" s="152"/>
      <c r="D151" s="153" t="s">
        <v>173</v>
      </c>
      <c r="E151" s="154" t="s">
        <v>1</v>
      </c>
      <c r="F151" s="155" t="s">
        <v>626</v>
      </c>
      <c r="H151" s="156">
        <v>476</v>
      </c>
      <c r="I151" s="157"/>
      <c r="L151" s="152"/>
      <c r="M151" s="158"/>
      <c r="T151" s="159"/>
      <c r="AT151" s="154" t="s">
        <v>173</v>
      </c>
      <c r="AU151" s="154" t="s">
        <v>87</v>
      </c>
      <c r="AV151" s="12" t="s">
        <v>87</v>
      </c>
      <c r="AW151" s="12" t="s">
        <v>33</v>
      </c>
      <c r="AX151" s="12" t="s">
        <v>85</v>
      </c>
      <c r="AY151" s="154" t="s">
        <v>139</v>
      </c>
    </row>
    <row r="152" spans="2:65" s="1" customFormat="1" ht="24.15" customHeight="1">
      <c r="B152" s="32"/>
      <c r="C152" s="133" t="s">
        <v>242</v>
      </c>
      <c r="D152" s="133" t="s">
        <v>142</v>
      </c>
      <c r="E152" s="134" t="s">
        <v>627</v>
      </c>
      <c r="F152" s="135" t="s">
        <v>628</v>
      </c>
      <c r="G152" s="136" t="s">
        <v>170</v>
      </c>
      <c r="H152" s="137">
        <v>70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6.8000000000000005E-2</v>
      </c>
      <c r="T152" s="144">
        <f>S152*H152</f>
        <v>4.7600000000000007</v>
      </c>
      <c r="AR152" s="145" t="s">
        <v>171</v>
      </c>
      <c r="AT152" s="145" t="s">
        <v>142</v>
      </c>
      <c r="AU152" s="145" t="s">
        <v>87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85</v>
      </c>
      <c r="BK152" s="146">
        <f>ROUND(I152*H152,2)</f>
        <v>0</v>
      </c>
      <c r="BL152" s="17" t="s">
        <v>171</v>
      </c>
      <c r="BM152" s="145" t="s">
        <v>629</v>
      </c>
    </row>
    <row r="153" spans="2:65" s="12" customFormat="1">
      <c r="B153" s="152"/>
      <c r="D153" s="153" t="s">
        <v>173</v>
      </c>
      <c r="E153" s="154" t="s">
        <v>1</v>
      </c>
      <c r="F153" s="155" t="s">
        <v>630</v>
      </c>
      <c r="H153" s="156">
        <v>70</v>
      </c>
      <c r="I153" s="157"/>
      <c r="L153" s="152"/>
      <c r="M153" s="158"/>
      <c r="T153" s="159"/>
      <c r="AT153" s="154" t="s">
        <v>173</v>
      </c>
      <c r="AU153" s="154" t="s">
        <v>87</v>
      </c>
      <c r="AV153" s="12" t="s">
        <v>87</v>
      </c>
      <c r="AW153" s="12" t="s">
        <v>33</v>
      </c>
      <c r="AX153" s="12" t="s">
        <v>85</v>
      </c>
      <c r="AY153" s="154" t="s">
        <v>139</v>
      </c>
    </row>
    <row r="154" spans="2:65" s="1" customFormat="1" ht="24.15" customHeight="1">
      <c r="B154" s="32"/>
      <c r="C154" s="133" t="s">
        <v>249</v>
      </c>
      <c r="D154" s="133" t="s">
        <v>142</v>
      </c>
      <c r="E154" s="134" t="s">
        <v>631</v>
      </c>
      <c r="F154" s="135" t="s">
        <v>632</v>
      </c>
      <c r="G154" s="136" t="s">
        <v>296</v>
      </c>
      <c r="H154" s="137">
        <v>155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171</v>
      </c>
      <c r="AT154" s="145" t="s">
        <v>142</v>
      </c>
      <c r="AU154" s="145" t="s">
        <v>87</v>
      </c>
      <c r="AY154" s="17" t="s">
        <v>139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171</v>
      </c>
      <c r="BM154" s="145" t="s">
        <v>633</v>
      </c>
    </row>
    <row r="155" spans="2:65" s="12" customFormat="1">
      <c r="B155" s="152"/>
      <c r="D155" s="153" t="s">
        <v>173</v>
      </c>
      <c r="E155" s="154" t="s">
        <v>1</v>
      </c>
      <c r="F155" s="155" t="s">
        <v>634</v>
      </c>
      <c r="H155" s="156">
        <v>87.5</v>
      </c>
      <c r="I155" s="157"/>
      <c r="L155" s="152"/>
      <c r="M155" s="158"/>
      <c r="T155" s="159"/>
      <c r="AT155" s="154" t="s">
        <v>173</v>
      </c>
      <c r="AU155" s="154" t="s">
        <v>87</v>
      </c>
      <c r="AV155" s="12" t="s">
        <v>87</v>
      </c>
      <c r="AW155" s="12" t="s">
        <v>33</v>
      </c>
      <c r="AX155" s="12" t="s">
        <v>77</v>
      </c>
      <c r="AY155" s="154" t="s">
        <v>139</v>
      </c>
    </row>
    <row r="156" spans="2:65" s="12" customFormat="1">
      <c r="B156" s="152"/>
      <c r="D156" s="153" t="s">
        <v>173</v>
      </c>
      <c r="E156" s="154" t="s">
        <v>1</v>
      </c>
      <c r="F156" s="155" t="s">
        <v>635</v>
      </c>
      <c r="H156" s="156">
        <v>90</v>
      </c>
      <c r="I156" s="157"/>
      <c r="L156" s="152"/>
      <c r="M156" s="158"/>
      <c r="T156" s="159"/>
      <c r="AT156" s="154" t="s">
        <v>173</v>
      </c>
      <c r="AU156" s="154" t="s">
        <v>87</v>
      </c>
      <c r="AV156" s="12" t="s">
        <v>87</v>
      </c>
      <c r="AW156" s="12" t="s">
        <v>33</v>
      </c>
      <c r="AX156" s="12" t="s">
        <v>77</v>
      </c>
      <c r="AY156" s="154" t="s">
        <v>139</v>
      </c>
    </row>
    <row r="157" spans="2:65" s="12" customFormat="1">
      <c r="B157" s="152"/>
      <c r="D157" s="153" t="s">
        <v>173</v>
      </c>
      <c r="E157" s="154" t="s">
        <v>1</v>
      </c>
      <c r="F157" s="155" t="s">
        <v>619</v>
      </c>
      <c r="H157" s="156">
        <v>62.5</v>
      </c>
      <c r="I157" s="157"/>
      <c r="L157" s="152"/>
      <c r="M157" s="158"/>
      <c r="T157" s="159"/>
      <c r="AT157" s="154" t="s">
        <v>173</v>
      </c>
      <c r="AU157" s="154" t="s">
        <v>87</v>
      </c>
      <c r="AV157" s="12" t="s">
        <v>87</v>
      </c>
      <c r="AW157" s="12" t="s">
        <v>33</v>
      </c>
      <c r="AX157" s="12" t="s">
        <v>77</v>
      </c>
      <c r="AY157" s="154" t="s">
        <v>139</v>
      </c>
    </row>
    <row r="158" spans="2:65" s="12" customFormat="1">
      <c r="B158" s="152"/>
      <c r="D158" s="153" t="s">
        <v>173</v>
      </c>
      <c r="E158" s="154" t="s">
        <v>1</v>
      </c>
      <c r="F158" s="155" t="s">
        <v>636</v>
      </c>
      <c r="H158" s="156">
        <v>65</v>
      </c>
      <c r="I158" s="157"/>
      <c r="L158" s="152"/>
      <c r="M158" s="158"/>
      <c r="T158" s="159"/>
      <c r="AT158" s="154" t="s">
        <v>173</v>
      </c>
      <c r="AU158" s="154" t="s">
        <v>87</v>
      </c>
      <c r="AV158" s="12" t="s">
        <v>87</v>
      </c>
      <c r="AW158" s="12" t="s">
        <v>33</v>
      </c>
      <c r="AX158" s="12" t="s">
        <v>77</v>
      </c>
      <c r="AY158" s="154" t="s">
        <v>139</v>
      </c>
    </row>
    <row r="159" spans="2:65" s="12" customFormat="1">
      <c r="B159" s="152"/>
      <c r="D159" s="153" t="s">
        <v>173</v>
      </c>
      <c r="E159" s="154" t="s">
        <v>1</v>
      </c>
      <c r="F159" s="155" t="s">
        <v>637</v>
      </c>
      <c r="H159" s="156">
        <v>155</v>
      </c>
      <c r="I159" s="157"/>
      <c r="L159" s="152"/>
      <c r="M159" s="158"/>
      <c r="T159" s="159"/>
      <c r="AT159" s="154" t="s">
        <v>173</v>
      </c>
      <c r="AU159" s="154" t="s">
        <v>87</v>
      </c>
      <c r="AV159" s="12" t="s">
        <v>87</v>
      </c>
      <c r="AW159" s="12" t="s">
        <v>33</v>
      </c>
      <c r="AX159" s="12" t="s">
        <v>85</v>
      </c>
      <c r="AY159" s="154" t="s">
        <v>139</v>
      </c>
    </row>
    <row r="160" spans="2:65" s="1" customFormat="1" ht="33" customHeight="1">
      <c r="B160" s="32"/>
      <c r="C160" s="133" t="s">
        <v>8</v>
      </c>
      <c r="D160" s="133" t="s">
        <v>142</v>
      </c>
      <c r="E160" s="134" t="s">
        <v>638</v>
      </c>
      <c r="F160" s="135" t="s">
        <v>639</v>
      </c>
      <c r="G160" s="136" t="s">
        <v>296</v>
      </c>
      <c r="H160" s="137">
        <v>155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42</v>
      </c>
      <c r="P160" s="143">
        <f>O160*H160</f>
        <v>0</v>
      </c>
      <c r="Q160" s="143">
        <v>3.0300000000000001E-3</v>
      </c>
      <c r="R160" s="143">
        <f>Q160*H160</f>
        <v>0.46965000000000001</v>
      </c>
      <c r="S160" s="143">
        <v>0</v>
      </c>
      <c r="T160" s="144">
        <f>S160*H160</f>
        <v>0</v>
      </c>
      <c r="AR160" s="145" t="s">
        <v>171</v>
      </c>
      <c r="AT160" s="145" t="s">
        <v>142</v>
      </c>
      <c r="AU160" s="145" t="s">
        <v>87</v>
      </c>
      <c r="AY160" s="17" t="s">
        <v>139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85</v>
      </c>
      <c r="BK160" s="146">
        <f>ROUND(I160*H160,2)</f>
        <v>0</v>
      </c>
      <c r="BL160" s="17" t="s">
        <v>171</v>
      </c>
      <c r="BM160" s="145" t="s">
        <v>640</v>
      </c>
    </row>
    <row r="161" spans="2:65" s="12" customFormat="1">
      <c r="B161" s="152"/>
      <c r="D161" s="153" t="s">
        <v>173</v>
      </c>
      <c r="E161" s="154" t="s">
        <v>1</v>
      </c>
      <c r="F161" s="155" t="s">
        <v>637</v>
      </c>
      <c r="H161" s="156">
        <v>155</v>
      </c>
      <c r="I161" s="157"/>
      <c r="L161" s="152"/>
      <c r="M161" s="158"/>
      <c r="T161" s="159"/>
      <c r="AT161" s="154" t="s">
        <v>173</v>
      </c>
      <c r="AU161" s="154" t="s">
        <v>87</v>
      </c>
      <c r="AV161" s="12" t="s">
        <v>87</v>
      </c>
      <c r="AW161" s="12" t="s">
        <v>33</v>
      </c>
      <c r="AX161" s="12" t="s">
        <v>85</v>
      </c>
      <c r="AY161" s="154" t="s">
        <v>139</v>
      </c>
    </row>
    <row r="162" spans="2:65" s="1" customFormat="1" ht="24.15" customHeight="1">
      <c r="B162" s="32"/>
      <c r="C162" s="133" t="s">
        <v>146</v>
      </c>
      <c r="D162" s="133" t="s">
        <v>142</v>
      </c>
      <c r="E162" s="134" t="s">
        <v>641</v>
      </c>
      <c r="F162" s="135" t="s">
        <v>642</v>
      </c>
      <c r="G162" s="136" t="s">
        <v>296</v>
      </c>
      <c r="H162" s="137">
        <v>600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42</v>
      </c>
      <c r="P162" s="143">
        <f>O162*H162</f>
        <v>0</v>
      </c>
      <c r="Q162" s="143">
        <v>1.1299999999999999E-3</v>
      </c>
      <c r="R162" s="143">
        <f>Q162*H162</f>
        <v>0.67799999999999994</v>
      </c>
      <c r="S162" s="143">
        <v>1E-3</v>
      </c>
      <c r="T162" s="144">
        <f>S162*H162</f>
        <v>0.6</v>
      </c>
      <c r="AR162" s="145" t="s">
        <v>171</v>
      </c>
      <c r="AT162" s="145" t="s">
        <v>142</v>
      </c>
      <c r="AU162" s="145" t="s">
        <v>87</v>
      </c>
      <c r="AY162" s="17" t="s">
        <v>139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171</v>
      </c>
      <c r="BM162" s="145" t="s">
        <v>643</v>
      </c>
    </row>
    <row r="163" spans="2:65" s="12" customFormat="1">
      <c r="B163" s="152"/>
      <c r="D163" s="153" t="s">
        <v>173</v>
      </c>
      <c r="E163" s="154" t="s">
        <v>1</v>
      </c>
      <c r="F163" s="155" t="s">
        <v>644</v>
      </c>
      <c r="H163" s="156">
        <v>600</v>
      </c>
      <c r="I163" s="157"/>
      <c r="L163" s="152"/>
      <c r="M163" s="158"/>
      <c r="T163" s="159"/>
      <c r="AT163" s="154" t="s">
        <v>173</v>
      </c>
      <c r="AU163" s="154" t="s">
        <v>87</v>
      </c>
      <c r="AV163" s="12" t="s">
        <v>87</v>
      </c>
      <c r="AW163" s="12" t="s">
        <v>33</v>
      </c>
      <c r="AX163" s="12" t="s">
        <v>85</v>
      </c>
      <c r="AY163" s="154" t="s">
        <v>139</v>
      </c>
    </row>
    <row r="164" spans="2:65" s="11" customFormat="1" ht="25.95" customHeight="1">
      <c r="B164" s="121"/>
      <c r="D164" s="122" t="s">
        <v>76</v>
      </c>
      <c r="E164" s="123" t="s">
        <v>137</v>
      </c>
      <c r="F164" s="123" t="s">
        <v>138</v>
      </c>
      <c r="I164" s="124"/>
      <c r="J164" s="125">
        <f>BK164</f>
        <v>0</v>
      </c>
      <c r="L164" s="121"/>
      <c r="M164" s="126"/>
      <c r="P164" s="127">
        <f>P165+P173+P176+P180</f>
        <v>0</v>
      </c>
      <c r="R164" s="127">
        <f>R165+R173+R176+R180</f>
        <v>3.923794</v>
      </c>
      <c r="T164" s="128">
        <f>T165+T173+T176+T180</f>
        <v>1.4002800000000002</v>
      </c>
      <c r="AR164" s="122" t="s">
        <v>87</v>
      </c>
      <c r="AT164" s="129" t="s">
        <v>76</v>
      </c>
      <c r="AU164" s="129" t="s">
        <v>77</v>
      </c>
      <c r="AY164" s="122" t="s">
        <v>139</v>
      </c>
      <c r="BK164" s="130">
        <f>BK165+BK173+BK176+BK180</f>
        <v>0</v>
      </c>
    </row>
    <row r="165" spans="2:65" s="11" customFormat="1" ht="22.95" customHeight="1">
      <c r="B165" s="121"/>
      <c r="D165" s="122" t="s">
        <v>76</v>
      </c>
      <c r="E165" s="131" t="s">
        <v>645</v>
      </c>
      <c r="F165" s="131" t="s">
        <v>646</v>
      </c>
      <c r="I165" s="124"/>
      <c r="J165" s="132">
        <f>BK165</f>
        <v>0</v>
      </c>
      <c r="L165" s="121"/>
      <c r="M165" s="126"/>
      <c r="P165" s="127">
        <f>SUM(P166:P172)</f>
        <v>0</v>
      </c>
      <c r="R165" s="127">
        <f>SUM(R166:R172)</f>
        <v>8.135400000000001E-2</v>
      </c>
      <c r="T165" s="128">
        <f>SUM(T166:T172)</f>
        <v>1.2994800000000002</v>
      </c>
      <c r="AR165" s="122" t="s">
        <v>87</v>
      </c>
      <c r="AT165" s="129" t="s">
        <v>76</v>
      </c>
      <c r="AU165" s="129" t="s">
        <v>85</v>
      </c>
      <c r="AY165" s="122" t="s">
        <v>139</v>
      </c>
      <c r="BK165" s="130">
        <f>SUM(BK166:BK172)</f>
        <v>0</v>
      </c>
    </row>
    <row r="166" spans="2:65" s="1" customFormat="1" ht="24.15" customHeight="1">
      <c r="B166" s="32"/>
      <c r="C166" s="133" t="s">
        <v>267</v>
      </c>
      <c r="D166" s="133" t="s">
        <v>142</v>
      </c>
      <c r="E166" s="134" t="s">
        <v>647</v>
      </c>
      <c r="F166" s="135" t="s">
        <v>648</v>
      </c>
      <c r="G166" s="136" t="s">
        <v>145</v>
      </c>
      <c r="H166" s="137">
        <v>78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42</v>
      </c>
      <c r="P166" s="143">
        <f>O166*H166</f>
        <v>0</v>
      </c>
      <c r="Q166" s="143">
        <v>6.9999999999999994E-5</v>
      </c>
      <c r="R166" s="143">
        <f>Q166*H166</f>
        <v>5.4599999999999996E-3</v>
      </c>
      <c r="S166" s="143">
        <v>0</v>
      </c>
      <c r="T166" s="144">
        <f>S166*H166</f>
        <v>0</v>
      </c>
      <c r="AR166" s="145" t="s">
        <v>146</v>
      </c>
      <c r="AT166" s="145" t="s">
        <v>142</v>
      </c>
      <c r="AU166" s="145" t="s">
        <v>87</v>
      </c>
      <c r="AY166" s="17" t="s">
        <v>139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85</v>
      </c>
      <c r="BK166" s="146">
        <f>ROUND(I166*H166,2)</f>
        <v>0</v>
      </c>
      <c r="BL166" s="17" t="s">
        <v>146</v>
      </c>
      <c r="BM166" s="145" t="s">
        <v>649</v>
      </c>
    </row>
    <row r="167" spans="2:65" s="12" customFormat="1">
      <c r="B167" s="152"/>
      <c r="D167" s="153" t="s">
        <v>173</v>
      </c>
      <c r="E167" s="154" t="s">
        <v>1</v>
      </c>
      <c r="F167" s="155" t="s">
        <v>650</v>
      </c>
      <c r="H167" s="156">
        <v>78</v>
      </c>
      <c r="I167" s="157"/>
      <c r="L167" s="152"/>
      <c r="M167" s="158"/>
      <c r="T167" s="159"/>
      <c r="AT167" s="154" t="s">
        <v>173</v>
      </c>
      <c r="AU167" s="154" t="s">
        <v>87</v>
      </c>
      <c r="AV167" s="12" t="s">
        <v>87</v>
      </c>
      <c r="AW167" s="12" t="s">
        <v>33</v>
      </c>
      <c r="AX167" s="12" t="s">
        <v>85</v>
      </c>
      <c r="AY167" s="154" t="s">
        <v>139</v>
      </c>
    </row>
    <row r="168" spans="2:65" s="1" customFormat="1" ht="16.5" customHeight="1">
      <c r="B168" s="32"/>
      <c r="C168" s="133" t="s">
        <v>272</v>
      </c>
      <c r="D168" s="133" t="s">
        <v>142</v>
      </c>
      <c r="E168" s="134" t="s">
        <v>651</v>
      </c>
      <c r="F168" s="135" t="s">
        <v>652</v>
      </c>
      <c r="G168" s="136" t="s">
        <v>170</v>
      </c>
      <c r="H168" s="137">
        <v>54.6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2.3800000000000002E-2</v>
      </c>
      <c r="T168" s="144">
        <f>S168*H168</f>
        <v>1.2994800000000002</v>
      </c>
      <c r="AR168" s="145" t="s">
        <v>146</v>
      </c>
      <c r="AT168" s="145" t="s">
        <v>142</v>
      </c>
      <c r="AU168" s="145" t="s">
        <v>87</v>
      </c>
      <c r="AY168" s="17" t="s">
        <v>139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85</v>
      </c>
      <c r="BK168" s="146">
        <f>ROUND(I168*H168,2)</f>
        <v>0</v>
      </c>
      <c r="BL168" s="17" t="s">
        <v>146</v>
      </c>
      <c r="BM168" s="145" t="s">
        <v>653</v>
      </c>
    </row>
    <row r="169" spans="2:65" s="12" customFormat="1">
      <c r="B169" s="152"/>
      <c r="D169" s="153" t="s">
        <v>173</v>
      </c>
      <c r="E169" s="154" t="s">
        <v>1</v>
      </c>
      <c r="F169" s="155" t="s">
        <v>654</v>
      </c>
      <c r="H169" s="156">
        <v>54.6</v>
      </c>
      <c r="I169" s="157"/>
      <c r="L169" s="152"/>
      <c r="M169" s="158"/>
      <c r="T169" s="159"/>
      <c r="AT169" s="154" t="s">
        <v>173</v>
      </c>
      <c r="AU169" s="154" t="s">
        <v>87</v>
      </c>
      <c r="AV169" s="12" t="s">
        <v>87</v>
      </c>
      <c r="AW169" s="12" t="s">
        <v>33</v>
      </c>
      <c r="AX169" s="12" t="s">
        <v>85</v>
      </c>
      <c r="AY169" s="154" t="s">
        <v>139</v>
      </c>
    </row>
    <row r="170" spans="2:65" s="1" customFormat="1" ht="24.15" customHeight="1">
      <c r="B170" s="32"/>
      <c r="C170" s="133" t="s">
        <v>276</v>
      </c>
      <c r="D170" s="133" t="s">
        <v>142</v>
      </c>
      <c r="E170" s="134" t="s">
        <v>655</v>
      </c>
      <c r="F170" s="135" t="s">
        <v>656</v>
      </c>
      <c r="G170" s="136" t="s">
        <v>170</v>
      </c>
      <c r="H170" s="137">
        <v>54.6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146</v>
      </c>
      <c r="AT170" s="145" t="s">
        <v>142</v>
      </c>
      <c r="AU170" s="145" t="s">
        <v>87</v>
      </c>
      <c r="AY170" s="17" t="s">
        <v>139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146</v>
      </c>
      <c r="BM170" s="145" t="s">
        <v>657</v>
      </c>
    </row>
    <row r="171" spans="2:65" s="1" customFormat="1" ht="16.5" customHeight="1">
      <c r="B171" s="32"/>
      <c r="C171" s="133" t="s">
        <v>280</v>
      </c>
      <c r="D171" s="133" t="s">
        <v>142</v>
      </c>
      <c r="E171" s="134" t="s">
        <v>658</v>
      </c>
      <c r="F171" s="135" t="s">
        <v>659</v>
      </c>
      <c r="G171" s="136" t="s">
        <v>170</v>
      </c>
      <c r="H171" s="137">
        <v>54.6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42</v>
      </c>
      <c r="P171" s="143">
        <f>O171*H171</f>
        <v>0</v>
      </c>
      <c r="Q171" s="143">
        <v>1.39E-3</v>
      </c>
      <c r="R171" s="143">
        <f>Q171*H171</f>
        <v>7.5894000000000003E-2</v>
      </c>
      <c r="S171" s="143">
        <v>0</v>
      </c>
      <c r="T171" s="144">
        <f>S171*H171</f>
        <v>0</v>
      </c>
      <c r="AR171" s="145" t="s">
        <v>146</v>
      </c>
      <c r="AT171" s="145" t="s">
        <v>142</v>
      </c>
      <c r="AU171" s="145" t="s">
        <v>87</v>
      </c>
      <c r="AY171" s="17" t="s">
        <v>139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85</v>
      </c>
      <c r="BK171" s="146">
        <f>ROUND(I171*H171,2)</f>
        <v>0</v>
      </c>
      <c r="BL171" s="17" t="s">
        <v>146</v>
      </c>
      <c r="BM171" s="145" t="s">
        <v>660</v>
      </c>
    </row>
    <row r="172" spans="2:65" s="12" customFormat="1">
      <c r="B172" s="152"/>
      <c r="D172" s="153" t="s">
        <v>173</v>
      </c>
      <c r="E172" s="154" t="s">
        <v>1</v>
      </c>
      <c r="F172" s="155" t="s">
        <v>661</v>
      </c>
      <c r="H172" s="156">
        <v>54.6</v>
      </c>
      <c r="I172" s="157"/>
      <c r="L172" s="152"/>
      <c r="M172" s="158"/>
      <c r="T172" s="159"/>
      <c r="AT172" s="154" t="s">
        <v>173</v>
      </c>
      <c r="AU172" s="154" t="s">
        <v>87</v>
      </c>
      <c r="AV172" s="12" t="s">
        <v>87</v>
      </c>
      <c r="AW172" s="12" t="s">
        <v>33</v>
      </c>
      <c r="AX172" s="12" t="s">
        <v>85</v>
      </c>
      <c r="AY172" s="154" t="s">
        <v>139</v>
      </c>
    </row>
    <row r="173" spans="2:65" s="11" customFormat="1" ht="22.95" customHeight="1">
      <c r="B173" s="121"/>
      <c r="D173" s="122" t="s">
        <v>76</v>
      </c>
      <c r="E173" s="131" t="s">
        <v>662</v>
      </c>
      <c r="F173" s="131" t="s">
        <v>663</v>
      </c>
      <c r="I173" s="124"/>
      <c r="J173" s="132">
        <f>BK173</f>
        <v>0</v>
      </c>
      <c r="L173" s="121"/>
      <c r="M173" s="126"/>
      <c r="P173" s="127">
        <f>SUM(P174:P175)</f>
        <v>0</v>
      </c>
      <c r="R173" s="127">
        <f>SUM(R174:R175)</f>
        <v>3.661</v>
      </c>
      <c r="T173" s="128">
        <f>SUM(T174:T175)</f>
        <v>0</v>
      </c>
      <c r="AR173" s="122" t="s">
        <v>87</v>
      </c>
      <c r="AT173" s="129" t="s">
        <v>76</v>
      </c>
      <c r="AU173" s="129" t="s">
        <v>85</v>
      </c>
      <c r="AY173" s="122" t="s">
        <v>139</v>
      </c>
      <c r="BK173" s="130">
        <f>SUM(BK174:BK175)</f>
        <v>0</v>
      </c>
    </row>
    <row r="174" spans="2:65" s="1" customFormat="1" ht="24.15" customHeight="1">
      <c r="B174" s="32"/>
      <c r="C174" s="133" t="s">
        <v>7</v>
      </c>
      <c r="D174" s="133" t="s">
        <v>142</v>
      </c>
      <c r="E174" s="134" t="s">
        <v>664</v>
      </c>
      <c r="F174" s="135" t="s">
        <v>665</v>
      </c>
      <c r="G174" s="136" t="s">
        <v>170</v>
      </c>
      <c r="H174" s="137">
        <v>70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42</v>
      </c>
      <c r="P174" s="143">
        <f>O174*H174</f>
        <v>0</v>
      </c>
      <c r="Q174" s="143">
        <v>5.2299999999999999E-2</v>
      </c>
      <c r="R174" s="143">
        <f>Q174*H174</f>
        <v>3.661</v>
      </c>
      <c r="S174" s="143">
        <v>0</v>
      </c>
      <c r="T174" s="144">
        <f>S174*H174</f>
        <v>0</v>
      </c>
      <c r="AR174" s="145" t="s">
        <v>146</v>
      </c>
      <c r="AT174" s="145" t="s">
        <v>142</v>
      </c>
      <c r="AU174" s="145" t="s">
        <v>87</v>
      </c>
      <c r="AY174" s="17" t="s">
        <v>139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85</v>
      </c>
      <c r="BK174" s="146">
        <f>ROUND(I174*H174,2)</f>
        <v>0</v>
      </c>
      <c r="BL174" s="17" t="s">
        <v>146</v>
      </c>
      <c r="BM174" s="145" t="s">
        <v>666</v>
      </c>
    </row>
    <row r="175" spans="2:65" s="12" customFormat="1">
      <c r="B175" s="152"/>
      <c r="D175" s="153" t="s">
        <v>173</v>
      </c>
      <c r="E175" s="154" t="s">
        <v>1</v>
      </c>
      <c r="F175" s="155" t="s">
        <v>667</v>
      </c>
      <c r="H175" s="156">
        <v>70</v>
      </c>
      <c r="I175" s="157"/>
      <c r="L175" s="152"/>
      <c r="M175" s="158"/>
      <c r="T175" s="159"/>
      <c r="AT175" s="154" t="s">
        <v>173</v>
      </c>
      <c r="AU175" s="154" t="s">
        <v>87</v>
      </c>
      <c r="AV175" s="12" t="s">
        <v>87</v>
      </c>
      <c r="AW175" s="12" t="s">
        <v>33</v>
      </c>
      <c r="AX175" s="12" t="s">
        <v>85</v>
      </c>
      <c r="AY175" s="154" t="s">
        <v>139</v>
      </c>
    </row>
    <row r="176" spans="2:65" s="11" customFormat="1" ht="22.95" customHeight="1">
      <c r="B176" s="121"/>
      <c r="D176" s="122" t="s">
        <v>76</v>
      </c>
      <c r="E176" s="131" t="s">
        <v>668</v>
      </c>
      <c r="F176" s="131" t="s">
        <v>669</v>
      </c>
      <c r="I176" s="124"/>
      <c r="J176" s="132">
        <f>BK176</f>
        <v>0</v>
      </c>
      <c r="L176" s="121"/>
      <c r="M176" s="126"/>
      <c r="P176" s="127">
        <f>SUM(P177:P179)</f>
        <v>0</v>
      </c>
      <c r="R176" s="127">
        <f>SUM(R177:R179)</f>
        <v>0</v>
      </c>
      <c r="T176" s="128">
        <f>SUM(T177:T179)</f>
        <v>0</v>
      </c>
      <c r="AR176" s="122" t="s">
        <v>87</v>
      </c>
      <c r="AT176" s="129" t="s">
        <v>76</v>
      </c>
      <c r="AU176" s="129" t="s">
        <v>85</v>
      </c>
      <c r="AY176" s="122" t="s">
        <v>139</v>
      </c>
      <c r="BK176" s="130">
        <f>SUM(BK177:BK179)</f>
        <v>0</v>
      </c>
    </row>
    <row r="177" spans="2:65" s="1" customFormat="1" ht="24.15" customHeight="1">
      <c r="B177" s="32"/>
      <c r="C177" s="133" t="s">
        <v>493</v>
      </c>
      <c r="D177" s="133" t="s">
        <v>142</v>
      </c>
      <c r="E177" s="134" t="s">
        <v>670</v>
      </c>
      <c r="F177" s="135" t="s">
        <v>671</v>
      </c>
      <c r="G177" s="136" t="s">
        <v>170</v>
      </c>
      <c r="H177" s="137">
        <v>672</v>
      </c>
      <c r="I177" s="138"/>
      <c r="J177" s="139">
        <f>ROUND(I177*H177,2)</f>
        <v>0</v>
      </c>
      <c r="K177" s="140"/>
      <c r="L177" s="32"/>
      <c r="M177" s="141" t="s">
        <v>1</v>
      </c>
      <c r="N177" s="142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146</v>
      </c>
      <c r="AT177" s="145" t="s">
        <v>142</v>
      </c>
      <c r="AU177" s="145" t="s">
        <v>87</v>
      </c>
      <c r="AY177" s="17" t="s">
        <v>139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85</v>
      </c>
      <c r="BK177" s="146">
        <f>ROUND(I177*H177,2)</f>
        <v>0</v>
      </c>
      <c r="BL177" s="17" t="s">
        <v>146</v>
      </c>
      <c r="BM177" s="145" t="s">
        <v>672</v>
      </c>
    </row>
    <row r="178" spans="2:65" s="1" customFormat="1" ht="16.5" customHeight="1">
      <c r="B178" s="32"/>
      <c r="C178" s="160" t="s">
        <v>498</v>
      </c>
      <c r="D178" s="160" t="s">
        <v>197</v>
      </c>
      <c r="E178" s="161" t="s">
        <v>673</v>
      </c>
      <c r="F178" s="162" t="s">
        <v>674</v>
      </c>
      <c r="G178" s="163" t="s">
        <v>170</v>
      </c>
      <c r="H178" s="164">
        <v>739.2</v>
      </c>
      <c r="I178" s="165"/>
      <c r="J178" s="166">
        <f>ROUND(I178*H178,2)</f>
        <v>0</v>
      </c>
      <c r="K178" s="167"/>
      <c r="L178" s="168"/>
      <c r="M178" s="169" t="s">
        <v>1</v>
      </c>
      <c r="N178" s="170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490</v>
      </c>
      <c r="AT178" s="145" t="s">
        <v>197</v>
      </c>
      <c r="AU178" s="145" t="s">
        <v>87</v>
      </c>
      <c r="AY178" s="17" t="s">
        <v>139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85</v>
      </c>
      <c r="BK178" s="146">
        <f>ROUND(I178*H178,2)</f>
        <v>0</v>
      </c>
      <c r="BL178" s="17" t="s">
        <v>146</v>
      </c>
      <c r="BM178" s="145" t="s">
        <v>675</v>
      </c>
    </row>
    <row r="179" spans="2:65" s="12" customFormat="1">
      <c r="B179" s="152"/>
      <c r="D179" s="153" t="s">
        <v>173</v>
      </c>
      <c r="E179" s="154" t="s">
        <v>1</v>
      </c>
      <c r="F179" s="155" t="s">
        <v>676</v>
      </c>
      <c r="H179" s="156">
        <v>739.2</v>
      </c>
      <c r="I179" s="157"/>
      <c r="L179" s="152"/>
      <c r="M179" s="158"/>
      <c r="T179" s="159"/>
      <c r="AT179" s="154" t="s">
        <v>173</v>
      </c>
      <c r="AU179" s="154" t="s">
        <v>87</v>
      </c>
      <c r="AV179" s="12" t="s">
        <v>87</v>
      </c>
      <c r="AW179" s="12" t="s">
        <v>33</v>
      </c>
      <c r="AX179" s="12" t="s">
        <v>85</v>
      </c>
      <c r="AY179" s="154" t="s">
        <v>139</v>
      </c>
    </row>
    <row r="180" spans="2:65" s="11" customFormat="1" ht="22.95" customHeight="1">
      <c r="B180" s="121"/>
      <c r="D180" s="122" t="s">
        <v>76</v>
      </c>
      <c r="E180" s="131" t="s">
        <v>556</v>
      </c>
      <c r="F180" s="131" t="s">
        <v>557</v>
      </c>
      <c r="I180" s="124"/>
      <c r="J180" s="132">
        <f>BK180</f>
        <v>0</v>
      </c>
      <c r="L180" s="121"/>
      <c r="M180" s="126"/>
      <c r="P180" s="127">
        <f>SUM(P181:P187)</f>
        <v>0</v>
      </c>
      <c r="R180" s="127">
        <f>SUM(R181:R187)</f>
        <v>0.18143999999999999</v>
      </c>
      <c r="T180" s="128">
        <f>SUM(T181:T187)</f>
        <v>0.10079999999999999</v>
      </c>
      <c r="AR180" s="122" t="s">
        <v>87</v>
      </c>
      <c r="AT180" s="129" t="s">
        <v>76</v>
      </c>
      <c r="AU180" s="129" t="s">
        <v>85</v>
      </c>
      <c r="AY180" s="122" t="s">
        <v>139</v>
      </c>
      <c r="BK180" s="130">
        <f>SUM(BK181:BK187)</f>
        <v>0</v>
      </c>
    </row>
    <row r="181" spans="2:65" s="1" customFormat="1" ht="24.15" customHeight="1">
      <c r="B181" s="32"/>
      <c r="C181" s="133" t="s">
        <v>505</v>
      </c>
      <c r="D181" s="133" t="s">
        <v>142</v>
      </c>
      <c r="E181" s="134" t="s">
        <v>559</v>
      </c>
      <c r="F181" s="135" t="s">
        <v>560</v>
      </c>
      <c r="G181" s="136" t="s">
        <v>170</v>
      </c>
      <c r="H181" s="137">
        <v>672</v>
      </c>
      <c r="I181" s="138"/>
      <c r="J181" s="139">
        <f>ROUND(I181*H181,2)</f>
        <v>0</v>
      </c>
      <c r="K181" s="140"/>
      <c r="L181" s="32"/>
      <c r="M181" s="141" t="s">
        <v>1</v>
      </c>
      <c r="N181" s="142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1.4999999999999999E-4</v>
      </c>
      <c r="T181" s="144">
        <f>S181*H181</f>
        <v>0.10079999999999999</v>
      </c>
      <c r="AR181" s="145" t="s">
        <v>146</v>
      </c>
      <c r="AT181" s="145" t="s">
        <v>142</v>
      </c>
      <c r="AU181" s="145" t="s">
        <v>87</v>
      </c>
      <c r="AY181" s="17" t="s">
        <v>139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85</v>
      </c>
      <c r="BK181" s="146">
        <f>ROUND(I181*H181,2)</f>
        <v>0</v>
      </c>
      <c r="BL181" s="17" t="s">
        <v>146</v>
      </c>
      <c r="BM181" s="145" t="s">
        <v>677</v>
      </c>
    </row>
    <row r="182" spans="2:65" s="12" customFormat="1">
      <c r="B182" s="152"/>
      <c r="D182" s="153" t="s">
        <v>173</v>
      </c>
      <c r="E182" s="154" t="s">
        <v>1</v>
      </c>
      <c r="F182" s="155" t="s">
        <v>678</v>
      </c>
      <c r="H182" s="156">
        <v>420</v>
      </c>
      <c r="I182" s="157"/>
      <c r="L182" s="152"/>
      <c r="M182" s="158"/>
      <c r="T182" s="159"/>
      <c r="AT182" s="154" t="s">
        <v>173</v>
      </c>
      <c r="AU182" s="154" t="s">
        <v>87</v>
      </c>
      <c r="AV182" s="12" t="s">
        <v>87</v>
      </c>
      <c r="AW182" s="12" t="s">
        <v>33</v>
      </c>
      <c r="AX182" s="12" t="s">
        <v>77</v>
      </c>
      <c r="AY182" s="154" t="s">
        <v>139</v>
      </c>
    </row>
    <row r="183" spans="2:65" s="12" customFormat="1">
      <c r="B183" s="152"/>
      <c r="D183" s="153" t="s">
        <v>173</v>
      </c>
      <c r="E183" s="154" t="s">
        <v>1</v>
      </c>
      <c r="F183" s="155" t="s">
        <v>679</v>
      </c>
      <c r="H183" s="156">
        <v>252</v>
      </c>
      <c r="I183" s="157"/>
      <c r="L183" s="152"/>
      <c r="M183" s="158"/>
      <c r="T183" s="159"/>
      <c r="AT183" s="154" t="s">
        <v>173</v>
      </c>
      <c r="AU183" s="154" t="s">
        <v>87</v>
      </c>
      <c r="AV183" s="12" t="s">
        <v>87</v>
      </c>
      <c r="AW183" s="12" t="s">
        <v>33</v>
      </c>
      <c r="AX183" s="12" t="s">
        <v>77</v>
      </c>
      <c r="AY183" s="154" t="s">
        <v>139</v>
      </c>
    </row>
    <row r="184" spans="2:65" s="13" customFormat="1">
      <c r="B184" s="171"/>
      <c r="D184" s="153" t="s">
        <v>173</v>
      </c>
      <c r="E184" s="172" t="s">
        <v>1</v>
      </c>
      <c r="F184" s="173" t="s">
        <v>214</v>
      </c>
      <c r="H184" s="174">
        <v>672</v>
      </c>
      <c r="I184" s="175"/>
      <c r="L184" s="171"/>
      <c r="M184" s="176"/>
      <c r="T184" s="177"/>
      <c r="AT184" s="172" t="s">
        <v>173</v>
      </c>
      <c r="AU184" s="172" t="s">
        <v>87</v>
      </c>
      <c r="AV184" s="13" t="s">
        <v>171</v>
      </c>
      <c r="AW184" s="13" t="s">
        <v>33</v>
      </c>
      <c r="AX184" s="13" t="s">
        <v>85</v>
      </c>
      <c r="AY184" s="172" t="s">
        <v>139</v>
      </c>
    </row>
    <row r="185" spans="2:65" s="1" customFormat="1" ht="16.5" customHeight="1">
      <c r="B185" s="32"/>
      <c r="C185" s="133" t="s">
        <v>509</v>
      </c>
      <c r="D185" s="133" t="s">
        <v>142</v>
      </c>
      <c r="E185" s="134" t="s">
        <v>565</v>
      </c>
      <c r="F185" s="135" t="s">
        <v>566</v>
      </c>
      <c r="G185" s="136" t="s">
        <v>170</v>
      </c>
      <c r="H185" s="137">
        <v>672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146</v>
      </c>
      <c r="AT185" s="145" t="s">
        <v>142</v>
      </c>
      <c r="AU185" s="145" t="s">
        <v>87</v>
      </c>
      <c r="AY185" s="17" t="s">
        <v>139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85</v>
      </c>
      <c r="BK185" s="146">
        <f>ROUND(I185*H185,2)</f>
        <v>0</v>
      </c>
      <c r="BL185" s="17" t="s">
        <v>146</v>
      </c>
      <c r="BM185" s="145" t="s">
        <v>680</v>
      </c>
    </row>
    <row r="186" spans="2:65" s="1" customFormat="1" ht="24.15" customHeight="1">
      <c r="B186" s="32"/>
      <c r="C186" s="133" t="s">
        <v>514</v>
      </c>
      <c r="D186" s="133" t="s">
        <v>142</v>
      </c>
      <c r="E186" s="134" t="s">
        <v>570</v>
      </c>
      <c r="F186" s="135" t="s">
        <v>571</v>
      </c>
      <c r="G186" s="136" t="s">
        <v>170</v>
      </c>
      <c r="H186" s="137">
        <v>672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42</v>
      </c>
      <c r="P186" s="143">
        <f>O186*H186</f>
        <v>0</v>
      </c>
      <c r="Q186" s="143">
        <v>1.0000000000000001E-5</v>
      </c>
      <c r="R186" s="143">
        <f>Q186*H186</f>
        <v>6.7200000000000003E-3</v>
      </c>
      <c r="S186" s="143">
        <v>0</v>
      </c>
      <c r="T186" s="144">
        <f>S186*H186</f>
        <v>0</v>
      </c>
      <c r="AR186" s="145" t="s">
        <v>146</v>
      </c>
      <c r="AT186" s="145" t="s">
        <v>142</v>
      </c>
      <c r="AU186" s="145" t="s">
        <v>87</v>
      </c>
      <c r="AY186" s="17" t="s">
        <v>139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85</v>
      </c>
      <c r="BK186" s="146">
        <f>ROUND(I186*H186,2)</f>
        <v>0</v>
      </c>
      <c r="BL186" s="17" t="s">
        <v>146</v>
      </c>
      <c r="BM186" s="145" t="s">
        <v>681</v>
      </c>
    </row>
    <row r="187" spans="2:65" s="1" customFormat="1" ht="33" customHeight="1">
      <c r="B187" s="32"/>
      <c r="C187" s="133" t="s">
        <v>520</v>
      </c>
      <c r="D187" s="133" t="s">
        <v>142</v>
      </c>
      <c r="E187" s="134" t="s">
        <v>574</v>
      </c>
      <c r="F187" s="135" t="s">
        <v>575</v>
      </c>
      <c r="G187" s="136" t="s">
        <v>170</v>
      </c>
      <c r="H187" s="137">
        <v>672</v>
      </c>
      <c r="I187" s="138"/>
      <c r="J187" s="139">
        <f>ROUND(I187*H187,2)</f>
        <v>0</v>
      </c>
      <c r="K187" s="140"/>
      <c r="L187" s="32"/>
      <c r="M187" s="141" t="s">
        <v>1</v>
      </c>
      <c r="N187" s="142" t="s">
        <v>42</v>
      </c>
      <c r="P187" s="143">
        <f>O187*H187</f>
        <v>0</v>
      </c>
      <c r="Q187" s="143">
        <v>2.5999999999999998E-4</v>
      </c>
      <c r="R187" s="143">
        <f>Q187*H187</f>
        <v>0.17471999999999999</v>
      </c>
      <c r="S187" s="143">
        <v>0</v>
      </c>
      <c r="T187" s="144">
        <f>S187*H187</f>
        <v>0</v>
      </c>
      <c r="AR187" s="145" t="s">
        <v>146</v>
      </c>
      <c r="AT187" s="145" t="s">
        <v>142</v>
      </c>
      <c r="AU187" s="145" t="s">
        <v>87</v>
      </c>
      <c r="AY187" s="17" t="s">
        <v>139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85</v>
      </c>
      <c r="BK187" s="146">
        <f>ROUND(I187*H187,2)</f>
        <v>0</v>
      </c>
      <c r="BL187" s="17" t="s">
        <v>146</v>
      </c>
      <c r="BM187" s="145" t="s">
        <v>682</v>
      </c>
    </row>
    <row r="188" spans="2:65" s="11" customFormat="1" ht="25.95" customHeight="1">
      <c r="B188" s="121"/>
      <c r="D188" s="122" t="s">
        <v>76</v>
      </c>
      <c r="E188" s="123" t="s">
        <v>683</v>
      </c>
      <c r="F188" s="123" t="s">
        <v>684</v>
      </c>
      <c r="I188" s="124"/>
      <c r="J188" s="125">
        <f>BK188</f>
        <v>0</v>
      </c>
      <c r="L188" s="121"/>
      <c r="M188" s="126"/>
      <c r="P188" s="127">
        <f>SUM(P189:P192)</f>
        <v>0</v>
      </c>
      <c r="R188" s="127">
        <f>SUM(R189:R192)</f>
        <v>0</v>
      </c>
      <c r="T188" s="128">
        <f>SUM(T189:T192)</f>
        <v>0</v>
      </c>
      <c r="AR188" s="122" t="s">
        <v>171</v>
      </c>
      <c r="AT188" s="129" t="s">
        <v>76</v>
      </c>
      <c r="AU188" s="129" t="s">
        <v>77</v>
      </c>
      <c r="AY188" s="122" t="s">
        <v>139</v>
      </c>
      <c r="BK188" s="130">
        <f>SUM(BK189:BK192)</f>
        <v>0</v>
      </c>
    </row>
    <row r="189" spans="2:65" s="1" customFormat="1" ht="16.5" customHeight="1">
      <c r="B189" s="32"/>
      <c r="C189" s="133" t="s">
        <v>524</v>
      </c>
      <c r="D189" s="133" t="s">
        <v>142</v>
      </c>
      <c r="E189" s="134" t="s">
        <v>685</v>
      </c>
      <c r="F189" s="135" t="s">
        <v>686</v>
      </c>
      <c r="G189" s="136" t="s">
        <v>304</v>
      </c>
      <c r="H189" s="137">
        <v>60</v>
      </c>
      <c r="I189" s="138"/>
      <c r="J189" s="139">
        <f>ROUND(I189*H189,2)</f>
        <v>0</v>
      </c>
      <c r="K189" s="140"/>
      <c r="L189" s="32"/>
      <c r="M189" s="141" t="s">
        <v>1</v>
      </c>
      <c r="N189" s="142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687</v>
      </c>
      <c r="AT189" s="145" t="s">
        <v>142</v>
      </c>
      <c r="AU189" s="145" t="s">
        <v>85</v>
      </c>
      <c r="AY189" s="17" t="s">
        <v>139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85</v>
      </c>
      <c r="BK189" s="146">
        <f>ROUND(I189*H189,2)</f>
        <v>0</v>
      </c>
      <c r="BL189" s="17" t="s">
        <v>687</v>
      </c>
      <c r="BM189" s="145" t="s">
        <v>688</v>
      </c>
    </row>
    <row r="190" spans="2:65" s="12" customFormat="1">
      <c r="B190" s="152"/>
      <c r="D190" s="153" t="s">
        <v>173</v>
      </c>
      <c r="E190" s="154" t="s">
        <v>1</v>
      </c>
      <c r="F190" s="155" t="s">
        <v>689</v>
      </c>
      <c r="H190" s="156">
        <v>60</v>
      </c>
      <c r="I190" s="157"/>
      <c r="L190" s="152"/>
      <c r="M190" s="158"/>
      <c r="T190" s="159"/>
      <c r="AT190" s="154" t="s">
        <v>173</v>
      </c>
      <c r="AU190" s="154" t="s">
        <v>85</v>
      </c>
      <c r="AV190" s="12" t="s">
        <v>87</v>
      </c>
      <c r="AW190" s="12" t="s">
        <v>33</v>
      </c>
      <c r="AX190" s="12" t="s">
        <v>85</v>
      </c>
      <c r="AY190" s="154" t="s">
        <v>139</v>
      </c>
    </row>
    <row r="191" spans="2:65" s="1" customFormat="1" ht="16.5" customHeight="1">
      <c r="B191" s="32"/>
      <c r="C191" s="133" t="s">
        <v>528</v>
      </c>
      <c r="D191" s="133" t="s">
        <v>142</v>
      </c>
      <c r="E191" s="134" t="s">
        <v>690</v>
      </c>
      <c r="F191" s="135" t="s">
        <v>691</v>
      </c>
      <c r="G191" s="136" t="s">
        <v>304</v>
      </c>
      <c r="H191" s="137">
        <v>40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687</v>
      </c>
      <c r="AT191" s="145" t="s">
        <v>142</v>
      </c>
      <c r="AU191" s="145" t="s">
        <v>85</v>
      </c>
      <c r="AY191" s="17" t="s">
        <v>139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85</v>
      </c>
      <c r="BK191" s="146">
        <f>ROUND(I191*H191,2)</f>
        <v>0</v>
      </c>
      <c r="BL191" s="17" t="s">
        <v>687</v>
      </c>
      <c r="BM191" s="145" t="s">
        <v>692</v>
      </c>
    </row>
    <row r="192" spans="2:65" s="12" customFormat="1">
      <c r="B192" s="152"/>
      <c r="D192" s="153" t="s">
        <v>173</v>
      </c>
      <c r="E192" s="154" t="s">
        <v>1</v>
      </c>
      <c r="F192" s="155" t="s">
        <v>693</v>
      </c>
      <c r="H192" s="156">
        <v>40</v>
      </c>
      <c r="I192" s="157"/>
      <c r="L192" s="152"/>
      <c r="M192" s="191"/>
      <c r="N192" s="192"/>
      <c r="O192" s="192"/>
      <c r="P192" s="192"/>
      <c r="Q192" s="192"/>
      <c r="R192" s="192"/>
      <c r="S192" s="192"/>
      <c r="T192" s="193"/>
      <c r="AT192" s="154" t="s">
        <v>173</v>
      </c>
      <c r="AU192" s="154" t="s">
        <v>85</v>
      </c>
      <c r="AV192" s="12" t="s">
        <v>87</v>
      </c>
      <c r="AW192" s="12" t="s">
        <v>33</v>
      </c>
      <c r="AX192" s="12" t="s">
        <v>85</v>
      </c>
      <c r="AY192" s="154" t="s">
        <v>139</v>
      </c>
    </row>
    <row r="193" spans="2:12" s="1" customFormat="1" ht="6.9" customHeight="1"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32"/>
    </row>
  </sheetData>
  <sheetProtection algorithmName="SHA-512" hashValue="3/Grwf/f5jqft2qNTqgRFukIy8CR+y4MUFiaaxrVBmeGvItHTkoKc5xf+NjSPbFC2etLMyTss1tSCN/g4tvF8g==" saltValue="CNkbyVntIvxJktTqNsREvQ==" spinCount="100000" sheet="1" formatColumns="0" formatRows="0" autoFilter="0"/>
  <autoFilter ref="C125:K192" xr:uid="{00000000-0009-0000-0000-000006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694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ROUND(J122,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ROUND((SUM(BE122:BE154)),  2)</f>
        <v>0</v>
      </c>
      <c r="I33" s="92">
        <v>0.21</v>
      </c>
      <c r="J33" s="91">
        <f>ROUND(((SUM(BE122:BE154))*I33),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ROUND((SUM(BF122:BF154)),  2)</f>
        <v>0</v>
      </c>
      <c r="I34" s="92">
        <v>0.15</v>
      </c>
      <c r="J34" s="91">
        <f>ROUND(((SUM(BF122:BF154))*I34),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ROUND((SUM(BG122:BG154)),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ROUND((SUM(BH122:BH154)),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ROUND((SUM(BI122:BI154)),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07 - Drenáže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J122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95" customHeight="1">
      <c r="B98" s="108"/>
      <c r="D98" s="109" t="s">
        <v>291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95" customHeight="1">
      <c r="B99" s="108"/>
      <c r="D99" s="109" t="s">
        <v>362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95" customHeight="1">
      <c r="B100" s="108"/>
      <c r="D100" s="109" t="s">
        <v>695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12" s="8" customFormat="1" ht="24.9" customHeight="1">
      <c r="B101" s="104"/>
      <c r="D101" s="105" t="s">
        <v>120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12" s="9" customFormat="1" ht="19.95" customHeight="1">
      <c r="B102" s="108"/>
      <c r="D102" s="109" t="s">
        <v>426</v>
      </c>
      <c r="E102" s="110"/>
      <c r="F102" s="110"/>
      <c r="G102" s="110"/>
      <c r="H102" s="110"/>
      <c r="I102" s="110"/>
      <c r="J102" s="111">
        <f>J138</f>
        <v>0</v>
      </c>
      <c r="L102" s="108"/>
    </row>
    <row r="103" spans="2:12" s="1" customFormat="1" ht="21.75" customHeight="1">
      <c r="B103" s="32"/>
      <c r="L103" s="32"/>
    </row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2"/>
    </row>
    <row r="108" spans="2:12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2"/>
    </row>
    <row r="109" spans="2:12" s="1" customFormat="1" ht="24.9" customHeight="1">
      <c r="B109" s="32"/>
      <c r="C109" s="21" t="s">
        <v>124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15</v>
      </c>
      <c r="L111" s="32"/>
    </row>
    <row r="112" spans="2:12" s="1" customFormat="1" ht="16.5" customHeight="1">
      <c r="B112" s="32"/>
      <c r="E112" s="234" t="str">
        <f>E7</f>
        <v>Brno, Mánesova 12 - Statické zajištění VŠ kolejí</v>
      </c>
      <c r="F112" s="235"/>
      <c r="G112" s="235"/>
      <c r="H112" s="235"/>
      <c r="L112" s="32"/>
    </row>
    <row r="113" spans="2:65" s="1" customFormat="1" ht="12" customHeight="1">
      <c r="B113" s="32"/>
      <c r="C113" s="27" t="s">
        <v>113</v>
      </c>
      <c r="L113" s="32"/>
    </row>
    <row r="114" spans="2:65" s="1" customFormat="1" ht="16.5" customHeight="1">
      <c r="B114" s="32"/>
      <c r="E114" s="214" t="str">
        <f>E9</f>
        <v>07 - Drenáže</v>
      </c>
      <c r="F114" s="233"/>
      <c r="G114" s="233"/>
      <c r="H114" s="233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18</v>
      </c>
      <c r="F116" s="25" t="str">
        <f>F12</f>
        <v>Brno, Mánesova 12</v>
      </c>
      <c r="I116" s="27" t="s">
        <v>20</v>
      </c>
      <c r="J116" s="51" t="str">
        <f>IF(J12="","",J12)</f>
        <v>Vyplň údaj</v>
      </c>
      <c r="L116" s="32"/>
    </row>
    <row r="117" spans="2:65" s="1" customFormat="1" ht="6.9" customHeight="1">
      <c r="B117" s="32"/>
      <c r="L117" s="32"/>
    </row>
    <row r="118" spans="2:65" s="1" customFormat="1" ht="40.200000000000003" customHeight="1">
      <c r="B118" s="32"/>
      <c r="C118" s="27" t="s">
        <v>21</v>
      </c>
      <c r="F118" s="25" t="str">
        <f>E15</f>
        <v>Masarykova univerzita, Žerotínovo nám. 9, Brno</v>
      </c>
      <c r="I118" s="27" t="s">
        <v>29</v>
      </c>
      <c r="J118" s="30" t="str">
        <f>E21</f>
        <v>PROXIMA porjekt, s.r.o., Lidická 19, Brno</v>
      </c>
      <c r="L118" s="32"/>
    </row>
    <row r="119" spans="2:65" s="1" customFormat="1" ht="15.15" customHeight="1">
      <c r="B119" s="32"/>
      <c r="C119" s="27" t="s">
        <v>27</v>
      </c>
      <c r="F119" s="25" t="str">
        <f>IF(E18="","",E18)</f>
        <v>Vyplň údaj</v>
      </c>
      <c r="I119" s="27" t="s">
        <v>34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125</v>
      </c>
      <c r="D121" s="114" t="s">
        <v>62</v>
      </c>
      <c r="E121" s="114" t="s">
        <v>58</v>
      </c>
      <c r="F121" s="114" t="s">
        <v>59</v>
      </c>
      <c r="G121" s="114" t="s">
        <v>126</v>
      </c>
      <c r="H121" s="114" t="s">
        <v>127</v>
      </c>
      <c r="I121" s="114" t="s">
        <v>128</v>
      </c>
      <c r="J121" s="115" t="s">
        <v>117</v>
      </c>
      <c r="K121" s="116" t="s">
        <v>129</v>
      </c>
      <c r="L121" s="112"/>
      <c r="M121" s="57" t="s">
        <v>1</v>
      </c>
      <c r="N121" s="58" t="s">
        <v>41</v>
      </c>
      <c r="O121" s="58" t="s">
        <v>130</v>
      </c>
      <c r="P121" s="58" t="s">
        <v>131</v>
      </c>
      <c r="Q121" s="58" t="s">
        <v>132</v>
      </c>
      <c r="R121" s="58" t="s">
        <v>133</v>
      </c>
      <c r="S121" s="58" t="s">
        <v>134</v>
      </c>
      <c r="T121" s="59" t="s">
        <v>135</v>
      </c>
    </row>
    <row r="122" spans="2:65" s="1" customFormat="1" ht="22.95" customHeight="1">
      <c r="B122" s="32"/>
      <c r="C122" s="62" t="s">
        <v>136</v>
      </c>
      <c r="J122" s="117">
        <f>BK122</f>
        <v>0</v>
      </c>
      <c r="L122" s="32"/>
      <c r="M122" s="60"/>
      <c r="N122" s="52"/>
      <c r="O122" s="52"/>
      <c r="P122" s="118">
        <f>P123+P137</f>
        <v>0</v>
      </c>
      <c r="Q122" s="52"/>
      <c r="R122" s="118">
        <f>R123+R137</f>
        <v>37.555464999999998</v>
      </c>
      <c r="S122" s="52"/>
      <c r="T122" s="119">
        <f>T123+T137</f>
        <v>0</v>
      </c>
      <c r="AT122" s="17" t="s">
        <v>76</v>
      </c>
      <c r="AU122" s="17" t="s">
        <v>119</v>
      </c>
      <c r="BK122" s="120">
        <f>BK123+BK137</f>
        <v>0</v>
      </c>
    </row>
    <row r="123" spans="2:65" s="11" customFormat="1" ht="25.95" customHeight="1">
      <c r="B123" s="121"/>
      <c r="D123" s="122" t="s">
        <v>76</v>
      </c>
      <c r="E123" s="123" t="s">
        <v>165</v>
      </c>
      <c r="F123" s="123" t="s">
        <v>166</v>
      </c>
      <c r="I123" s="124"/>
      <c r="J123" s="125">
        <f>BK123</f>
        <v>0</v>
      </c>
      <c r="L123" s="121"/>
      <c r="M123" s="126"/>
      <c r="P123" s="127">
        <f>P124+P130+P135</f>
        <v>0</v>
      </c>
      <c r="R123" s="127">
        <f>R124+R130+R135</f>
        <v>36.502314999999996</v>
      </c>
      <c r="T123" s="128">
        <f>T124+T130+T135</f>
        <v>0</v>
      </c>
      <c r="AR123" s="122" t="s">
        <v>85</v>
      </c>
      <c r="AT123" s="129" t="s">
        <v>76</v>
      </c>
      <c r="AU123" s="129" t="s">
        <v>77</v>
      </c>
      <c r="AY123" s="122" t="s">
        <v>139</v>
      </c>
      <c r="BK123" s="130">
        <f>BK124+BK130+BK135</f>
        <v>0</v>
      </c>
    </row>
    <row r="124" spans="2:65" s="11" customFormat="1" ht="22.95" customHeight="1">
      <c r="B124" s="121"/>
      <c r="D124" s="122" t="s">
        <v>76</v>
      </c>
      <c r="E124" s="131" t="s">
        <v>87</v>
      </c>
      <c r="F124" s="131" t="s">
        <v>293</v>
      </c>
      <c r="I124" s="124"/>
      <c r="J124" s="132">
        <f>BK124</f>
        <v>0</v>
      </c>
      <c r="L124" s="121"/>
      <c r="M124" s="126"/>
      <c r="P124" s="127">
        <f>SUM(P125:P129)</f>
        <v>0</v>
      </c>
      <c r="R124" s="127">
        <f>SUM(R125:R129)</f>
        <v>36.298254999999997</v>
      </c>
      <c r="T124" s="128">
        <f>SUM(T125:T129)</f>
        <v>0</v>
      </c>
      <c r="AR124" s="122" t="s">
        <v>85</v>
      </c>
      <c r="AT124" s="129" t="s">
        <v>76</v>
      </c>
      <c r="AU124" s="129" t="s">
        <v>85</v>
      </c>
      <c r="AY124" s="122" t="s">
        <v>139</v>
      </c>
      <c r="BK124" s="130">
        <f>SUM(BK125:BK129)</f>
        <v>0</v>
      </c>
    </row>
    <row r="125" spans="2:65" s="1" customFormat="1" ht="16.5" customHeight="1">
      <c r="B125" s="32"/>
      <c r="C125" s="133" t="s">
        <v>85</v>
      </c>
      <c r="D125" s="133" t="s">
        <v>142</v>
      </c>
      <c r="E125" s="134" t="s">
        <v>696</v>
      </c>
      <c r="F125" s="135" t="s">
        <v>697</v>
      </c>
      <c r="G125" s="136" t="s">
        <v>288</v>
      </c>
      <c r="H125" s="137">
        <v>2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42</v>
      </c>
      <c r="P125" s="143">
        <f>O125*H125</f>
        <v>0</v>
      </c>
      <c r="Q125" s="143">
        <v>2.504E-2</v>
      </c>
      <c r="R125" s="143">
        <f>Q125*H125</f>
        <v>5.008E-2</v>
      </c>
      <c r="S125" s="143">
        <v>0</v>
      </c>
      <c r="T125" s="144">
        <f>S125*H125</f>
        <v>0</v>
      </c>
      <c r="AR125" s="145" t="s">
        <v>171</v>
      </c>
      <c r="AT125" s="145" t="s">
        <v>142</v>
      </c>
      <c r="AU125" s="145" t="s">
        <v>87</v>
      </c>
      <c r="AY125" s="17" t="s">
        <v>139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85</v>
      </c>
      <c r="BK125" s="146">
        <f>ROUND(I125*H125,2)</f>
        <v>0</v>
      </c>
      <c r="BL125" s="17" t="s">
        <v>171</v>
      </c>
      <c r="BM125" s="145" t="s">
        <v>698</v>
      </c>
    </row>
    <row r="126" spans="2:65" s="1" customFormat="1" ht="24.15" customHeight="1">
      <c r="B126" s="32"/>
      <c r="C126" s="133" t="s">
        <v>87</v>
      </c>
      <c r="D126" s="133" t="s">
        <v>142</v>
      </c>
      <c r="E126" s="134" t="s">
        <v>699</v>
      </c>
      <c r="F126" s="135" t="s">
        <v>700</v>
      </c>
      <c r="G126" s="136" t="s">
        <v>296</v>
      </c>
      <c r="H126" s="137">
        <v>75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42</v>
      </c>
      <c r="P126" s="143">
        <f>O126*H126</f>
        <v>0</v>
      </c>
      <c r="Q126" s="143">
        <v>0.23798</v>
      </c>
      <c r="R126" s="143">
        <f>Q126*H126</f>
        <v>17.848500000000001</v>
      </c>
      <c r="S126" s="143">
        <v>0</v>
      </c>
      <c r="T126" s="144">
        <f>S126*H126</f>
        <v>0</v>
      </c>
      <c r="AR126" s="145" t="s">
        <v>171</v>
      </c>
      <c r="AT126" s="145" t="s">
        <v>142</v>
      </c>
      <c r="AU126" s="145" t="s">
        <v>87</v>
      </c>
      <c r="AY126" s="17" t="s">
        <v>139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85</v>
      </c>
      <c r="BK126" s="146">
        <f>ROUND(I126*H126,2)</f>
        <v>0</v>
      </c>
      <c r="BL126" s="17" t="s">
        <v>171</v>
      </c>
      <c r="BM126" s="145" t="s">
        <v>701</v>
      </c>
    </row>
    <row r="127" spans="2:65" s="1" customFormat="1" ht="16.5" customHeight="1">
      <c r="B127" s="32"/>
      <c r="C127" s="133" t="s">
        <v>155</v>
      </c>
      <c r="D127" s="133" t="s">
        <v>142</v>
      </c>
      <c r="E127" s="134" t="s">
        <v>702</v>
      </c>
      <c r="F127" s="135" t="s">
        <v>703</v>
      </c>
      <c r="G127" s="136" t="s">
        <v>177</v>
      </c>
      <c r="H127" s="137">
        <v>7.5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42</v>
      </c>
      <c r="P127" s="143">
        <f>O127*H127</f>
        <v>0</v>
      </c>
      <c r="Q127" s="143">
        <v>2.45329</v>
      </c>
      <c r="R127" s="143">
        <f>Q127*H127</f>
        <v>18.399674999999998</v>
      </c>
      <c r="S127" s="143">
        <v>0</v>
      </c>
      <c r="T127" s="144">
        <f>S127*H127</f>
        <v>0</v>
      </c>
      <c r="AR127" s="145" t="s">
        <v>171</v>
      </c>
      <c r="AT127" s="145" t="s">
        <v>142</v>
      </c>
      <c r="AU127" s="145" t="s">
        <v>87</v>
      </c>
      <c r="AY127" s="17" t="s">
        <v>139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85</v>
      </c>
      <c r="BK127" s="146">
        <f>ROUND(I127*H127,2)</f>
        <v>0</v>
      </c>
      <c r="BL127" s="17" t="s">
        <v>171</v>
      </c>
      <c r="BM127" s="145" t="s">
        <v>704</v>
      </c>
    </row>
    <row r="128" spans="2:65" s="14" customFormat="1">
      <c r="B128" s="178"/>
      <c r="D128" s="153" t="s">
        <v>173</v>
      </c>
      <c r="E128" s="179" t="s">
        <v>1</v>
      </c>
      <c r="F128" s="180" t="s">
        <v>705</v>
      </c>
      <c r="H128" s="179" t="s">
        <v>1</v>
      </c>
      <c r="I128" s="181"/>
      <c r="L128" s="178"/>
      <c r="M128" s="182"/>
      <c r="T128" s="183"/>
      <c r="AT128" s="179" t="s">
        <v>173</v>
      </c>
      <c r="AU128" s="179" t="s">
        <v>87</v>
      </c>
      <c r="AV128" s="14" t="s">
        <v>85</v>
      </c>
      <c r="AW128" s="14" t="s">
        <v>33</v>
      </c>
      <c r="AX128" s="14" t="s">
        <v>77</v>
      </c>
      <c r="AY128" s="179" t="s">
        <v>139</v>
      </c>
    </row>
    <row r="129" spans="2:65" s="12" customFormat="1">
      <c r="B129" s="152"/>
      <c r="D129" s="153" t="s">
        <v>173</v>
      </c>
      <c r="E129" s="154" t="s">
        <v>1</v>
      </c>
      <c r="F129" s="155" t="s">
        <v>706</v>
      </c>
      <c r="H129" s="156">
        <v>7.5</v>
      </c>
      <c r="I129" s="157"/>
      <c r="L129" s="152"/>
      <c r="M129" s="158"/>
      <c r="T129" s="159"/>
      <c r="AT129" s="154" t="s">
        <v>173</v>
      </c>
      <c r="AU129" s="154" t="s">
        <v>87</v>
      </c>
      <c r="AV129" s="12" t="s">
        <v>87</v>
      </c>
      <c r="AW129" s="12" t="s">
        <v>33</v>
      </c>
      <c r="AX129" s="12" t="s">
        <v>85</v>
      </c>
      <c r="AY129" s="154" t="s">
        <v>139</v>
      </c>
    </row>
    <row r="130" spans="2:65" s="11" customFormat="1" ht="22.95" customHeight="1">
      <c r="B130" s="121"/>
      <c r="D130" s="122" t="s">
        <v>76</v>
      </c>
      <c r="E130" s="131" t="s">
        <v>171</v>
      </c>
      <c r="F130" s="131" t="s">
        <v>368</v>
      </c>
      <c r="I130" s="124"/>
      <c r="J130" s="132">
        <f>BK130</f>
        <v>0</v>
      </c>
      <c r="L130" s="121"/>
      <c r="M130" s="126"/>
      <c r="P130" s="127">
        <f>SUM(P131:P134)</f>
        <v>0</v>
      </c>
      <c r="R130" s="127">
        <f>SUM(R131:R134)</f>
        <v>0.19709999999999997</v>
      </c>
      <c r="T130" s="128">
        <f>SUM(T131:T134)</f>
        <v>0</v>
      </c>
      <c r="AR130" s="122" t="s">
        <v>85</v>
      </c>
      <c r="AT130" s="129" t="s">
        <v>76</v>
      </c>
      <c r="AU130" s="129" t="s">
        <v>85</v>
      </c>
      <c r="AY130" s="122" t="s">
        <v>139</v>
      </c>
      <c r="BK130" s="130">
        <f>SUM(BK131:BK134)</f>
        <v>0</v>
      </c>
    </row>
    <row r="131" spans="2:65" s="1" customFormat="1" ht="21.75" customHeight="1">
      <c r="B131" s="32"/>
      <c r="C131" s="133" t="s">
        <v>171</v>
      </c>
      <c r="D131" s="133" t="s">
        <v>142</v>
      </c>
      <c r="E131" s="134" t="s">
        <v>455</v>
      </c>
      <c r="F131" s="135" t="s">
        <v>456</v>
      </c>
      <c r="G131" s="136" t="s">
        <v>170</v>
      </c>
      <c r="H131" s="137">
        <v>270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2.7999999999999998E-4</v>
      </c>
      <c r="R131" s="143">
        <f>Q131*H131</f>
        <v>7.5599999999999987E-2</v>
      </c>
      <c r="S131" s="143">
        <v>0</v>
      </c>
      <c r="T131" s="144">
        <f>S131*H131</f>
        <v>0</v>
      </c>
      <c r="AR131" s="145" t="s">
        <v>171</v>
      </c>
      <c r="AT131" s="145" t="s">
        <v>142</v>
      </c>
      <c r="AU131" s="145" t="s">
        <v>87</v>
      </c>
      <c r="AY131" s="17" t="s">
        <v>139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171</v>
      </c>
      <c r="BM131" s="145" t="s">
        <v>707</v>
      </c>
    </row>
    <row r="132" spans="2:65" s="12" customFormat="1">
      <c r="B132" s="152"/>
      <c r="D132" s="153" t="s">
        <v>173</v>
      </c>
      <c r="E132" s="154" t="s">
        <v>1</v>
      </c>
      <c r="F132" s="155" t="s">
        <v>708</v>
      </c>
      <c r="H132" s="156">
        <v>270</v>
      </c>
      <c r="I132" s="157"/>
      <c r="L132" s="152"/>
      <c r="M132" s="158"/>
      <c r="T132" s="159"/>
      <c r="AT132" s="154" t="s">
        <v>173</v>
      </c>
      <c r="AU132" s="154" t="s">
        <v>87</v>
      </c>
      <c r="AV132" s="12" t="s">
        <v>87</v>
      </c>
      <c r="AW132" s="12" t="s">
        <v>33</v>
      </c>
      <c r="AX132" s="12" t="s">
        <v>85</v>
      </c>
      <c r="AY132" s="154" t="s">
        <v>139</v>
      </c>
    </row>
    <row r="133" spans="2:65" s="1" customFormat="1" ht="24.15" customHeight="1">
      <c r="B133" s="32"/>
      <c r="C133" s="160" t="s">
        <v>192</v>
      </c>
      <c r="D133" s="160" t="s">
        <v>197</v>
      </c>
      <c r="E133" s="161" t="s">
        <v>709</v>
      </c>
      <c r="F133" s="162" t="s">
        <v>710</v>
      </c>
      <c r="G133" s="163" t="s">
        <v>170</v>
      </c>
      <c r="H133" s="164">
        <v>405</v>
      </c>
      <c r="I133" s="165"/>
      <c r="J133" s="166">
        <f>ROUND(I133*H133,2)</f>
        <v>0</v>
      </c>
      <c r="K133" s="167"/>
      <c r="L133" s="168"/>
      <c r="M133" s="169" t="s">
        <v>1</v>
      </c>
      <c r="N133" s="170" t="s">
        <v>42</v>
      </c>
      <c r="P133" s="143">
        <f>O133*H133</f>
        <v>0</v>
      </c>
      <c r="Q133" s="143">
        <v>2.9999999999999997E-4</v>
      </c>
      <c r="R133" s="143">
        <f>Q133*H133</f>
        <v>0.12149999999999998</v>
      </c>
      <c r="S133" s="143">
        <v>0</v>
      </c>
      <c r="T133" s="144">
        <f>S133*H133</f>
        <v>0</v>
      </c>
      <c r="AR133" s="145" t="s">
        <v>200</v>
      </c>
      <c r="AT133" s="145" t="s">
        <v>197</v>
      </c>
      <c r="AU133" s="145" t="s">
        <v>87</v>
      </c>
      <c r="AY133" s="17" t="s">
        <v>139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171</v>
      </c>
      <c r="BM133" s="145" t="s">
        <v>711</v>
      </c>
    </row>
    <row r="134" spans="2:65" s="12" customFormat="1">
      <c r="B134" s="152"/>
      <c r="D134" s="153" t="s">
        <v>173</v>
      </c>
      <c r="E134" s="154" t="s">
        <v>1</v>
      </c>
      <c r="F134" s="155" t="s">
        <v>712</v>
      </c>
      <c r="H134" s="156">
        <v>405</v>
      </c>
      <c r="I134" s="157"/>
      <c r="L134" s="152"/>
      <c r="M134" s="158"/>
      <c r="T134" s="159"/>
      <c r="AT134" s="154" t="s">
        <v>173</v>
      </c>
      <c r="AU134" s="154" t="s">
        <v>87</v>
      </c>
      <c r="AV134" s="12" t="s">
        <v>87</v>
      </c>
      <c r="AW134" s="12" t="s">
        <v>33</v>
      </c>
      <c r="AX134" s="12" t="s">
        <v>85</v>
      </c>
      <c r="AY134" s="154" t="s">
        <v>139</v>
      </c>
    </row>
    <row r="135" spans="2:65" s="11" customFormat="1" ht="22.95" customHeight="1">
      <c r="B135" s="121"/>
      <c r="D135" s="122" t="s">
        <v>76</v>
      </c>
      <c r="E135" s="131" t="s">
        <v>200</v>
      </c>
      <c r="F135" s="131" t="s">
        <v>713</v>
      </c>
      <c r="I135" s="124"/>
      <c r="J135" s="132">
        <f>BK135</f>
        <v>0</v>
      </c>
      <c r="L135" s="121"/>
      <c r="M135" s="126"/>
      <c r="P135" s="127">
        <f>P136</f>
        <v>0</v>
      </c>
      <c r="R135" s="127">
        <f>R136</f>
        <v>6.96E-3</v>
      </c>
      <c r="T135" s="128">
        <f>T136</f>
        <v>0</v>
      </c>
      <c r="AR135" s="122" t="s">
        <v>85</v>
      </c>
      <c r="AT135" s="129" t="s">
        <v>76</v>
      </c>
      <c r="AU135" s="129" t="s">
        <v>85</v>
      </c>
      <c r="AY135" s="122" t="s">
        <v>139</v>
      </c>
      <c r="BK135" s="130">
        <f>BK136</f>
        <v>0</v>
      </c>
    </row>
    <row r="136" spans="2:65" s="1" customFormat="1" ht="33" customHeight="1">
      <c r="B136" s="32"/>
      <c r="C136" s="133" t="s">
        <v>196</v>
      </c>
      <c r="D136" s="133" t="s">
        <v>142</v>
      </c>
      <c r="E136" s="134" t="s">
        <v>714</v>
      </c>
      <c r="F136" s="135" t="s">
        <v>715</v>
      </c>
      <c r="G136" s="136" t="s">
        <v>145</v>
      </c>
      <c r="H136" s="137">
        <v>2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42</v>
      </c>
      <c r="P136" s="143">
        <f>O136*H136</f>
        <v>0</v>
      </c>
      <c r="Q136" s="143">
        <v>3.48E-3</v>
      </c>
      <c r="R136" s="143">
        <f>Q136*H136</f>
        <v>6.96E-3</v>
      </c>
      <c r="S136" s="143">
        <v>0</v>
      </c>
      <c r="T136" s="144">
        <f>S136*H136</f>
        <v>0</v>
      </c>
      <c r="AR136" s="145" t="s">
        <v>171</v>
      </c>
      <c r="AT136" s="145" t="s">
        <v>142</v>
      </c>
      <c r="AU136" s="145" t="s">
        <v>87</v>
      </c>
      <c r="AY136" s="17" t="s">
        <v>139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85</v>
      </c>
      <c r="BK136" s="146">
        <f>ROUND(I136*H136,2)</f>
        <v>0</v>
      </c>
      <c r="BL136" s="17" t="s">
        <v>171</v>
      </c>
      <c r="BM136" s="145" t="s">
        <v>716</v>
      </c>
    </row>
    <row r="137" spans="2:65" s="11" customFormat="1" ht="25.95" customHeight="1">
      <c r="B137" s="121"/>
      <c r="D137" s="122" t="s">
        <v>76</v>
      </c>
      <c r="E137" s="123" t="s">
        <v>137</v>
      </c>
      <c r="F137" s="123" t="s">
        <v>138</v>
      </c>
      <c r="I137" s="124"/>
      <c r="J137" s="125">
        <f>BK137</f>
        <v>0</v>
      </c>
      <c r="L137" s="121"/>
      <c r="M137" s="126"/>
      <c r="P137" s="127">
        <f>P138</f>
        <v>0</v>
      </c>
      <c r="R137" s="127">
        <f>R138</f>
        <v>1.05315</v>
      </c>
      <c r="T137" s="128">
        <f>T138</f>
        <v>0</v>
      </c>
      <c r="AR137" s="122" t="s">
        <v>87</v>
      </c>
      <c r="AT137" s="129" t="s">
        <v>76</v>
      </c>
      <c r="AU137" s="129" t="s">
        <v>77</v>
      </c>
      <c r="AY137" s="122" t="s">
        <v>139</v>
      </c>
      <c r="BK137" s="130">
        <f>BK138</f>
        <v>0</v>
      </c>
    </row>
    <row r="138" spans="2:65" s="11" customFormat="1" ht="22.95" customHeight="1">
      <c r="B138" s="121"/>
      <c r="D138" s="122" t="s">
        <v>76</v>
      </c>
      <c r="E138" s="131" t="s">
        <v>479</v>
      </c>
      <c r="F138" s="131" t="s">
        <v>480</v>
      </c>
      <c r="I138" s="124"/>
      <c r="J138" s="132">
        <f>BK138</f>
        <v>0</v>
      </c>
      <c r="L138" s="121"/>
      <c r="M138" s="126"/>
      <c r="P138" s="127">
        <f>SUM(P139:P154)</f>
        <v>0</v>
      </c>
      <c r="R138" s="127">
        <f>SUM(R139:R154)</f>
        <v>1.05315</v>
      </c>
      <c r="T138" s="128">
        <f>SUM(T139:T154)</f>
        <v>0</v>
      </c>
      <c r="AR138" s="122" t="s">
        <v>87</v>
      </c>
      <c r="AT138" s="129" t="s">
        <v>76</v>
      </c>
      <c r="AU138" s="129" t="s">
        <v>85</v>
      </c>
      <c r="AY138" s="122" t="s">
        <v>139</v>
      </c>
      <c r="BK138" s="130">
        <f>SUM(BK139:BK154)</f>
        <v>0</v>
      </c>
    </row>
    <row r="139" spans="2:65" s="1" customFormat="1" ht="24.15" customHeight="1">
      <c r="B139" s="32"/>
      <c r="C139" s="133" t="s">
        <v>203</v>
      </c>
      <c r="D139" s="133" t="s">
        <v>142</v>
      </c>
      <c r="E139" s="134" t="s">
        <v>485</v>
      </c>
      <c r="F139" s="135" t="s">
        <v>486</v>
      </c>
      <c r="G139" s="136" t="s">
        <v>170</v>
      </c>
      <c r="H139" s="137">
        <v>142.5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146</v>
      </c>
      <c r="AT139" s="145" t="s">
        <v>142</v>
      </c>
      <c r="AU139" s="145" t="s">
        <v>87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146</v>
      </c>
      <c r="BM139" s="145" t="s">
        <v>717</v>
      </c>
    </row>
    <row r="140" spans="2:65" s="12" customFormat="1">
      <c r="B140" s="152"/>
      <c r="D140" s="153" t="s">
        <v>173</v>
      </c>
      <c r="E140" s="154" t="s">
        <v>1</v>
      </c>
      <c r="F140" s="155" t="s">
        <v>718</v>
      </c>
      <c r="H140" s="156">
        <v>142.5</v>
      </c>
      <c r="I140" s="157"/>
      <c r="L140" s="152"/>
      <c r="M140" s="158"/>
      <c r="T140" s="159"/>
      <c r="AT140" s="154" t="s">
        <v>173</v>
      </c>
      <c r="AU140" s="154" t="s">
        <v>87</v>
      </c>
      <c r="AV140" s="12" t="s">
        <v>87</v>
      </c>
      <c r="AW140" s="12" t="s">
        <v>33</v>
      </c>
      <c r="AX140" s="12" t="s">
        <v>85</v>
      </c>
      <c r="AY140" s="154" t="s">
        <v>139</v>
      </c>
    </row>
    <row r="141" spans="2:65" s="1" customFormat="1" ht="16.5" customHeight="1">
      <c r="B141" s="32"/>
      <c r="C141" s="160" t="s">
        <v>200</v>
      </c>
      <c r="D141" s="160" t="s">
        <v>197</v>
      </c>
      <c r="E141" s="161" t="s">
        <v>488</v>
      </c>
      <c r="F141" s="162" t="s">
        <v>489</v>
      </c>
      <c r="G141" s="163" t="s">
        <v>238</v>
      </c>
      <c r="H141" s="164">
        <v>7.1999999999999995E-2</v>
      </c>
      <c r="I141" s="165"/>
      <c r="J141" s="166">
        <f>ROUND(I141*H141,2)</f>
        <v>0</v>
      </c>
      <c r="K141" s="167"/>
      <c r="L141" s="168"/>
      <c r="M141" s="169" t="s">
        <v>1</v>
      </c>
      <c r="N141" s="170" t="s">
        <v>42</v>
      </c>
      <c r="P141" s="143">
        <f>O141*H141</f>
        <v>0</v>
      </c>
      <c r="Q141" s="143">
        <v>1</v>
      </c>
      <c r="R141" s="143">
        <f>Q141*H141</f>
        <v>7.1999999999999995E-2</v>
      </c>
      <c r="S141" s="143">
        <v>0</v>
      </c>
      <c r="T141" s="144">
        <f>S141*H141</f>
        <v>0</v>
      </c>
      <c r="AR141" s="145" t="s">
        <v>490</v>
      </c>
      <c r="AT141" s="145" t="s">
        <v>197</v>
      </c>
      <c r="AU141" s="145" t="s">
        <v>87</v>
      </c>
      <c r="AY141" s="17" t="s">
        <v>139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85</v>
      </c>
      <c r="BK141" s="146">
        <f>ROUND(I141*H141,2)</f>
        <v>0</v>
      </c>
      <c r="BL141" s="17" t="s">
        <v>146</v>
      </c>
      <c r="BM141" s="145" t="s">
        <v>719</v>
      </c>
    </row>
    <row r="142" spans="2:65" s="12" customFormat="1">
      <c r="B142" s="152"/>
      <c r="D142" s="153" t="s">
        <v>173</v>
      </c>
      <c r="E142" s="154" t="s">
        <v>1</v>
      </c>
      <c r="F142" s="155" t="s">
        <v>720</v>
      </c>
      <c r="H142" s="156">
        <v>71.25</v>
      </c>
      <c r="I142" s="157"/>
      <c r="L142" s="152"/>
      <c r="M142" s="158"/>
      <c r="T142" s="159"/>
      <c r="AT142" s="154" t="s">
        <v>173</v>
      </c>
      <c r="AU142" s="154" t="s">
        <v>87</v>
      </c>
      <c r="AV142" s="12" t="s">
        <v>87</v>
      </c>
      <c r="AW142" s="12" t="s">
        <v>33</v>
      </c>
      <c r="AX142" s="12" t="s">
        <v>77</v>
      </c>
      <c r="AY142" s="154" t="s">
        <v>139</v>
      </c>
    </row>
    <row r="143" spans="2:65" s="12" customFormat="1">
      <c r="B143" s="152"/>
      <c r="D143" s="153" t="s">
        <v>173</v>
      </c>
      <c r="E143" s="154" t="s">
        <v>1</v>
      </c>
      <c r="F143" s="155" t="s">
        <v>721</v>
      </c>
      <c r="H143" s="156">
        <v>7.1999999999999995E-2</v>
      </c>
      <c r="I143" s="157"/>
      <c r="L143" s="152"/>
      <c r="M143" s="158"/>
      <c r="T143" s="159"/>
      <c r="AT143" s="154" t="s">
        <v>173</v>
      </c>
      <c r="AU143" s="154" t="s">
        <v>87</v>
      </c>
      <c r="AV143" s="12" t="s">
        <v>87</v>
      </c>
      <c r="AW143" s="12" t="s">
        <v>33</v>
      </c>
      <c r="AX143" s="12" t="s">
        <v>85</v>
      </c>
      <c r="AY143" s="154" t="s">
        <v>139</v>
      </c>
    </row>
    <row r="144" spans="2:65" s="1" customFormat="1" ht="24.15" customHeight="1">
      <c r="B144" s="32"/>
      <c r="C144" s="133" t="s">
        <v>215</v>
      </c>
      <c r="D144" s="133" t="s">
        <v>142</v>
      </c>
      <c r="E144" s="134" t="s">
        <v>494</v>
      </c>
      <c r="F144" s="135" t="s">
        <v>495</v>
      </c>
      <c r="G144" s="136" t="s">
        <v>170</v>
      </c>
      <c r="H144" s="137">
        <v>142.5</v>
      </c>
      <c r="I144" s="138"/>
      <c r="J144" s="139">
        <f>ROUND(I144*H144,2)</f>
        <v>0</v>
      </c>
      <c r="K144" s="140"/>
      <c r="L144" s="32"/>
      <c r="M144" s="141" t="s">
        <v>1</v>
      </c>
      <c r="N144" s="142" t="s">
        <v>42</v>
      </c>
      <c r="P144" s="143">
        <f>O144*H144</f>
        <v>0</v>
      </c>
      <c r="Q144" s="143">
        <v>4.0000000000000002E-4</v>
      </c>
      <c r="R144" s="143">
        <f>Q144*H144</f>
        <v>5.7000000000000002E-2</v>
      </c>
      <c r="S144" s="143">
        <v>0</v>
      </c>
      <c r="T144" s="144">
        <f>S144*H144</f>
        <v>0</v>
      </c>
      <c r="AR144" s="145" t="s">
        <v>146</v>
      </c>
      <c r="AT144" s="145" t="s">
        <v>142</v>
      </c>
      <c r="AU144" s="145" t="s">
        <v>87</v>
      </c>
      <c r="AY144" s="17" t="s">
        <v>139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85</v>
      </c>
      <c r="BK144" s="146">
        <f>ROUND(I144*H144,2)</f>
        <v>0</v>
      </c>
      <c r="BL144" s="17" t="s">
        <v>146</v>
      </c>
      <c r="BM144" s="145" t="s">
        <v>722</v>
      </c>
    </row>
    <row r="145" spans="2:65" s="1" customFormat="1" ht="37.950000000000003" customHeight="1">
      <c r="B145" s="32"/>
      <c r="C145" s="160" t="s">
        <v>220</v>
      </c>
      <c r="D145" s="160" t="s">
        <v>197</v>
      </c>
      <c r="E145" s="161" t="s">
        <v>499</v>
      </c>
      <c r="F145" s="162" t="s">
        <v>500</v>
      </c>
      <c r="G145" s="163" t="s">
        <v>170</v>
      </c>
      <c r="H145" s="164">
        <v>171</v>
      </c>
      <c r="I145" s="165"/>
      <c r="J145" s="166">
        <f>ROUND(I145*H145,2)</f>
        <v>0</v>
      </c>
      <c r="K145" s="167"/>
      <c r="L145" s="168"/>
      <c r="M145" s="169" t="s">
        <v>1</v>
      </c>
      <c r="N145" s="170" t="s">
        <v>42</v>
      </c>
      <c r="P145" s="143">
        <f>O145*H145</f>
        <v>0</v>
      </c>
      <c r="Q145" s="143">
        <v>4.7000000000000002E-3</v>
      </c>
      <c r="R145" s="143">
        <f>Q145*H145</f>
        <v>0.80370000000000008</v>
      </c>
      <c r="S145" s="143">
        <v>0</v>
      </c>
      <c r="T145" s="144">
        <f>S145*H145</f>
        <v>0</v>
      </c>
      <c r="AR145" s="145" t="s">
        <v>490</v>
      </c>
      <c r="AT145" s="145" t="s">
        <v>197</v>
      </c>
      <c r="AU145" s="145" t="s">
        <v>87</v>
      </c>
      <c r="AY145" s="17" t="s">
        <v>139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85</v>
      </c>
      <c r="BK145" s="146">
        <f>ROUND(I145*H145,2)</f>
        <v>0</v>
      </c>
      <c r="BL145" s="17" t="s">
        <v>146</v>
      </c>
      <c r="BM145" s="145" t="s">
        <v>723</v>
      </c>
    </row>
    <row r="146" spans="2:65" s="12" customFormat="1">
      <c r="B146" s="152"/>
      <c r="D146" s="153" t="s">
        <v>173</v>
      </c>
      <c r="E146" s="154" t="s">
        <v>1</v>
      </c>
      <c r="F146" s="155" t="s">
        <v>724</v>
      </c>
      <c r="H146" s="156">
        <v>171</v>
      </c>
      <c r="I146" s="157"/>
      <c r="L146" s="152"/>
      <c r="M146" s="158"/>
      <c r="T146" s="159"/>
      <c r="AT146" s="154" t="s">
        <v>173</v>
      </c>
      <c r="AU146" s="154" t="s">
        <v>87</v>
      </c>
      <c r="AV146" s="12" t="s">
        <v>87</v>
      </c>
      <c r="AW146" s="12" t="s">
        <v>33</v>
      </c>
      <c r="AX146" s="12" t="s">
        <v>85</v>
      </c>
      <c r="AY146" s="154" t="s">
        <v>139</v>
      </c>
    </row>
    <row r="147" spans="2:65" s="1" customFormat="1" ht="24.15" customHeight="1">
      <c r="B147" s="32"/>
      <c r="C147" s="133" t="s">
        <v>229</v>
      </c>
      <c r="D147" s="133" t="s">
        <v>142</v>
      </c>
      <c r="E147" s="134" t="s">
        <v>725</v>
      </c>
      <c r="F147" s="135" t="s">
        <v>726</v>
      </c>
      <c r="G147" s="136" t="s">
        <v>170</v>
      </c>
      <c r="H147" s="137">
        <v>147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42</v>
      </c>
      <c r="P147" s="143">
        <f>O147*H147</f>
        <v>0</v>
      </c>
      <c r="Q147" s="143">
        <v>7.5000000000000002E-4</v>
      </c>
      <c r="R147" s="143">
        <f>Q147*H147</f>
        <v>0.11025</v>
      </c>
      <c r="S147" s="143">
        <v>0</v>
      </c>
      <c r="T147" s="144">
        <f>S147*H147</f>
        <v>0</v>
      </c>
      <c r="AR147" s="145" t="s">
        <v>146</v>
      </c>
      <c r="AT147" s="145" t="s">
        <v>142</v>
      </c>
      <c r="AU147" s="145" t="s">
        <v>87</v>
      </c>
      <c r="AY147" s="17" t="s">
        <v>139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85</v>
      </c>
      <c r="BK147" s="146">
        <f>ROUND(I147*H147,2)</f>
        <v>0</v>
      </c>
      <c r="BL147" s="17" t="s">
        <v>146</v>
      </c>
      <c r="BM147" s="145" t="s">
        <v>727</v>
      </c>
    </row>
    <row r="148" spans="2:65" s="12" customFormat="1">
      <c r="B148" s="152"/>
      <c r="D148" s="153" t="s">
        <v>173</v>
      </c>
      <c r="E148" s="154" t="s">
        <v>1</v>
      </c>
      <c r="F148" s="155" t="s">
        <v>728</v>
      </c>
      <c r="H148" s="156">
        <v>146.25</v>
      </c>
      <c r="I148" s="157"/>
      <c r="L148" s="152"/>
      <c r="M148" s="158"/>
      <c r="T148" s="159"/>
      <c r="AT148" s="154" t="s">
        <v>173</v>
      </c>
      <c r="AU148" s="154" t="s">
        <v>87</v>
      </c>
      <c r="AV148" s="12" t="s">
        <v>87</v>
      </c>
      <c r="AW148" s="12" t="s">
        <v>33</v>
      </c>
      <c r="AX148" s="12" t="s">
        <v>77</v>
      </c>
      <c r="AY148" s="154" t="s">
        <v>139</v>
      </c>
    </row>
    <row r="149" spans="2:65" s="12" customFormat="1">
      <c r="B149" s="152"/>
      <c r="D149" s="153" t="s">
        <v>173</v>
      </c>
      <c r="E149" s="154" t="s">
        <v>1</v>
      </c>
      <c r="F149" s="155" t="s">
        <v>729</v>
      </c>
      <c r="H149" s="156">
        <v>147</v>
      </c>
      <c r="I149" s="157"/>
      <c r="L149" s="152"/>
      <c r="M149" s="158"/>
      <c r="T149" s="159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85</v>
      </c>
      <c r="AY149" s="154" t="s">
        <v>139</v>
      </c>
    </row>
    <row r="150" spans="2:65" s="1" customFormat="1" ht="24.15" customHeight="1">
      <c r="B150" s="32"/>
      <c r="C150" s="133" t="s">
        <v>235</v>
      </c>
      <c r="D150" s="133" t="s">
        <v>142</v>
      </c>
      <c r="E150" s="134" t="s">
        <v>730</v>
      </c>
      <c r="F150" s="135" t="s">
        <v>731</v>
      </c>
      <c r="G150" s="136" t="s">
        <v>170</v>
      </c>
      <c r="H150" s="137">
        <v>112.5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42</v>
      </c>
      <c r="P150" s="143">
        <f>O150*H150</f>
        <v>0</v>
      </c>
      <c r="Q150" s="143">
        <v>4.0000000000000003E-5</v>
      </c>
      <c r="R150" s="143">
        <f>Q150*H150</f>
        <v>4.5000000000000005E-3</v>
      </c>
      <c r="S150" s="143">
        <v>0</v>
      </c>
      <c r="T150" s="144">
        <f>S150*H150</f>
        <v>0</v>
      </c>
      <c r="AR150" s="145" t="s">
        <v>146</v>
      </c>
      <c r="AT150" s="145" t="s">
        <v>142</v>
      </c>
      <c r="AU150" s="145" t="s">
        <v>87</v>
      </c>
      <c r="AY150" s="17" t="s">
        <v>139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85</v>
      </c>
      <c r="BK150" s="146">
        <f>ROUND(I150*H150,2)</f>
        <v>0</v>
      </c>
      <c r="BL150" s="17" t="s">
        <v>146</v>
      </c>
      <c r="BM150" s="145" t="s">
        <v>732</v>
      </c>
    </row>
    <row r="151" spans="2:65" s="12" customFormat="1">
      <c r="B151" s="152"/>
      <c r="D151" s="153" t="s">
        <v>173</v>
      </c>
      <c r="E151" s="154" t="s">
        <v>1</v>
      </c>
      <c r="F151" s="155" t="s">
        <v>733</v>
      </c>
      <c r="H151" s="156">
        <v>112.5</v>
      </c>
      <c r="I151" s="157"/>
      <c r="L151" s="152"/>
      <c r="M151" s="158"/>
      <c r="T151" s="159"/>
      <c r="AT151" s="154" t="s">
        <v>173</v>
      </c>
      <c r="AU151" s="154" t="s">
        <v>87</v>
      </c>
      <c r="AV151" s="12" t="s">
        <v>87</v>
      </c>
      <c r="AW151" s="12" t="s">
        <v>33</v>
      </c>
      <c r="AX151" s="12" t="s">
        <v>85</v>
      </c>
      <c r="AY151" s="154" t="s">
        <v>139</v>
      </c>
    </row>
    <row r="152" spans="2:65" s="1" customFormat="1" ht="16.5" customHeight="1">
      <c r="B152" s="32"/>
      <c r="C152" s="160" t="s">
        <v>242</v>
      </c>
      <c r="D152" s="160" t="s">
        <v>197</v>
      </c>
      <c r="E152" s="161" t="s">
        <v>734</v>
      </c>
      <c r="F152" s="162" t="s">
        <v>735</v>
      </c>
      <c r="G152" s="163" t="s">
        <v>145</v>
      </c>
      <c r="H152" s="164">
        <v>38</v>
      </c>
      <c r="I152" s="165"/>
      <c r="J152" s="166">
        <f>ROUND(I152*H152,2)</f>
        <v>0</v>
      </c>
      <c r="K152" s="167"/>
      <c r="L152" s="168"/>
      <c r="M152" s="169" t="s">
        <v>1</v>
      </c>
      <c r="N152" s="170" t="s">
        <v>42</v>
      </c>
      <c r="P152" s="143">
        <f>O152*H152</f>
        <v>0</v>
      </c>
      <c r="Q152" s="143">
        <v>1.4999999999999999E-4</v>
      </c>
      <c r="R152" s="143">
        <f>Q152*H152</f>
        <v>5.6999999999999993E-3</v>
      </c>
      <c r="S152" s="143">
        <v>0</v>
      </c>
      <c r="T152" s="144">
        <f>S152*H152</f>
        <v>0</v>
      </c>
      <c r="AR152" s="145" t="s">
        <v>490</v>
      </c>
      <c r="AT152" s="145" t="s">
        <v>197</v>
      </c>
      <c r="AU152" s="145" t="s">
        <v>87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85</v>
      </c>
      <c r="BK152" s="146">
        <f>ROUND(I152*H152,2)</f>
        <v>0</v>
      </c>
      <c r="BL152" s="17" t="s">
        <v>146</v>
      </c>
      <c r="BM152" s="145" t="s">
        <v>736</v>
      </c>
    </row>
    <row r="153" spans="2:65" s="12" customFormat="1">
      <c r="B153" s="152"/>
      <c r="D153" s="153" t="s">
        <v>173</v>
      </c>
      <c r="E153" s="154" t="s">
        <v>1</v>
      </c>
      <c r="F153" s="155" t="s">
        <v>737</v>
      </c>
      <c r="H153" s="156">
        <v>37.5</v>
      </c>
      <c r="I153" s="157"/>
      <c r="L153" s="152"/>
      <c r="M153" s="158"/>
      <c r="T153" s="159"/>
      <c r="AT153" s="154" t="s">
        <v>173</v>
      </c>
      <c r="AU153" s="154" t="s">
        <v>87</v>
      </c>
      <c r="AV153" s="12" t="s">
        <v>87</v>
      </c>
      <c r="AW153" s="12" t="s">
        <v>33</v>
      </c>
      <c r="AX153" s="12" t="s">
        <v>77</v>
      </c>
      <c r="AY153" s="154" t="s">
        <v>139</v>
      </c>
    </row>
    <row r="154" spans="2:65" s="12" customFormat="1">
      <c r="B154" s="152"/>
      <c r="D154" s="153" t="s">
        <v>173</v>
      </c>
      <c r="E154" s="154" t="s">
        <v>1</v>
      </c>
      <c r="F154" s="155" t="s">
        <v>738</v>
      </c>
      <c r="H154" s="156">
        <v>38</v>
      </c>
      <c r="I154" s="157"/>
      <c r="L154" s="152"/>
      <c r="M154" s="191"/>
      <c r="N154" s="192"/>
      <c r="O154" s="192"/>
      <c r="P154" s="192"/>
      <c r="Q154" s="192"/>
      <c r="R154" s="192"/>
      <c r="S154" s="192"/>
      <c r="T154" s="193"/>
      <c r="AT154" s="154" t="s">
        <v>173</v>
      </c>
      <c r="AU154" s="154" t="s">
        <v>87</v>
      </c>
      <c r="AV154" s="12" t="s">
        <v>87</v>
      </c>
      <c r="AW154" s="12" t="s">
        <v>33</v>
      </c>
      <c r="AX154" s="12" t="s">
        <v>85</v>
      </c>
      <c r="AY154" s="154" t="s">
        <v>139</v>
      </c>
    </row>
    <row r="155" spans="2:65" s="1" customFormat="1" ht="6.9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2"/>
    </row>
  </sheetData>
  <sheetProtection algorithmName="SHA-512" hashValue="UanG8DpFkH8h64ucLKLanA9YHwf/c2X9B3Q1LGvzsiW40/j4t6Wj81FsqJAOYdrK4vNIWGDR5uXTRS8qNzV4Dw==" saltValue="mzBzMVHiqwIbJhUbW5i5/w==" spinCount="100000" sheet="1" formatColumns="0" formatRows="0" autoFilter="0"/>
  <autoFilter ref="C121:K154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739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ROUND(J124,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ROUND((SUM(BE124:BE161)),  2)</f>
        <v>0</v>
      </c>
      <c r="I33" s="92">
        <v>0.21</v>
      </c>
      <c r="J33" s="91">
        <f>ROUND(((SUM(BE124:BE161))*I33),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ROUND((SUM(BF124:BF161)),  2)</f>
        <v>0</v>
      </c>
      <c r="I34" s="92">
        <v>0.15</v>
      </c>
      <c r="J34" s="91">
        <f>ROUND(((SUM(BF124:BF161))*I34),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ROUND((SUM(BG124:BG161)),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ROUND((SUM(BH124:BH161)),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ROUND((SUM(BI124:BI161)),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08 - Okap.chodník, ter.úpravy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J124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95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95" customHeight="1">
      <c r="B99" s="108"/>
      <c r="D99" s="109" t="s">
        <v>362</v>
      </c>
      <c r="E99" s="110"/>
      <c r="F99" s="110"/>
      <c r="G99" s="110"/>
      <c r="H99" s="110"/>
      <c r="I99" s="110"/>
      <c r="J99" s="111">
        <f>J136</f>
        <v>0</v>
      </c>
      <c r="L99" s="108"/>
    </row>
    <row r="100" spans="2:12" s="9" customFormat="1" ht="19.95" customHeight="1">
      <c r="B100" s="108"/>
      <c r="D100" s="109" t="s">
        <v>740</v>
      </c>
      <c r="E100" s="110"/>
      <c r="F100" s="110"/>
      <c r="G100" s="110"/>
      <c r="H100" s="110"/>
      <c r="I100" s="110"/>
      <c r="J100" s="111">
        <f>J141</f>
        <v>0</v>
      </c>
      <c r="L100" s="108"/>
    </row>
    <row r="101" spans="2:12" s="9" customFormat="1" ht="19.95" customHeight="1">
      <c r="B101" s="108"/>
      <c r="D101" s="109" t="s">
        <v>162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12" s="9" customFormat="1" ht="19.95" customHeight="1">
      <c r="B102" s="108"/>
      <c r="D102" s="109" t="s">
        <v>292</v>
      </c>
      <c r="E102" s="110"/>
      <c r="F102" s="110"/>
      <c r="G102" s="110"/>
      <c r="H102" s="110"/>
      <c r="I102" s="110"/>
      <c r="J102" s="111">
        <f>J153</f>
        <v>0</v>
      </c>
      <c r="L102" s="108"/>
    </row>
    <row r="103" spans="2:12" s="8" customFormat="1" ht="24.9" customHeight="1">
      <c r="B103" s="104"/>
      <c r="D103" s="105" t="s">
        <v>120</v>
      </c>
      <c r="E103" s="106"/>
      <c r="F103" s="106"/>
      <c r="G103" s="106"/>
      <c r="H103" s="106"/>
      <c r="I103" s="106"/>
      <c r="J103" s="107">
        <f>J155</f>
        <v>0</v>
      </c>
      <c r="L103" s="104"/>
    </row>
    <row r="104" spans="2:12" s="9" customFormat="1" ht="19.95" customHeight="1">
      <c r="B104" s="108"/>
      <c r="D104" s="109" t="s">
        <v>426</v>
      </c>
      <c r="E104" s="110"/>
      <c r="F104" s="110"/>
      <c r="G104" s="110"/>
      <c r="H104" s="110"/>
      <c r="I104" s="110"/>
      <c r="J104" s="111">
        <f>J156</f>
        <v>0</v>
      </c>
      <c r="L104" s="108"/>
    </row>
    <row r="105" spans="2:12" s="1" customFormat="1" ht="21.75" customHeight="1">
      <c r="B105" s="32"/>
      <c r="L105" s="32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2"/>
    </row>
    <row r="110" spans="2:12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2"/>
    </row>
    <row r="111" spans="2:12" s="1" customFormat="1" ht="24.9" customHeight="1">
      <c r="B111" s="32"/>
      <c r="C111" s="21" t="s">
        <v>124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15</v>
      </c>
      <c r="L113" s="32"/>
    </row>
    <row r="114" spans="2:65" s="1" customFormat="1" ht="16.5" customHeight="1">
      <c r="B114" s="32"/>
      <c r="E114" s="234" t="str">
        <f>E7</f>
        <v>Brno, Mánesova 12 - Statické zajištění VŠ kolejí</v>
      </c>
      <c r="F114" s="235"/>
      <c r="G114" s="235"/>
      <c r="H114" s="235"/>
      <c r="L114" s="32"/>
    </row>
    <row r="115" spans="2:65" s="1" customFormat="1" ht="12" customHeight="1">
      <c r="B115" s="32"/>
      <c r="C115" s="27" t="s">
        <v>113</v>
      </c>
      <c r="L115" s="32"/>
    </row>
    <row r="116" spans="2:65" s="1" customFormat="1" ht="16.5" customHeight="1">
      <c r="B116" s="32"/>
      <c r="E116" s="214" t="str">
        <f>E9</f>
        <v>08 - Okap.chodník, ter.úpravy</v>
      </c>
      <c r="F116" s="233"/>
      <c r="G116" s="233"/>
      <c r="H116" s="233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18</v>
      </c>
      <c r="F118" s="25" t="str">
        <f>F12</f>
        <v>Brno, Mánesova 12</v>
      </c>
      <c r="I118" s="27" t="s">
        <v>20</v>
      </c>
      <c r="J118" s="51" t="str">
        <f>IF(J12="","",J12)</f>
        <v>Vyplň údaj</v>
      </c>
      <c r="L118" s="32"/>
    </row>
    <row r="119" spans="2:65" s="1" customFormat="1" ht="6.9" customHeight="1">
      <c r="B119" s="32"/>
      <c r="L119" s="32"/>
    </row>
    <row r="120" spans="2:65" s="1" customFormat="1" ht="40.200000000000003" customHeight="1">
      <c r="B120" s="32"/>
      <c r="C120" s="27" t="s">
        <v>21</v>
      </c>
      <c r="F120" s="25" t="str">
        <f>E15</f>
        <v>Masarykova univerzita, Žerotínovo nám. 9, Brno</v>
      </c>
      <c r="I120" s="27" t="s">
        <v>29</v>
      </c>
      <c r="J120" s="30" t="str">
        <f>E21</f>
        <v>PROXIMA porjekt, s.r.o., Lidická 19, Brno</v>
      </c>
      <c r="L120" s="32"/>
    </row>
    <row r="121" spans="2:65" s="1" customFormat="1" ht="15.15" customHeight="1">
      <c r="B121" s="32"/>
      <c r="C121" s="27" t="s">
        <v>27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125</v>
      </c>
      <c r="D123" s="114" t="s">
        <v>62</v>
      </c>
      <c r="E123" s="114" t="s">
        <v>58</v>
      </c>
      <c r="F123" s="114" t="s">
        <v>59</v>
      </c>
      <c r="G123" s="114" t="s">
        <v>126</v>
      </c>
      <c r="H123" s="114" t="s">
        <v>127</v>
      </c>
      <c r="I123" s="114" t="s">
        <v>128</v>
      </c>
      <c r="J123" s="115" t="s">
        <v>117</v>
      </c>
      <c r="K123" s="116" t="s">
        <v>129</v>
      </c>
      <c r="L123" s="112"/>
      <c r="M123" s="57" t="s">
        <v>1</v>
      </c>
      <c r="N123" s="58" t="s">
        <v>41</v>
      </c>
      <c r="O123" s="58" t="s">
        <v>130</v>
      </c>
      <c r="P123" s="58" t="s">
        <v>131</v>
      </c>
      <c r="Q123" s="58" t="s">
        <v>132</v>
      </c>
      <c r="R123" s="58" t="s">
        <v>133</v>
      </c>
      <c r="S123" s="58" t="s">
        <v>134</v>
      </c>
      <c r="T123" s="59" t="s">
        <v>135</v>
      </c>
    </row>
    <row r="124" spans="2:65" s="1" customFormat="1" ht="22.95" customHeight="1">
      <c r="B124" s="32"/>
      <c r="C124" s="62" t="s">
        <v>136</v>
      </c>
      <c r="J124" s="117">
        <f>BK124</f>
        <v>0</v>
      </c>
      <c r="L124" s="32"/>
      <c r="M124" s="60"/>
      <c r="N124" s="52"/>
      <c r="O124" s="52"/>
      <c r="P124" s="118">
        <f>P125+P155</f>
        <v>0</v>
      </c>
      <c r="Q124" s="52"/>
      <c r="R124" s="118">
        <f>R125+R155</f>
        <v>129.135549</v>
      </c>
      <c r="S124" s="52"/>
      <c r="T124" s="119">
        <f>T125+T155</f>
        <v>0</v>
      </c>
      <c r="AT124" s="17" t="s">
        <v>76</v>
      </c>
      <c r="AU124" s="17" t="s">
        <v>119</v>
      </c>
      <c r="BK124" s="120">
        <f>BK125+BK155</f>
        <v>0</v>
      </c>
    </row>
    <row r="125" spans="2:65" s="11" customFormat="1" ht="25.95" customHeight="1">
      <c r="B125" s="121"/>
      <c r="D125" s="122" t="s">
        <v>76</v>
      </c>
      <c r="E125" s="123" t="s">
        <v>165</v>
      </c>
      <c r="F125" s="123" t="s">
        <v>166</v>
      </c>
      <c r="I125" s="124"/>
      <c r="J125" s="125">
        <f>BK125</f>
        <v>0</v>
      </c>
      <c r="L125" s="121"/>
      <c r="M125" s="126"/>
      <c r="P125" s="127">
        <f>P126+P136+P141+P147+P153</f>
        <v>0</v>
      </c>
      <c r="R125" s="127">
        <f>R126+R136+R141+R147+R153</f>
        <v>129.10929899999999</v>
      </c>
      <c r="T125" s="128">
        <f>T126+T136+T141+T147+T153</f>
        <v>0</v>
      </c>
      <c r="AR125" s="122" t="s">
        <v>85</v>
      </c>
      <c r="AT125" s="129" t="s">
        <v>76</v>
      </c>
      <c r="AU125" s="129" t="s">
        <v>77</v>
      </c>
      <c r="AY125" s="122" t="s">
        <v>139</v>
      </c>
      <c r="BK125" s="130">
        <f>BK126+BK136+BK141+BK147+BK153</f>
        <v>0</v>
      </c>
    </row>
    <row r="126" spans="2:65" s="11" customFormat="1" ht="22.95" customHeight="1">
      <c r="B126" s="121"/>
      <c r="D126" s="122" t="s">
        <v>76</v>
      </c>
      <c r="E126" s="131" t="s">
        <v>85</v>
      </c>
      <c r="F126" s="131" t="s">
        <v>167</v>
      </c>
      <c r="I126" s="124"/>
      <c r="J126" s="132">
        <f>BK126</f>
        <v>0</v>
      </c>
      <c r="L126" s="121"/>
      <c r="M126" s="126"/>
      <c r="P126" s="127">
        <f>SUM(P127:P135)</f>
        <v>0</v>
      </c>
      <c r="R126" s="127">
        <f>SUM(R127:R135)</f>
        <v>21.006</v>
      </c>
      <c r="T126" s="128">
        <f>SUM(T127:T135)</f>
        <v>0</v>
      </c>
      <c r="AR126" s="122" t="s">
        <v>85</v>
      </c>
      <c r="AT126" s="129" t="s">
        <v>76</v>
      </c>
      <c r="AU126" s="129" t="s">
        <v>85</v>
      </c>
      <c r="AY126" s="122" t="s">
        <v>139</v>
      </c>
      <c r="BK126" s="130">
        <f>SUM(BK127:BK135)</f>
        <v>0</v>
      </c>
    </row>
    <row r="127" spans="2:65" s="1" customFormat="1" ht="16.5" customHeight="1">
      <c r="B127" s="32"/>
      <c r="C127" s="133" t="s">
        <v>85</v>
      </c>
      <c r="D127" s="133" t="s">
        <v>142</v>
      </c>
      <c r="E127" s="134" t="s">
        <v>741</v>
      </c>
      <c r="F127" s="135" t="s">
        <v>742</v>
      </c>
      <c r="G127" s="136" t="s">
        <v>170</v>
      </c>
      <c r="H127" s="137">
        <v>280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171</v>
      </c>
      <c r="AT127" s="145" t="s">
        <v>142</v>
      </c>
      <c r="AU127" s="145" t="s">
        <v>87</v>
      </c>
      <c r="AY127" s="17" t="s">
        <v>139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85</v>
      </c>
      <c r="BK127" s="146">
        <f>ROUND(I127*H127,2)</f>
        <v>0</v>
      </c>
      <c r="BL127" s="17" t="s">
        <v>171</v>
      </c>
      <c r="BM127" s="145" t="s">
        <v>743</v>
      </c>
    </row>
    <row r="128" spans="2:65" s="1" customFormat="1" ht="16.5" customHeight="1">
      <c r="B128" s="32"/>
      <c r="C128" s="160" t="s">
        <v>87</v>
      </c>
      <c r="D128" s="160" t="s">
        <v>197</v>
      </c>
      <c r="E128" s="161" t="s">
        <v>744</v>
      </c>
      <c r="F128" s="162" t="s">
        <v>745</v>
      </c>
      <c r="G128" s="163" t="s">
        <v>548</v>
      </c>
      <c r="H128" s="164">
        <v>6</v>
      </c>
      <c r="I128" s="165"/>
      <c r="J128" s="166">
        <f>ROUND(I128*H128,2)</f>
        <v>0</v>
      </c>
      <c r="K128" s="167"/>
      <c r="L128" s="168"/>
      <c r="M128" s="169" t="s">
        <v>1</v>
      </c>
      <c r="N128" s="170" t="s">
        <v>42</v>
      </c>
      <c r="P128" s="143">
        <f>O128*H128</f>
        <v>0</v>
      </c>
      <c r="Q128" s="143">
        <v>1E-3</v>
      </c>
      <c r="R128" s="143">
        <f>Q128*H128</f>
        <v>6.0000000000000001E-3</v>
      </c>
      <c r="S128" s="143">
        <v>0</v>
      </c>
      <c r="T128" s="144">
        <f>S128*H128</f>
        <v>0</v>
      </c>
      <c r="AR128" s="145" t="s">
        <v>200</v>
      </c>
      <c r="AT128" s="145" t="s">
        <v>197</v>
      </c>
      <c r="AU128" s="145" t="s">
        <v>87</v>
      </c>
      <c r="AY128" s="17" t="s">
        <v>139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85</v>
      </c>
      <c r="BK128" s="146">
        <f>ROUND(I128*H128,2)</f>
        <v>0</v>
      </c>
      <c r="BL128" s="17" t="s">
        <v>171</v>
      </c>
      <c r="BM128" s="145" t="s">
        <v>746</v>
      </c>
    </row>
    <row r="129" spans="2:65" s="12" customFormat="1">
      <c r="B129" s="152"/>
      <c r="D129" s="153" t="s">
        <v>173</v>
      </c>
      <c r="E129" s="154" t="s">
        <v>1</v>
      </c>
      <c r="F129" s="155" t="s">
        <v>747</v>
      </c>
      <c r="H129" s="156">
        <v>5.6</v>
      </c>
      <c r="I129" s="157"/>
      <c r="L129" s="152"/>
      <c r="M129" s="158"/>
      <c r="T129" s="159"/>
      <c r="AT129" s="154" t="s">
        <v>173</v>
      </c>
      <c r="AU129" s="154" t="s">
        <v>87</v>
      </c>
      <c r="AV129" s="12" t="s">
        <v>87</v>
      </c>
      <c r="AW129" s="12" t="s">
        <v>33</v>
      </c>
      <c r="AX129" s="12" t="s">
        <v>77</v>
      </c>
      <c r="AY129" s="154" t="s">
        <v>139</v>
      </c>
    </row>
    <row r="130" spans="2:65" s="12" customFormat="1">
      <c r="B130" s="152"/>
      <c r="D130" s="153" t="s">
        <v>173</v>
      </c>
      <c r="E130" s="154" t="s">
        <v>1</v>
      </c>
      <c r="F130" s="155" t="s">
        <v>748</v>
      </c>
      <c r="H130" s="156">
        <v>6</v>
      </c>
      <c r="I130" s="157"/>
      <c r="L130" s="152"/>
      <c r="M130" s="158"/>
      <c r="T130" s="159"/>
      <c r="AT130" s="154" t="s">
        <v>173</v>
      </c>
      <c r="AU130" s="154" t="s">
        <v>87</v>
      </c>
      <c r="AV130" s="12" t="s">
        <v>87</v>
      </c>
      <c r="AW130" s="12" t="s">
        <v>33</v>
      </c>
      <c r="AX130" s="12" t="s">
        <v>85</v>
      </c>
      <c r="AY130" s="154" t="s">
        <v>139</v>
      </c>
    </row>
    <row r="131" spans="2:65" s="1" customFormat="1" ht="24.15" customHeight="1">
      <c r="B131" s="32"/>
      <c r="C131" s="133" t="s">
        <v>155</v>
      </c>
      <c r="D131" s="133" t="s">
        <v>142</v>
      </c>
      <c r="E131" s="134" t="s">
        <v>749</v>
      </c>
      <c r="F131" s="135" t="s">
        <v>750</v>
      </c>
      <c r="G131" s="136" t="s">
        <v>170</v>
      </c>
      <c r="H131" s="137">
        <v>280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171</v>
      </c>
      <c r="AT131" s="145" t="s">
        <v>142</v>
      </c>
      <c r="AU131" s="145" t="s">
        <v>87</v>
      </c>
      <c r="AY131" s="17" t="s">
        <v>139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85</v>
      </c>
      <c r="BK131" s="146">
        <f>ROUND(I131*H131,2)</f>
        <v>0</v>
      </c>
      <c r="BL131" s="17" t="s">
        <v>171</v>
      </c>
      <c r="BM131" s="145" t="s">
        <v>751</v>
      </c>
    </row>
    <row r="132" spans="2:65" s="12" customFormat="1">
      <c r="B132" s="152"/>
      <c r="D132" s="153" t="s">
        <v>173</v>
      </c>
      <c r="E132" s="154" t="s">
        <v>1</v>
      </c>
      <c r="F132" s="155" t="s">
        <v>752</v>
      </c>
      <c r="H132" s="156">
        <v>280</v>
      </c>
      <c r="I132" s="157"/>
      <c r="L132" s="152"/>
      <c r="M132" s="158"/>
      <c r="T132" s="159"/>
      <c r="AT132" s="154" t="s">
        <v>173</v>
      </c>
      <c r="AU132" s="154" t="s">
        <v>87</v>
      </c>
      <c r="AV132" s="12" t="s">
        <v>87</v>
      </c>
      <c r="AW132" s="12" t="s">
        <v>33</v>
      </c>
      <c r="AX132" s="12" t="s">
        <v>85</v>
      </c>
      <c r="AY132" s="154" t="s">
        <v>139</v>
      </c>
    </row>
    <row r="133" spans="2:65" s="1" customFormat="1" ht="16.5" customHeight="1">
      <c r="B133" s="32"/>
      <c r="C133" s="160" t="s">
        <v>171</v>
      </c>
      <c r="D133" s="160" t="s">
        <v>197</v>
      </c>
      <c r="E133" s="161" t="s">
        <v>753</v>
      </c>
      <c r="F133" s="162" t="s">
        <v>754</v>
      </c>
      <c r="G133" s="163" t="s">
        <v>238</v>
      </c>
      <c r="H133" s="164">
        <v>21</v>
      </c>
      <c r="I133" s="165"/>
      <c r="J133" s="166">
        <f>ROUND(I133*H133,2)</f>
        <v>0</v>
      </c>
      <c r="K133" s="167"/>
      <c r="L133" s="168"/>
      <c r="M133" s="169" t="s">
        <v>1</v>
      </c>
      <c r="N133" s="170" t="s">
        <v>42</v>
      </c>
      <c r="P133" s="143">
        <f>O133*H133</f>
        <v>0</v>
      </c>
      <c r="Q133" s="143">
        <v>1</v>
      </c>
      <c r="R133" s="143">
        <f>Q133*H133</f>
        <v>21</v>
      </c>
      <c r="S133" s="143">
        <v>0</v>
      </c>
      <c r="T133" s="144">
        <f>S133*H133</f>
        <v>0</v>
      </c>
      <c r="AR133" s="145" t="s">
        <v>200</v>
      </c>
      <c r="AT133" s="145" t="s">
        <v>197</v>
      </c>
      <c r="AU133" s="145" t="s">
        <v>87</v>
      </c>
      <c r="AY133" s="17" t="s">
        <v>139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171</v>
      </c>
      <c r="BM133" s="145" t="s">
        <v>755</v>
      </c>
    </row>
    <row r="134" spans="2:65" s="12" customFormat="1">
      <c r="B134" s="152"/>
      <c r="D134" s="153" t="s">
        <v>173</v>
      </c>
      <c r="E134" s="154" t="s">
        <v>1</v>
      </c>
      <c r="F134" s="155" t="s">
        <v>756</v>
      </c>
      <c r="H134" s="156">
        <v>14</v>
      </c>
      <c r="I134" s="157"/>
      <c r="L134" s="152"/>
      <c r="M134" s="158"/>
      <c r="T134" s="159"/>
      <c r="AT134" s="154" t="s">
        <v>173</v>
      </c>
      <c r="AU134" s="154" t="s">
        <v>87</v>
      </c>
      <c r="AV134" s="12" t="s">
        <v>87</v>
      </c>
      <c r="AW134" s="12" t="s">
        <v>33</v>
      </c>
      <c r="AX134" s="12" t="s">
        <v>77</v>
      </c>
      <c r="AY134" s="154" t="s">
        <v>139</v>
      </c>
    </row>
    <row r="135" spans="2:65" s="12" customFormat="1">
      <c r="B135" s="152"/>
      <c r="D135" s="153" t="s">
        <v>173</v>
      </c>
      <c r="E135" s="154" t="s">
        <v>1</v>
      </c>
      <c r="F135" s="155" t="s">
        <v>757</v>
      </c>
      <c r="H135" s="156">
        <v>21</v>
      </c>
      <c r="I135" s="157"/>
      <c r="L135" s="152"/>
      <c r="M135" s="158"/>
      <c r="T135" s="159"/>
      <c r="AT135" s="154" t="s">
        <v>173</v>
      </c>
      <c r="AU135" s="154" t="s">
        <v>87</v>
      </c>
      <c r="AV135" s="12" t="s">
        <v>87</v>
      </c>
      <c r="AW135" s="12" t="s">
        <v>33</v>
      </c>
      <c r="AX135" s="12" t="s">
        <v>85</v>
      </c>
      <c r="AY135" s="154" t="s">
        <v>139</v>
      </c>
    </row>
    <row r="136" spans="2:65" s="11" customFormat="1" ht="22.95" customHeight="1">
      <c r="B136" s="121"/>
      <c r="D136" s="122" t="s">
        <v>76</v>
      </c>
      <c r="E136" s="131" t="s">
        <v>171</v>
      </c>
      <c r="F136" s="131" t="s">
        <v>368</v>
      </c>
      <c r="I136" s="124"/>
      <c r="J136" s="132">
        <f>BK136</f>
        <v>0</v>
      </c>
      <c r="L136" s="121"/>
      <c r="M136" s="126"/>
      <c r="P136" s="127">
        <f>SUM(P137:P140)</f>
        <v>0</v>
      </c>
      <c r="R136" s="127">
        <f>SUM(R137:R140)</f>
        <v>55.8</v>
      </c>
      <c r="T136" s="128">
        <f>SUM(T137:T140)</f>
        <v>0</v>
      </c>
      <c r="AR136" s="122" t="s">
        <v>85</v>
      </c>
      <c r="AT136" s="129" t="s">
        <v>76</v>
      </c>
      <c r="AU136" s="129" t="s">
        <v>85</v>
      </c>
      <c r="AY136" s="122" t="s">
        <v>139</v>
      </c>
      <c r="BK136" s="130">
        <f>SUM(BK137:BK140)</f>
        <v>0</v>
      </c>
    </row>
    <row r="137" spans="2:65" s="1" customFormat="1" ht="33" customHeight="1">
      <c r="B137" s="32"/>
      <c r="C137" s="133" t="s">
        <v>192</v>
      </c>
      <c r="D137" s="133" t="s">
        <v>142</v>
      </c>
      <c r="E137" s="134" t="s">
        <v>758</v>
      </c>
      <c r="F137" s="135" t="s">
        <v>759</v>
      </c>
      <c r="G137" s="136" t="s">
        <v>170</v>
      </c>
      <c r="H137" s="137">
        <v>186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171</v>
      </c>
      <c r="AT137" s="145" t="s">
        <v>142</v>
      </c>
      <c r="AU137" s="145" t="s">
        <v>87</v>
      </c>
      <c r="AY137" s="17" t="s">
        <v>139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85</v>
      </c>
      <c r="BK137" s="146">
        <f>ROUND(I137*H137,2)</f>
        <v>0</v>
      </c>
      <c r="BL137" s="17" t="s">
        <v>171</v>
      </c>
      <c r="BM137" s="145" t="s">
        <v>760</v>
      </c>
    </row>
    <row r="138" spans="2:65" s="12" customFormat="1">
      <c r="B138" s="152"/>
      <c r="D138" s="153" t="s">
        <v>173</v>
      </c>
      <c r="E138" s="154" t="s">
        <v>1</v>
      </c>
      <c r="F138" s="155" t="s">
        <v>761</v>
      </c>
      <c r="H138" s="156">
        <v>186</v>
      </c>
      <c r="I138" s="157"/>
      <c r="L138" s="152"/>
      <c r="M138" s="158"/>
      <c r="T138" s="159"/>
      <c r="AT138" s="154" t="s">
        <v>173</v>
      </c>
      <c r="AU138" s="154" t="s">
        <v>87</v>
      </c>
      <c r="AV138" s="12" t="s">
        <v>87</v>
      </c>
      <c r="AW138" s="12" t="s">
        <v>33</v>
      </c>
      <c r="AX138" s="12" t="s">
        <v>85</v>
      </c>
      <c r="AY138" s="154" t="s">
        <v>139</v>
      </c>
    </row>
    <row r="139" spans="2:65" s="1" customFormat="1" ht="16.5" customHeight="1">
      <c r="B139" s="32"/>
      <c r="C139" s="160" t="s">
        <v>196</v>
      </c>
      <c r="D139" s="160" t="s">
        <v>197</v>
      </c>
      <c r="E139" s="161" t="s">
        <v>762</v>
      </c>
      <c r="F139" s="162" t="s">
        <v>763</v>
      </c>
      <c r="G139" s="163" t="s">
        <v>238</v>
      </c>
      <c r="H139" s="164">
        <v>55.8</v>
      </c>
      <c r="I139" s="165"/>
      <c r="J139" s="166">
        <f>ROUND(I139*H139,2)</f>
        <v>0</v>
      </c>
      <c r="K139" s="167"/>
      <c r="L139" s="168"/>
      <c r="M139" s="169" t="s">
        <v>1</v>
      </c>
      <c r="N139" s="170" t="s">
        <v>42</v>
      </c>
      <c r="P139" s="143">
        <f>O139*H139</f>
        <v>0</v>
      </c>
      <c r="Q139" s="143">
        <v>1</v>
      </c>
      <c r="R139" s="143">
        <f>Q139*H139</f>
        <v>55.8</v>
      </c>
      <c r="S139" s="143">
        <v>0</v>
      </c>
      <c r="T139" s="144">
        <f>S139*H139</f>
        <v>0</v>
      </c>
      <c r="AR139" s="145" t="s">
        <v>200</v>
      </c>
      <c r="AT139" s="145" t="s">
        <v>197</v>
      </c>
      <c r="AU139" s="145" t="s">
        <v>87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171</v>
      </c>
      <c r="BM139" s="145" t="s">
        <v>764</v>
      </c>
    </row>
    <row r="140" spans="2:65" s="12" customFormat="1">
      <c r="B140" s="152"/>
      <c r="D140" s="153" t="s">
        <v>173</v>
      </c>
      <c r="E140" s="154" t="s">
        <v>1</v>
      </c>
      <c r="F140" s="155" t="s">
        <v>765</v>
      </c>
      <c r="H140" s="156">
        <v>55.8</v>
      </c>
      <c r="I140" s="157"/>
      <c r="L140" s="152"/>
      <c r="M140" s="158"/>
      <c r="T140" s="159"/>
      <c r="AT140" s="154" t="s">
        <v>173</v>
      </c>
      <c r="AU140" s="154" t="s">
        <v>87</v>
      </c>
      <c r="AV140" s="12" t="s">
        <v>87</v>
      </c>
      <c r="AW140" s="12" t="s">
        <v>33</v>
      </c>
      <c r="AX140" s="12" t="s">
        <v>85</v>
      </c>
      <c r="AY140" s="154" t="s">
        <v>139</v>
      </c>
    </row>
    <row r="141" spans="2:65" s="11" customFormat="1" ht="22.95" customHeight="1">
      <c r="B141" s="121"/>
      <c r="D141" s="122" t="s">
        <v>76</v>
      </c>
      <c r="E141" s="131" t="s">
        <v>192</v>
      </c>
      <c r="F141" s="131" t="s">
        <v>766</v>
      </c>
      <c r="I141" s="124"/>
      <c r="J141" s="132">
        <f>BK141</f>
        <v>0</v>
      </c>
      <c r="L141" s="121"/>
      <c r="M141" s="126"/>
      <c r="P141" s="127">
        <f>SUM(P142:P146)</f>
        <v>0</v>
      </c>
      <c r="R141" s="127">
        <f>SUM(R142:R146)</f>
        <v>20.803299000000003</v>
      </c>
      <c r="T141" s="128">
        <f>SUM(T142:T146)</f>
        <v>0</v>
      </c>
      <c r="AR141" s="122" t="s">
        <v>85</v>
      </c>
      <c r="AT141" s="129" t="s">
        <v>76</v>
      </c>
      <c r="AU141" s="129" t="s">
        <v>85</v>
      </c>
      <c r="AY141" s="122" t="s">
        <v>139</v>
      </c>
      <c r="BK141" s="130">
        <f>SUM(BK142:BK146)</f>
        <v>0</v>
      </c>
    </row>
    <row r="142" spans="2:65" s="1" customFormat="1" ht="24.15" customHeight="1">
      <c r="B142" s="32"/>
      <c r="C142" s="133" t="s">
        <v>203</v>
      </c>
      <c r="D142" s="133" t="s">
        <v>142</v>
      </c>
      <c r="E142" s="134" t="s">
        <v>767</v>
      </c>
      <c r="F142" s="135" t="s">
        <v>768</v>
      </c>
      <c r="G142" s="136" t="s">
        <v>170</v>
      </c>
      <c r="H142" s="137">
        <v>186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42</v>
      </c>
      <c r="P142" s="143">
        <f>O142*H142</f>
        <v>0</v>
      </c>
      <c r="Q142" s="143">
        <v>8.4250000000000005E-2</v>
      </c>
      <c r="R142" s="143">
        <f>Q142*H142</f>
        <v>15.670500000000001</v>
      </c>
      <c r="S142" s="143">
        <v>0</v>
      </c>
      <c r="T142" s="144">
        <f>S142*H142</f>
        <v>0</v>
      </c>
      <c r="AR142" s="145" t="s">
        <v>171</v>
      </c>
      <c r="AT142" s="145" t="s">
        <v>142</v>
      </c>
      <c r="AU142" s="145" t="s">
        <v>87</v>
      </c>
      <c r="AY142" s="17" t="s">
        <v>139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85</v>
      </c>
      <c r="BK142" s="146">
        <f>ROUND(I142*H142,2)</f>
        <v>0</v>
      </c>
      <c r="BL142" s="17" t="s">
        <v>171</v>
      </c>
      <c r="BM142" s="145" t="s">
        <v>769</v>
      </c>
    </row>
    <row r="143" spans="2:65" s="12" customFormat="1">
      <c r="B143" s="152"/>
      <c r="D143" s="153" t="s">
        <v>173</v>
      </c>
      <c r="E143" s="154" t="s">
        <v>1</v>
      </c>
      <c r="F143" s="155" t="s">
        <v>761</v>
      </c>
      <c r="H143" s="156">
        <v>186</v>
      </c>
      <c r="I143" s="157"/>
      <c r="L143" s="152"/>
      <c r="M143" s="158"/>
      <c r="T143" s="159"/>
      <c r="AT143" s="154" t="s">
        <v>173</v>
      </c>
      <c r="AU143" s="154" t="s">
        <v>87</v>
      </c>
      <c r="AV143" s="12" t="s">
        <v>87</v>
      </c>
      <c r="AW143" s="12" t="s">
        <v>33</v>
      </c>
      <c r="AX143" s="12" t="s">
        <v>85</v>
      </c>
      <c r="AY143" s="154" t="s">
        <v>139</v>
      </c>
    </row>
    <row r="144" spans="2:65" s="1" customFormat="1" ht="16.5" customHeight="1">
      <c r="B144" s="32"/>
      <c r="C144" s="160" t="s">
        <v>200</v>
      </c>
      <c r="D144" s="160" t="s">
        <v>197</v>
      </c>
      <c r="E144" s="161" t="s">
        <v>770</v>
      </c>
      <c r="F144" s="162" t="s">
        <v>771</v>
      </c>
      <c r="G144" s="163" t="s">
        <v>170</v>
      </c>
      <c r="H144" s="164">
        <v>45.423000000000002</v>
      </c>
      <c r="I144" s="165"/>
      <c r="J144" s="166">
        <f>ROUND(I144*H144,2)</f>
        <v>0</v>
      </c>
      <c r="K144" s="167"/>
      <c r="L144" s="168"/>
      <c r="M144" s="169" t="s">
        <v>1</v>
      </c>
      <c r="N144" s="170" t="s">
        <v>42</v>
      </c>
      <c r="P144" s="143">
        <f>O144*H144</f>
        <v>0</v>
      </c>
      <c r="Q144" s="143">
        <v>0.113</v>
      </c>
      <c r="R144" s="143">
        <f>Q144*H144</f>
        <v>5.1327990000000003</v>
      </c>
      <c r="S144" s="143">
        <v>0</v>
      </c>
      <c r="T144" s="144">
        <f>S144*H144</f>
        <v>0</v>
      </c>
      <c r="AR144" s="145" t="s">
        <v>200</v>
      </c>
      <c r="AT144" s="145" t="s">
        <v>197</v>
      </c>
      <c r="AU144" s="145" t="s">
        <v>87</v>
      </c>
      <c r="AY144" s="17" t="s">
        <v>139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85</v>
      </c>
      <c r="BK144" s="146">
        <f>ROUND(I144*H144,2)</f>
        <v>0</v>
      </c>
      <c r="BL144" s="17" t="s">
        <v>171</v>
      </c>
      <c r="BM144" s="145" t="s">
        <v>772</v>
      </c>
    </row>
    <row r="145" spans="2:65" s="12" customFormat="1">
      <c r="B145" s="152"/>
      <c r="D145" s="153" t="s">
        <v>173</v>
      </c>
      <c r="E145" s="154" t="s">
        <v>1</v>
      </c>
      <c r="F145" s="155" t="s">
        <v>773</v>
      </c>
      <c r="H145" s="156">
        <v>44.1</v>
      </c>
      <c r="I145" s="157"/>
      <c r="L145" s="152"/>
      <c r="M145" s="158"/>
      <c r="T145" s="159"/>
      <c r="AT145" s="154" t="s">
        <v>173</v>
      </c>
      <c r="AU145" s="154" t="s">
        <v>87</v>
      </c>
      <c r="AV145" s="12" t="s">
        <v>87</v>
      </c>
      <c r="AW145" s="12" t="s">
        <v>33</v>
      </c>
      <c r="AX145" s="12" t="s">
        <v>85</v>
      </c>
      <c r="AY145" s="154" t="s">
        <v>139</v>
      </c>
    </row>
    <row r="146" spans="2:65" s="12" customFormat="1">
      <c r="B146" s="152"/>
      <c r="D146" s="153" t="s">
        <v>173</v>
      </c>
      <c r="F146" s="155" t="s">
        <v>774</v>
      </c>
      <c r="H146" s="156">
        <v>45.423000000000002</v>
      </c>
      <c r="I146" s="157"/>
      <c r="L146" s="152"/>
      <c r="M146" s="158"/>
      <c r="T146" s="159"/>
      <c r="AT146" s="154" t="s">
        <v>173</v>
      </c>
      <c r="AU146" s="154" t="s">
        <v>87</v>
      </c>
      <c r="AV146" s="12" t="s">
        <v>87</v>
      </c>
      <c r="AW146" s="12" t="s">
        <v>4</v>
      </c>
      <c r="AX146" s="12" t="s">
        <v>85</v>
      </c>
      <c r="AY146" s="154" t="s">
        <v>139</v>
      </c>
    </row>
    <row r="147" spans="2:65" s="11" customFormat="1" ht="22.95" customHeight="1">
      <c r="B147" s="121"/>
      <c r="D147" s="122" t="s">
        <v>76</v>
      </c>
      <c r="E147" s="131" t="s">
        <v>215</v>
      </c>
      <c r="F147" s="131" t="s">
        <v>241</v>
      </c>
      <c r="I147" s="124"/>
      <c r="J147" s="132">
        <f>BK147</f>
        <v>0</v>
      </c>
      <c r="L147" s="121"/>
      <c r="M147" s="126"/>
      <c r="P147" s="127">
        <f>SUM(P148:P152)</f>
        <v>0</v>
      </c>
      <c r="R147" s="127">
        <f>SUM(R148:R152)</f>
        <v>31.500000000000004</v>
      </c>
      <c r="T147" s="128">
        <f>SUM(T148:T152)</f>
        <v>0</v>
      </c>
      <c r="AR147" s="122" t="s">
        <v>85</v>
      </c>
      <c r="AT147" s="129" t="s">
        <v>76</v>
      </c>
      <c r="AU147" s="129" t="s">
        <v>85</v>
      </c>
      <c r="AY147" s="122" t="s">
        <v>139</v>
      </c>
      <c r="BK147" s="130">
        <f>SUM(BK148:BK152)</f>
        <v>0</v>
      </c>
    </row>
    <row r="148" spans="2:65" s="1" customFormat="1" ht="24.15" customHeight="1">
      <c r="B148" s="32"/>
      <c r="C148" s="133" t="s">
        <v>215</v>
      </c>
      <c r="D148" s="133" t="s">
        <v>142</v>
      </c>
      <c r="E148" s="134" t="s">
        <v>775</v>
      </c>
      <c r="F148" s="135" t="s">
        <v>776</v>
      </c>
      <c r="G148" s="136" t="s">
        <v>296</v>
      </c>
      <c r="H148" s="137">
        <v>200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42</v>
      </c>
      <c r="P148" s="143">
        <f>O148*H148</f>
        <v>0</v>
      </c>
      <c r="Q148" s="143">
        <v>0.1295</v>
      </c>
      <c r="R148" s="143">
        <f>Q148*H148</f>
        <v>25.900000000000002</v>
      </c>
      <c r="S148" s="143">
        <v>0</v>
      </c>
      <c r="T148" s="144">
        <f>S148*H148</f>
        <v>0</v>
      </c>
      <c r="AR148" s="145" t="s">
        <v>171</v>
      </c>
      <c r="AT148" s="145" t="s">
        <v>142</v>
      </c>
      <c r="AU148" s="145" t="s">
        <v>87</v>
      </c>
      <c r="AY148" s="17" t="s">
        <v>139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85</v>
      </c>
      <c r="BK148" s="146">
        <f>ROUND(I148*H148,2)</f>
        <v>0</v>
      </c>
      <c r="BL148" s="17" t="s">
        <v>171</v>
      </c>
      <c r="BM148" s="145" t="s">
        <v>777</v>
      </c>
    </row>
    <row r="149" spans="2:65" s="12" customFormat="1">
      <c r="B149" s="152"/>
      <c r="D149" s="153" t="s">
        <v>173</v>
      </c>
      <c r="E149" s="154" t="s">
        <v>1</v>
      </c>
      <c r="F149" s="155" t="s">
        <v>778</v>
      </c>
      <c r="H149" s="156">
        <v>200</v>
      </c>
      <c r="I149" s="157"/>
      <c r="L149" s="152"/>
      <c r="M149" s="158"/>
      <c r="T149" s="159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85</v>
      </c>
      <c r="AY149" s="154" t="s">
        <v>139</v>
      </c>
    </row>
    <row r="150" spans="2:65" s="1" customFormat="1" ht="16.5" customHeight="1">
      <c r="B150" s="32"/>
      <c r="C150" s="160" t="s">
        <v>220</v>
      </c>
      <c r="D150" s="160" t="s">
        <v>197</v>
      </c>
      <c r="E150" s="161" t="s">
        <v>779</v>
      </c>
      <c r="F150" s="162" t="s">
        <v>780</v>
      </c>
      <c r="G150" s="163" t="s">
        <v>296</v>
      </c>
      <c r="H150" s="164">
        <v>200</v>
      </c>
      <c r="I150" s="165"/>
      <c r="J150" s="166">
        <f>ROUND(I150*H150,2)</f>
        <v>0</v>
      </c>
      <c r="K150" s="167"/>
      <c r="L150" s="168"/>
      <c r="M150" s="169" t="s">
        <v>1</v>
      </c>
      <c r="N150" s="170" t="s">
        <v>42</v>
      </c>
      <c r="P150" s="143">
        <f>O150*H150</f>
        <v>0</v>
      </c>
      <c r="Q150" s="143">
        <v>2.8000000000000001E-2</v>
      </c>
      <c r="R150" s="143">
        <f>Q150*H150</f>
        <v>5.6000000000000005</v>
      </c>
      <c r="S150" s="143">
        <v>0</v>
      </c>
      <c r="T150" s="144">
        <f>S150*H150</f>
        <v>0</v>
      </c>
      <c r="AR150" s="145" t="s">
        <v>200</v>
      </c>
      <c r="AT150" s="145" t="s">
        <v>197</v>
      </c>
      <c r="AU150" s="145" t="s">
        <v>87</v>
      </c>
      <c r="AY150" s="17" t="s">
        <v>139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85</v>
      </c>
      <c r="BK150" s="146">
        <f>ROUND(I150*H150,2)</f>
        <v>0</v>
      </c>
      <c r="BL150" s="17" t="s">
        <v>171</v>
      </c>
      <c r="BM150" s="145" t="s">
        <v>781</v>
      </c>
    </row>
    <row r="151" spans="2:65" s="1" customFormat="1" ht="24.15" customHeight="1">
      <c r="B151" s="32"/>
      <c r="C151" s="133" t="s">
        <v>229</v>
      </c>
      <c r="D151" s="133" t="s">
        <v>142</v>
      </c>
      <c r="E151" s="134" t="s">
        <v>782</v>
      </c>
      <c r="F151" s="135" t="s">
        <v>783</v>
      </c>
      <c r="G151" s="136" t="s">
        <v>170</v>
      </c>
      <c r="H151" s="137">
        <v>102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171</v>
      </c>
      <c r="AT151" s="145" t="s">
        <v>142</v>
      </c>
      <c r="AU151" s="145" t="s">
        <v>87</v>
      </c>
      <c r="AY151" s="17" t="s">
        <v>139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171</v>
      </c>
      <c r="BM151" s="145" t="s">
        <v>784</v>
      </c>
    </row>
    <row r="152" spans="2:65" s="12" customFormat="1">
      <c r="B152" s="152"/>
      <c r="D152" s="153" t="s">
        <v>173</v>
      </c>
      <c r="E152" s="154" t="s">
        <v>1</v>
      </c>
      <c r="F152" s="155" t="s">
        <v>785</v>
      </c>
      <c r="H152" s="156">
        <v>102</v>
      </c>
      <c r="I152" s="157"/>
      <c r="L152" s="152"/>
      <c r="M152" s="158"/>
      <c r="T152" s="159"/>
      <c r="AT152" s="154" t="s">
        <v>173</v>
      </c>
      <c r="AU152" s="154" t="s">
        <v>87</v>
      </c>
      <c r="AV152" s="12" t="s">
        <v>87</v>
      </c>
      <c r="AW152" s="12" t="s">
        <v>33</v>
      </c>
      <c r="AX152" s="12" t="s">
        <v>85</v>
      </c>
      <c r="AY152" s="154" t="s">
        <v>139</v>
      </c>
    </row>
    <row r="153" spans="2:65" s="11" customFormat="1" ht="22.95" customHeight="1">
      <c r="B153" s="121"/>
      <c r="D153" s="122" t="s">
        <v>76</v>
      </c>
      <c r="E153" s="131" t="s">
        <v>355</v>
      </c>
      <c r="F153" s="131" t="s">
        <v>356</v>
      </c>
      <c r="I153" s="124"/>
      <c r="J153" s="132">
        <f>BK153</f>
        <v>0</v>
      </c>
      <c r="L153" s="121"/>
      <c r="M153" s="126"/>
      <c r="P153" s="127">
        <f>P154</f>
        <v>0</v>
      </c>
      <c r="R153" s="127">
        <f>R154</f>
        <v>0</v>
      </c>
      <c r="T153" s="128">
        <f>T154</f>
        <v>0</v>
      </c>
      <c r="AR153" s="122" t="s">
        <v>85</v>
      </c>
      <c r="AT153" s="129" t="s">
        <v>76</v>
      </c>
      <c r="AU153" s="129" t="s">
        <v>85</v>
      </c>
      <c r="AY153" s="122" t="s">
        <v>139</v>
      </c>
      <c r="BK153" s="130">
        <f>BK154</f>
        <v>0</v>
      </c>
    </row>
    <row r="154" spans="2:65" s="1" customFormat="1" ht="24.15" customHeight="1">
      <c r="B154" s="32"/>
      <c r="C154" s="133" t="s">
        <v>235</v>
      </c>
      <c r="D154" s="133" t="s">
        <v>142</v>
      </c>
      <c r="E154" s="134" t="s">
        <v>421</v>
      </c>
      <c r="F154" s="135" t="s">
        <v>422</v>
      </c>
      <c r="G154" s="136" t="s">
        <v>238</v>
      </c>
      <c r="H154" s="137">
        <v>129.10900000000001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171</v>
      </c>
      <c r="AT154" s="145" t="s">
        <v>142</v>
      </c>
      <c r="AU154" s="145" t="s">
        <v>87</v>
      </c>
      <c r="AY154" s="17" t="s">
        <v>139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85</v>
      </c>
      <c r="BK154" s="146">
        <f>ROUND(I154*H154,2)</f>
        <v>0</v>
      </c>
      <c r="BL154" s="17" t="s">
        <v>171</v>
      </c>
      <c r="BM154" s="145" t="s">
        <v>786</v>
      </c>
    </row>
    <row r="155" spans="2:65" s="11" customFormat="1" ht="25.95" customHeight="1">
      <c r="B155" s="121"/>
      <c r="D155" s="122" t="s">
        <v>76</v>
      </c>
      <c r="E155" s="123" t="s">
        <v>137</v>
      </c>
      <c r="F155" s="123" t="s">
        <v>138</v>
      </c>
      <c r="I155" s="124"/>
      <c r="J155" s="125">
        <f>BK155</f>
        <v>0</v>
      </c>
      <c r="L155" s="121"/>
      <c r="M155" s="126"/>
      <c r="P155" s="127">
        <f>P156</f>
        <v>0</v>
      </c>
      <c r="R155" s="127">
        <f>R156</f>
        <v>2.6250000000000002E-2</v>
      </c>
      <c r="T155" s="128">
        <f>T156</f>
        <v>0</v>
      </c>
      <c r="AR155" s="122" t="s">
        <v>87</v>
      </c>
      <c r="AT155" s="129" t="s">
        <v>76</v>
      </c>
      <c r="AU155" s="129" t="s">
        <v>77</v>
      </c>
      <c r="AY155" s="122" t="s">
        <v>139</v>
      </c>
      <c r="BK155" s="130">
        <f>BK156</f>
        <v>0</v>
      </c>
    </row>
    <row r="156" spans="2:65" s="11" customFormat="1" ht="22.95" customHeight="1">
      <c r="B156" s="121"/>
      <c r="D156" s="122" t="s">
        <v>76</v>
      </c>
      <c r="E156" s="131" t="s">
        <v>479</v>
      </c>
      <c r="F156" s="131" t="s">
        <v>480</v>
      </c>
      <c r="I156" s="124"/>
      <c r="J156" s="132">
        <f>BK156</f>
        <v>0</v>
      </c>
      <c r="L156" s="121"/>
      <c r="M156" s="126"/>
      <c r="P156" s="127">
        <f>SUM(P157:P161)</f>
        <v>0</v>
      </c>
      <c r="R156" s="127">
        <f>SUM(R157:R161)</f>
        <v>2.6250000000000002E-2</v>
      </c>
      <c r="T156" s="128">
        <f>SUM(T157:T161)</f>
        <v>0</v>
      </c>
      <c r="AR156" s="122" t="s">
        <v>87</v>
      </c>
      <c r="AT156" s="129" t="s">
        <v>76</v>
      </c>
      <c r="AU156" s="129" t="s">
        <v>85</v>
      </c>
      <c r="AY156" s="122" t="s">
        <v>139</v>
      </c>
      <c r="BK156" s="130">
        <f>SUM(BK157:BK161)</f>
        <v>0</v>
      </c>
    </row>
    <row r="157" spans="2:65" s="1" customFormat="1" ht="24.15" customHeight="1">
      <c r="B157" s="32"/>
      <c r="C157" s="133" t="s">
        <v>242</v>
      </c>
      <c r="D157" s="133" t="s">
        <v>142</v>
      </c>
      <c r="E157" s="134" t="s">
        <v>725</v>
      </c>
      <c r="F157" s="135" t="s">
        <v>726</v>
      </c>
      <c r="G157" s="136" t="s">
        <v>170</v>
      </c>
      <c r="H157" s="137">
        <v>28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42</v>
      </c>
      <c r="P157" s="143">
        <f>O157*H157</f>
        <v>0</v>
      </c>
      <c r="Q157" s="143">
        <v>7.5000000000000002E-4</v>
      </c>
      <c r="R157" s="143">
        <f>Q157*H157</f>
        <v>2.1000000000000001E-2</v>
      </c>
      <c r="S157" s="143">
        <v>0</v>
      </c>
      <c r="T157" s="144">
        <f>S157*H157</f>
        <v>0</v>
      </c>
      <c r="AR157" s="145" t="s">
        <v>146</v>
      </c>
      <c r="AT157" s="145" t="s">
        <v>142</v>
      </c>
      <c r="AU157" s="145" t="s">
        <v>87</v>
      </c>
      <c r="AY157" s="17" t="s">
        <v>139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85</v>
      </c>
      <c r="BK157" s="146">
        <f>ROUND(I157*H157,2)</f>
        <v>0</v>
      </c>
      <c r="BL157" s="17" t="s">
        <v>146</v>
      </c>
      <c r="BM157" s="145" t="s">
        <v>787</v>
      </c>
    </row>
    <row r="158" spans="2:65" s="12" customFormat="1">
      <c r="B158" s="152"/>
      <c r="D158" s="153" t="s">
        <v>173</v>
      </c>
      <c r="E158" s="154" t="s">
        <v>1</v>
      </c>
      <c r="F158" s="155" t="s">
        <v>788</v>
      </c>
      <c r="H158" s="156">
        <v>28</v>
      </c>
      <c r="I158" s="157"/>
      <c r="L158" s="152"/>
      <c r="M158" s="158"/>
      <c r="T158" s="159"/>
      <c r="AT158" s="154" t="s">
        <v>173</v>
      </c>
      <c r="AU158" s="154" t="s">
        <v>87</v>
      </c>
      <c r="AV158" s="12" t="s">
        <v>87</v>
      </c>
      <c r="AW158" s="12" t="s">
        <v>33</v>
      </c>
      <c r="AX158" s="12" t="s">
        <v>85</v>
      </c>
      <c r="AY158" s="154" t="s">
        <v>139</v>
      </c>
    </row>
    <row r="159" spans="2:65" s="1" customFormat="1" ht="16.5" customHeight="1">
      <c r="B159" s="32"/>
      <c r="C159" s="160" t="s">
        <v>249</v>
      </c>
      <c r="D159" s="160" t="s">
        <v>197</v>
      </c>
      <c r="E159" s="161" t="s">
        <v>734</v>
      </c>
      <c r="F159" s="162" t="s">
        <v>735</v>
      </c>
      <c r="G159" s="163" t="s">
        <v>145</v>
      </c>
      <c r="H159" s="164">
        <v>35</v>
      </c>
      <c r="I159" s="165"/>
      <c r="J159" s="166">
        <f>ROUND(I159*H159,2)</f>
        <v>0</v>
      </c>
      <c r="K159" s="167"/>
      <c r="L159" s="168"/>
      <c r="M159" s="169" t="s">
        <v>1</v>
      </c>
      <c r="N159" s="170" t="s">
        <v>42</v>
      </c>
      <c r="P159" s="143">
        <f>O159*H159</f>
        <v>0</v>
      </c>
      <c r="Q159" s="143">
        <v>1.4999999999999999E-4</v>
      </c>
      <c r="R159" s="143">
        <f>Q159*H159</f>
        <v>5.2499999999999995E-3</v>
      </c>
      <c r="S159" s="143">
        <v>0</v>
      </c>
      <c r="T159" s="144">
        <f>S159*H159</f>
        <v>0</v>
      </c>
      <c r="AR159" s="145" t="s">
        <v>490</v>
      </c>
      <c r="AT159" s="145" t="s">
        <v>197</v>
      </c>
      <c r="AU159" s="145" t="s">
        <v>87</v>
      </c>
      <c r="AY159" s="17" t="s">
        <v>139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85</v>
      </c>
      <c r="BK159" s="146">
        <f>ROUND(I159*H159,2)</f>
        <v>0</v>
      </c>
      <c r="BL159" s="17" t="s">
        <v>146</v>
      </c>
      <c r="BM159" s="145" t="s">
        <v>789</v>
      </c>
    </row>
    <row r="160" spans="2:65" s="12" customFormat="1">
      <c r="B160" s="152"/>
      <c r="D160" s="153" t="s">
        <v>173</v>
      </c>
      <c r="E160" s="154" t="s">
        <v>1</v>
      </c>
      <c r="F160" s="155" t="s">
        <v>790</v>
      </c>
      <c r="H160" s="156">
        <v>35</v>
      </c>
      <c r="I160" s="157"/>
      <c r="L160" s="152"/>
      <c r="M160" s="158"/>
      <c r="T160" s="159"/>
      <c r="AT160" s="154" t="s">
        <v>173</v>
      </c>
      <c r="AU160" s="154" t="s">
        <v>87</v>
      </c>
      <c r="AV160" s="12" t="s">
        <v>87</v>
      </c>
      <c r="AW160" s="12" t="s">
        <v>33</v>
      </c>
      <c r="AX160" s="12" t="s">
        <v>77</v>
      </c>
      <c r="AY160" s="154" t="s">
        <v>139</v>
      </c>
    </row>
    <row r="161" spans="2:51" s="12" customFormat="1">
      <c r="B161" s="152"/>
      <c r="D161" s="153" t="s">
        <v>173</v>
      </c>
      <c r="E161" s="154" t="s">
        <v>1</v>
      </c>
      <c r="F161" s="155" t="s">
        <v>791</v>
      </c>
      <c r="H161" s="156">
        <v>35</v>
      </c>
      <c r="I161" s="157"/>
      <c r="L161" s="152"/>
      <c r="M161" s="191"/>
      <c r="N161" s="192"/>
      <c r="O161" s="192"/>
      <c r="P161" s="192"/>
      <c r="Q161" s="192"/>
      <c r="R161" s="192"/>
      <c r="S161" s="192"/>
      <c r="T161" s="193"/>
      <c r="AT161" s="154" t="s">
        <v>173</v>
      </c>
      <c r="AU161" s="154" t="s">
        <v>87</v>
      </c>
      <c r="AV161" s="12" t="s">
        <v>87</v>
      </c>
      <c r="AW161" s="12" t="s">
        <v>33</v>
      </c>
      <c r="AX161" s="12" t="s">
        <v>85</v>
      </c>
      <c r="AY161" s="154" t="s">
        <v>139</v>
      </c>
    </row>
    <row r="162" spans="2:51" s="1" customFormat="1" ht="6.9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2"/>
    </row>
  </sheetData>
  <sheetProtection algorithmName="SHA-512" hashValue="CnnqGw83VZqjEH+MtydkjeCcoAkSt5B/vfczyri4A97k3G3UgyL6CVgjLIujRMv59UzHVv/MscsUkZ18BrLqmg==" saltValue="OGAwEzoG3uzNsZqueAw2WQ==" spinCount="100000" sheet="1" formatColumns="0" formatRows="0" autoFilter="0"/>
  <autoFilter ref="C123:K161" xr:uid="{00000000-0009-0000-0000-00000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0"/>
  <sheetViews>
    <sheetView showGridLines="0" workbookViewId="0">
      <selection activeCell="H149" sqref="H14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112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34" t="str">
        <f>'Rekapitulace stavby'!K6</f>
        <v>Brno, Mánesova 12 - Statické zajištění VŠ kolejí</v>
      </c>
      <c r="F7" s="235"/>
      <c r="G7" s="235"/>
      <c r="H7" s="235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214" t="s">
        <v>792</v>
      </c>
      <c r="F9" s="233"/>
      <c r="G9" s="233"/>
      <c r="H9" s="23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1" t="str">
        <f>'Rekapitulace stavby'!AN8</f>
        <v>Vyplň údaj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21</v>
      </c>
      <c r="I14" s="27" t="s">
        <v>22</v>
      </c>
      <c r="J14" s="25" t="s">
        <v>23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26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22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228"/>
      <c r="G18" s="228"/>
      <c r="H18" s="228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22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27" t="s">
        <v>25</v>
      </c>
      <c r="J21" s="25" t="s">
        <v>32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22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7"/>
      <c r="E27" s="232" t="s">
        <v>1</v>
      </c>
      <c r="F27" s="232"/>
      <c r="G27" s="232"/>
      <c r="H27" s="232"/>
      <c r="L27" s="87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88" t="s">
        <v>37</v>
      </c>
      <c r="J30" s="64">
        <f>ROUND(J122, 2)</f>
        <v>0</v>
      </c>
      <c r="L30" s="32"/>
    </row>
    <row r="31" spans="2:12" s="1" customFormat="1" ht="6.9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" customHeight="1">
      <c r="B32" s="32"/>
      <c r="F32" s="89" t="s">
        <v>39</v>
      </c>
      <c r="I32" s="89" t="s">
        <v>38</v>
      </c>
      <c r="J32" s="89" t="s">
        <v>40</v>
      </c>
      <c r="L32" s="32"/>
    </row>
    <row r="33" spans="2:12" s="1" customFormat="1" ht="14.4" customHeight="1">
      <c r="B33" s="32"/>
      <c r="D33" s="90" t="s">
        <v>41</v>
      </c>
      <c r="E33" s="27" t="s">
        <v>42</v>
      </c>
      <c r="F33" s="91">
        <f>ROUND((SUM(BE122:BE149)),  2)</f>
        <v>0</v>
      </c>
      <c r="I33" s="92">
        <v>0.21</v>
      </c>
      <c r="J33" s="91">
        <f>ROUND(((SUM(BE122:BE149))*I33),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ROUND((SUM(BF122:BF149)),  2)</f>
        <v>0</v>
      </c>
      <c r="I34" s="92">
        <v>0.15</v>
      </c>
      <c r="J34" s="91">
        <f>ROUND(((SUM(BF122:BF149))*I34),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ROUND((SUM(BG122:BG149)),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ROUND((SUM(BH122:BH149)),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ROUND((SUM(BI122:BI149)),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5"/>
      <c r="F39" s="55"/>
      <c r="G39" s="95" t="s">
        <v>48</v>
      </c>
      <c r="H39" s="96" t="s">
        <v>49</v>
      </c>
      <c r="I39" s="55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2" t="s">
        <v>52</v>
      </c>
      <c r="E61" s="34"/>
      <c r="F61" s="99" t="s">
        <v>53</v>
      </c>
      <c r="G61" s="42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2" t="s">
        <v>52</v>
      </c>
      <c r="E76" s="34"/>
      <c r="F76" s="99" t="s">
        <v>53</v>
      </c>
      <c r="G76" s="42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" customHeight="1">
      <c r="B82" s="32"/>
      <c r="C82" s="21" t="s">
        <v>115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34" t="str">
        <f>E7</f>
        <v>Brno, Mánesova 12 - Statické zajištění VŠ kolejí</v>
      </c>
      <c r="F85" s="235"/>
      <c r="G85" s="235"/>
      <c r="H85" s="235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214" t="str">
        <f>E9</f>
        <v>09 - Vedlejší rozpočtové náklady</v>
      </c>
      <c r="F87" s="233"/>
      <c r="G87" s="233"/>
      <c r="H87" s="23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Brno, Mánesova 12</v>
      </c>
      <c r="I89" s="27" t="s">
        <v>20</v>
      </c>
      <c r="J89" s="51" t="str">
        <f>IF(J12="","",J12)</f>
        <v>Vyplň údaj</v>
      </c>
      <c r="L89" s="32"/>
    </row>
    <row r="90" spans="2:47" s="1" customFormat="1" ht="6.9" customHeight="1">
      <c r="B90" s="32"/>
      <c r="L90" s="32"/>
    </row>
    <row r="91" spans="2:47" s="1" customFormat="1" ht="40.200000000000003" customHeight="1">
      <c r="B91" s="32"/>
      <c r="C91" s="27" t="s">
        <v>21</v>
      </c>
      <c r="F91" s="25" t="str">
        <f>E15</f>
        <v>Masarykova univerzita, Žerotínovo nám. 9, Brno</v>
      </c>
      <c r="I91" s="27" t="s">
        <v>29</v>
      </c>
      <c r="J91" s="30" t="str">
        <f>E21</f>
        <v>PROXIMA porjekt, s.r.o., Lidická 19, Brno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116</v>
      </c>
      <c r="D94" s="93"/>
      <c r="E94" s="93"/>
      <c r="F94" s="93"/>
      <c r="G94" s="93"/>
      <c r="H94" s="93"/>
      <c r="I94" s="93"/>
      <c r="J94" s="102" t="s">
        <v>117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118</v>
      </c>
      <c r="J96" s="64">
        <f>J122</f>
        <v>0</v>
      </c>
      <c r="L96" s="32"/>
      <c r="AU96" s="17" t="s">
        <v>119</v>
      </c>
    </row>
    <row r="97" spans="2:12" s="8" customFormat="1" ht="24.9" customHeight="1">
      <c r="B97" s="104"/>
      <c r="D97" s="105" t="s">
        <v>793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95" customHeight="1">
      <c r="B98" s="108"/>
      <c r="D98" s="109" t="s">
        <v>794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95" customHeight="1">
      <c r="B99" s="108"/>
      <c r="D99" s="109" t="s">
        <v>795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9" customFormat="1" ht="19.95" customHeight="1">
      <c r="B100" s="108"/>
      <c r="D100" s="109" t="s">
        <v>796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12" s="9" customFormat="1" ht="19.95" customHeight="1">
      <c r="B101" s="108"/>
      <c r="D101" s="109" t="s">
        <v>797</v>
      </c>
      <c r="E101" s="110"/>
      <c r="F101" s="110"/>
      <c r="G101" s="110"/>
      <c r="H101" s="110"/>
      <c r="I101" s="110"/>
      <c r="J101" s="111">
        <f>J141</f>
        <v>0</v>
      </c>
      <c r="L101" s="108"/>
    </row>
    <row r="102" spans="2:12" s="9" customFormat="1" ht="19.95" customHeight="1">
      <c r="B102" s="108"/>
      <c r="D102" s="109" t="s">
        <v>798</v>
      </c>
      <c r="E102" s="110"/>
      <c r="F102" s="110"/>
      <c r="G102" s="110"/>
      <c r="H102" s="110"/>
      <c r="I102" s="110"/>
      <c r="J102" s="111">
        <f>J145</f>
        <v>0</v>
      </c>
      <c r="L102" s="108"/>
    </row>
    <row r="103" spans="2:12" s="1" customFormat="1" ht="21.75" customHeight="1">
      <c r="B103" s="32"/>
      <c r="L103" s="32"/>
    </row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2"/>
    </row>
    <row r="108" spans="2:12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2"/>
    </row>
    <row r="109" spans="2:12" s="1" customFormat="1" ht="24.9" customHeight="1">
      <c r="B109" s="32"/>
      <c r="C109" s="21" t="s">
        <v>124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15</v>
      </c>
      <c r="L111" s="32"/>
    </row>
    <row r="112" spans="2:12" s="1" customFormat="1" ht="16.5" customHeight="1">
      <c r="B112" s="32"/>
      <c r="E112" s="234" t="str">
        <f>E7</f>
        <v>Brno, Mánesova 12 - Statické zajištění VŠ kolejí</v>
      </c>
      <c r="F112" s="235"/>
      <c r="G112" s="235"/>
      <c r="H112" s="235"/>
      <c r="L112" s="32"/>
    </row>
    <row r="113" spans="2:65" s="1" customFormat="1" ht="12" customHeight="1">
      <c r="B113" s="32"/>
      <c r="C113" s="27" t="s">
        <v>113</v>
      </c>
      <c r="L113" s="32"/>
    </row>
    <row r="114" spans="2:65" s="1" customFormat="1" ht="16.5" customHeight="1">
      <c r="B114" s="32"/>
      <c r="E114" s="214" t="str">
        <f>E9</f>
        <v>09 - Vedlejší rozpočtové náklady</v>
      </c>
      <c r="F114" s="233"/>
      <c r="G114" s="233"/>
      <c r="H114" s="233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18</v>
      </c>
      <c r="F116" s="25" t="str">
        <f>F12</f>
        <v>Brno, Mánesova 12</v>
      </c>
      <c r="I116" s="27" t="s">
        <v>20</v>
      </c>
      <c r="J116" s="51" t="str">
        <f>IF(J12="","",J12)</f>
        <v>Vyplň údaj</v>
      </c>
      <c r="L116" s="32"/>
    </row>
    <row r="117" spans="2:65" s="1" customFormat="1" ht="6.9" customHeight="1">
      <c r="B117" s="32"/>
      <c r="L117" s="32"/>
    </row>
    <row r="118" spans="2:65" s="1" customFormat="1" ht="40.200000000000003" customHeight="1">
      <c r="B118" s="32"/>
      <c r="C118" s="27" t="s">
        <v>21</v>
      </c>
      <c r="F118" s="25" t="str">
        <f>E15</f>
        <v>Masarykova univerzita, Žerotínovo nám. 9, Brno</v>
      </c>
      <c r="I118" s="27" t="s">
        <v>29</v>
      </c>
      <c r="J118" s="30" t="str">
        <f>E21</f>
        <v>PROXIMA porjekt, s.r.o., Lidická 19, Brno</v>
      </c>
      <c r="L118" s="32"/>
    </row>
    <row r="119" spans="2:65" s="1" customFormat="1" ht="15.15" customHeight="1">
      <c r="B119" s="32"/>
      <c r="C119" s="27" t="s">
        <v>27</v>
      </c>
      <c r="F119" s="25" t="str">
        <f>IF(E18="","",E18)</f>
        <v>Vyplň údaj</v>
      </c>
      <c r="I119" s="27" t="s">
        <v>34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125</v>
      </c>
      <c r="D121" s="114" t="s">
        <v>62</v>
      </c>
      <c r="E121" s="114" t="s">
        <v>58</v>
      </c>
      <c r="F121" s="114" t="s">
        <v>59</v>
      </c>
      <c r="G121" s="114" t="s">
        <v>126</v>
      </c>
      <c r="H121" s="114" t="s">
        <v>127</v>
      </c>
      <c r="I121" s="114" t="s">
        <v>128</v>
      </c>
      <c r="J121" s="115" t="s">
        <v>117</v>
      </c>
      <c r="K121" s="116" t="s">
        <v>129</v>
      </c>
      <c r="L121" s="112"/>
      <c r="M121" s="57" t="s">
        <v>1</v>
      </c>
      <c r="N121" s="58" t="s">
        <v>41</v>
      </c>
      <c r="O121" s="58" t="s">
        <v>130</v>
      </c>
      <c r="P121" s="58" t="s">
        <v>131</v>
      </c>
      <c r="Q121" s="58" t="s">
        <v>132</v>
      </c>
      <c r="R121" s="58" t="s">
        <v>133</v>
      </c>
      <c r="S121" s="58" t="s">
        <v>134</v>
      </c>
      <c r="T121" s="59" t="s">
        <v>135</v>
      </c>
    </row>
    <row r="122" spans="2:65" s="1" customFormat="1" ht="22.95" customHeight="1">
      <c r="B122" s="32"/>
      <c r="C122" s="62" t="s">
        <v>136</v>
      </c>
      <c r="J122" s="117">
        <f>BK122</f>
        <v>0</v>
      </c>
      <c r="L122" s="32"/>
      <c r="M122" s="60"/>
      <c r="N122" s="52"/>
      <c r="O122" s="52"/>
      <c r="P122" s="118">
        <f>P123</f>
        <v>0</v>
      </c>
      <c r="Q122" s="52"/>
      <c r="R122" s="118">
        <f>R123</f>
        <v>0</v>
      </c>
      <c r="S122" s="52"/>
      <c r="T122" s="119">
        <f>T123</f>
        <v>0</v>
      </c>
      <c r="AT122" s="17" t="s">
        <v>76</v>
      </c>
      <c r="AU122" s="17" t="s">
        <v>119</v>
      </c>
      <c r="BK122" s="120">
        <f>BK123</f>
        <v>0</v>
      </c>
    </row>
    <row r="123" spans="2:65" s="11" customFormat="1" ht="25.95" customHeight="1">
      <c r="B123" s="121"/>
      <c r="D123" s="122" t="s">
        <v>76</v>
      </c>
      <c r="E123" s="123" t="s">
        <v>799</v>
      </c>
      <c r="F123" s="123" t="s">
        <v>110</v>
      </c>
      <c r="I123" s="124"/>
      <c r="J123" s="125">
        <f>BK123</f>
        <v>0</v>
      </c>
      <c r="L123" s="121"/>
      <c r="M123" s="126"/>
      <c r="P123" s="127">
        <f>P124+P132+P137+P141+P145</f>
        <v>0</v>
      </c>
      <c r="R123" s="127">
        <f>R124+R132+R137+R141+R145</f>
        <v>0</v>
      </c>
      <c r="T123" s="128">
        <f>T124+T132+T137+T141+T145</f>
        <v>0</v>
      </c>
      <c r="AR123" s="122" t="s">
        <v>192</v>
      </c>
      <c r="AT123" s="129" t="s">
        <v>76</v>
      </c>
      <c r="AU123" s="129" t="s">
        <v>77</v>
      </c>
      <c r="AY123" s="122" t="s">
        <v>139</v>
      </c>
      <c r="BK123" s="130">
        <f>BK124+BK132+BK137+BK141+BK145</f>
        <v>0</v>
      </c>
    </row>
    <row r="124" spans="2:65" s="11" customFormat="1" ht="22.95" customHeight="1">
      <c r="B124" s="121"/>
      <c r="D124" s="122" t="s">
        <v>76</v>
      </c>
      <c r="E124" s="131" t="s">
        <v>800</v>
      </c>
      <c r="F124" s="131" t="s">
        <v>801</v>
      </c>
      <c r="I124" s="124"/>
      <c r="J124" s="132">
        <f>BK124</f>
        <v>0</v>
      </c>
      <c r="L124" s="121"/>
      <c r="M124" s="126"/>
      <c r="P124" s="127">
        <f>SUM(P125:P131)</f>
        <v>0</v>
      </c>
      <c r="R124" s="127">
        <f>SUM(R125:R131)</f>
        <v>0</v>
      </c>
      <c r="T124" s="128">
        <f>SUM(T125:T131)</f>
        <v>0</v>
      </c>
      <c r="AR124" s="122" t="s">
        <v>192</v>
      </c>
      <c r="AT124" s="129" t="s">
        <v>76</v>
      </c>
      <c r="AU124" s="129" t="s">
        <v>85</v>
      </c>
      <c r="AY124" s="122" t="s">
        <v>139</v>
      </c>
      <c r="BK124" s="130">
        <f>SUM(BK125:BK131)</f>
        <v>0</v>
      </c>
    </row>
    <row r="125" spans="2:65" s="1" customFormat="1" ht="16.5" customHeight="1">
      <c r="B125" s="32"/>
      <c r="C125" s="133" t="s">
        <v>85</v>
      </c>
      <c r="D125" s="133" t="s">
        <v>142</v>
      </c>
      <c r="E125" s="134" t="s">
        <v>802</v>
      </c>
      <c r="F125" s="135" t="s">
        <v>801</v>
      </c>
      <c r="G125" s="136" t="s">
        <v>803</v>
      </c>
      <c r="H125" s="194"/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804</v>
      </c>
      <c r="AT125" s="145" t="s">
        <v>142</v>
      </c>
      <c r="AU125" s="145" t="s">
        <v>87</v>
      </c>
      <c r="AY125" s="17" t="s">
        <v>139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85</v>
      </c>
      <c r="BK125" s="146">
        <f>ROUND(I125*H125,2)</f>
        <v>0</v>
      </c>
      <c r="BL125" s="17" t="s">
        <v>804</v>
      </c>
      <c r="BM125" s="145" t="s">
        <v>805</v>
      </c>
    </row>
    <row r="126" spans="2:65" s="14" customFormat="1" ht="20.399999999999999">
      <c r="B126" s="178"/>
      <c r="D126" s="153" t="s">
        <v>173</v>
      </c>
      <c r="E126" s="179" t="s">
        <v>1</v>
      </c>
      <c r="F126" s="180" t="s">
        <v>806</v>
      </c>
      <c r="H126" s="179" t="s">
        <v>1</v>
      </c>
      <c r="I126" s="181"/>
      <c r="L126" s="178"/>
      <c r="M126" s="182"/>
      <c r="T126" s="183"/>
      <c r="AT126" s="179" t="s">
        <v>173</v>
      </c>
      <c r="AU126" s="179" t="s">
        <v>87</v>
      </c>
      <c r="AV126" s="14" t="s">
        <v>85</v>
      </c>
      <c r="AW126" s="14" t="s">
        <v>33</v>
      </c>
      <c r="AX126" s="14" t="s">
        <v>77</v>
      </c>
      <c r="AY126" s="179" t="s">
        <v>139</v>
      </c>
    </row>
    <row r="127" spans="2:65" s="14" customFormat="1">
      <c r="B127" s="178"/>
      <c r="D127" s="153" t="s">
        <v>173</v>
      </c>
      <c r="E127" s="179" t="s">
        <v>1</v>
      </c>
      <c r="F127" s="180"/>
      <c r="H127" s="179" t="s">
        <v>1</v>
      </c>
      <c r="I127" s="181"/>
      <c r="L127" s="178"/>
      <c r="M127" s="182"/>
      <c r="T127" s="183"/>
      <c r="AT127" s="179" t="s">
        <v>173</v>
      </c>
      <c r="AU127" s="179" t="s">
        <v>87</v>
      </c>
      <c r="AV127" s="14" t="s">
        <v>85</v>
      </c>
      <c r="AW127" s="14" t="s">
        <v>33</v>
      </c>
      <c r="AX127" s="14" t="s">
        <v>77</v>
      </c>
      <c r="AY127" s="179" t="s">
        <v>139</v>
      </c>
    </row>
    <row r="128" spans="2:65" s="12" customFormat="1">
      <c r="B128" s="152"/>
      <c r="D128" s="153" t="s">
        <v>173</v>
      </c>
      <c r="E128" s="154" t="s">
        <v>1</v>
      </c>
      <c r="F128" s="155"/>
      <c r="H128" s="156"/>
      <c r="I128" s="157"/>
      <c r="L128" s="152"/>
      <c r="M128" s="158"/>
      <c r="T128" s="159"/>
      <c r="AT128" s="154" t="s">
        <v>173</v>
      </c>
      <c r="AU128" s="154" t="s">
        <v>87</v>
      </c>
      <c r="AV128" s="12" t="s">
        <v>87</v>
      </c>
      <c r="AW128" s="12" t="s">
        <v>33</v>
      </c>
      <c r="AX128" s="12" t="s">
        <v>85</v>
      </c>
      <c r="AY128" s="154" t="s">
        <v>139</v>
      </c>
    </row>
    <row r="129" spans="2:65" s="1" customFormat="1" ht="16.5" customHeight="1">
      <c r="B129" s="32"/>
      <c r="C129" s="133" t="s">
        <v>87</v>
      </c>
      <c r="D129" s="133" t="s">
        <v>142</v>
      </c>
      <c r="E129" s="134" t="s">
        <v>807</v>
      </c>
      <c r="F129" s="135" t="s">
        <v>808</v>
      </c>
      <c r="G129" s="136" t="s">
        <v>803</v>
      </c>
      <c r="H129" s="194"/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804</v>
      </c>
      <c r="AT129" s="145" t="s">
        <v>142</v>
      </c>
      <c r="AU129" s="145" t="s">
        <v>87</v>
      </c>
      <c r="AY129" s="17" t="s">
        <v>139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804</v>
      </c>
      <c r="BM129" s="145" t="s">
        <v>809</v>
      </c>
    </row>
    <row r="130" spans="2:65" s="14" customFormat="1">
      <c r="B130" s="178"/>
      <c r="D130" s="153" t="s">
        <v>173</v>
      </c>
      <c r="E130" s="179" t="s">
        <v>1</v>
      </c>
      <c r="F130" s="180" t="s">
        <v>810</v>
      </c>
      <c r="H130" s="179" t="s">
        <v>1</v>
      </c>
      <c r="I130" s="181"/>
      <c r="L130" s="178"/>
      <c r="M130" s="182"/>
      <c r="T130" s="183"/>
      <c r="AT130" s="179" t="s">
        <v>173</v>
      </c>
      <c r="AU130" s="179" t="s">
        <v>87</v>
      </c>
      <c r="AV130" s="14" t="s">
        <v>85</v>
      </c>
      <c r="AW130" s="14" t="s">
        <v>33</v>
      </c>
      <c r="AX130" s="14" t="s">
        <v>77</v>
      </c>
      <c r="AY130" s="179" t="s">
        <v>139</v>
      </c>
    </row>
    <row r="131" spans="2:65" s="12" customFormat="1">
      <c r="B131" s="152"/>
      <c r="D131" s="153" t="s">
        <v>173</v>
      </c>
      <c r="E131" s="154" t="s">
        <v>1</v>
      </c>
      <c r="F131" s="155"/>
      <c r="H131" s="156"/>
      <c r="I131" s="157"/>
      <c r="L131" s="152"/>
      <c r="M131" s="158"/>
      <c r="T131" s="159"/>
      <c r="AT131" s="154" t="s">
        <v>173</v>
      </c>
      <c r="AU131" s="154" t="s">
        <v>87</v>
      </c>
      <c r="AV131" s="12" t="s">
        <v>87</v>
      </c>
      <c r="AW131" s="12" t="s">
        <v>33</v>
      </c>
      <c r="AX131" s="12" t="s">
        <v>85</v>
      </c>
      <c r="AY131" s="154" t="s">
        <v>139</v>
      </c>
    </row>
    <row r="132" spans="2:65" s="11" customFormat="1" ht="22.95" customHeight="1">
      <c r="B132" s="121"/>
      <c r="D132" s="122" t="s">
        <v>76</v>
      </c>
      <c r="E132" s="131" t="s">
        <v>811</v>
      </c>
      <c r="F132" s="131" t="s">
        <v>812</v>
      </c>
      <c r="I132" s="124"/>
      <c r="J132" s="132">
        <f>BK132</f>
        <v>0</v>
      </c>
      <c r="L132" s="121"/>
      <c r="M132" s="126"/>
      <c r="P132" s="127">
        <f>SUM(P133:P136)</f>
        <v>0</v>
      </c>
      <c r="R132" s="127">
        <f>SUM(R133:R136)</f>
        <v>0</v>
      </c>
      <c r="T132" s="128">
        <f>SUM(T133:T136)</f>
        <v>0</v>
      </c>
      <c r="AR132" s="122" t="s">
        <v>192</v>
      </c>
      <c r="AT132" s="129" t="s">
        <v>76</v>
      </c>
      <c r="AU132" s="129" t="s">
        <v>85</v>
      </c>
      <c r="AY132" s="122" t="s">
        <v>139</v>
      </c>
      <c r="BK132" s="130">
        <f>SUM(BK133:BK136)</f>
        <v>0</v>
      </c>
    </row>
    <row r="133" spans="2:65" s="1" customFormat="1" ht="16.5" customHeight="1">
      <c r="B133" s="32"/>
      <c r="C133" s="133" t="s">
        <v>155</v>
      </c>
      <c r="D133" s="133" t="s">
        <v>142</v>
      </c>
      <c r="E133" s="134" t="s">
        <v>813</v>
      </c>
      <c r="F133" s="135" t="s">
        <v>814</v>
      </c>
      <c r="G133" s="136" t="s">
        <v>815</v>
      </c>
      <c r="H133" s="137">
        <v>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804</v>
      </c>
      <c r="AT133" s="145" t="s">
        <v>142</v>
      </c>
      <c r="AU133" s="145" t="s">
        <v>87</v>
      </c>
      <c r="AY133" s="17" t="s">
        <v>139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85</v>
      </c>
      <c r="BK133" s="146">
        <f>ROUND(I133*H133,2)</f>
        <v>0</v>
      </c>
      <c r="BL133" s="17" t="s">
        <v>804</v>
      </c>
      <c r="BM133" s="145" t="s">
        <v>816</v>
      </c>
    </row>
    <row r="134" spans="2:65" s="1" customFormat="1" ht="16.5" customHeight="1">
      <c r="B134" s="32"/>
      <c r="C134" s="133" t="s">
        <v>171</v>
      </c>
      <c r="D134" s="133" t="s">
        <v>142</v>
      </c>
      <c r="E134" s="134" t="s">
        <v>817</v>
      </c>
      <c r="F134" s="135" t="s">
        <v>818</v>
      </c>
      <c r="G134" s="136" t="s">
        <v>815</v>
      </c>
      <c r="H134" s="137">
        <v>1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804</v>
      </c>
      <c r="AT134" s="145" t="s">
        <v>142</v>
      </c>
      <c r="AU134" s="145" t="s">
        <v>87</v>
      </c>
      <c r="AY134" s="17" t="s">
        <v>139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85</v>
      </c>
      <c r="BK134" s="146">
        <f>ROUND(I134*H134,2)</f>
        <v>0</v>
      </c>
      <c r="BL134" s="17" t="s">
        <v>804</v>
      </c>
      <c r="BM134" s="145" t="s">
        <v>819</v>
      </c>
    </row>
    <row r="135" spans="2:65" s="14" customFormat="1" ht="20.399999999999999">
      <c r="B135" s="178"/>
      <c r="D135" s="153" t="s">
        <v>173</v>
      </c>
      <c r="E135" s="179" t="s">
        <v>1</v>
      </c>
      <c r="F135" s="180" t="s">
        <v>820</v>
      </c>
      <c r="H135" s="179" t="s">
        <v>1</v>
      </c>
      <c r="I135" s="181"/>
      <c r="L135" s="178"/>
      <c r="M135" s="182"/>
      <c r="T135" s="183"/>
      <c r="AT135" s="179" t="s">
        <v>173</v>
      </c>
      <c r="AU135" s="179" t="s">
        <v>87</v>
      </c>
      <c r="AV135" s="14" t="s">
        <v>85</v>
      </c>
      <c r="AW135" s="14" t="s">
        <v>33</v>
      </c>
      <c r="AX135" s="14" t="s">
        <v>77</v>
      </c>
      <c r="AY135" s="179" t="s">
        <v>139</v>
      </c>
    </row>
    <row r="136" spans="2:65" s="12" customFormat="1">
      <c r="B136" s="152"/>
      <c r="D136" s="153" t="s">
        <v>173</v>
      </c>
      <c r="E136" s="154" t="s">
        <v>1</v>
      </c>
      <c r="F136" s="155" t="s">
        <v>85</v>
      </c>
      <c r="H136" s="156">
        <v>1</v>
      </c>
      <c r="I136" s="157"/>
      <c r="L136" s="152"/>
      <c r="M136" s="158"/>
      <c r="T136" s="159"/>
      <c r="AT136" s="154" t="s">
        <v>173</v>
      </c>
      <c r="AU136" s="154" t="s">
        <v>87</v>
      </c>
      <c r="AV136" s="12" t="s">
        <v>87</v>
      </c>
      <c r="AW136" s="12" t="s">
        <v>33</v>
      </c>
      <c r="AX136" s="12" t="s">
        <v>85</v>
      </c>
      <c r="AY136" s="154" t="s">
        <v>139</v>
      </c>
    </row>
    <row r="137" spans="2:65" s="11" customFormat="1" ht="22.95" customHeight="1">
      <c r="B137" s="121"/>
      <c r="D137" s="122" t="s">
        <v>76</v>
      </c>
      <c r="E137" s="131" t="s">
        <v>821</v>
      </c>
      <c r="F137" s="131" t="s">
        <v>822</v>
      </c>
      <c r="I137" s="124"/>
      <c r="J137" s="132">
        <f>BK137</f>
        <v>0</v>
      </c>
      <c r="L137" s="121"/>
      <c r="M137" s="126"/>
      <c r="P137" s="127">
        <f>SUM(P138:P140)</f>
        <v>0</v>
      </c>
      <c r="R137" s="127">
        <f>SUM(R138:R140)</f>
        <v>0</v>
      </c>
      <c r="T137" s="128">
        <f>SUM(T138:T140)</f>
        <v>0</v>
      </c>
      <c r="AR137" s="122" t="s">
        <v>192</v>
      </c>
      <c r="AT137" s="129" t="s">
        <v>76</v>
      </c>
      <c r="AU137" s="129" t="s">
        <v>85</v>
      </c>
      <c r="AY137" s="122" t="s">
        <v>139</v>
      </c>
      <c r="BK137" s="130">
        <f>SUM(BK138:BK140)</f>
        <v>0</v>
      </c>
    </row>
    <row r="138" spans="2:65" s="1" customFormat="1" ht="16.5" customHeight="1">
      <c r="B138" s="32"/>
      <c r="C138" s="133" t="s">
        <v>192</v>
      </c>
      <c r="D138" s="133" t="s">
        <v>142</v>
      </c>
      <c r="E138" s="134" t="s">
        <v>823</v>
      </c>
      <c r="F138" s="135" t="s">
        <v>824</v>
      </c>
      <c r="G138" s="136" t="s">
        <v>803</v>
      </c>
      <c r="H138" s="194"/>
      <c r="I138" s="138"/>
      <c r="J138" s="139">
        <f>ROUND(I138*H138,2)</f>
        <v>0</v>
      </c>
      <c r="K138" s="140"/>
      <c r="L138" s="32"/>
      <c r="M138" s="141" t="s">
        <v>1</v>
      </c>
      <c r="N138" s="142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804</v>
      </c>
      <c r="AT138" s="145" t="s">
        <v>142</v>
      </c>
      <c r="AU138" s="145" t="s">
        <v>87</v>
      </c>
      <c r="AY138" s="17" t="s">
        <v>139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85</v>
      </c>
      <c r="BK138" s="146">
        <f>ROUND(I138*H138,2)</f>
        <v>0</v>
      </c>
      <c r="BL138" s="17" t="s">
        <v>804</v>
      </c>
      <c r="BM138" s="145" t="s">
        <v>825</v>
      </c>
    </row>
    <row r="139" spans="2:65" s="14" customFormat="1" ht="20.399999999999999">
      <c r="B139" s="178"/>
      <c r="D139" s="153" t="s">
        <v>173</v>
      </c>
      <c r="E139" s="179" t="s">
        <v>1</v>
      </c>
      <c r="F139" s="180" t="s">
        <v>826</v>
      </c>
      <c r="H139" s="179" t="s">
        <v>1</v>
      </c>
      <c r="I139" s="181"/>
      <c r="L139" s="178"/>
      <c r="M139" s="182"/>
      <c r="T139" s="183"/>
      <c r="AT139" s="179" t="s">
        <v>173</v>
      </c>
      <c r="AU139" s="179" t="s">
        <v>87</v>
      </c>
      <c r="AV139" s="14" t="s">
        <v>85</v>
      </c>
      <c r="AW139" s="14" t="s">
        <v>33</v>
      </c>
      <c r="AX139" s="14" t="s">
        <v>77</v>
      </c>
      <c r="AY139" s="179" t="s">
        <v>139</v>
      </c>
    </row>
    <row r="140" spans="2:65" s="12" customFormat="1">
      <c r="B140" s="152"/>
      <c r="D140" s="153" t="s">
        <v>173</v>
      </c>
      <c r="E140" s="154" t="s">
        <v>1</v>
      </c>
      <c r="F140" s="155"/>
      <c r="H140" s="156"/>
      <c r="I140" s="157"/>
      <c r="L140" s="152"/>
      <c r="M140" s="158"/>
      <c r="T140" s="159"/>
      <c r="AT140" s="154" t="s">
        <v>173</v>
      </c>
      <c r="AU140" s="154" t="s">
        <v>87</v>
      </c>
      <c r="AV140" s="12" t="s">
        <v>87</v>
      </c>
      <c r="AW140" s="12" t="s">
        <v>33</v>
      </c>
      <c r="AX140" s="12" t="s">
        <v>85</v>
      </c>
      <c r="AY140" s="154" t="s">
        <v>139</v>
      </c>
    </row>
    <row r="141" spans="2:65" s="11" customFormat="1" ht="22.95" customHeight="1">
      <c r="B141" s="121"/>
      <c r="D141" s="122" t="s">
        <v>76</v>
      </c>
      <c r="E141" s="131" t="s">
        <v>827</v>
      </c>
      <c r="F141" s="131" t="s">
        <v>828</v>
      </c>
      <c r="I141" s="124"/>
      <c r="J141" s="132">
        <f>BK141</f>
        <v>0</v>
      </c>
      <c r="L141" s="121"/>
      <c r="M141" s="126"/>
      <c r="P141" s="127">
        <f>SUM(P142:P144)</f>
        <v>0</v>
      </c>
      <c r="R141" s="127">
        <f>SUM(R142:R144)</f>
        <v>0</v>
      </c>
      <c r="T141" s="128">
        <f>SUM(T142:T144)</f>
        <v>0</v>
      </c>
      <c r="AR141" s="122" t="s">
        <v>192</v>
      </c>
      <c r="AT141" s="129" t="s">
        <v>76</v>
      </c>
      <c r="AU141" s="129" t="s">
        <v>85</v>
      </c>
      <c r="AY141" s="122" t="s">
        <v>139</v>
      </c>
      <c r="BK141" s="130">
        <f>SUM(BK142:BK144)</f>
        <v>0</v>
      </c>
    </row>
    <row r="142" spans="2:65" s="1" customFormat="1" ht="16.5" customHeight="1">
      <c r="B142" s="32"/>
      <c r="C142" s="133" t="s">
        <v>196</v>
      </c>
      <c r="D142" s="133" t="s">
        <v>142</v>
      </c>
      <c r="E142" s="134" t="s">
        <v>829</v>
      </c>
      <c r="F142" s="135" t="s">
        <v>830</v>
      </c>
      <c r="G142" s="136" t="s">
        <v>803</v>
      </c>
      <c r="H142" s="194"/>
      <c r="I142" s="138"/>
      <c r="J142" s="139">
        <f>ROUND(I142*H142,2)</f>
        <v>0</v>
      </c>
      <c r="K142" s="140"/>
      <c r="L142" s="32"/>
      <c r="M142" s="141" t="s">
        <v>1</v>
      </c>
      <c r="N142" s="142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804</v>
      </c>
      <c r="AT142" s="145" t="s">
        <v>142</v>
      </c>
      <c r="AU142" s="145" t="s">
        <v>87</v>
      </c>
      <c r="AY142" s="17" t="s">
        <v>139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85</v>
      </c>
      <c r="BK142" s="146">
        <f>ROUND(I142*H142,2)</f>
        <v>0</v>
      </c>
      <c r="BL142" s="17" t="s">
        <v>804</v>
      </c>
      <c r="BM142" s="145" t="s">
        <v>831</v>
      </c>
    </row>
    <row r="143" spans="2:65" s="14" customFormat="1" ht="20.399999999999999">
      <c r="B143" s="178"/>
      <c r="D143" s="153" t="s">
        <v>173</v>
      </c>
      <c r="E143" s="179" t="s">
        <v>1</v>
      </c>
      <c r="F143" s="180" t="s">
        <v>832</v>
      </c>
      <c r="H143" s="179" t="s">
        <v>1</v>
      </c>
      <c r="I143" s="181"/>
      <c r="L143" s="178"/>
      <c r="M143" s="182"/>
      <c r="T143" s="183"/>
      <c r="AT143" s="179" t="s">
        <v>173</v>
      </c>
      <c r="AU143" s="179" t="s">
        <v>87</v>
      </c>
      <c r="AV143" s="14" t="s">
        <v>85</v>
      </c>
      <c r="AW143" s="14" t="s">
        <v>33</v>
      </c>
      <c r="AX143" s="14" t="s">
        <v>77</v>
      </c>
      <c r="AY143" s="179" t="s">
        <v>139</v>
      </c>
    </row>
    <row r="144" spans="2:65" s="12" customFormat="1">
      <c r="B144" s="152"/>
      <c r="D144" s="153" t="s">
        <v>173</v>
      </c>
      <c r="E144" s="154" t="s">
        <v>1</v>
      </c>
      <c r="F144" s="155"/>
      <c r="H144" s="156"/>
      <c r="I144" s="157"/>
      <c r="L144" s="152"/>
      <c r="M144" s="158"/>
      <c r="T144" s="159"/>
      <c r="AT144" s="154" t="s">
        <v>173</v>
      </c>
      <c r="AU144" s="154" t="s">
        <v>87</v>
      </c>
      <c r="AV144" s="12" t="s">
        <v>87</v>
      </c>
      <c r="AW144" s="12" t="s">
        <v>33</v>
      </c>
      <c r="AX144" s="12" t="s">
        <v>85</v>
      </c>
      <c r="AY144" s="154" t="s">
        <v>139</v>
      </c>
    </row>
    <row r="145" spans="2:65" s="11" customFormat="1" ht="22.95" customHeight="1">
      <c r="B145" s="121"/>
      <c r="D145" s="122" t="s">
        <v>76</v>
      </c>
      <c r="E145" s="131" t="s">
        <v>833</v>
      </c>
      <c r="F145" s="131" t="s">
        <v>834</v>
      </c>
      <c r="I145" s="124"/>
      <c r="J145" s="132">
        <f>BK145</f>
        <v>0</v>
      </c>
      <c r="L145" s="121"/>
      <c r="M145" s="126"/>
      <c r="P145" s="127">
        <f>SUM(P146:P149)</f>
        <v>0</v>
      </c>
      <c r="R145" s="127">
        <f>SUM(R146:R149)</f>
        <v>0</v>
      </c>
      <c r="T145" s="128">
        <f>SUM(T146:T149)</f>
        <v>0</v>
      </c>
      <c r="AR145" s="122" t="s">
        <v>192</v>
      </c>
      <c r="AT145" s="129" t="s">
        <v>76</v>
      </c>
      <c r="AU145" s="129" t="s">
        <v>85</v>
      </c>
      <c r="AY145" s="122" t="s">
        <v>139</v>
      </c>
      <c r="BK145" s="130">
        <f>SUM(BK146:BK149)</f>
        <v>0</v>
      </c>
    </row>
    <row r="146" spans="2:65" s="1" customFormat="1" ht="16.5" customHeight="1">
      <c r="B146" s="32"/>
      <c r="C146" s="133" t="s">
        <v>203</v>
      </c>
      <c r="D146" s="133" t="s">
        <v>142</v>
      </c>
      <c r="E146" s="134" t="s">
        <v>835</v>
      </c>
      <c r="F146" s="135" t="s">
        <v>836</v>
      </c>
      <c r="G146" s="136" t="s">
        <v>803</v>
      </c>
      <c r="H146" s="194"/>
      <c r="I146" s="138"/>
      <c r="J146" s="139">
        <f>ROUND(I146*H146,2)</f>
        <v>0</v>
      </c>
      <c r="K146" s="140"/>
      <c r="L146" s="32"/>
      <c r="M146" s="141" t="s">
        <v>1</v>
      </c>
      <c r="N146" s="142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804</v>
      </c>
      <c r="AT146" s="145" t="s">
        <v>142</v>
      </c>
      <c r="AU146" s="145" t="s">
        <v>87</v>
      </c>
      <c r="AY146" s="17" t="s">
        <v>139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804</v>
      </c>
      <c r="BM146" s="145" t="s">
        <v>837</v>
      </c>
    </row>
    <row r="147" spans="2:65" s="14" customFormat="1">
      <c r="B147" s="178"/>
      <c r="D147" s="153" t="s">
        <v>173</v>
      </c>
      <c r="E147" s="179" t="s">
        <v>1</v>
      </c>
      <c r="F147" s="180" t="s">
        <v>838</v>
      </c>
      <c r="H147" s="179" t="s">
        <v>1</v>
      </c>
      <c r="I147" s="181"/>
      <c r="L147" s="178"/>
      <c r="M147" s="182"/>
      <c r="T147" s="183"/>
      <c r="AT147" s="179" t="s">
        <v>173</v>
      </c>
      <c r="AU147" s="179" t="s">
        <v>87</v>
      </c>
      <c r="AV147" s="14" t="s">
        <v>85</v>
      </c>
      <c r="AW147" s="14" t="s">
        <v>33</v>
      </c>
      <c r="AX147" s="14" t="s">
        <v>77</v>
      </c>
      <c r="AY147" s="179" t="s">
        <v>139</v>
      </c>
    </row>
    <row r="148" spans="2:65" s="14" customFormat="1">
      <c r="B148" s="178"/>
      <c r="D148" s="153" t="s">
        <v>173</v>
      </c>
      <c r="E148" s="179" t="s">
        <v>1</v>
      </c>
      <c r="F148" s="180" t="s">
        <v>839</v>
      </c>
      <c r="H148" s="179" t="s">
        <v>1</v>
      </c>
      <c r="I148" s="181"/>
      <c r="L148" s="178"/>
      <c r="M148" s="182"/>
      <c r="T148" s="183"/>
      <c r="AT148" s="179" t="s">
        <v>173</v>
      </c>
      <c r="AU148" s="179" t="s">
        <v>87</v>
      </c>
      <c r="AV148" s="14" t="s">
        <v>85</v>
      </c>
      <c r="AW148" s="14" t="s">
        <v>33</v>
      </c>
      <c r="AX148" s="14" t="s">
        <v>77</v>
      </c>
      <c r="AY148" s="179" t="s">
        <v>139</v>
      </c>
    </row>
    <row r="149" spans="2:65" s="12" customFormat="1">
      <c r="B149" s="152"/>
      <c r="D149" s="153" t="s">
        <v>173</v>
      </c>
      <c r="E149" s="154" t="s">
        <v>1</v>
      </c>
      <c r="F149" s="155"/>
      <c r="H149" s="156"/>
      <c r="I149" s="157"/>
      <c r="L149" s="152"/>
      <c r="M149" s="191"/>
      <c r="N149" s="192"/>
      <c r="O149" s="192"/>
      <c r="P149" s="192"/>
      <c r="Q149" s="192"/>
      <c r="R149" s="192"/>
      <c r="S149" s="192"/>
      <c r="T149" s="193"/>
      <c r="AT149" s="154" t="s">
        <v>173</v>
      </c>
      <c r="AU149" s="154" t="s">
        <v>87</v>
      </c>
      <c r="AV149" s="12" t="s">
        <v>87</v>
      </c>
      <c r="AW149" s="12" t="s">
        <v>33</v>
      </c>
      <c r="AX149" s="12" t="s">
        <v>85</v>
      </c>
      <c r="AY149" s="154" t="s">
        <v>139</v>
      </c>
    </row>
    <row r="150" spans="2:65" s="1" customFormat="1" ht="6.9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2"/>
    </row>
  </sheetData>
  <sheetProtection algorithmName="SHA-512" hashValue="g6RDYqzB+tuOwFIbxJMH4BfSZsHlmVTyRf2n6khAsYmtQI391Rc+gK0zy+8Wa8+DKJZpsF/oN1G0MJkj58UExQ==" saltValue="kB4nOUlTLkB4xVb7t0iplQ==" spinCount="100000" sheet="1" formatColumns="0" formatRows="0" autoFilter="0"/>
  <autoFilter ref="C121:K149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Vytyčení sítí, sondy</vt:lpstr>
      <vt:lpstr>02 - Výkopové práce</vt:lpstr>
      <vt:lpstr>03 - Mikropiloty</vt:lpstr>
      <vt:lpstr>04 - Převázkové pasy</vt:lpstr>
      <vt:lpstr>05 - Podkladní deska - krček</vt:lpstr>
      <vt:lpstr>06 - Trhliny</vt:lpstr>
      <vt:lpstr>07 - Drenáže</vt:lpstr>
      <vt:lpstr>08 - Okap.chodník, ter.úp...</vt:lpstr>
      <vt:lpstr>09 - Vedlejší rozpočtové ...</vt:lpstr>
      <vt:lpstr>'01 - Vytyčení sítí, sondy'!Názvy_tisku</vt:lpstr>
      <vt:lpstr>'02 - Výkopové práce'!Názvy_tisku</vt:lpstr>
      <vt:lpstr>'03 - Mikropiloty'!Názvy_tisku</vt:lpstr>
      <vt:lpstr>'04 - Převázkové pasy'!Názvy_tisku</vt:lpstr>
      <vt:lpstr>'05 - Podkladní deska - krček'!Názvy_tisku</vt:lpstr>
      <vt:lpstr>'06 - Trhliny'!Názvy_tisku</vt:lpstr>
      <vt:lpstr>'07 - Drenáže'!Názvy_tisku</vt:lpstr>
      <vt:lpstr>'08 - Okap.chodník, ter.úp...'!Názvy_tisku</vt:lpstr>
      <vt:lpstr>'09 - Vedlejší rozpočtové ...'!Názvy_tisku</vt:lpstr>
      <vt:lpstr>'Rekapitulace stavby'!Názvy_tisku</vt:lpstr>
      <vt:lpstr>'01 - Vytyčení sítí, sondy'!Oblast_tisku</vt:lpstr>
      <vt:lpstr>'02 - Výkopové práce'!Oblast_tisku</vt:lpstr>
      <vt:lpstr>'03 - Mikropiloty'!Oblast_tisku</vt:lpstr>
      <vt:lpstr>'04 - Převázkové pasy'!Oblast_tisku</vt:lpstr>
      <vt:lpstr>'05 - Podkladní deska - krček'!Oblast_tisku</vt:lpstr>
      <vt:lpstr>'06 - Trhliny'!Oblast_tisku</vt:lpstr>
      <vt:lpstr>'07 - Drenáže'!Oblast_tisku</vt:lpstr>
      <vt:lpstr>'08 - Okap.chodník, ter.úp...'!Oblast_tisku</vt:lpstr>
      <vt:lpstr>'09 -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PC-VALCIKOVA\valcikova</dc:creator>
  <cp:lastModifiedBy>Jan Drochytka</cp:lastModifiedBy>
  <dcterms:created xsi:type="dcterms:W3CDTF">2021-09-17T06:35:11Z</dcterms:created>
  <dcterms:modified xsi:type="dcterms:W3CDTF">2023-01-06T09:48:57Z</dcterms:modified>
</cp:coreProperties>
</file>