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Dokumenty\Investice mimo program\2023\PdF\reko vody a kanalizace_etapa III\PD III etapa_do_VZ\rozpocty\"/>
    </mc:Choice>
  </mc:AlternateContent>
  <xr:revisionPtr revIDLastSave="0" documentId="13_ncr:1_{0774775D-34F1-4B4A-B9B9-C4D4FD3CC4F4}" xr6:coauthVersionLast="47" xr6:coauthVersionMax="47" xr10:uidLastSave="{00000000-0000-0000-0000-000000000000}"/>
  <bookViews>
    <workbookView xWindow="-120" yWindow="-120" windowWidth="29040" windowHeight="176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Pol'!$A$1:$U$144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4" i="12" l="1"/>
  <c r="G127" i="12"/>
  <c r="U126" i="12"/>
  <c r="Q126" i="12"/>
  <c r="O126" i="12"/>
  <c r="M126" i="12"/>
  <c r="K126" i="12"/>
  <c r="I126" i="12"/>
  <c r="G126" i="12"/>
  <c r="U125" i="12"/>
  <c r="Q125" i="12"/>
  <c r="O125" i="12"/>
  <c r="K125" i="12"/>
  <c r="I125" i="12"/>
  <c r="I124" i="12" s="1"/>
  <c r="G125" i="12"/>
  <c r="M125" i="12" s="1"/>
  <c r="Q124" i="12"/>
  <c r="G124" i="12"/>
  <c r="AC134" i="12"/>
  <c r="F39" i="1" s="1"/>
  <c r="AD134" i="12"/>
  <c r="G39" i="1" s="1"/>
  <c r="G40" i="1" s="1"/>
  <c r="G25" i="1" s="1"/>
  <c r="G26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8" i="12"/>
  <c r="I38" i="12"/>
  <c r="K38" i="12"/>
  <c r="M38" i="12"/>
  <c r="O38" i="12"/>
  <c r="Q38" i="12"/>
  <c r="U38" i="12"/>
  <c r="G39" i="12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I74" i="12"/>
  <c r="K74" i="12"/>
  <c r="M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5" i="12"/>
  <c r="M85" i="12" s="1"/>
  <c r="I85" i="12"/>
  <c r="K85" i="12"/>
  <c r="O85" i="12"/>
  <c r="Q85" i="12"/>
  <c r="U85" i="12"/>
  <c r="G86" i="12"/>
  <c r="I86" i="12"/>
  <c r="K86" i="12"/>
  <c r="M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19" i="12"/>
  <c r="G117" i="12" s="1"/>
  <c r="I52" i="1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2" i="12"/>
  <c r="I122" i="12"/>
  <c r="K122" i="12"/>
  <c r="M122" i="12"/>
  <c r="O122" i="12"/>
  <c r="Q122" i="12"/>
  <c r="U122" i="12"/>
  <c r="G123" i="12"/>
  <c r="I123" i="12"/>
  <c r="K123" i="12"/>
  <c r="O123" i="12"/>
  <c r="Q123" i="12"/>
  <c r="U123" i="12"/>
  <c r="I20" i="1"/>
  <c r="I18" i="1"/>
  <c r="I16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K124" i="12" l="1"/>
  <c r="O124" i="12"/>
  <c r="U124" i="12"/>
  <c r="M124" i="12"/>
  <c r="O117" i="12"/>
  <c r="G121" i="12"/>
  <c r="I53" i="1" s="1"/>
  <c r="I19" i="1" s="1"/>
  <c r="K117" i="12"/>
  <c r="U121" i="12"/>
  <c r="Q121" i="12"/>
  <c r="U117" i="12"/>
  <c r="G8" i="12"/>
  <c r="I49" i="1" s="1"/>
  <c r="F40" i="1"/>
  <c r="G23" i="1" s="1"/>
  <c r="G24" i="1" s="1"/>
  <c r="G29" i="1" s="1"/>
  <c r="H39" i="1"/>
  <c r="I39" i="1" s="1"/>
  <c r="I40" i="1" s="1"/>
  <c r="J39" i="1" s="1"/>
  <c r="J40" i="1" s="1"/>
  <c r="Q117" i="12"/>
  <c r="G37" i="12"/>
  <c r="I50" i="1" s="1"/>
  <c r="I17" i="1" s="1"/>
  <c r="I21" i="1" s="1"/>
  <c r="Q8" i="12"/>
  <c r="I117" i="12"/>
  <c r="U8" i="12"/>
  <c r="O37" i="12"/>
  <c r="Q37" i="12"/>
  <c r="Q84" i="12"/>
  <c r="I8" i="12"/>
  <c r="G84" i="12"/>
  <c r="I51" i="1" s="1"/>
  <c r="I84" i="12"/>
  <c r="I37" i="12"/>
  <c r="I121" i="12"/>
  <c r="U37" i="12"/>
  <c r="O121" i="12"/>
  <c r="U84" i="12"/>
  <c r="K37" i="12"/>
  <c r="O8" i="12"/>
  <c r="M123" i="12"/>
  <c r="M121" i="12" s="1"/>
  <c r="K121" i="12"/>
  <c r="K84" i="12"/>
  <c r="O84" i="12"/>
  <c r="K8" i="12"/>
  <c r="M84" i="12"/>
  <c r="M119" i="12"/>
  <c r="M117" i="12" s="1"/>
  <c r="M39" i="12"/>
  <c r="M37" i="12" s="1"/>
  <c r="M9" i="12"/>
  <c r="M8" i="12" s="1"/>
  <c r="H40" i="1"/>
  <c r="G28" i="1" l="1"/>
  <c r="I5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<sst xmlns="http://schemas.openxmlformats.org/spreadsheetml/2006/main" count="615" uniqueCount="320">
  <si>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</si>
  <si>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</si>
  <si>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</si>
  <si>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</si>
  <si>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</si>
  <si>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</si>
  <si>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</si>
  <si>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</si>
  <si>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</si>
  <si>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</si>
  <si>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</si>
  <si>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</si>
  <si>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</si>
  <si>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</si>
  <si>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</si>
  <si>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</si>
  <si>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</si>
  <si>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</si>
  <si>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</si>
  <si>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</si>
  <si>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</si>
  <si>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</si>
  <si>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</si>
  <si>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</si>
  <si>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</si>
  <si>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</si>
  <si>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</si>
  <si>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</si>
  <si>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</si>
  <si>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</si>
  <si>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</si>
  <si>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</si>
  <si>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</si>
  <si>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</si>
  <si>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</si>
  <si>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</si>
  <si>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</si>
  <si>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</si>
  <si>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</si>
  <si>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</si>
  <si>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</si>
  <si>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</si>
  <si>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</si>
  <si>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 - Staré Brno</t>
  </si>
  <si>
    <t>Rozpočet:</t>
  </si>
  <si>
    <t>Misto</t>
  </si>
  <si>
    <t>MU PdF Poříčí 7, Brno, Vodovodní rozvody a odpady, vč.etap - ZTI-3.etapa</t>
  </si>
  <si>
    <t>Masarykova univerzita</t>
  </si>
  <si>
    <t>Žerotínovo náměstí 617/ 9</t>
  </si>
  <si>
    <t>Brno</t>
  </si>
  <si>
    <t>601 77</t>
  </si>
  <si>
    <t>Ing. Lubomír Cipris</t>
  </si>
  <si>
    <t>Churého 931/21</t>
  </si>
  <si>
    <t>Brno-Černovice</t>
  </si>
  <si>
    <t>61800</t>
  </si>
  <si>
    <t>40976076</t>
  </si>
  <si>
    <t>Rozpočet</t>
  </si>
  <si>
    <t>Celkem za stavbu</t>
  </si>
  <si>
    <t>CZK</t>
  </si>
  <si>
    <t xml:space="preserve">Popis rozpočtu:  - </t>
  </si>
  <si>
    <t>ZTI (kanalizace, vodovod) - 3.etapa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</si>
  <si>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</si>
  <si>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</si>
  <si>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</si>
  <si>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</si>
  <si>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</si>
  <si>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</si>
  <si>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</si>
  <si>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</si>
  <si>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</si>
  <si>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</si>
  <si>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</si>
  <si>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</si>
  <si>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</si>
  <si>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</si>
  <si>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</si>
  <si>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</si>
  <si>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</si>
  <si>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</si>
  <si>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</si>
  <si>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</si>
  <si>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</si>
  <si>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</si>
  <si>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</si>
  <si>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</si>
  <si>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</si>
  <si>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</si>
  <si>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</si>
  <si>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</si>
  <si>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</si>
  <si>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</si>
  <si>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</si>
  <si>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</si>
  <si>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</si>
  <si>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</si>
  <si>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</si>
  <si>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</si>
  <si>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</si>
  <si>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</si>
  <si>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</si>
  <si>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721177114R00</t>
  </si>
  <si>
    <t>Potrubí NG odpadní svislé D 75 x 2,6 mm</t>
  </si>
  <si>
    <t>m</t>
  </si>
  <si>
    <t>POL1_0</t>
  </si>
  <si>
    <t>721177115R00</t>
  </si>
  <si>
    <t>Potrubí NG odpadní svislé D 110 x 3,4 mm</t>
  </si>
  <si>
    <t>721177102R00</t>
  </si>
  <si>
    <t>Potrubí NG připojovací D 40 x 1,8 mm</t>
  </si>
  <si>
    <t>721177103R00</t>
  </si>
  <si>
    <t>Potrubí NG připojovací D 50 x 2,0 mm</t>
  </si>
  <si>
    <t>721177104R00</t>
  </si>
  <si>
    <t>Potrubí NG připojovací D 75 x 2,6 mm</t>
  </si>
  <si>
    <t>721176102R00</t>
  </si>
  <si>
    <t>Potrubí HT 40, resp. PP potrubí,  - VZT-kondenzát, vč.lišt (DMTZ, MTZ, čištění)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</si>
  <si>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</si>
  <si>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</si>
  <si>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</si>
  <si>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</si>
  <si>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</si>
  <si>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</si>
  <si>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</si>
  <si>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72117CN.2-HL</t>
  </si>
  <si>
    <t>HL210, napojovací koleno pro klozet DN100</t>
  </si>
  <si>
    <t>ks</t>
  </si>
  <si>
    <t>HL406, podomít ZU DN50, ventil 1/2", vč.přísl ( m.č.2024b-stáv.myčka)</t>
  </si>
  <si>
    <t>kpl</t>
  </si>
  <si>
    <t>55162537.AR</t>
  </si>
  <si>
    <t>HL810 hlavice větrací střešní DN 110 - souprava</t>
  </si>
  <si>
    <t>POL3_0</t>
  </si>
  <si>
    <t>72117R-CN</t>
  </si>
  <si>
    <t>Návleková zvuková izolace Sonik do DN 100</t>
  </si>
  <si>
    <t>721-K-CN-přípl</t>
  </si>
  <si>
    <t>Příplatek pro kanal ( dle skutečnosti ), průzkumná  kamerová zkouška  (stávající potrubí)</t>
  </si>
  <si>
    <t>Příplatek pro kanal ( dle skutečnosti ), závěrečná kamerová zkouška  (nové potrubí)</t>
  </si>
  <si>
    <t>Příplatek pro kanal-průzkum ( dle skutečnosti ), detektorem, sondy (potrubí, stropní trámy,..)</t>
  </si>
  <si>
    <t>Protipožární utěsnění prostupu-plastové potrubí, (manžeta, pěna) - dle skutečnosti</t>
  </si>
  <si>
    <t>Příplatek za práce nezapočitatelné a nezjistitelné, při rekonstrukcích ( dle skutečnosti )</t>
  </si>
  <si>
    <t>Příplatek na realizační práce - dle skutečnosti, ( stavební výpomoc pro ZTI-kanalizace )</t>
  </si>
  <si>
    <t>Příplatek pro kanalizaci-doplňkové konstrukce, ( dle skutečnosti )</t>
  </si>
  <si>
    <t>Příplatek pro kanalizaci ( dle skutečnosti ), provizorní potrubí (vč. propojení,..)</t>
  </si>
  <si>
    <t>721290123R00</t>
  </si>
  <si>
    <t>Zkouška těsnosti kanalizace kouřem DN 300</t>
  </si>
  <si>
    <t>998721104R00</t>
  </si>
  <si>
    <t>Přesun hmot pro vnitřní kanalizaci, výšky do 36 m</t>
  </si>
  <si>
    <t>t</t>
  </si>
  <si>
    <t>721170965R00</t>
  </si>
  <si>
    <t>Oprava - propojení dosavadního potrubí do DN 100</t>
  </si>
  <si>
    <t>721140802R00</t>
  </si>
  <si>
    <t>Demontáž potrubí litinového do DN 100</t>
  </si>
  <si>
    <t>721171803R00</t>
  </si>
  <si>
    <t>Demontáž potrubí z PVC do D 75 mm</t>
  </si>
  <si>
    <t>721220801R00</t>
  </si>
  <si>
    <t>Demontáž zápachové uzávěrky do DN 70</t>
  </si>
  <si>
    <t>721290824R00</t>
  </si>
  <si>
    <t>Přesun vybouraných hmot - kanalizace, H 24 - 36 m</t>
  </si>
  <si>
    <t>722178113R00</t>
  </si>
  <si>
    <t>Potrubí vícevrstvé ALPEX-DUO, D 20 x 2 mm</t>
  </si>
  <si>
    <t>722178114R00</t>
  </si>
  <si>
    <t>Potrubí vícevrstvé ALPEX-DUO, D 26 x 3 mm</t>
  </si>
  <si>
    <t>722178115R00</t>
  </si>
  <si>
    <t>Potrubí vícevrstvé ALPEX-DUO, D 32 x 3 mm</t>
  </si>
  <si>
    <t>722151113R00</t>
  </si>
  <si>
    <t>Potrubí nerez Mapress D 18 x 1,0 mm, voda</t>
  </si>
  <si>
    <t>722151114R00</t>
  </si>
  <si>
    <t>Potrubí nerez Mapress D 22 x 1,2 mm, voda</t>
  </si>
  <si>
    <t>722151115R00</t>
  </si>
  <si>
    <t>Potrubí nerez Mapress D 28 x 1,2 mm, voda</t>
  </si>
  <si>
    <t>722151116R00</t>
  </si>
  <si>
    <t>Potrubí nerez Mapress D 35 x 1,5 mm, voda</t>
  </si>
  <si>
    <t>722151117R00</t>
  </si>
  <si>
    <t>Potrubí nerez Mapress D 42 x 1,5 mm, voda</t>
  </si>
  <si>
    <t>722151118R00</t>
  </si>
  <si>
    <t>Potrubí nerez Mapress D 54 x 1,5 mm, voda</t>
  </si>
  <si>
    <t>722180001CN1</t>
  </si>
  <si>
    <t>Tepel izolace potrubí Mirelon, tl 15 G 1/2" [C]</t>
  </si>
  <si>
    <t>722180002CN1</t>
  </si>
  <si>
    <t>Tepel izolace potrubí Mirelon, tl 15 G 3/4" [C]</t>
  </si>
  <si>
    <t>722180003CN1</t>
  </si>
  <si>
    <t>Tepel izolace potrubí Mirelon, tl 15 G 1" [C]</t>
  </si>
  <si>
    <t>722180004CN1</t>
  </si>
  <si>
    <t>Tepel izolace potrubí Mirelon, tl 15 G 5/4" [C]</t>
  </si>
  <si>
    <t>722180005CN1</t>
  </si>
  <si>
    <t>Tepel izolace potrubí Mirelon, tl 15 G 6/4" [C]</t>
  </si>
  <si>
    <t>722180006CN1</t>
  </si>
  <si>
    <t>Tepel izolace potrubí Mirelon, tl 15 G 2" [C]</t>
  </si>
  <si>
    <t>722223114CN1</t>
  </si>
  <si>
    <t>Odvzdušňovací ventil Giacomini, R88-3/8" [C]</t>
  </si>
  <si>
    <t>722235313R00</t>
  </si>
  <si>
    <t>Kohout kulový nerez IVAR BRA.A3.622 DN 15</t>
  </si>
  <si>
    <t>722235314R00</t>
  </si>
  <si>
    <t>Kohout kulový nerez IVAR BRA.A3.622 DN 20</t>
  </si>
  <si>
    <t>722235315R00</t>
  </si>
  <si>
    <t>Kohout kulový nerez IVAR BRA.A3.622 DN 25</t>
  </si>
  <si>
    <t>722190401R00</t>
  </si>
  <si>
    <t>Vyvedení a upevnění výpustek DN 15</t>
  </si>
  <si>
    <t>722220111R00</t>
  </si>
  <si>
    <t>Nástěnka K 247, pro výtokový ventil G 1/2</t>
  </si>
  <si>
    <t>722220121R00</t>
  </si>
  <si>
    <t>Nástěnka K 247, pro baterii G 1/2</t>
  </si>
  <si>
    <t>pár</t>
  </si>
  <si>
    <t>72223CN.3-ARM</t>
  </si>
  <si>
    <t>Filtr vodní, např. Mignon DN15, vložky, přísl, MTZ, ( pro nápojový automat )</t>
  </si>
  <si>
    <t>722235641R00</t>
  </si>
  <si>
    <t>Klapka vod.zpětná vodorovná DN 15</t>
  </si>
  <si>
    <t>72225CN.2-P&amp;H</t>
  </si>
  <si>
    <t>Hydrantový systém, box nerez, průměr 25/30,  stálotvará hadice, dv.,rám, MTZ, přísl. (do niky)</t>
  </si>
  <si>
    <t>722259991R00</t>
  </si>
  <si>
    <t xml:space="preserve">Tlaková zkouška nástěnného požárního hydrantu </t>
  </si>
  <si>
    <t>722290226R00</t>
  </si>
  <si>
    <t>Zkouška tlaku potrubí závitového do DN 50</t>
  </si>
  <si>
    <t>722290234R00</t>
  </si>
  <si>
    <t>Proplach a dezinfekce vodovod.potrubí DN 80</t>
  </si>
  <si>
    <t>722-V-CN-přípl</t>
  </si>
  <si>
    <t>Příplatek pro vodovod-doplňkové konstrukce, DMTZ-stávající, apod. ( dle skutečnosti )</t>
  </si>
  <si>
    <t>Příplatek pro vodovod (dle skutečnosti), provizorní potrubí (vč. propojení, armatur,..)</t>
  </si>
  <si>
    <t>Příplatek-protipožární utěsnění prostupu, ( dle skutečnosti )</t>
  </si>
  <si>
    <t>Příplatek pro vodu-průzkum ( dle skutečnosti ), detektorem, sondy (potrubí, stropní trámy,..)</t>
  </si>
  <si>
    <t>Příplatek na realizační práce - dle skutečnosti, ( stavební výpomoc pro ZTI-vodovod )</t>
  </si>
  <si>
    <t>Příplatek na armatury ostatní, dřezy, dřezy-atyp, r.v., apod., ( dle skutečnosti )</t>
  </si>
  <si>
    <t>998722104R00</t>
  </si>
  <si>
    <t>Přesun hmot pro vnitřní vodovod, výšky do 36 m</t>
  </si>
  <si>
    <t>722131933R00</t>
  </si>
  <si>
    <t>Oprava-propojení dosavadního potrubí do DN 25</t>
  </si>
  <si>
    <t>722131936R00</t>
  </si>
  <si>
    <t>Oprava-propojení dosavadního potrubí do DN 50</t>
  </si>
  <si>
    <t>722130801R00</t>
  </si>
  <si>
    <t>Demontáž potrubí ocelových závitových do DN 25</t>
  </si>
  <si>
    <t>722130803R00</t>
  </si>
  <si>
    <t>Demontáž potrubí ocelových závitových do DN 50</t>
  </si>
  <si>
    <t>722170801R00</t>
  </si>
  <si>
    <t>Demontáž rozvodů vody z plastů do D 32</t>
  </si>
  <si>
    <t>722254110R00</t>
  </si>
  <si>
    <t>Demontáž hydrantových skříní</t>
  </si>
  <si>
    <t>soubor</t>
  </si>
  <si>
    <t>722220851R00</t>
  </si>
  <si>
    <t>Demontáž armatur s jedním závitem do G 3/4</t>
  </si>
  <si>
    <t>722220862R00</t>
  </si>
  <si>
    <t>Demontáž armatur s dvěma závity do G 5/4</t>
  </si>
  <si>
    <t>722181812R00</t>
  </si>
  <si>
    <t>Demontáž plstěných pásů z trub D 50</t>
  </si>
  <si>
    <t>722290824R00</t>
  </si>
  <si>
    <t>Přesun vybouraných hmot - vodovody, H 24 - 36 m</t>
  </si>
  <si>
    <t>725014131R00</t>
  </si>
  <si>
    <t>Klozet závěsný OLYMP + sedátko, bílý</t>
  </si>
  <si>
    <t>725014141R00</t>
  </si>
  <si>
    <t>Klozet závěsný OLYMP ZTP + sedátko, bílý</t>
  </si>
  <si>
    <t>725017132R00</t>
  </si>
  <si>
    <t>Umyvadlo na šrouby 55 cm, bílé</t>
  </si>
  <si>
    <t>725017122R00</t>
  </si>
  <si>
    <t>Umyvadlo na šrouby CUBITO 55 x 42 cm, bílé</t>
  </si>
  <si>
    <t>725017153R00</t>
  </si>
  <si>
    <t>Umyvadlo invalidní  59 x 46 cm, bílé</t>
  </si>
  <si>
    <t>72501CN.2-SIF</t>
  </si>
  <si>
    <t>Umyvadlový sifon, mosaz, chrom</t>
  </si>
  <si>
    <t>725019101R00</t>
  </si>
  <si>
    <t>Výlevka stojící MIRA 5104.6 s plastovou mřížkou</t>
  </si>
  <si>
    <t>725019103R00</t>
  </si>
  <si>
    <t>Výlevka závěsná MIRA s plastovou mřížkou</t>
  </si>
  <si>
    <t>72511CN.2-SN</t>
  </si>
  <si>
    <t>Splachovací nádrž vysokopoložená ( výlevka ), vč. MTZ a přísl.</t>
  </si>
  <si>
    <t>72532CN.2-DŘ</t>
  </si>
  <si>
    <t>Dřez v lince, vč. MTZ, Z.U. a přísl.</t>
  </si>
  <si>
    <t>Dřez dvojitý v lince, vč. MTZ, Z.U. a přísl.</t>
  </si>
  <si>
    <t>725314290R00</t>
  </si>
  <si>
    <t>Příslušenství k dřezu v kuchyňské sestavě</t>
  </si>
  <si>
    <t>Příplatek na síto mechanických nečistot , (dle požadavku zadavatele)</t>
  </si>
  <si>
    <t>725814106R00</t>
  </si>
  <si>
    <t>Ventil rohový s filtrem ART.230 DN 15 x DN 15, chromovaná mosaz</t>
  </si>
  <si>
    <t>725823111RT1</t>
  </si>
  <si>
    <t>Baterie umyvadlová stoján. ruční, bez otvír.odpadu, standardní</t>
  </si>
  <si>
    <t>725823114RT1</t>
  </si>
  <si>
    <t>Baterie dřezová stojánková ruční, bez otvír.odpadu, standardní</t>
  </si>
  <si>
    <t>72582CN.2-BAT</t>
  </si>
  <si>
    <t>Baterie nástěnná-1/2"x150, vč. MTZ a přísl. ( výlevka )</t>
  </si>
  <si>
    <t>72598CN.2-DV</t>
  </si>
  <si>
    <t>Revizní dvířka nerez, 150 x 150mm, (info viz zpráva)</t>
  </si>
  <si>
    <t>Revizní dvířka nerez, 150 x 300mm, (info viz zpráva)</t>
  </si>
  <si>
    <t>Revizní dvířka nerez, 300 x 300mm, (info viz zpráva)</t>
  </si>
  <si>
    <t>998725104R00</t>
  </si>
  <si>
    <t>Přesun hmot pro zařizovací předměty, výšky do 36 m</t>
  </si>
  <si>
    <t>725110811R00</t>
  </si>
  <si>
    <t>Demontáž klozetů splachovacích</t>
  </si>
  <si>
    <t>725210821R00</t>
  </si>
  <si>
    <t>Demontáž umyvadel bez výtokových armatur</t>
  </si>
  <si>
    <t>725310823R00</t>
  </si>
  <si>
    <t>Demontáž dřezů v kuchyňské sestavě</t>
  </si>
  <si>
    <t>725320822R00</t>
  </si>
  <si>
    <t>Demontáž dřezů dvojitých v kuchyň.sestavách</t>
  </si>
  <si>
    <t>725330820R00</t>
  </si>
  <si>
    <t>Demontáž výlevky diturvitové</t>
  </si>
  <si>
    <t>725530811R00</t>
  </si>
  <si>
    <t>Demontáž, zásobník elektrický přepadový  12 l, vč. odpojení elektro</t>
  </si>
  <si>
    <t>725810811R00</t>
  </si>
  <si>
    <t>Demontáž ventilu výtokového nástěnného</t>
  </si>
  <si>
    <t>725820801R00</t>
  </si>
  <si>
    <t>Demontáž baterie nástěnné</t>
  </si>
  <si>
    <t>725820802R00</t>
  </si>
  <si>
    <t>Demontáž baterie stojánkové</t>
  </si>
  <si>
    <t>725860811R00</t>
  </si>
  <si>
    <t>Demontáž uzávěrek zápachových jednoduchých</t>
  </si>
  <si>
    <t>725-ZPCN-přípl</t>
  </si>
  <si>
    <t>Příplatek pro zařizovací předměty, na změny v realizační PD  ( dle skutečnosti )</t>
  </si>
  <si>
    <t>726211121R00</t>
  </si>
  <si>
    <t>Modul-WC Kombifix, UP320, h 108 cm</t>
  </si>
  <si>
    <t>72621CN.1-PSy</t>
  </si>
  <si>
    <t>Modul pro výlevku Jika Mira, přestěnový systém pro výlevku</t>
  </si>
  <si>
    <t>998726123R00</t>
  </si>
  <si>
    <t>Přesun hmot pro předstěnové systémy, výšky do 24 m</t>
  </si>
  <si>
    <t>004111020R</t>
  </si>
  <si>
    <t>Vypracování projektové dokumentace ,  - DSPS ( skutečné provedení stavby )</t>
  </si>
  <si>
    <t>Soubor</t>
  </si>
  <si>
    <t>Vypracování projektové dokumentace - pasport</t>
  </si>
  <si>
    <t/>
  </si>
  <si>
    <t>SUM</t>
  </si>
  <si>
    <t>POPUZIV</t>
  </si>
  <si>
    <t>END</t>
  </si>
  <si>
    <t>Ostatní</t>
  </si>
  <si>
    <t>PC</t>
  </si>
  <si>
    <t>D+M odboček SV do chodby pro osazení fontánky nebo kávovaru s uzávěřem vody</t>
  </si>
  <si>
    <t>D+M dřez se skříňkou č. 0,8m; včetně nástěnných polic 2ks a vnitřních polic 2ks; včetně kuchynské baterie a sifonu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</si>
</sst>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0" applyFont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shrinkToFit="1"/>
    </xf>
    <xf numFmtId="16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4" fontId="17" fillId="0" borderId="0" xfId="0" applyNumberFormat="1" applyFont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1-%20PC/RTS%20Stavitel+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36</v>
      </c>
      <c r="B1" s="191" t="s">
        <v>42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 x14ac:dyDescent="0.2">
      <c r="A2" s="3"/>
      <c r="B2" s="71" t="s">
        <v>40</v>
      </c>
      <c r="C2" s="72"/>
      <c r="D2" s="217" t="s">
        <v>46</v>
      </c>
      <c r="E2" s="218"/>
      <c r="F2" s="218"/>
      <c r="G2" s="218"/>
      <c r="H2" s="218"/>
      <c r="I2" s="218"/>
      <c r="J2" s="219"/>
      <c r="O2" s="1"/>
    </row>
    <row r="3" spans="1:15" ht="23.25" customHeight="1" x14ac:dyDescent="0.2">
      <c r="A3" s="3"/>
      <c r="B3" s="73" t="s">
        <v>45</v>
      </c>
      <c r="C3" s="74"/>
      <c r="D3" s="210" t="s">
        <v>43</v>
      </c>
      <c r="E3" s="211"/>
      <c r="F3" s="211"/>
      <c r="G3" s="211"/>
      <c r="H3" s="211"/>
      <c r="I3" s="211"/>
      <c r="J3" s="212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47</v>
      </c>
      <c r="E5" s="23"/>
      <c r="F5" s="23"/>
      <c r="G5" s="23"/>
      <c r="H5" s="25" t="s">
        <v>33</v>
      </c>
      <c r="I5" s="80"/>
      <c r="J5" s="9"/>
    </row>
    <row r="6" spans="1:15" ht="15.75" customHeight="1" x14ac:dyDescent="0.2">
      <c r="A6" s="3"/>
      <c r="B6" s="35"/>
      <c r="C6" s="23"/>
      <c r="D6" s="80" t="s">
        <v>48</v>
      </c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 t="s">
        <v>50</v>
      </c>
      <c r="D7" s="70" t="s">
        <v>49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21" t="s">
        <v>51</v>
      </c>
      <c r="E11" s="221"/>
      <c r="F11" s="221"/>
      <c r="G11" s="221"/>
      <c r="H11" s="25" t="s">
        <v>33</v>
      </c>
      <c r="I11" s="82" t="s">
        <v>55</v>
      </c>
      <c r="J11" s="9"/>
    </row>
    <row r="12" spans="1:15" ht="15.75" customHeight="1" x14ac:dyDescent="0.2">
      <c r="A12" s="3"/>
      <c r="B12" s="35"/>
      <c r="C12" s="23"/>
      <c r="D12" s="208" t="s">
        <v>52</v>
      </c>
      <c r="E12" s="208"/>
      <c r="F12" s="208"/>
      <c r="G12" s="208"/>
      <c r="H12" s="25" t="s">
        <v>34</v>
      </c>
      <c r="I12" s="82"/>
      <c r="J12" s="9"/>
    </row>
    <row r="13" spans="1:15" ht="15.75" customHeight="1" x14ac:dyDescent="0.2">
      <c r="A13" s="3"/>
      <c r="B13" s="36"/>
      <c r="C13" s="83" t="s">
        <v>54</v>
      </c>
      <c r="D13" s="209" t="s">
        <v>53</v>
      </c>
      <c r="E13" s="209"/>
      <c r="F13" s="209"/>
      <c r="G13" s="209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20"/>
      <c r="F15" s="220"/>
      <c r="G15" s="205"/>
      <c r="H15" s="205"/>
      <c r="I15" s="205" t="s">
        <v>28</v>
      </c>
      <c r="J15" s="206"/>
    </row>
    <row r="16" spans="1:15" ht="23.25" customHeight="1" x14ac:dyDescent="0.2">
      <c r="A16" s="130" t="s">
        <v>23</v>
      </c>
      <c r="B16" s="131" t="s">
        <v>23</v>
      </c>
      <c r="C16" s="48"/>
      <c r="D16" s="49"/>
      <c r="E16" s="200"/>
      <c r="F16" s="207"/>
      <c r="G16" s="200"/>
      <c r="H16" s="207"/>
      <c r="I16" s="200">
        <f>SUMIF(F49:F53,A16,I49:I53)+SUMIF(F49:F53,"PSU",I49:I53)</f>
        <v>0</v>
      </c>
      <c r="J16" s="201"/>
    </row>
    <row r="17" spans="1:10" ht="23.25" customHeight="1" x14ac:dyDescent="0.2">
      <c r="A17" s="130" t="s">
        <v>24</v>
      </c>
      <c r="B17" s="131" t="s">
        <v>24</v>
      </c>
      <c r="C17" s="48"/>
      <c r="D17" s="49"/>
      <c r="E17" s="200"/>
      <c r="F17" s="207"/>
      <c r="G17" s="200"/>
      <c r="H17" s="207"/>
      <c r="I17" s="200">
        <f>SUMIF(F49:F53,A17,I49:I53)</f>
        <v>0</v>
      </c>
      <c r="J17" s="201"/>
    </row>
    <row r="18" spans="1:10" ht="23.25" customHeight="1" x14ac:dyDescent="0.2">
      <c r="A18" s="130" t="s">
        <v>25</v>
      </c>
      <c r="B18" s="131" t="s">
        <v>25</v>
      </c>
      <c r="C18" s="48"/>
      <c r="D18" s="49"/>
      <c r="E18" s="200"/>
      <c r="F18" s="207"/>
      <c r="G18" s="200"/>
      <c r="H18" s="207"/>
      <c r="I18" s="200">
        <f>SUMIF(F49:F53,A18,I49:I53)</f>
        <v>0</v>
      </c>
      <c r="J18" s="201"/>
    </row>
    <row r="19" spans="1:10" ht="23.25" customHeight="1" x14ac:dyDescent="0.2">
      <c r="A19" s="130" t="s">
        <v>71</v>
      </c>
      <c r="B19" s="131" t="s">
        <v>26</v>
      </c>
      <c r="C19" s="48"/>
      <c r="D19" s="49"/>
      <c r="E19" s="200"/>
      <c r="F19" s="207"/>
      <c r="G19" s="200"/>
      <c r="H19" s="207"/>
      <c r="I19" s="200">
        <f>SUMIF(F49:F53,A19,I49:I53)</f>
        <v>0</v>
      </c>
      <c r="J19" s="201"/>
    </row>
    <row r="20" spans="1:10" ht="23.25" customHeight="1" x14ac:dyDescent="0.2">
      <c r="A20" s="130" t="s">
        <v>72</v>
      </c>
      <c r="B20" s="131" t="s">
        <v>27</v>
      </c>
      <c r="C20" s="48"/>
      <c r="D20" s="49"/>
      <c r="E20" s="200"/>
      <c r="F20" s="207"/>
      <c r="G20" s="200"/>
      <c r="H20" s="207"/>
      <c r="I20" s="200">
        <f>SUMIF(F49:F53,A20,I49:I53)</f>
        <v>0</v>
      </c>
      <c r="J20" s="201"/>
    </row>
    <row r="21" spans="1:10" ht="23.25" customHeight="1" x14ac:dyDescent="0.2">
      <c r="A21" s="3"/>
      <c r="B21" s="64" t="s">
        <v>28</v>
      </c>
      <c r="C21" s="65"/>
      <c r="D21" s="66"/>
      <c r="E21" s="202"/>
      <c r="F21" s="203"/>
      <c r="G21" s="202"/>
      <c r="H21" s="203"/>
      <c r="I21" s="202">
        <f>SUM(I16:J20)</f>
        <v>0</v>
      </c>
      <c r="J21" s="216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8">
        <f>ZakladDPHSniVypocet</f>
        <v>0</v>
      </c>
      <c r="H23" s="199"/>
      <c r="I23" s="199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14">
        <f>ZakladDPHSni*SazbaDPH1/100</f>
        <v>0</v>
      </c>
      <c r="H24" s="215"/>
      <c r="I24" s="215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8">
        <f>ZakladDPHZaklVypocet</f>
        <v>0</v>
      </c>
      <c r="H25" s="199"/>
      <c r="I25" s="199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94">
        <f>ZakladDPHZakl*SazbaDPH2/100</f>
        <v>0</v>
      </c>
      <c r="H26" s="195"/>
      <c r="I26" s="195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96">
        <f>0</f>
        <v>0</v>
      </c>
      <c r="H27" s="196"/>
      <c r="I27" s="196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04">
        <f>ZakladDPHSniVypocet+ZakladDPHZaklVypocet</f>
        <v>0</v>
      </c>
      <c r="H28" s="204"/>
      <c r="I28" s="204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7">
        <f>ZakladDPHSni+DPHSni+ZakladDPHZakl+DPHZakl+Zaokrouhleni</f>
        <v>0</v>
      </c>
      <c r="H29" s="197"/>
      <c r="I29" s="197"/>
      <c r="J29" s="108" t="s">
        <v>58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44998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13" t="s">
        <v>2</v>
      </c>
      <c r="E35" s="213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52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52" ht="25.5" hidden="1" customHeight="1" x14ac:dyDescent="0.2">
      <c r="A39" s="86">
        <v>1</v>
      </c>
      <c r="B39" s="92" t="s">
        <v>56</v>
      </c>
      <c r="C39" s="222" t="s">
        <v>46</v>
      </c>
      <c r="D39" s="223"/>
      <c r="E39" s="223"/>
      <c r="F39" s="97">
        <f>'Rozpočet Pol'!AC134</f>
        <v>0</v>
      </c>
      <c r="G39" s="98">
        <f>'Rozpočet Pol'!AD134</f>
        <v>0</v>
      </c>
      <c r="H39" s="99">
        <f>(F39*SazbaDPH1/100)+(G39*SazbaDPH2/100)</f>
        <v>0</v>
      </c>
      <c r="I39" s="99">
        <f>F39+G39+H39</f>
        <v>0</v>
      </c>
      <c r="J39" s="93" t="str">
        <f>IF(CenaCelkemVypocet=0,"",I39/CenaCelkemVypocet*100)</f>
        <v/>
      </c>
    </row>
    <row r="40" spans="1:52" ht="25.5" hidden="1" customHeight="1" x14ac:dyDescent="0.2">
      <c r="A40" s="86"/>
      <c r="B40" s="224" t="s">
        <v>57</v>
      </c>
      <c r="C40" s="225"/>
      <c r="D40" s="225"/>
      <c r="E40" s="226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2" spans="1:52" x14ac:dyDescent="0.2">
      <c r="B42" t="s">
        <v>59</v>
      </c>
    </row>
    <row r="43" spans="1:52" x14ac:dyDescent="0.2">
      <c r="B43" s="227" t="s">
        <v>60</v>
      </c>
      <c r="C43" s="227"/>
      <c r="D43" s="227"/>
      <c r="E43" s="227"/>
      <c r="F43" s="227"/>
      <c r="G43" s="227"/>
      <c r="H43" s="227"/>
      <c r="I43" s="227"/>
      <c r="J43" s="227"/>
      <c r="AZ43" s="109" t="str">
        <f>B43</f>
        <v>ZTI (kanalizace, vodovod) - 3.etapa</v>
      </c>
    </row>
    <row r="46" spans="1:52" ht="15.75" x14ac:dyDescent="0.25">
      <c r="B46" s="110" t="s">
        <v>61</v>
      </c>
    </row>
    <row r="48" spans="1:52" ht="25.5" customHeight="1" x14ac:dyDescent="0.2">
      <c r="A48" s="111"/>
      <c r="B48" s="115" t="s">
        <v>16</v>
      </c>
      <c r="C48" s="115" t="s">
        <v>5</v>
      </c>
      <c r="D48" s="116"/>
      <c r="E48" s="116"/>
      <c r="F48" s="119" t="s">
        <v>62</v>
      </c>
      <c r="G48" s="119"/>
      <c r="H48" s="119"/>
      <c r="I48" s="228" t="s">
        <v>28</v>
      </c>
      <c r="J48" s="228"/>
    </row>
    <row r="49" spans="1:10" ht="25.5" customHeight="1" x14ac:dyDescent="0.2">
      <c r="A49" s="112"/>
      <c r="B49" s="120" t="s">
        <v>63</v>
      </c>
      <c r="C49" s="230" t="s">
        <v>64</v>
      </c>
      <c r="D49" s="231"/>
      <c r="E49" s="231"/>
      <c r="F49" s="122" t="s">
        <v>24</v>
      </c>
      <c r="G49" s="123"/>
      <c r="H49" s="123"/>
      <c r="I49" s="229">
        <f>'Rozpočet Pol'!G8</f>
        <v>0</v>
      </c>
      <c r="J49" s="229"/>
    </row>
    <row r="50" spans="1:10" ht="25.5" customHeight="1" x14ac:dyDescent="0.2">
      <c r="A50" s="112"/>
      <c r="B50" s="114" t="s">
        <v>65</v>
      </c>
      <c r="C50" s="237" t="s">
        <v>66</v>
      </c>
      <c r="D50" s="238"/>
      <c r="E50" s="238"/>
      <c r="F50" s="124" t="s">
        <v>24</v>
      </c>
      <c r="G50" s="125"/>
      <c r="H50" s="125"/>
      <c r="I50" s="236">
        <f>'Rozpočet Pol'!G37</f>
        <v>0</v>
      </c>
      <c r="J50" s="236"/>
    </row>
    <row r="51" spans="1:10" ht="25.5" customHeight="1" x14ac:dyDescent="0.2">
      <c r="A51" s="112"/>
      <c r="B51" s="114" t="s">
        <v>67</v>
      </c>
      <c r="C51" s="237" t="s">
        <v>68</v>
      </c>
      <c r="D51" s="238"/>
      <c r="E51" s="238"/>
      <c r="F51" s="124" t="s">
        <v>24</v>
      </c>
      <c r="G51" s="125"/>
      <c r="H51" s="125"/>
      <c r="I51" s="236">
        <f>'Rozpočet Pol'!G84</f>
        <v>0</v>
      </c>
      <c r="J51" s="236"/>
    </row>
    <row r="52" spans="1:10" ht="25.5" customHeight="1" x14ac:dyDescent="0.2">
      <c r="A52" s="112"/>
      <c r="B52" s="114" t="s">
        <v>69</v>
      </c>
      <c r="C52" s="237" t="s">
        <v>70</v>
      </c>
      <c r="D52" s="238"/>
      <c r="E52" s="238"/>
      <c r="F52" s="124" t="s">
        <v>24</v>
      </c>
      <c r="G52" s="125"/>
      <c r="H52" s="125"/>
      <c r="I52" s="236">
        <f>'Rozpočet Pol'!G117</f>
        <v>0</v>
      </c>
      <c r="J52" s="236"/>
    </row>
    <row r="53" spans="1:10" ht="25.5" customHeight="1" x14ac:dyDescent="0.2">
      <c r="A53" s="112"/>
      <c r="B53" s="121" t="s">
        <v>71</v>
      </c>
      <c r="C53" s="233" t="s">
        <v>26</v>
      </c>
      <c r="D53" s="234"/>
      <c r="E53" s="234"/>
      <c r="F53" s="126" t="s">
        <v>71</v>
      </c>
      <c r="G53" s="127"/>
      <c r="H53" s="127"/>
      <c r="I53" s="232">
        <f>'Rozpočet Pol'!G121</f>
        <v>0</v>
      </c>
      <c r="J53" s="232"/>
    </row>
    <row r="54" spans="1:10" ht="25.5" customHeight="1" x14ac:dyDescent="0.2">
      <c r="A54" s="113"/>
      <c r="B54" s="117" t="s">
        <v>1</v>
      </c>
      <c r="C54" s="117"/>
      <c r="D54" s="118"/>
      <c r="E54" s="118"/>
      <c r="F54" s="128"/>
      <c r="G54" s="129"/>
      <c r="H54" s="129"/>
      <c r="I54" s="235">
        <f>SUM(I49:I53)</f>
        <v>0</v>
      </c>
      <c r="J54" s="235"/>
    </row>
    <row r="55" spans="1:10" x14ac:dyDescent="0.2">
      <c r="F55" s="85"/>
      <c r="G55" s="85"/>
      <c r="H55" s="85"/>
      <c r="I55" s="85"/>
      <c r="J55" s="85"/>
    </row>
    <row r="56" spans="1:10" x14ac:dyDescent="0.2">
      <c r="F56" s="85"/>
      <c r="G56" s="85"/>
      <c r="H56" s="85"/>
      <c r="I56" s="85"/>
      <c r="J56" s="85"/>
    </row>
    <row r="57" spans="1:10" x14ac:dyDescent="0.2">
      <c r="F57" s="85"/>
      <c r="G57" s="85"/>
      <c r="H57" s="85"/>
      <c r="I57" s="85"/>
      <c r="J57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69" t="s">
        <v>41</v>
      </c>
      <c r="B2" s="68"/>
      <c r="C2" s="241"/>
      <c r="D2" s="241"/>
      <c r="E2" s="241"/>
      <c r="F2" s="241"/>
      <c r="G2" s="242"/>
    </row>
    <row r="3" spans="1:7" ht="24.95" hidden="1" customHeight="1" x14ac:dyDescent="0.2">
      <c r="A3" s="69" t="s">
        <v>7</v>
      </c>
      <c r="B3" s="68"/>
      <c r="C3" s="241"/>
      <c r="D3" s="241"/>
      <c r="E3" s="241"/>
      <c r="F3" s="241"/>
      <c r="G3" s="242"/>
    </row>
    <row r="4" spans="1:7" ht="24.95" hidden="1" customHeight="1" x14ac:dyDescent="0.2">
      <c r="A4" s="69" t="s">
        <v>8</v>
      </c>
      <c r="B4" s="68"/>
      <c r="C4" s="241"/>
      <c r="D4" s="241"/>
      <c r="E4" s="241"/>
      <c r="F4" s="241"/>
      <c r="G4" s="242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44"/>
  <sheetViews>
    <sheetView tabSelected="1" topLeftCell="A97" workbookViewId="0">
      <selection activeCell="G135" sqref="G135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74</v>
      </c>
    </row>
    <row r="2" spans="1:60" ht="24.95" customHeight="1" x14ac:dyDescent="0.2">
      <c r="A2" s="134" t="s">
        <v>73</v>
      </c>
      <c r="B2" s="132"/>
      <c r="C2" s="256" t="s">
        <v>46</v>
      </c>
      <c r="D2" s="257"/>
      <c r="E2" s="257"/>
      <c r="F2" s="257"/>
      <c r="G2" s="258"/>
      <c r="AE2" t="s">
        <v>75</v>
      </c>
    </row>
    <row r="3" spans="1:60" ht="24.95" customHeight="1" x14ac:dyDescent="0.2">
      <c r="A3" s="135" t="s">
        <v>7</v>
      </c>
      <c r="B3" s="133"/>
      <c r="C3" s="259" t="s">
        <v>43</v>
      </c>
      <c r="D3" s="260"/>
      <c r="E3" s="260"/>
      <c r="F3" s="260"/>
      <c r="G3" s="261"/>
      <c r="AE3" t="s">
        <v>76</v>
      </c>
    </row>
    <row r="4" spans="1:60" ht="24.95" hidden="1" customHeight="1" x14ac:dyDescent="0.2">
      <c r="A4" s="135" t="s">
        <v>8</v>
      </c>
      <c r="B4" s="133"/>
      <c r="C4" s="259"/>
      <c r="D4" s="260"/>
      <c r="E4" s="260"/>
      <c r="F4" s="260"/>
      <c r="G4" s="261"/>
      <c r="AE4" t="s">
        <v>77</v>
      </c>
    </row>
    <row r="5" spans="1:60" hidden="1" x14ac:dyDescent="0.2">
      <c r="A5" s="136" t="s">
        <v>78</v>
      </c>
      <c r="B5" s="137"/>
      <c r="C5" s="137"/>
      <c r="D5" s="138"/>
      <c r="E5" s="138"/>
      <c r="F5" s="138"/>
      <c r="G5" s="139"/>
      <c r="AE5" t="s">
        <v>79</v>
      </c>
    </row>
    <row r="7" spans="1:60" ht="38.25" x14ac:dyDescent="0.2">
      <c r="A7" s="144" t="s">
        <v>80</v>
      </c>
      <c r="B7" s="145" t="s">
        <v>81</v>
      </c>
      <c r="C7" s="145" t="s">
        <v>82</v>
      </c>
      <c r="D7" s="144" t="s">
        <v>83</v>
      </c>
      <c r="E7" s="144" t="s">
        <v>84</v>
      </c>
      <c r="F7" s="140" t="s">
        <v>85</v>
      </c>
      <c r="G7" s="159" t="s">
        <v>28</v>
      </c>
      <c r="H7" s="160" t="s">
        <v>29</v>
      </c>
      <c r="I7" s="160" t="s">
        <v>86</v>
      </c>
      <c r="J7" s="160" t="s">
        <v>30</v>
      </c>
      <c r="K7" s="160" t="s">
        <v>87</v>
      </c>
      <c r="L7" s="160" t="s">
        <v>88</v>
      </c>
      <c r="M7" s="160" t="s">
        <v>89</v>
      </c>
      <c r="N7" s="160" t="s">
        <v>90</v>
      </c>
      <c r="O7" s="160" t="s">
        <v>91</v>
      </c>
      <c r="P7" s="160" t="s">
        <v>92</v>
      </c>
      <c r="Q7" s="160" t="s">
        <v>93</v>
      </c>
      <c r="R7" s="160" t="s">
        <v>94</v>
      </c>
      <c r="S7" s="160" t="s">
        <v>95</v>
      </c>
      <c r="T7" s="160" t="s">
        <v>96</v>
      </c>
      <c r="U7" s="147" t="s">
        <v>97</v>
      </c>
    </row>
    <row r="8" spans="1:60" x14ac:dyDescent="0.2">
      <c r="A8" s="161" t="s">
        <v>98</v>
      </c>
      <c r="B8" s="162" t="s">
        <v>63</v>
      </c>
      <c r="C8" s="163" t="s">
        <v>64</v>
      </c>
      <c r="D8" s="164"/>
      <c r="E8" s="165"/>
      <c r="F8" s="166"/>
      <c r="G8" s="166">
        <f>SUMIF(AE9:AE36,"&lt;&gt;NOR",G9:G36)</f>
        <v>0</v>
      </c>
      <c r="H8" s="166"/>
      <c r="I8" s="166">
        <f>SUM(I9:I36)</f>
        <v>0</v>
      </c>
      <c r="J8" s="166"/>
      <c r="K8" s="166">
        <f>SUM(K9:K36)</f>
        <v>0</v>
      </c>
      <c r="L8" s="166"/>
      <c r="M8" s="166">
        <f>SUM(M9:M36)</f>
        <v>0</v>
      </c>
      <c r="N8" s="146"/>
      <c r="O8" s="146">
        <f>SUM(O9:O36)</f>
        <v>0.44336999999999999</v>
      </c>
      <c r="P8" s="146"/>
      <c r="Q8" s="146">
        <f>SUM(Q9:Q36)</f>
        <v>1.9945999999999999</v>
      </c>
      <c r="R8" s="146"/>
      <c r="S8" s="146"/>
      <c r="T8" s="161"/>
      <c r="U8" s="146">
        <f>SUM(U9:U36)</f>
        <v>301.31000000000006</v>
      </c>
      <c r="AE8" t="s">
        <v>99</v>
      </c>
    </row>
    <row r="9" spans="1:60" outlineLevel="1" x14ac:dyDescent="0.2">
      <c r="A9" s="142">
        <v>1</v>
      </c>
      <c r="B9" s="142" t="s">
        <v>100</v>
      </c>
      <c r="C9" s="178" t="s">
        <v>101</v>
      </c>
      <c r="D9" s="148" t="s">
        <v>102</v>
      </c>
      <c r="E9" s="154">
        <v>32</v>
      </c>
      <c r="F9" s="156"/>
      <c r="G9" s="157">
        <f t="shared" ref="G9:G36" si="0">ROUND(E9*F9,2)</f>
        <v>0</v>
      </c>
      <c r="H9" s="156"/>
      <c r="I9" s="157">
        <f t="shared" ref="I9:I36" si="1">ROUND(E9*H9,2)</f>
        <v>0</v>
      </c>
      <c r="J9" s="156"/>
      <c r="K9" s="157">
        <f t="shared" ref="K9:K36" si="2">ROUND(E9*J9,2)</f>
        <v>0</v>
      </c>
      <c r="L9" s="157">
        <v>0</v>
      </c>
      <c r="M9" s="157">
        <f t="shared" ref="M9:M36" si="3">G9*(1+L9/100)</f>
        <v>0</v>
      </c>
      <c r="N9" s="149">
        <v>1.06E-3</v>
      </c>
      <c r="O9" s="149">
        <f t="shared" ref="O9:O36" si="4">ROUND(E9*N9,5)</f>
        <v>3.3919999999999999E-2</v>
      </c>
      <c r="P9" s="149">
        <v>0</v>
      </c>
      <c r="Q9" s="149">
        <f t="shared" ref="Q9:Q36" si="5">ROUND(E9*P9,5)</f>
        <v>0</v>
      </c>
      <c r="R9" s="149"/>
      <c r="S9" s="149"/>
      <c r="T9" s="150">
        <v>0.81899999999999995</v>
      </c>
      <c r="U9" s="149">
        <f t="shared" ref="U9:U36" si="6">ROUND(E9*T9,2)</f>
        <v>26.21</v>
      </c>
      <c r="V9" s="141"/>
      <c r="W9" s="141"/>
      <c r="X9" s="141"/>
      <c r="Y9" s="141"/>
      <c r="Z9" s="141"/>
      <c r="AA9" s="141"/>
      <c r="AB9" s="141"/>
      <c r="AC9" s="141"/>
      <c r="AD9" s="141"/>
      <c r="AE9" s="141" t="s">
        <v>103</v>
      </c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outlineLevel="1" x14ac:dyDescent="0.2">
      <c r="A10" s="142">
        <v>2</v>
      </c>
      <c r="B10" s="142" t="s">
        <v>104</v>
      </c>
      <c r="C10" s="178" t="s">
        <v>105</v>
      </c>
      <c r="D10" s="148" t="s">
        <v>102</v>
      </c>
      <c r="E10" s="154">
        <v>146</v>
      </c>
      <c r="F10" s="156"/>
      <c r="G10" s="157">
        <f t="shared" si="0"/>
        <v>0</v>
      </c>
      <c r="H10" s="156"/>
      <c r="I10" s="157">
        <f t="shared" si="1"/>
        <v>0</v>
      </c>
      <c r="J10" s="156"/>
      <c r="K10" s="157">
        <f t="shared" si="2"/>
        <v>0</v>
      </c>
      <c r="L10" s="157">
        <v>0</v>
      </c>
      <c r="M10" s="157">
        <f t="shared" si="3"/>
        <v>0</v>
      </c>
      <c r="N10" s="149">
        <v>1.6800000000000001E-3</v>
      </c>
      <c r="O10" s="149">
        <f t="shared" si="4"/>
        <v>0.24528</v>
      </c>
      <c r="P10" s="149">
        <v>0</v>
      </c>
      <c r="Q10" s="149">
        <f t="shared" si="5"/>
        <v>0</v>
      </c>
      <c r="R10" s="149"/>
      <c r="S10" s="149"/>
      <c r="T10" s="150">
        <v>0.79700000000000004</v>
      </c>
      <c r="U10" s="149">
        <f t="shared" si="6"/>
        <v>116.36</v>
      </c>
      <c r="V10" s="141"/>
      <c r="W10" s="141"/>
      <c r="X10" s="141"/>
      <c r="Y10" s="141"/>
      <c r="Z10" s="141"/>
      <c r="AA10" s="141"/>
      <c r="AB10" s="141"/>
      <c r="AC10" s="141"/>
      <c r="AD10" s="141"/>
      <c r="AE10" s="141" t="s">
        <v>103</v>
      </c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</row>
    <row r="11" spans="1:60" outlineLevel="1" x14ac:dyDescent="0.2">
      <c r="A11" s="142">
        <v>3</v>
      </c>
      <c r="B11" s="142" t="s">
        <v>106</v>
      </c>
      <c r="C11" s="178" t="s">
        <v>107</v>
      </c>
      <c r="D11" s="148" t="s">
        <v>102</v>
      </c>
      <c r="E11" s="154">
        <v>25</v>
      </c>
      <c r="F11" s="156"/>
      <c r="G11" s="157">
        <f t="shared" si="0"/>
        <v>0</v>
      </c>
      <c r="H11" s="156"/>
      <c r="I11" s="157">
        <f t="shared" si="1"/>
        <v>0</v>
      </c>
      <c r="J11" s="156"/>
      <c r="K11" s="157">
        <f t="shared" si="2"/>
        <v>0</v>
      </c>
      <c r="L11" s="157">
        <v>0</v>
      </c>
      <c r="M11" s="157">
        <f t="shared" si="3"/>
        <v>0</v>
      </c>
      <c r="N11" s="149">
        <v>4.0999999999999999E-4</v>
      </c>
      <c r="O11" s="149">
        <f t="shared" si="4"/>
        <v>1.025E-2</v>
      </c>
      <c r="P11" s="149">
        <v>0</v>
      </c>
      <c r="Q11" s="149">
        <f t="shared" si="5"/>
        <v>0</v>
      </c>
      <c r="R11" s="149"/>
      <c r="S11" s="149"/>
      <c r="T11" s="150">
        <v>0.32</v>
      </c>
      <c r="U11" s="149">
        <f t="shared" si="6"/>
        <v>8</v>
      </c>
      <c r="V11" s="141"/>
      <c r="W11" s="141"/>
      <c r="X11" s="141"/>
      <c r="Y11" s="141"/>
      <c r="Z11" s="141"/>
      <c r="AA11" s="141"/>
      <c r="AB11" s="141"/>
      <c r="AC11" s="141"/>
      <c r="AD11" s="141"/>
      <c r="AE11" s="141" t="s">
        <v>103</v>
      </c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</row>
    <row r="12" spans="1:60" outlineLevel="1" x14ac:dyDescent="0.2">
      <c r="A12" s="142">
        <v>4</v>
      </c>
      <c r="B12" s="142" t="s">
        <v>108</v>
      </c>
      <c r="C12" s="178" t="s">
        <v>109</v>
      </c>
      <c r="D12" s="148" t="s">
        <v>102</v>
      </c>
      <c r="E12" s="154">
        <v>41</v>
      </c>
      <c r="F12" s="156"/>
      <c r="G12" s="157">
        <f t="shared" si="0"/>
        <v>0</v>
      </c>
      <c r="H12" s="156"/>
      <c r="I12" s="157">
        <f t="shared" si="1"/>
        <v>0</v>
      </c>
      <c r="J12" s="156"/>
      <c r="K12" s="157">
        <f t="shared" si="2"/>
        <v>0</v>
      </c>
      <c r="L12" s="157">
        <v>0</v>
      </c>
      <c r="M12" s="157">
        <f t="shared" si="3"/>
        <v>0</v>
      </c>
      <c r="N12" s="149">
        <v>5.1000000000000004E-4</v>
      </c>
      <c r="O12" s="149">
        <f t="shared" si="4"/>
        <v>2.0910000000000002E-2</v>
      </c>
      <c r="P12" s="149">
        <v>0</v>
      </c>
      <c r="Q12" s="149">
        <f t="shared" si="5"/>
        <v>0</v>
      </c>
      <c r="R12" s="149"/>
      <c r="S12" s="149"/>
      <c r="T12" s="150">
        <v>0.35899999999999999</v>
      </c>
      <c r="U12" s="149">
        <f t="shared" si="6"/>
        <v>14.72</v>
      </c>
      <c r="V12" s="141"/>
      <c r="W12" s="141"/>
      <c r="X12" s="141"/>
      <c r="Y12" s="141"/>
      <c r="Z12" s="141"/>
      <c r="AA12" s="141"/>
      <c r="AB12" s="141"/>
      <c r="AC12" s="141"/>
      <c r="AD12" s="141"/>
      <c r="AE12" s="141" t="s">
        <v>103</v>
      </c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outlineLevel="1" x14ac:dyDescent="0.2">
      <c r="A13" s="142">
        <v>5</v>
      </c>
      <c r="B13" s="142" t="s">
        <v>110</v>
      </c>
      <c r="C13" s="178" t="s">
        <v>111</v>
      </c>
      <c r="D13" s="148" t="s">
        <v>102</v>
      </c>
      <c r="E13" s="154">
        <v>22</v>
      </c>
      <c r="F13" s="156"/>
      <c r="G13" s="157">
        <f t="shared" si="0"/>
        <v>0</v>
      </c>
      <c r="H13" s="156"/>
      <c r="I13" s="157">
        <f t="shared" si="1"/>
        <v>0</v>
      </c>
      <c r="J13" s="156"/>
      <c r="K13" s="157">
        <f t="shared" si="2"/>
        <v>0</v>
      </c>
      <c r="L13" s="157">
        <v>0</v>
      </c>
      <c r="M13" s="157">
        <f t="shared" si="3"/>
        <v>0</v>
      </c>
      <c r="N13" s="149">
        <v>9.7000000000000005E-4</v>
      </c>
      <c r="O13" s="149">
        <f t="shared" si="4"/>
        <v>2.1340000000000001E-2</v>
      </c>
      <c r="P13" s="149">
        <v>0</v>
      </c>
      <c r="Q13" s="149">
        <f t="shared" si="5"/>
        <v>0</v>
      </c>
      <c r="R13" s="149"/>
      <c r="S13" s="149"/>
      <c r="T13" s="150">
        <v>0.45200000000000001</v>
      </c>
      <c r="U13" s="149">
        <f t="shared" si="6"/>
        <v>9.94</v>
      </c>
      <c r="V13" s="141"/>
      <c r="W13" s="141"/>
      <c r="X13" s="141"/>
      <c r="Y13" s="141"/>
      <c r="Z13" s="141"/>
      <c r="AA13" s="141"/>
      <c r="AB13" s="141"/>
      <c r="AC13" s="141"/>
      <c r="AD13" s="141"/>
      <c r="AE13" s="141" t="s">
        <v>103</v>
      </c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</row>
    <row r="14" spans="1:60" ht="22.5" outlineLevel="1" x14ac:dyDescent="0.2">
      <c r="A14" s="142">
        <v>6</v>
      </c>
      <c r="B14" s="142" t="s">
        <v>112</v>
      </c>
      <c r="C14" s="178" t="s">
        <v>113</v>
      </c>
      <c r="D14" s="148" t="s">
        <v>102</v>
      </c>
      <c r="E14" s="154">
        <v>103</v>
      </c>
      <c r="F14" s="156"/>
      <c r="G14" s="157">
        <f t="shared" si="0"/>
        <v>0</v>
      </c>
      <c r="H14" s="156"/>
      <c r="I14" s="157">
        <f t="shared" si="1"/>
        <v>0</v>
      </c>
      <c r="J14" s="156"/>
      <c r="K14" s="157">
        <f t="shared" si="2"/>
        <v>0</v>
      </c>
      <c r="L14" s="157">
        <v>0</v>
      </c>
      <c r="M14" s="157">
        <f t="shared" si="3"/>
        <v>0</v>
      </c>
      <c r="N14" s="149">
        <v>3.8000000000000002E-4</v>
      </c>
      <c r="O14" s="149">
        <f t="shared" si="4"/>
        <v>3.9140000000000001E-2</v>
      </c>
      <c r="P14" s="149">
        <v>0</v>
      </c>
      <c r="Q14" s="149">
        <f t="shared" si="5"/>
        <v>0</v>
      </c>
      <c r="R14" s="149"/>
      <c r="S14" s="149"/>
      <c r="T14" s="150">
        <v>0.32</v>
      </c>
      <c r="U14" s="149">
        <f t="shared" si="6"/>
        <v>32.96</v>
      </c>
      <c r="V14" s="141"/>
      <c r="W14" s="141"/>
      <c r="X14" s="141"/>
      <c r="Y14" s="141"/>
      <c r="Z14" s="141"/>
      <c r="AA14" s="141"/>
      <c r="AB14" s="141"/>
      <c r="AC14" s="141"/>
      <c r="AD14" s="141"/>
      <c r="AE14" s="141" t="s">
        <v>103</v>
      </c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 outlineLevel="1" x14ac:dyDescent="0.2">
      <c r="A15" s="142">
        <v>7</v>
      </c>
      <c r="B15" s="142" t="s">
        <v>114</v>
      </c>
      <c r="C15" s="178" t="s">
        <v>115</v>
      </c>
      <c r="D15" s="148" t="s">
        <v>116</v>
      </c>
      <c r="E15" s="154">
        <v>14</v>
      </c>
      <c r="F15" s="156"/>
      <c r="G15" s="157">
        <f t="shared" si="0"/>
        <v>0</v>
      </c>
      <c r="H15" s="156"/>
      <c r="I15" s="157">
        <f t="shared" si="1"/>
        <v>0</v>
      </c>
      <c r="J15" s="156"/>
      <c r="K15" s="157">
        <f t="shared" si="2"/>
        <v>0</v>
      </c>
      <c r="L15" s="157">
        <v>0</v>
      </c>
      <c r="M15" s="157">
        <f t="shared" si="3"/>
        <v>0</v>
      </c>
      <c r="N15" s="149">
        <v>0</v>
      </c>
      <c r="O15" s="149">
        <f t="shared" si="4"/>
        <v>0</v>
      </c>
      <c r="P15" s="149">
        <v>0</v>
      </c>
      <c r="Q15" s="149">
        <f t="shared" si="5"/>
        <v>0</v>
      </c>
      <c r="R15" s="149"/>
      <c r="S15" s="149"/>
      <c r="T15" s="150">
        <v>0.157</v>
      </c>
      <c r="U15" s="149">
        <f t="shared" si="6"/>
        <v>2.2000000000000002</v>
      </c>
      <c r="V15" s="141"/>
      <c r="W15" s="141"/>
      <c r="X15" s="141"/>
      <c r="Y15" s="141"/>
      <c r="Z15" s="141"/>
      <c r="AA15" s="141"/>
      <c r="AB15" s="141"/>
      <c r="AC15" s="141"/>
      <c r="AD15" s="141"/>
      <c r="AE15" s="141" t="s">
        <v>103</v>
      </c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</row>
    <row r="16" spans="1:60" outlineLevel="1" x14ac:dyDescent="0.2">
      <c r="A16" s="142">
        <v>8</v>
      </c>
      <c r="B16" s="142" t="s">
        <v>117</v>
      </c>
      <c r="C16" s="178" t="s">
        <v>118</v>
      </c>
      <c r="D16" s="148" t="s">
        <v>116</v>
      </c>
      <c r="E16" s="154">
        <v>18</v>
      </c>
      <c r="F16" s="156"/>
      <c r="G16" s="157">
        <f t="shared" si="0"/>
        <v>0</v>
      </c>
      <c r="H16" s="156"/>
      <c r="I16" s="157">
        <f t="shared" si="1"/>
        <v>0</v>
      </c>
      <c r="J16" s="156"/>
      <c r="K16" s="157">
        <f t="shared" si="2"/>
        <v>0</v>
      </c>
      <c r="L16" s="157">
        <v>0</v>
      </c>
      <c r="M16" s="157">
        <f t="shared" si="3"/>
        <v>0</v>
      </c>
      <c r="N16" s="149">
        <v>0</v>
      </c>
      <c r="O16" s="149">
        <f t="shared" si="4"/>
        <v>0</v>
      </c>
      <c r="P16" s="149">
        <v>0</v>
      </c>
      <c r="Q16" s="149">
        <f t="shared" si="5"/>
        <v>0</v>
      </c>
      <c r="R16" s="149"/>
      <c r="S16" s="149"/>
      <c r="T16" s="150">
        <v>0.17399999999999999</v>
      </c>
      <c r="U16" s="149">
        <f t="shared" si="6"/>
        <v>3.13</v>
      </c>
      <c r="V16" s="141"/>
      <c r="W16" s="141"/>
      <c r="X16" s="141"/>
      <c r="Y16" s="141"/>
      <c r="Z16" s="141"/>
      <c r="AA16" s="141"/>
      <c r="AB16" s="141"/>
      <c r="AC16" s="141"/>
      <c r="AD16" s="141"/>
      <c r="AE16" s="141" t="s">
        <v>103</v>
      </c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outlineLevel="1" x14ac:dyDescent="0.2">
      <c r="A17" s="142">
        <v>9</v>
      </c>
      <c r="B17" s="142" t="s">
        <v>119</v>
      </c>
      <c r="C17" s="178" t="s">
        <v>120</v>
      </c>
      <c r="D17" s="148" t="s">
        <v>116</v>
      </c>
      <c r="E17" s="154">
        <v>15</v>
      </c>
      <c r="F17" s="156"/>
      <c r="G17" s="157">
        <f t="shared" si="0"/>
        <v>0</v>
      </c>
      <c r="H17" s="156"/>
      <c r="I17" s="157">
        <f t="shared" si="1"/>
        <v>0</v>
      </c>
      <c r="J17" s="156"/>
      <c r="K17" s="157">
        <f t="shared" si="2"/>
        <v>0</v>
      </c>
      <c r="L17" s="157">
        <v>0</v>
      </c>
      <c r="M17" s="157">
        <f t="shared" si="3"/>
        <v>0</v>
      </c>
      <c r="N17" s="149">
        <v>0</v>
      </c>
      <c r="O17" s="149">
        <f t="shared" si="4"/>
        <v>0</v>
      </c>
      <c r="P17" s="149">
        <v>0</v>
      </c>
      <c r="Q17" s="149">
        <f t="shared" si="5"/>
        <v>0</v>
      </c>
      <c r="R17" s="149"/>
      <c r="S17" s="149"/>
      <c r="T17" s="150">
        <v>0.25900000000000001</v>
      </c>
      <c r="U17" s="149">
        <f t="shared" si="6"/>
        <v>3.89</v>
      </c>
      <c r="V17" s="141"/>
      <c r="W17" s="141"/>
      <c r="X17" s="141"/>
      <c r="Y17" s="141"/>
      <c r="Z17" s="141"/>
      <c r="AA17" s="141"/>
      <c r="AB17" s="141"/>
      <c r="AC17" s="141"/>
      <c r="AD17" s="141"/>
      <c r="AE17" s="141" t="s">
        <v>103</v>
      </c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</row>
    <row r="18" spans="1:60" outlineLevel="1" x14ac:dyDescent="0.2">
      <c r="A18" s="142">
        <v>10</v>
      </c>
      <c r="B18" s="142" t="s">
        <v>121</v>
      </c>
      <c r="C18" s="178" t="s">
        <v>122</v>
      </c>
      <c r="D18" s="148" t="s">
        <v>123</v>
      </c>
      <c r="E18" s="154">
        <v>13</v>
      </c>
      <c r="F18" s="156"/>
      <c r="G18" s="157">
        <f t="shared" si="0"/>
        <v>0</v>
      </c>
      <c r="H18" s="156"/>
      <c r="I18" s="157">
        <f t="shared" si="1"/>
        <v>0</v>
      </c>
      <c r="J18" s="156"/>
      <c r="K18" s="157">
        <f t="shared" si="2"/>
        <v>0</v>
      </c>
      <c r="L18" s="157">
        <v>0</v>
      </c>
      <c r="M18" s="157">
        <f t="shared" si="3"/>
        <v>0</v>
      </c>
      <c r="N18" s="149">
        <v>4.2999999999999999E-4</v>
      </c>
      <c r="O18" s="149">
        <f t="shared" si="4"/>
        <v>5.5900000000000004E-3</v>
      </c>
      <c r="P18" s="149">
        <v>0</v>
      </c>
      <c r="Q18" s="149">
        <f t="shared" si="5"/>
        <v>0</v>
      </c>
      <c r="R18" s="149"/>
      <c r="S18" s="149"/>
      <c r="T18" s="150">
        <v>0</v>
      </c>
      <c r="U18" s="149">
        <f t="shared" si="6"/>
        <v>0</v>
      </c>
      <c r="V18" s="141"/>
      <c r="W18" s="141"/>
      <c r="X18" s="141"/>
      <c r="Y18" s="141"/>
      <c r="Z18" s="141"/>
      <c r="AA18" s="141"/>
      <c r="AB18" s="141"/>
      <c r="AC18" s="141"/>
      <c r="AD18" s="141"/>
      <c r="AE18" s="141" t="s">
        <v>103</v>
      </c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 ht="22.5" outlineLevel="1" x14ac:dyDescent="0.2">
      <c r="A19" s="142">
        <v>11</v>
      </c>
      <c r="B19" s="142" t="s">
        <v>121</v>
      </c>
      <c r="C19" s="178" t="s">
        <v>124</v>
      </c>
      <c r="D19" s="148" t="s">
        <v>125</v>
      </c>
      <c r="E19" s="154">
        <v>1</v>
      </c>
      <c r="F19" s="156"/>
      <c r="G19" s="157">
        <f t="shared" si="0"/>
        <v>0</v>
      </c>
      <c r="H19" s="156"/>
      <c r="I19" s="157">
        <f t="shared" si="1"/>
        <v>0</v>
      </c>
      <c r="J19" s="156"/>
      <c r="K19" s="157">
        <f t="shared" si="2"/>
        <v>0</v>
      </c>
      <c r="L19" s="157">
        <v>0</v>
      </c>
      <c r="M19" s="157">
        <f t="shared" si="3"/>
        <v>0</v>
      </c>
      <c r="N19" s="149">
        <v>1.08E-3</v>
      </c>
      <c r="O19" s="149">
        <f t="shared" si="4"/>
        <v>1.08E-3</v>
      </c>
      <c r="P19" s="149">
        <v>0</v>
      </c>
      <c r="Q19" s="149">
        <f t="shared" si="5"/>
        <v>0</v>
      </c>
      <c r="R19" s="149"/>
      <c r="S19" s="149"/>
      <c r="T19" s="150">
        <v>0</v>
      </c>
      <c r="U19" s="149">
        <f t="shared" si="6"/>
        <v>0</v>
      </c>
      <c r="V19" s="141"/>
      <c r="W19" s="141"/>
      <c r="X19" s="141"/>
      <c r="Y19" s="141"/>
      <c r="Z19" s="141"/>
      <c r="AA19" s="141"/>
      <c r="AB19" s="141"/>
      <c r="AC19" s="141"/>
      <c r="AD19" s="141"/>
      <c r="AE19" s="141" t="s">
        <v>103</v>
      </c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</row>
    <row r="20" spans="1:60" outlineLevel="1" x14ac:dyDescent="0.2">
      <c r="A20" s="142">
        <v>12</v>
      </c>
      <c r="B20" s="142" t="s">
        <v>126</v>
      </c>
      <c r="C20" s="178" t="s">
        <v>127</v>
      </c>
      <c r="D20" s="148" t="s">
        <v>116</v>
      </c>
      <c r="E20" s="154">
        <v>3</v>
      </c>
      <c r="F20" s="156"/>
      <c r="G20" s="157">
        <f t="shared" si="0"/>
        <v>0</v>
      </c>
      <c r="H20" s="156"/>
      <c r="I20" s="157">
        <f t="shared" si="1"/>
        <v>0</v>
      </c>
      <c r="J20" s="156"/>
      <c r="K20" s="157">
        <f t="shared" si="2"/>
        <v>0</v>
      </c>
      <c r="L20" s="157">
        <v>0</v>
      </c>
      <c r="M20" s="157">
        <f t="shared" si="3"/>
        <v>0</v>
      </c>
      <c r="N20" s="149">
        <v>2.7E-4</v>
      </c>
      <c r="O20" s="149">
        <f t="shared" si="4"/>
        <v>8.0999999999999996E-4</v>
      </c>
      <c r="P20" s="149">
        <v>0</v>
      </c>
      <c r="Q20" s="149">
        <f t="shared" si="5"/>
        <v>0</v>
      </c>
      <c r="R20" s="149"/>
      <c r="S20" s="149"/>
      <c r="T20" s="150">
        <v>0</v>
      </c>
      <c r="U20" s="149">
        <f t="shared" si="6"/>
        <v>0</v>
      </c>
      <c r="V20" s="141"/>
      <c r="W20" s="141"/>
      <c r="X20" s="141"/>
      <c r="Y20" s="141"/>
      <c r="Z20" s="141"/>
      <c r="AA20" s="141"/>
      <c r="AB20" s="141"/>
      <c r="AC20" s="141"/>
      <c r="AD20" s="141"/>
      <c r="AE20" s="141" t="s">
        <v>128</v>
      </c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</row>
    <row r="21" spans="1:60" outlineLevel="1" x14ac:dyDescent="0.2">
      <c r="A21" s="142">
        <v>13</v>
      </c>
      <c r="B21" s="142" t="s">
        <v>129</v>
      </c>
      <c r="C21" s="178" t="s">
        <v>130</v>
      </c>
      <c r="D21" s="148" t="s">
        <v>102</v>
      </c>
      <c r="E21" s="154">
        <v>178</v>
      </c>
      <c r="F21" s="156"/>
      <c r="G21" s="157">
        <f t="shared" si="0"/>
        <v>0</v>
      </c>
      <c r="H21" s="156"/>
      <c r="I21" s="157">
        <f t="shared" si="1"/>
        <v>0</v>
      </c>
      <c r="J21" s="156"/>
      <c r="K21" s="157">
        <f t="shared" si="2"/>
        <v>0</v>
      </c>
      <c r="L21" s="157">
        <v>0</v>
      </c>
      <c r="M21" s="157">
        <f t="shared" si="3"/>
        <v>0</v>
      </c>
      <c r="N21" s="149">
        <v>1E-4</v>
      </c>
      <c r="O21" s="149">
        <f t="shared" si="4"/>
        <v>1.78E-2</v>
      </c>
      <c r="P21" s="149">
        <v>0</v>
      </c>
      <c r="Q21" s="149">
        <f t="shared" si="5"/>
        <v>0</v>
      </c>
      <c r="R21" s="149"/>
      <c r="S21" s="149"/>
      <c r="T21" s="150">
        <v>0</v>
      </c>
      <c r="U21" s="149">
        <f t="shared" si="6"/>
        <v>0</v>
      </c>
      <c r="V21" s="141"/>
      <c r="W21" s="141"/>
      <c r="X21" s="141"/>
      <c r="Y21" s="141"/>
      <c r="Z21" s="141"/>
      <c r="AA21" s="141"/>
      <c r="AB21" s="141"/>
      <c r="AC21" s="141"/>
      <c r="AD21" s="141"/>
      <c r="AE21" s="141" t="s">
        <v>103</v>
      </c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</row>
    <row r="22" spans="1:60" ht="22.5" outlineLevel="1" x14ac:dyDescent="0.2">
      <c r="A22" s="142">
        <v>14</v>
      </c>
      <c r="B22" s="142" t="s">
        <v>131</v>
      </c>
      <c r="C22" s="178" t="s">
        <v>132</v>
      </c>
      <c r="D22" s="148" t="s">
        <v>125</v>
      </c>
      <c r="E22" s="154">
        <v>1</v>
      </c>
      <c r="F22" s="156"/>
      <c r="G22" s="157">
        <f t="shared" si="0"/>
        <v>0</v>
      </c>
      <c r="H22" s="156"/>
      <c r="I22" s="157">
        <f t="shared" si="1"/>
        <v>0</v>
      </c>
      <c r="J22" s="156"/>
      <c r="K22" s="157">
        <f t="shared" si="2"/>
        <v>0</v>
      </c>
      <c r="L22" s="157">
        <v>0</v>
      </c>
      <c r="M22" s="157">
        <f t="shared" si="3"/>
        <v>0</v>
      </c>
      <c r="N22" s="149">
        <v>0</v>
      </c>
      <c r="O22" s="149">
        <f t="shared" si="4"/>
        <v>0</v>
      </c>
      <c r="P22" s="149">
        <v>0</v>
      </c>
      <c r="Q22" s="149">
        <f t="shared" si="5"/>
        <v>0</v>
      </c>
      <c r="R22" s="149"/>
      <c r="S22" s="149"/>
      <c r="T22" s="150">
        <v>0</v>
      </c>
      <c r="U22" s="149">
        <f t="shared" si="6"/>
        <v>0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1" t="s">
        <v>103</v>
      </c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ht="22.5" outlineLevel="1" x14ac:dyDescent="0.2">
      <c r="A23" s="142">
        <v>15</v>
      </c>
      <c r="B23" s="142" t="s">
        <v>131</v>
      </c>
      <c r="C23" s="178" t="s">
        <v>133</v>
      </c>
      <c r="D23" s="148" t="s">
        <v>125</v>
      </c>
      <c r="E23" s="154">
        <v>1</v>
      </c>
      <c r="F23" s="156"/>
      <c r="G23" s="157">
        <f t="shared" si="0"/>
        <v>0</v>
      </c>
      <c r="H23" s="156"/>
      <c r="I23" s="157">
        <f t="shared" si="1"/>
        <v>0</v>
      </c>
      <c r="J23" s="156"/>
      <c r="K23" s="157">
        <f t="shared" si="2"/>
        <v>0</v>
      </c>
      <c r="L23" s="157">
        <v>0</v>
      </c>
      <c r="M23" s="157">
        <f t="shared" si="3"/>
        <v>0</v>
      </c>
      <c r="N23" s="149">
        <v>0</v>
      </c>
      <c r="O23" s="149">
        <f t="shared" si="4"/>
        <v>0</v>
      </c>
      <c r="P23" s="149">
        <v>0</v>
      </c>
      <c r="Q23" s="149">
        <f t="shared" si="5"/>
        <v>0</v>
      </c>
      <c r="R23" s="149"/>
      <c r="S23" s="149"/>
      <c r="T23" s="150">
        <v>0</v>
      </c>
      <c r="U23" s="149">
        <f t="shared" si="6"/>
        <v>0</v>
      </c>
      <c r="V23" s="141"/>
      <c r="W23" s="141"/>
      <c r="X23" s="141"/>
      <c r="Y23" s="141"/>
      <c r="Z23" s="141"/>
      <c r="AA23" s="141"/>
      <c r="AB23" s="141"/>
      <c r="AC23" s="141"/>
      <c r="AD23" s="141"/>
      <c r="AE23" s="141" t="s">
        <v>103</v>
      </c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</row>
    <row r="24" spans="1:60" ht="22.5" outlineLevel="1" x14ac:dyDescent="0.2">
      <c r="A24" s="142">
        <v>16</v>
      </c>
      <c r="B24" s="142" t="s">
        <v>131</v>
      </c>
      <c r="C24" s="178" t="s">
        <v>134</v>
      </c>
      <c r="D24" s="148" t="s">
        <v>125</v>
      </c>
      <c r="E24" s="154">
        <v>1</v>
      </c>
      <c r="F24" s="156"/>
      <c r="G24" s="157">
        <f t="shared" si="0"/>
        <v>0</v>
      </c>
      <c r="H24" s="156"/>
      <c r="I24" s="157">
        <f t="shared" si="1"/>
        <v>0</v>
      </c>
      <c r="J24" s="156"/>
      <c r="K24" s="157">
        <f t="shared" si="2"/>
        <v>0</v>
      </c>
      <c r="L24" s="157">
        <v>0</v>
      </c>
      <c r="M24" s="157">
        <f t="shared" si="3"/>
        <v>0</v>
      </c>
      <c r="N24" s="149">
        <v>0</v>
      </c>
      <c r="O24" s="149">
        <f t="shared" si="4"/>
        <v>0</v>
      </c>
      <c r="P24" s="149">
        <v>0</v>
      </c>
      <c r="Q24" s="149">
        <f t="shared" si="5"/>
        <v>0</v>
      </c>
      <c r="R24" s="149"/>
      <c r="S24" s="149"/>
      <c r="T24" s="150">
        <v>0</v>
      </c>
      <c r="U24" s="149">
        <f t="shared" si="6"/>
        <v>0</v>
      </c>
      <c r="V24" s="141"/>
      <c r="W24" s="141"/>
      <c r="X24" s="141"/>
      <c r="Y24" s="141"/>
      <c r="Z24" s="141"/>
      <c r="AA24" s="141"/>
      <c r="AB24" s="141"/>
      <c r="AC24" s="141"/>
      <c r="AD24" s="141"/>
      <c r="AE24" s="141" t="s">
        <v>103</v>
      </c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ht="22.5" outlineLevel="1" x14ac:dyDescent="0.2">
      <c r="A25" s="142">
        <v>17</v>
      </c>
      <c r="B25" s="142" t="s">
        <v>131</v>
      </c>
      <c r="C25" s="178" t="s">
        <v>135</v>
      </c>
      <c r="D25" s="148" t="s">
        <v>125</v>
      </c>
      <c r="E25" s="154">
        <v>1</v>
      </c>
      <c r="F25" s="156"/>
      <c r="G25" s="157">
        <f t="shared" si="0"/>
        <v>0</v>
      </c>
      <c r="H25" s="156"/>
      <c r="I25" s="157">
        <f t="shared" si="1"/>
        <v>0</v>
      </c>
      <c r="J25" s="156"/>
      <c r="K25" s="157">
        <f t="shared" si="2"/>
        <v>0</v>
      </c>
      <c r="L25" s="157">
        <v>0</v>
      </c>
      <c r="M25" s="157">
        <f t="shared" si="3"/>
        <v>0</v>
      </c>
      <c r="N25" s="149">
        <v>0</v>
      </c>
      <c r="O25" s="149">
        <f t="shared" si="4"/>
        <v>0</v>
      </c>
      <c r="P25" s="149">
        <v>0</v>
      </c>
      <c r="Q25" s="149">
        <f t="shared" si="5"/>
        <v>0</v>
      </c>
      <c r="R25" s="149"/>
      <c r="S25" s="149"/>
      <c r="T25" s="150">
        <v>0</v>
      </c>
      <c r="U25" s="149">
        <f t="shared" si="6"/>
        <v>0</v>
      </c>
      <c r="V25" s="141"/>
      <c r="W25" s="141"/>
      <c r="X25" s="141"/>
      <c r="Y25" s="141"/>
      <c r="Z25" s="141"/>
      <c r="AA25" s="141"/>
      <c r="AB25" s="141"/>
      <c r="AC25" s="141"/>
      <c r="AD25" s="141"/>
      <c r="AE25" s="141" t="s">
        <v>103</v>
      </c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</row>
    <row r="26" spans="1:60" ht="22.5" outlineLevel="1" x14ac:dyDescent="0.2">
      <c r="A26" s="142">
        <v>18</v>
      </c>
      <c r="B26" s="142" t="s">
        <v>131</v>
      </c>
      <c r="C26" s="178" t="s">
        <v>136</v>
      </c>
      <c r="D26" s="148" t="s">
        <v>125</v>
      </c>
      <c r="E26" s="154">
        <v>1</v>
      </c>
      <c r="F26" s="156"/>
      <c r="G26" s="157">
        <f t="shared" si="0"/>
        <v>0</v>
      </c>
      <c r="H26" s="156"/>
      <c r="I26" s="157">
        <f t="shared" si="1"/>
        <v>0</v>
      </c>
      <c r="J26" s="156"/>
      <c r="K26" s="157">
        <f t="shared" si="2"/>
        <v>0</v>
      </c>
      <c r="L26" s="157">
        <v>0</v>
      </c>
      <c r="M26" s="157">
        <f t="shared" si="3"/>
        <v>0</v>
      </c>
      <c r="N26" s="149">
        <v>0</v>
      </c>
      <c r="O26" s="149">
        <f t="shared" si="4"/>
        <v>0</v>
      </c>
      <c r="P26" s="149">
        <v>0</v>
      </c>
      <c r="Q26" s="149">
        <f t="shared" si="5"/>
        <v>0</v>
      </c>
      <c r="R26" s="149"/>
      <c r="S26" s="149"/>
      <c r="T26" s="150">
        <v>0</v>
      </c>
      <c r="U26" s="149">
        <f t="shared" si="6"/>
        <v>0</v>
      </c>
      <c r="V26" s="141"/>
      <c r="W26" s="141"/>
      <c r="X26" s="141"/>
      <c r="Y26" s="141"/>
      <c r="Z26" s="141"/>
      <c r="AA26" s="141"/>
      <c r="AB26" s="141"/>
      <c r="AC26" s="141"/>
      <c r="AD26" s="141"/>
      <c r="AE26" s="141" t="s">
        <v>103</v>
      </c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</row>
    <row r="27" spans="1:60" ht="22.5" outlineLevel="1" x14ac:dyDescent="0.2">
      <c r="A27" s="142">
        <v>19</v>
      </c>
      <c r="B27" s="142" t="s">
        <v>131</v>
      </c>
      <c r="C27" s="178" t="s">
        <v>137</v>
      </c>
      <c r="D27" s="148" t="s">
        <v>125</v>
      </c>
      <c r="E27" s="154">
        <v>1</v>
      </c>
      <c r="F27" s="156"/>
      <c r="G27" s="157">
        <f t="shared" si="0"/>
        <v>0</v>
      </c>
      <c r="H27" s="156"/>
      <c r="I27" s="157">
        <f t="shared" si="1"/>
        <v>0</v>
      </c>
      <c r="J27" s="156"/>
      <c r="K27" s="157">
        <f t="shared" si="2"/>
        <v>0</v>
      </c>
      <c r="L27" s="157">
        <v>0</v>
      </c>
      <c r="M27" s="157">
        <f t="shared" si="3"/>
        <v>0</v>
      </c>
      <c r="N27" s="149">
        <v>0</v>
      </c>
      <c r="O27" s="149">
        <f t="shared" si="4"/>
        <v>0</v>
      </c>
      <c r="P27" s="149">
        <v>0</v>
      </c>
      <c r="Q27" s="149">
        <f t="shared" si="5"/>
        <v>0</v>
      </c>
      <c r="R27" s="149"/>
      <c r="S27" s="149"/>
      <c r="T27" s="150">
        <v>0</v>
      </c>
      <c r="U27" s="149">
        <f t="shared" si="6"/>
        <v>0</v>
      </c>
      <c r="V27" s="141"/>
      <c r="W27" s="141"/>
      <c r="X27" s="141"/>
      <c r="Y27" s="141"/>
      <c r="Z27" s="141"/>
      <c r="AA27" s="141"/>
      <c r="AB27" s="141"/>
      <c r="AC27" s="141"/>
      <c r="AD27" s="141"/>
      <c r="AE27" s="141" t="s">
        <v>103</v>
      </c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</row>
    <row r="28" spans="1:60" ht="22.5" outlineLevel="1" x14ac:dyDescent="0.2">
      <c r="A28" s="142">
        <v>20</v>
      </c>
      <c r="B28" s="142" t="s">
        <v>131</v>
      </c>
      <c r="C28" s="178" t="s">
        <v>138</v>
      </c>
      <c r="D28" s="148" t="s">
        <v>125</v>
      </c>
      <c r="E28" s="154">
        <v>1</v>
      </c>
      <c r="F28" s="156"/>
      <c r="G28" s="157">
        <f t="shared" si="0"/>
        <v>0</v>
      </c>
      <c r="H28" s="156"/>
      <c r="I28" s="157">
        <f t="shared" si="1"/>
        <v>0</v>
      </c>
      <c r="J28" s="156"/>
      <c r="K28" s="157">
        <f t="shared" si="2"/>
        <v>0</v>
      </c>
      <c r="L28" s="157">
        <v>0</v>
      </c>
      <c r="M28" s="157">
        <f t="shared" si="3"/>
        <v>0</v>
      </c>
      <c r="N28" s="149">
        <v>0</v>
      </c>
      <c r="O28" s="149">
        <f t="shared" si="4"/>
        <v>0</v>
      </c>
      <c r="P28" s="149">
        <v>0</v>
      </c>
      <c r="Q28" s="149">
        <f t="shared" si="5"/>
        <v>0</v>
      </c>
      <c r="R28" s="149"/>
      <c r="S28" s="149"/>
      <c r="T28" s="150">
        <v>0</v>
      </c>
      <c r="U28" s="149">
        <f t="shared" si="6"/>
        <v>0</v>
      </c>
      <c r="V28" s="141"/>
      <c r="W28" s="141"/>
      <c r="X28" s="141"/>
      <c r="Y28" s="141"/>
      <c r="Z28" s="141"/>
      <c r="AA28" s="141"/>
      <c r="AB28" s="141"/>
      <c r="AC28" s="141"/>
      <c r="AD28" s="141"/>
      <c r="AE28" s="141" t="s">
        <v>103</v>
      </c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</row>
    <row r="29" spans="1:60" ht="22.5" outlineLevel="1" x14ac:dyDescent="0.2">
      <c r="A29" s="142">
        <v>21</v>
      </c>
      <c r="B29" s="142" t="s">
        <v>131</v>
      </c>
      <c r="C29" s="178" t="s">
        <v>139</v>
      </c>
      <c r="D29" s="148" t="s">
        <v>125</v>
      </c>
      <c r="E29" s="154">
        <v>1</v>
      </c>
      <c r="F29" s="156"/>
      <c r="G29" s="157">
        <f t="shared" si="0"/>
        <v>0</v>
      </c>
      <c r="H29" s="156"/>
      <c r="I29" s="157">
        <f t="shared" si="1"/>
        <v>0</v>
      </c>
      <c r="J29" s="156"/>
      <c r="K29" s="157">
        <f t="shared" si="2"/>
        <v>0</v>
      </c>
      <c r="L29" s="157">
        <v>0</v>
      </c>
      <c r="M29" s="157">
        <f t="shared" si="3"/>
        <v>0</v>
      </c>
      <c r="N29" s="149">
        <v>0</v>
      </c>
      <c r="O29" s="149">
        <f t="shared" si="4"/>
        <v>0</v>
      </c>
      <c r="P29" s="149">
        <v>0</v>
      </c>
      <c r="Q29" s="149">
        <f t="shared" si="5"/>
        <v>0</v>
      </c>
      <c r="R29" s="149"/>
      <c r="S29" s="149"/>
      <c r="T29" s="150">
        <v>0</v>
      </c>
      <c r="U29" s="149">
        <f t="shared" si="6"/>
        <v>0</v>
      </c>
      <c r="V29" s="141"/>
      <c r="W29" s="141"/>
      <c r="X29" s="141"/>
      <c r="Y29" s="141"/>
      <c r="Z29" s="141"/>
      <c r="AA29" s="141"/>
      <c r="AB29" s="141"/>
      <c r="AC29" s="141"/>
      <c r="AD29" s="141"/>
      <c r="AE29" s="141" t="s">
        <v>103</v>
      </c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</row>
    <row r="30" spans="1:60" outlineLevel="1" x14ac:dyDescent="0.2">
      <c r="A30" s="142">
        <v>22</v>
      </c>
      <c r="B30" s="142" t="s">
        <v>140</v>
      </c>
      <c r="C30" s="178" t="s">
        <v>141</v>
      </c>
      <c r="D30" s="148" t="s">
        <v>102</v>
      </c>
      <c r="E30" s="154">
        <v>178</v>
      </c>
      <c r="F30" s="156"/>
      <c r="G30" s="157">
        <f t="shared" si="0"/>
        <v>0</v>
      </c>
      <c r="H30" s="156"/>
      <c r="I30" s="157">
        <f t="shared" si="1"/>
        <v>0</v>
      </c>
      <c r="J30" s="156"/>
      <c r="K30" s="157">
        <f t="shared" si="2"/>
        <v>0</v>
      </c>
      <c r="L30" s="157">
        <v>0</v>
      </c>
      <c r="M30" s="157">
        <f t="shared" si="3"/>
        <v>0</v>
      </c>
      <c r="N30" s="149">
        <v>0</v>
      </c>
      <c r="O30" s="149">
        <f t="shared" si="4"/>
        <v>0</v>
      </c>
      <c r="P30" s="149">
        <v>0</v>
      </c>
      <c r="Q30" s="149">
        <f t="shared" si="5"/>
        <v>0</v>
      </c>
      <c r="R30" s="149"/>
      <c r="S30" s="149"/>
      <c r="T30" s="150">
        <v>5.8999999999999997E-2</v>
      </c>
      <c r="U30" s="149">
        <f t="shared" si="6"/>
        <v>10.5</v>
      </c>
      <c r="V30" s="141"/>
      <c r="W30" s="141"/>
      <c r="X30" s="141"/>
      <c r="Y30" s="141"/>
      <c r="Z30" s="141"/>
      <c r="AA30" s="141"/>
      <c r="AB30" s="141"/>
      <c r="AC30" s="141"/>
      <c r="AD30" s="141"/>
      <c r="AE30" s="141" t="s">
        <v>103</v>
      </c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</row>
    <row r="31" spans="1:60" outlineLevel="1" x14ac:dyDescent="0.2">
      <c r="A31" s="142">
        <v>23</v>
      </c>
      <c r="B31" s="142" t="s">
        <v>142</v>
      </c>
      <c r="C31" s="178" t="s">
        <v>143</v>
      </c>
      <c r="D31" s="148" t="s">
        <v>144</v>
      </c>
      <c r="E31" s="154">
        <v>1</v>
      </c>
      <c r="F31" s="156"/>
      <c r="G31" s="157">
        <f t="shared" si="0"/>
        <v>0</v>
      </c>
      <c r="H31" s="156"/>
      <c r="I31" s="157">
        <f t="shared" si="1"/>
        <v>0</v>
      </c>
      <c r="J31" s="156"/>
      <c r="K31" s="157">
        <f t="shared" si="2"/>
        <v>0</v>
      </c>
      <c r="L31" s="157">
        <v>0</v>
      </c>
      <c r="M31" s="157">
        <f t="shared" si="3"/>
        <v>0</v>
      </c>
      <c r="N31" s="149">
        <v>0</v>
      </c>
      <c r="O31" s="149">
        <f t="shared" si="4"/>
        <v>0</v>
      </c>
      <c r="P31" s="149">
        <v>0</v>
      </c>
      <c r="Q31" s="149">
        <f t="shared" si="5"/>
        <v>0</v>
      </c>
      <c r="R31" s="149"/>
      <c r="S31" s="149"/>
      <c r="T31" s="150">
        <v>1.68</v>
      </c>
      <c r="U31" s="149">
        <f t="shared" si="6"/>
        <v>1.68</v>
      </c>
      <c r="V31" s="141"/>
      <c r="W31" s="141"/>
      <c r="X31" s="141"/>
      <c r="Y31" s="141"/>
      <c r="Z31" s="141"/>
      <c r="AA31" s="141"/>
      <c r="AB31" s="141"/>
      <c r="AC31" s="141"/>
      <c r="AD31" s="141"/>
      <c r="AE31" s="141" t="s">
        <v>103</v>
      </c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</row>
    <row r="32" spans="1:60" outlineLevel="1" x14ac:dyDescent="0.2">
      <c r="A32" s="142">
        <v>24</v>
      </c>
      <c r="B32" s="142" t="s">
        <v>145</v>
      </c>
      <c r="C32" s="178" t="s">
        <v>146</v>
      </c>
      <c r="D32" s="148" t="s">
        <v>116</v>
      </c>
      <c r="E32" s="154">
        <v>7</v>
      </c>
      <c r="F32" s="156"/>
      <c r="G32" s="157">
        <f t="shared" si="0"/>
        <v>0</v>
      </c>
      <c r="H32" s="156"/>
      <c r="I32" s="157">
        <f t="shared" si="1"/>
        <v>0</v>
      </c>
      <c r="J32" s="156"/>
      <c r="K32" s="157">
        <f t="shared" si="2"/>
        <v>0</v>
      </c>
      <c r="L32" s="157">
        <v>0</v>
      </c>
      <c r="M32" s="157">
        <f t="shared" si="3"/>
        <v>0</v>
      </c>
      <c r="N32" s="149">
        <v>6.7499999999999999E-3</v>
      </c>
      <c r="O32" s="149">
        <f t="shared" si="4"/>
        <v>4.725E-2</v>
      </c>
      <c r="P32" s="149">
        <v>0</v>
      </c>
      <c r="Q32" s="149">
        <f t="shared" si="5"/>
        <v>0</v>
      </c>
      <c r="R32" s="149"/>
      <c r="S32" s="149"/>
      <c r="T32" s="150">
        <v>0.70899999999999996</v>
      </c>
      <c r="U32" s="149">
        <f t="shared" si="6"/>
        <v>4.96</v>
      </c>
      <c r="V32" s="141"/>
      <c r="W32" s="141"/>
      <c r="X32" s="141"/>
      <c r="Y32" s="141"/>
      <c r="Z32" s="141"/>
      <c r="AA32" s="141"/>
      <c r="AB32" s="141"/>
      <c r="AC32" s="141"/>
      <c r="AD32" s="141"/>
      <c r="AE32" s="141" t="s">
        <v>103</v>
      </c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outlineLevel="1" x14ac:dyDescent="0.2">
      <c r="A33" s="142">
        <v>25</v>
      </c>
      <c r="B33" s="142" t="s">
        <v>147</v>
      </c>
      <c r="C33" s="178" t="s">
        <v>148</v>
      </c>
      <c r="D33" s="148" t="s">
        <v>102</v>
      </c>
      <c r="E33" s="154">
        <v>120</v>
      </c>
      <c r="F33" s="156"/>
      <c r="G33" s="157">
        <f t="shared" si="0"/>
        <v>0</v>
      </c>
      <c r="H33" s="156"/>
      <c r="I33" s="157">
        <f t="shared" si="1"/>
        <v>0</v>
      </c>
      <c r="J33" s="156"/>
      <c r="K33" s="157">
        <f t="shared" si="2"/>
        <v>0</v>
      </c>
      <c r="L33" s="157">
        <v>0</v>
      </c>
      <c r="M33" s="157">
        <f t="shared" si="3"/>
        <v>0</v>
      </c>
      <c r="N33" s="149">
        <v>0</v>
      </c>
      <c r="O33" s="149">
        <f t="shared" si="4"/>
        <v>0</v>
      </c>
      <c r="P33" s="149">
        <v>1.4919999999999999E-2</v>
      </c>
      <c r="Q33" s="149">
        <f t="shared" si="5"/>
        <v>1.7904</v>
      </c>
      <c r="R33" s="149"/>
      <c r="S33" s="149"/>
      <c r="T33" s="150">
        <v>0.41299999999999998</v>
      </c>
      <c r="U33" s="149">
        <f t="shared" si="6"/>
        <v>49.56</v>
      </c>
      <c r="V33" s="141"/>
      <c r="W33" s="141"/>
      <c r="X33" s="141"/>
      <c r="Y33" s="141"/>
      <c r="Z33" s="141"/>
      <c r="AA33" s="141"/>
      <c r="AB33" s="141"/>
      <c r="AC33" s="141"/>
      <c r="AD33" s="141"/>
      <c r="AE33" s="141" t="s">
        <v>103</v>
      </c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outlineLevel="1" x14ac:dyDescent="0.2">
      <c r="A34" s="142">
        <v>26</v>
      </c>
      <c r="B34" s="142" t="s">
        <v>149</v>
      </c>
      <c r="C34" s="178" t="s">
        <v>150</v>
      </c>
      <c r="D34" s="148" t="s">
        <v>102</v>
      </c>
      <c r="E34" s="154">
        <v>50</v>
      </c>
      <c r="F34" s="156"/>
      <c r="G34" s="157">
        <f t="shared" si="0"/>
        <v>0</v>
      </c>
      <c r="H34" s="156"/>
      <c r="I34" s="157">
        <f t="shared" si="1"/>
        <v>0</v>
      </c>
      <c r="J34" s="156"/>
      <c r="K34" s="157">
        <f t="shared" si="2"/>
        <v>0</v>
      </c>
      <c r="L34" s="157">
        <v>0</v>
      </c>
      <c r="M34" s="157">
        <f t="shared" si="3"/>
        <v>0</v>
      </c>
      <c r="N34" s="149">
        <v>0</v>
      </c>
      <c r="O34" s="149">
        <f t="shared" si="4"/>
        <v>0</v>
      </c>
      <c r="P34" s="149">
        <v>2.0999999999999999E-3</v>
      </c>
      <c r="Q34" s="149">
        <f t="shared" si="5"/>
        <v>0.105</v>
      </c>
      <c r="R34" s="149"/>
      <c r="S34" s="149"/>
      <c r="T34" s="150">
        <v>3.1E-2</v>
      </c>
      <c r="U34" s="149">
        <f t="shared" si="6"/>
        <v>1.55</v>
      </c>
      <c r="V34" s="141"/>
      <c r="W34" s="141"/>
      <c r="X34" s="141"/>
      <c r="Y34" s="141"/>
      <c r="Z34" s="141"/>
      <c r="AA34" s="141"/>
      <c r="AB34" s="141"/>
      <c r="AC34" s="141"/>
      <c r="AD34" s="141"/>
      <c r="AE34" s="141" t="s">
        <v>103</v>
      </c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outlineLevel="1" x14ac:dyDescent="0.2">
      <c r="A35" s="142">
        <v>27</v>
      </c>
      <c r="B35" s="142" t="s">
        <v>151</v>
      </c>
      <c r="C35" s="178" t="s">
        <v>152</v>
      </c>
      <c r="D35" s="148" t="s">
        <v>116</v>
      </c>
      <c r="E35" s="154">
        <v>32</v>
      </c>
      <c r="F35" s="156"/>
      <c r="G35" s="157">
        <f t="shared" si="0"/>
        <v>0</v>
      </c>
      <c r="H35" s="156"/>
      <c r="I35" s="157">
        <f t="shared" si="1"/>
        <v>0</v>
      </c>
      <c r="J35" s="156"/>
      <c r="K35" s="157">
        <f t="shared" si="2"/>
        <v>0</v>
      </c>
      <c r="L35" s="157">
        <v>0</v>
      </c>
      <c r="M35" s="157">
        <f t="shared" si="3"/>
        <v>0</v>
      </c>
      <c r="N35" s="149">
        <v>0</v>
      </c>
      <c r="O35" s="149">
        <f t="shared" si="4"/>
        <v>0</v>
      </c>
      <c r="P35" s="149">
        <v>3.0999999999999999E-3</v>
      </c>
      <c r="Q35" s="149">
        <f t="shared" si="5"/>
        <v>9.9199999999999997E-2</v>
      </c>
      <c r="R35" s="149"/>
      <c r="S35" s="149"/>
      <c r="T35" s="150">
        <v>0.31</v>
      </c>
      <c r="U35" s="149">
        <f t="shared" si="6"/>
        <v>9.92</v>
      </c>
      <c r="V35" s="141"/>
      <c r="W35" s="141"/>
      <c r="X35" s="141"/>
      <c r="Y35" s="141"/>
      <c r="Z35" s="141"/>
      <c r="AA35" s="141"/>
      <c r="AB35" s="141"/>
      <c r="AC35" s="141"/>
      <c r="AD35" s="141"/>
      <c r="AE35" s="141" t="s">
        <v>103</v>
      </c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outlineLevel="1" x14ac:dyDescent="0.2">
      <c r="A36" s="142">
        <v>28</v>
      </c>
      <c r="B36" s="142" t="s">
        <v>153</v>
      </c>
      <c r="C36" s="178" t="s">
        <v>154</v>
      </c>
      <c r="D36" s="148" t="s">
        <v>144</v>
      </c>
      <c r="E36" s="154">
        <v>1</v>
      </c>
      <c r="F36" s="156"/>
      <c r="G36" s="157">
        <f t="shared" si="0"/>
        <v>0</v>
      </c>
      <c r="H36" s="156"/>
      <c r="I36" s="157">
        <f t="shared" si="1"/>
        <v>0</v>
      </c>
      <c r="J36" s="156"/>
      <c r="K36" s="157">
        <f t="shared" si="2"/>
        <v>0</v>
      </c>
      <c r="L36" s="157">
        <v>0</v>
      </c>
      <c r="M36" s="157">
        <f t="shared" si="3"/>
        <v>0</v>
      </c>
      <c r="N36" s="149">
        <v>0</v>
      </c>
      <c r="O36" s="149">
        <f t="shared" si="4"/>
        <v>0</v>
      </c>
      <c r="P36" s="149">
        <v>0</v>
      </c>
      <c r="Q36" s="149">
        <f t="shared" si="5"/>
        <v>0</v>
      </c>
      <c r="R36" s="149"/>
      <c r="S36" s="149"/>
      <c r="T36" s="150">
        <v>5.734</v>
      </c>
      <c r="U36" s="149">
        <f t="shared" si="6"/>
        <v>5.73</v>
      </c>
      <c r="V36" s="141"/>
      <c r="W36" s="141"/>
      <c r="X36" s="141"/>
      <c r="Y36" s="141"/>
      <c r="Z36" s="141"/>
      <c r="AA36" s="141"/>
      <c r="AB36" s="141"/>
      <c r="AC36" s="141"/>
      <c r="AD36" s="141"/>
      <c r="AE36" s="141" t="s">
        <v>103</v>
      </c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</row>
    <row r="37" spans="1:60" x14ac:dyDescent="0.2">
      <c r="A37" s="143" t="s">
        <v>98</v>
      </c>
      <c r="B37" s="143" t="s">
        <v>65</v>
      </c>
      <c r="C37" s="179" t="s">
        <v>66</v>
      </c>
      <c r="D37" s="151"/>
      <c r="E37" s="155"/>
      <c r="F37" s="158"/>
      <c r="G37" s="158">
        <f>SUMIF(AE38:AE83,"&lt;&gt;NOR",G38:G83)</f>
        <v>0</v>
      </c>
      <c r="H37" s="158"/>
      <c r="I37" s="158">
        <f>SUM(I38:I83)</f>
        <v>0</v>
      </c>
      <c r="J37" s="158"/>
      <c r="K37" s="158">
        <f>SUM(K38:K83)</f>
        <v>0</v>
      </c>
      <c r="L37" s="158"/>
      <c r="M37" s="158">
        <f>SUM(M38:M83)</f>
        <v>0</v>
      </c>
      <c r="N37" s="152"/>
      <c r="O37" s="152">
        <f>SUM(O38:O83)</f>
        <v>0.95882999999999996</v>
      </c>
      <c r="P37" s="152"/>
      <c r="Q37" s="152">
        <f>SUM(Q38:Q83)</f>
        <v>0.92930000000000001</v>
      </c>
      <c r="R37" s="152"/>
      <c r="S37" s="152"/>
      <c r="T37" s="153"/>
      <c r="U37" s="152">
        <f>SUM(U38:U83)</f>
        <v>449.96999999999997</v>
      </c>
      <c r="AE37" t="s">
        <v>99</v>
      </c>
    </row>
    <row r="38" spans="1:60" outlineLevel="1" x14ac:dyDescent="0.2">
      <c r="A38" s="142">
        <v>29</v>
      </c>
      <c r="B38" s="142" t="s">
        <v>155</v>
      </c>
      <c r="C38" s="178" t="s">
        <v>156</v>
      </c>
      <c r="D38" s="148" t="s">
        <v>102</v>
      </c>
      <c r="E38" s="154">
        <v>226</v>
      </c>
      <c r="F38" s="156"/>
      <c r="G38" s="157">
        <f t="shared" ref="G38:G83" si="7">ROUND(E38*F38,2)</f>
        <v>0</v>
      </c>
      <c r="H38" s="156"/>
      <c r="I38" s="157">
        <f t="shared" ref="I38:I83" si="8">ROUND(E38*H38,2)</f>
        <v>0</v>
      </c>
      <c r="J38" s="156"/>
      <c r="K38" s="157">
        <f t="shared" ref="K38:K83" si="9">ROUND(E38*J38,2)</f>
        <v>0</v>
      </c>
      <c r="L38" s="157">
        <v>0</v>
      </c>
      <c r="M38" s="157">
        <f t="shared" ref="M38:M83" si="10">G38*(1+L38/100)</f>
        <v>0</v>
      </c>
      <c r="N38" s="149">
        <v>4.2999999999999999E-4</v>
      </c>
      <c r="O38" s="149">
        <f t="shared" ref="O38:O83" si="11">ROUND(E38*N38,5)</f>
        <v>9.7180000000000002E-2</v>
      </c>
      <c r="P38" s="149">
        <v>0</v>
      </c>
      <c r="Q38" s="149">
        <f t="shared" ref="Q38:Q83" si="12">ROUND(E38*P38,5)</f>
        <v>0</v>
      </c>
      <c r="R38" s="149"/>
      <c r="S38" s="149"/>
      <c r="T38" s="150">
        <v>0.27017000000000002</v>
      </c>
      <c r="U38" s="149">
        <f t="shared" ref="U38:U83" si="13">ROUND(E38*T38,2)</f>
        <v>61.06</v>
      </c>
      <c r="V38" s="141"/>
      <c r="W38" s="141"/>
      <c r="X38" s="141"/>
      <c r="Y38" s="141"/>
      <c r="Z38" s="141"/>
      <c r="AA38" s="141"/>
      <c r="AB38" s="141"/>
      <c r="AC38" s="141"/>
      <c r="AD38" s="141"/>
      <c r="AE38" s="141" t="s">
        <v>103</v>
      </c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outlineLevel="1" x14ac:dyDescent="0.2">
      <c r="A39" s="142">
        <v>30</v>
      </c>
      <c r="B39" s="142" t="s">
        <v>157</v>
      </c>
      <c r="C39" s="178" t="s">
        <v>158</v>
      </c>
      <c r="D39" s="148" t="s">
        <v>102</v>
      </c>
      <c r="E39" s="154">
        <v>221</v>
      </c>
      <c r="F39" s="156"/>
      <c r="G39" s="157">
        <f t="shared" si="7"/>
        <v>0</v>
      </c>
      <c r="H39" s="156"/>
      <c r="I39" s="157">
        <f t="shared" si="8"/>
        <v>0</v>
      </c>
      <c r="J39" s="156"/>
      <c r="K39" s="157">
        <f t="shared" si="9"/>
        <v>0</v>
      </c>
      <c r="L39" s="157">
        <v>0</v>
      </c>
      <c r="M39" s="157">
        <f t="shared" si="10"/>
        <v>0</v>
      </c>
      <c r="N39" s="149">
        <v>5.2999999999999998E-4</v>
      </c>
      <c r="O39" s="149">
        <f t="shared" si="11"/>
        <v>0.11713</v>
      </c>
      <c r="P39" s="149">
        <v>0</v>
      </c>
      <c r="Q39" s="149">
        <f t="shared" si="12"/>
        <v>0</v>
      </c>
      <c r="R39" s="149"/>
      <c r="S39" s="149"/>
      <c r="T39" s="150">
        <v>0.29019</v>
      </c>
      <c r="U39" s="149">
        <f t="shared" si="13"/>
        <v>64.13</v>
      </c>
      <c r="V39" s="141"/>
      <c r="W39" s="141"/>
      <c r="X39" s="141"/>
      <c r="Y39" s="141"/>
      <c r="Z39" s="141"/>
      <c r="AA39" s="141"/>
      <c r="AB39" s="141"/>
      <c r="AC39" s="141"/>
      <c r="AD39" s="141"/>
      <c r="AE39" s="141" t="s">
        <v>103</v>
      </c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</row>
    <row r="40" spans="1:60" outlineLevel="1" x14ac:dyDescent="0.2">
      <c r="A40" s="142">
        <v>31</v>
      </c>
      <c r="B40" s="142" t="s">
        <v>159</v>
      </c>
      <c r="C40" s="178" t="s">
        <v>160</v>
      </c>
      <c r="D40" s="148" t="s">
        <v>102</v>
      </c>
      <c r="E40" s="154">
        <v>47</v>
      </c>
      <c r="F40" s="156"/>
      <c r="G40" s="157">
        <f t="shared" si="7"/>
        <v>0</v>
      </c>
      <c r="H40" s="156"/>
      <c r="I40" s="157">
        <f t="shared" si="8"/>
        <v>0</v>
      </c>
      <c r="J40" s="156"/>
      <c r="K40" s="157">
        <f t="shared" si="9"/>
        <v>0</v>
      </c>
      <c r="L40" s="157">
        <v>0</v>
      </c>
      <c r="M40" s="157">
        <f t="shared" si="10"/>
        <v>0</v>
      </c>
      <c r="N40" s="149">
        <v>6.2E-4</v>
      </c>
      <c r="O40" s="149">
        <f t="shared" si="11"/>
        <v>2.9139999999999999E-2</v>
      </c>
      <c r="P40" s="149">
        <v>0</v>
      </c>
      <c r="Q40" s="149">
        <f t="shared" si="12"/>
        <v>0</v>
      </c>
      <c r="R40" s="149"/>
      <c r="S40" s="149"/>
      <c r="T40" s="150">
        <v>0.34626000000000001</v>
      </c>
      <c r="U40" s="149">
        <f t="shared" si="13"/>
        <v>16.27</v>
      </c>
      <c r="V40" s="141"/>
      <c r="W40" s="141"/>
      <c r="X40" s="141"/>
      <c r="Y40" s="141"/>
      <c r="Z40" s="141"/>
      <c r="AA40" s="141"/>
      <c r="AB40" s="141"/>
      <c r="AC40" s="141"/>
      <c r="AD40" s="141"/>
      <c r="AE40" s="141" t="s">
        <v>103</v>
      </c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</row>
    <row r="41" spans="1:60" outlineLevel="1" x14ac:dyDescent="0.2">
      <c r="A41" s="142">
        <v>32</v>
      </c>
      <c r="B41" s="142" t="s">
        <v>161</v>
      </c>
      <c r="C41" s="178" t="s">
        <v>162</v>
      </c>
      <c r="D41" s="148" t="s">
        <v>102</v>
      </c>
      <c r="E41" s="154">
        <v>5</v>
      </c>
      <c r="F41" s="156"/>
      <c r="G41" s="157">
        <f t="shared" si="7"/>
        <v>0</v>
      </c>
      <c r="H41" s="156"/>
      <c r="I41" s="157">
        <f t="shared" si="8"/>
        <v>0</v>
      </c>
      <c r="J41" s="156"/>
      <c r="K41" s="157">
        <f t="shared" si="9"/>
        <v>0</v>
      </c>
      <c r="L41" s="157">
        <v>0</v>
      </c>
      <c r="M41" s="157">
        <f t="shared" si="10"/>
        <v>0</v>
      </c>
      <c r="N41" s="149">
        <v>7.2999999999999996E-4</v>
      </c>
      <c r="O41" s="149">
        <f t="shared" si="11"/>
        <v>3.65E-3</v>
      </c>
      <c r="P41" s="149">
        <v>0</v>
      </c>
      <c r="Q41" s="149">
        <f t="shared" si="12"/>
        <v>0</v>
      </c>
      <c r="R41" s="149"/>
      <c r="S41" s="149"/>
      <c r="T41" s="150">
        <v>0.26300000000000001</v>
      </c>
      <c r="U41" s="149">
        <f t="shared" si="13"/>
        <v>1.32</v>
      </c>
      <c r="V41" s="141"/>
      <c r="W41" s="141"/>
      <c r="X41" s="141"/>
      <c r="Y41" s="141"/>
      <c r="Z41" s="141"/>
      <c r="AA41" s="141"/>
      <c r="AB41" s="141"/>
      <c r="AC41" s="141"/>
      <c r="AD41" s="141"/>
      <c r="AE41" s="141" t="s">
        <v>103</v>
      </c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</row>
    <row r="42" spans="1:60" outlineLevel="1" x14ac:dyDescent="0.2">
      <c r="A42" s="142">
        <v>33</v>
      </c>
      <c r="B42" s="142" t="s">
        <v>163</v>
      </c>
      <c r="C42" s="178" t="s">
        <v>164</v>
      </c>
      <c r="D42" s="148" t="s">
        <v>102</v>
      </c>
      <c r="E42" s="154">
        <v>18</v>
      </c>
      <c r="F42" s="156"/>
      <c r="G42" s="157">
        <f t="shared" si="7"/>
        <v>0</v>
      </c>
      <c r="H42" s="156"/>
      <c r="I42" s="157">
        <f t="shared" si="8"/>
        <v>0</v>
      </c>
      <c r="J42" s="156"/>
      <c r="K42" s="157">
        <f t="shared" si="9"/>
        <v>0</v>
      </c>
      <c r="L42" s="157">
        <v>0</v>
      </c>
      <c r="M42" s="157">
        <f t="shared" si="10"/>
        <v>0</v>
      </c>
      <c r="N42" s="149">
        <v>9.5E-4</v>
      </c>
      <c r="O42" s="149">
        <f t="shared" si="11"/>
        <v>1.7100000000000001E-2</v>
      </c>
      <c r="P42" s="149">
        <v>0</v>
      </c>
      <c r="Q42" s="149">
        <f t="shared" si="12"/>
        <v>0</v>
      </c>
      <c r="R42" s="149"/>
      <c r="S42" s="149"/>
      <c r="T42" s="150">
        <v>0.27400000000000002</v>
      </c>
      <c r="U42" s="149">
        <f t="shared" si="13"/>
        <v>4.93</v>
      </c>
      <c r="V42" s="141"/>
      <c r="W42" s="141"/>
      <c r="X42" s="141"/>
      <c r="Y42" s="141"/>
      <c r="Z42" s="141"/>
      <c r="AA42" s="141"/>
      <c r="AB42" s="141"/>
      <c r="AC42" s="141"/>
      <c r="AD42" s="141"/>
      <c r="AE42" s="141" t="s">
        <v>103</v>
      </c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</row>
    <row r="43" spans="1:60" outlineLevel="1" x14ac:dyDescent="0.2">
      <c r="A43" s="142">
        <v>34</v>
      </c>
      <c r="B43" s="142" t="s">
        <v>165</v>
      </c>
      <c r="C43" s="178" t="s">
        <v>166</v>
      </c>
      <c r="D43" s="148" t="s">
        <v>102</v>
      </c>
      <c r="E43" s="154">
        <v>57</v>
      </c>
      <c r="F43" s="156"/>
      <c r="G43" s="157">
        <f t="shared" si="7"/>
        <v>0</v>
      </c>
      <c r="H43" s="156"/>
      <c r="I43" s="157">
        <f t="shared" si="8"/>
        <v>0</v>
      </c>
      <c r="J43" s="156"/>
      <c r="K43" s="157">
        <f t="shared" si="9"/>
        <v>0</v>
      </c>
      <c r="L43" s="157">
        <v>0</v>
      </c>
      <c r="M43" s="157">
        <f t="shared" si="10"/>
        <v>0</v>
      </c>
      <c r="N43" s="149">
        <v>1.16E-3</v>
      </c>
      <c r="O43" s="149">
        <f t="shared" si="11"/>
        <v>6.6119999999999998E-2</v>
      </c>
      <c r="P43" s="149">
        <v>0</v>
      </c>
      <c r="Q43" s="149">
        <f t="shared" si="12"/>
        <v>0</v>
      </c>
      <c r="R43" s="149"/>
      <c r="S43" s="149"/>
      <c r="T43" s="150">
        <v>0.28499999999999998</v>
      </c>
      <c r="U43" s="149">
        <f t="shared" si="13"/>
        <v>16.25</v>
      </c>
      <c r="V43" s="141"/>
      <c r="W43" s="141"/>
      <c r="X43" s="141"/>
      <c r="Y43" s="141"/>
      <c r="Z43" s="141"/>
      <c r="AA43" s="141"/>
      <c r="AB43" s="141"/>
      <c r="AC43" s="141"/>
      <c r="AD43" s="141"/>
      <c r="AE43" s="141" t="s">
        <v>103</v>
      </c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</row>
    <row r="44" spans="1:60" outlineLevel="1" x14ac:dyDescent="0.2">
      <c r="A44" s="142">
        <v>35</v>
      </c>
      <c r="B44" s="142" t="s">
        <v>167</v>
      </c>
      <c r="C44" s="178" t="s">
        <v>168</v>
      </c>
      <c r="D44" s="148" t="s">
        <v>102</v>
      </c>
      <c r="E44" s="154">
        <v>73</v>
      </c>
      <c r="F44" s="156"/>
      <c r="G44" s="157">
        <f t="shared" si="7"/>
        <v>0</v>
      </c>
      <c r="H44" s="156"/>
      <c r="I44" s="157">
        <f t="shared" si="8"/>
        <v>0</v>
      </c>
      <c r="J44" s="156"/>
      <c r="K44" s="157">
        <f t="shared" si="9"/>
        <v>0</v>
      </c>
      <c r="L44" s="157">
        <v>0</v>
      </c>
      <c r="M44" s="157">
        <f t="shared" si="10"/>
        <v>0</v>
      </c>
      <c r="N44" s="149">
        <v>1.66E-3</v>
      </c>
      <c r="O44" s="149">
        <f t="shared" si="11"/>
        <v>0.12118</v>
      </c>
      <c r="P44" s="149">
        <v>0</v>
      </c>
      <c r="Q44" s="149">
        <f t="shared" si="12"/>
        <v>0</v>
      </c>
      <c r="R44" s="149"/>
      <c r="S44" s="149"/>
      <c r="T44" s="150">
        <v>0.31900000000000001</v>
      </c>
      <c r="U44" s="149">
        <f t="shared" si="13"/>
        <v>23.29</v>
      </c>
      <c r="V44" s="141"/>
      <c r="W44" s="141"/>
      <c r="X44" s="141"/>
      <c r="Y44" s="141"/>
      <c r="Z44" s="141"/>
      <c r="AA44" s="141"/>
      <c r="AB44" s="141"/>
      <c r="AC44" s="141"/>
      <c r="AD44" s="141"/>
      <c r="AE44" s="141" t="s">
        <v>103</v>
      </c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</row>
    <row r="45" spans="1:60" outlineLevel="1" x14ac:dyDescent="0.2">
      <c r="A45" s="142">
        <v>36</v>
      </c>
      <c r="B45" s="142" t="s">
        <v>169</v>
      </c>
      <c r="C45" s="178" t="s">
        <v>170</v>
      </c>
      <c r="D45" s="148" t="s">
        <v>102</v>
      </c>
      <c r="E45" s="154">
        <v>10</v>
      </c>
      <c r="F45" s="156"/>
      <c r="G45" s="157">
        <f t="shared" si="7"/>
        <v>0</v>
      </c>
      <c r="H45" s="156"/>
      <c r="I45" s="157">
        <f t="shared" si="8"/>
        <v>0</v>
      </c>
      <c r="J45" s="156"/>
      <c r="K45" s="157">
        <f t="shared" si="9"/>
        <v>0</v>
      </c>
      <c r="L45" s="157">
        <v>0</v>
      </c>
      <c r="M45" s="157">
        <f t="shared" si="10"/>
        <v>0</v>
      </c>
      <c r="N45" s="149">
        <v>1.98E-3</v>
      </c>
      <c r="O45" s="149">
        <f t="shared" si="11"/>
        <v>1.9800000000000002E-2</v>
      </c>
      <c r="P45" s="149">
        <v>0</v>
      </c>
      <c r="Q45" s="149">
        <f t="shared" si="12"/>
        <v>0</v>
      </c>
      <c r="R45" s="149"/>
      <c r="S45" s="149"/>
      <c r="T45" s="150">
        <v>0.33200000000000002</v>
      </c>
      <c r="U45" s="149">
        <f t="shared" si="13"/>
        <v>3.32</v>
      </c>
      <c r="V45" s="141"/>
      <c r="W45" s="141"/>
      <c r="X45" s="141"/>
      <c r="Y45" s="141"/>
      <c r="Z45" s="141"/>
      <c r="AA45" s="141"/>
      <c r="AB45" s="141"/>
      <c r="AC45" s="141"/>
      <c r="AD45" s="141"/>
      <c r="AE45" s="141" t="s">
        <v>103</v>
      </c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outlineLevel="1" x14ac:dyDescent="0.2">
      <c r="A46" s="142">
        <v>37</v>
      </c>
      <c r="B46" s="142" t="s">
        <v>171</v>
      </c>
      <c r="C46" s="178" t="s">
        <v>172</v>
      </c>
      <c r="D46" s="148" t="s">
        <v>102</v>
      </c>
      <c r="E46" s="154">
        <v>24</v>
      </c>
      <c r="F46" s="156"/>
      <c r="G46" s="157">
        <f t="shared" si="7"/>
        <v>0</v>
      </c>
      <c r="H46" s="156"/>
      <c r="I46" s="157">
        <f t="shared" si="8"/>
        <v>0</v>
      </c>
      <c r="J46" s="156"/>
      <c r="K46" s="157">
        <f t="shared" si="9"/>
        <v>0</v>
      </c>
      <c r="L46" s="157">
        <v>0</v>
      </c>
      <c r="M46" s="157">
        <f t="shared" si="10"/>
        <v>0</v>
      </c>
      <c r="N46" s="149">
        <v>2.5300000000000001E-3</v>
      </c>
      <c r="O46" s="149">
        <f t="shared" si="11"/>
        <v>6.0720000000000003E-2</v>
      </c>
      <c r="P46" s="149">
        <v>0</v>
      </c>
      <c r="Q46" s="149">
        <f t="shared" si="12"/>
        <v>0</v>
      </c>
      <c r="R46" s="149"/>
      <c r="S46" s="149"/>
      <c r="T46" s="150">
        <v>0.34799999999999998</v>
      </c>
      <c r="U46" s="149">
        <f t="shared" si="13"/>
        <v>8.35</v>
      </c>
      <c r="V46" s="141"/>
      <c r="W46" s="141"/>
      <c r="X46" s="141"/>
      <c r="Y46" s="141"/>
      <c r="Z46" s="141"/>
      <c r="AA46" s="141"/>
      <c r="AB46" s="141"/>
      <c r="AC46" s="141"/>
      <c r="AD46" s="141"/>
      <c r="AE46" s="141" t="s">
        <v>103</v>
      </c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</row>
    <row r="47" spans="1:60" outlineLevel="1" x14ac:dyDescent="0.2">
      <c r="A47" s="142">
        <v>38</v>
      </c>
      <c r="B47" s="142" t="s">
        <v>173</v>
      </c>
      <c r="C47" s="178" t="s">
        <v>174</v>
      </c>
      <c r="D47" s="148" t="s">
        <v>102</v>
      </c>
      <c r="E47" s="154">
        <v>231</v>
      </c>
      <c r="F47" s="156"/>
      <c r="G47" s="157">
        <f t="shared" si="7"/>
        <v>0</v>
      </c>
      <c r="H47" s="156"/>
      <c r="I47" s="157">
        <f t="shared" si="8"/>
        <v>0</v>
      </c>
      <c r="J47" s="156"/>
      <c r="K47" s="157">
        <f t="shared" si="9"/>
        <v>0</v>
      </c>
      <c r="L47" s="157">
        <v>0</v>
      </c>
      <c r="M47" s="157">
        <f t="shared" si="10"/>
        <v>0</v>
      </c>
      <c r="N47" s="149">
        <v>1E-4</v>
      </c>
      <c r="O47" s="149">
        <f t="shared" si="11"/>
        <v>2.3099999999999999E-2</v>
      </c>
      <c r="P47" s="149">
        <v>0</v>
      </c>
      <c r="Q47" s="149">
        <f t="shared" si="12"/>
        <v>0</v>
      </c>
      <c r="R47" s="149"/>
      <c r="S47" s="149"/>
      <c r="T47" s="150">
        <v>0</v>
      </c>
      <c r="U47" s="149">
        <f t="shared" si="13"/>
        <v>0</v>
      </c>
      <c r="V47" s="141"/>
      <c r="W47" s="141"/>
      <c r="X47" s="141"/>
      <c r="Y47" s="141"/>
      <c r="Z47" s="141"/>
      <c r="AA47" s="141"/>
      <c r="AB47" s="141"/>
      <c r="AC47" s="141"/>
      <c r="AD47" s="141"/>
      <c r="AE47" s="141" t="s">
        <v>103</v>
      </c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outlineLevel="1" x14ac:dyDescent="0.2">
      <c r="A48" s="142">
        <v>39</v>
      </c>
      <c r="B48" s="142" t="s">
        <v>175</v>
      </c>
      <c r="C48" s="178" t="s">
        <v>176</v>
      </c>
      <c r="D48" s="148" t="s">
        <v>102</v>
      </c>
      <c r="E48" s="154">
        <v>239</v>
      </c>
      <c r="F48" s="156"/>
      <c r="G48" s="157">
        <f t="shared" si="7"/>
        <v>0</v>
      </c>
      <c r="H48" s="156"/>
      <c r="I48" s="157">
        <f t="shared" si="8"/>
        <v>0</v>
      </c>
      <c r="J48" s="156"/>
      <c r="K48" s="157">
        <f t="shared" si="9"/>
        <v>0</v>
      </c>
      <c r="L48" s="157">
        <v>0</v>
      </c>
      <c r="M48" s="157">
        <f t="shared" si="10"/>
        <v>0</v>
      </c>
      <c r="N48" s="149">
        <v>1E-4</v>
      </c>
      <c r="O48" s="149">
        <f t="shared" si="11"/>
        <v>2.3900000000000001E-2</v>
      </c>
      <c r="P48" s="149">
        <v>0</v>
      </c>
      <c r="Q48" s="149">
        <f t="shared" si="12"/>
        <v>0</v>
      </c>
      <c r="R48" s="149"/>
      <c r="S48" s="149"/>
      <c r="T48" s="150">
        <v>0</v>
      </c>
      <c r="U48" s="149">
        <f t="shared" si="13"/>
        <v>0</v>
      </c>
      <c r="V48" s="141"/>
      <c r="W48" s="141"/>
      <c r="X48" s="141"/>
      <c r="Y48" s="141"/>
      <c r="Z48" s="141"/>
      <c r="AA48" s="141"/>
      <c r="AB48" s="141"/>
      <c r="AC48" s="141"/>
      <c r="AD48" s="141"/>
      <c r="AE48" s="141" t="s">
        <v>103</v>
      </c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outlineLevel="1" x14ac:dyDescent="0.2">
      <c r="A49" s="142">
        <v>40</v>
      </c>
      <c r="B49" s="142" t="s">
        <v>177</v>
      </c>
      <c r="C49" s="178" t="s">
        <v>178</v>
      </c>
      <c r="D49" s="148" t="s">
        <v>102</v>
      </c>
      <c r="E49" s="154">
        <v>104</v>
      </c>
      <c r="F49" s="156"/>
      <c r="G49" s="157">
        <f t="shared" si="7"/>
        <v>0</v>
      </c>
      <c r="H49" s="156"/>
      <c r="I49" s="157">
        <f t="shared" si="8"/>
        <v>0</v>
      </c>
      <c r="J49" s="156"/>
      <c r="K49" s="157">
        <f t="shared" si="9"/>
        <v>0</v>
      </c>
      <c r="L49" s="157">
        <v>0</v>
      </c>
      <c r="M49" s="157">
        <f t="shared" si="10"/>
        <v>0</v>
      </c>
      <c r="N49" s="149">
        <v>2.0000000000000001E-4</v>
      </c>
      <c r="O49" s="149">
        <f t="shared" si="11"/>
        <v>2.0799999999999999E-2</v>
      </c>
      <c r="P49" s="149">
        <v>0</v>
      </c>
      <c r="Q49" s="149">
        <f t="shared" si="12"/>
        <v>0</v>
      </c>
      <c r="R49" s="149"/>
      <c r="S49" s="149"/>
      <c r="T49" s="150">
        <v>0</v>
      </c>
      <c r="U49" s="149">
        <f t="shared" si="13"/>
        <v>0</v>
      </c>
      <c r="V49" s="141"/>
      <c r="W49" s="141"/>
      <c r="X49" s="141"/>
      <c r="Y49" s="141"/>
      <c r="Z49" s="141"/>
      <c r="AA49" s="141"/>
      <c r="AB49" s="141"/>
      <c r="AC49" s="141"/>
      <c r="AD49" s="141"/>
      <c r="AE49" s="141" t="s">
        <v>103</v>
      </c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outlineLevel="1" x14ac:dyDescent="0.2">
      <c r="A50" s="142">
        <v>41</v>
      </c>
      <c r="B50" s="142" t="s">
        <v>179</v>
      </c>
      <c r="C50" s="178" t="s">
        <v>180</v>
      </c>
      <c r="D50" s="148" t="s">
        <v>102</v>
      </c>
      <c r="E50" s="154">
        <v>73</v>
      </c>
      <c r="F50" s="156"/>
      <c r="G50" s="157">
        <f t="shared" si="7"/>
        <v>0</v>
      </c>
      <c r="H50" s="156"/>
      <c r="I50" s="157">
        <f t="shared" si="8"/>
        <v>0</v>
      </c>
      <c r="J50" s="156"/>
      <c r="K50" s="157">
        <f t="shared" si="9"/>
        <v>0</v>
      </c>
      <c r="L50" s="157">
        <v>0</v>
      </c>
      <c r="M50" s="157">
        <f t="shared" si="10"/>
        <v>0</v>
      </c>
      <c r="N50" s="149">
        <v>2.0000000000000001E-4</v>
      </c>
      <c r="O50" s="149">
        <f t="shared" si="11"/>
        <v>1.46E-2</v>
      </c>
      <c r="P50" s="149">
        <v>0</v>
      </c>
      <c r="Q50" s="149">
        <f t="shared" si="12"/>
        <v>0</v>
      </c>
      <c r="R50" s="149"/>
      <c r="S50" s="149"/>
      <c r="T50" s="150">
        <v>0</v>
      </c>
      <c r="U50" s="149">
        <f t="shared" si="13"/>
        <v>0</v>
      </c>
      <c r="V50" s="141"/>
      <c r="W50" s="141"/>
      <c r="X50" s="141"/>
      <c r="Y50" s="141"/>
      <c r="Z50" s="141"/>
      <c r="AA50" s="141"/>
      <c r="AB50" s="141"/>
      <c r="AC50" s="141"/>
      <c r="AD50" s="141"/>
      <c r="AE50" s="141" t="s">
        <v>103</v>
      </c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</row>
    <row r="51" spans="1:60" outlineLevel="1" x14ac:dyDescent="0.2">
      <c r="A51" s="142">
        <v>42</v>
      </c>
      <c r="B51" s="142" t="s">
        <v>181</v>
      </c>
      <c r="C51" s="178" t="s">
        <v>182</v>
      </c>
      <c r="D51" s="148" t="s">
        <v>102</v>
      </c>
      <c r="E51" s="154">
        <v>10</v>
      </c>
      <c r="F51" s="156"/>
      <c r="G51" s="157">
        <f t="shared" si="7"/>
        <v>0</v>
      </c>
      <c r="H51" s="156"/>
      <c r="I51" s="157">
        <f t="shared" si="8"/>
        <v>0</v>
      </c>
      <c r="J51" s="156"/>
      <c r="K51" s="157">
        <f t="shared" si="9"/>
        <v>0</v>
      </c>
      <c r="L51" s="157">
        <v>0</v>
      </c>
      <c r="M51" s="157">
        <f t="shared" si="10"/>
        <v>0</v>
      </c>
      <c r="N51" s="149">
        <v>2.9999999999999997E-4</v>
      </c>
      <c r="O51" s="149">
        <f t="shared" si="11"/>
        <v>3.0000000000000001E-3</v>
      </c>
      <c r="P51" s="149">
        <v>0</v>
      </c>
      <c r="Q51" s="149">
        <f t="shared" si="12"/>
        <v>0</v>
      </c>
      <c r="R51" s="149"/>
      <c r="S51" s="149"/>
      <c r="T51" s="150">
        <v>0</v>
      </c>
      <c r="U51" s="149">
        <f t="shared" si="13"/>
        <v>0</v>
      </c>
      <c r="V51" s="141"/>
      <c r="W51" s="141"/>
      <c r="X51" s="141"/>
      <c r="Y51" s="141"/>
      <c r="Z51" s="141"/>
      <c r="AA51" s="141"/>
      <c r="AB51" s="141"/>
      <c r="AC51" s="141"/>
      <c r="AD51" s="141"/>
      <c r="AE51" s="141" t="s">
        <v>103</v>
      </c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outlineLevel="1" x14ac:dyDescent="0.2">
      <c r="A52" s="142">
        <v>43</v>
      </c>
      <c r="B52" s="142" t="s">
        <v>183</v>
      </c>
      <c r="C52" s="178" t="s">
        <v>184</v>
      </c>
      <c r="D52" s="148" t="s">
        <v>102</v>
      </c>
      <c r="E52" s="154">
        <v>24</v>
      </c>
      <c r="F52" s="156"/>
      <c r="G52" s="157">
        <f t="shared" si="7"/>
        <v>0</v>
      </c>
      <c r="H52" s="156"/>
      <c r="I52" s="157">
        <f t="shared" si="8"/>
        <v>0</v>
      </c>
      <c r="J52" s="156"/>
      <c r="K52" s="157">
        <f t="shared" si="9"/>
        <v>0</v>
      </c>
      <c r="L52" s="157">
        <v>0</v>
      </c>
      <c r="M52" s="157">
        <f t="shared" si="10"/>
        <v>0</v>
      </c>
      <c r="N52" s="149">
        <v>2.9999999999999997E-4</v>
      </c>
      <c r="O52" s="149">
        <f t="shared" si="11"/>
        <v>7.1999999999999998E-3</v>
      </c>
      <c r="P52" s="149">
        <v>0</v>
      </c>
      <c r="Q52" s="149">
        <f t="shared" si="12"/>
        <v>0</v>
      </c>
      <c r="R52" s="149"/>
      <c r="S52" s="149"/>
      <c r="T52" s="150">
        <v>0</v>
      </c>
      <c r="U52" s="149">
        <f t="shared" si="13"/>
        <v>0</v>
      </c>
      <c r="V52" s="141"/>
      <c r="W52" s="141"/>
      <c r="X52" s="141"/>
      <c r="Y52" s="141"/>
      <c r="Z52" s="141"/>
      <c r="AA52" s="141"/>
      <c r="AB52" s="141"/>
      <c r="AC52" s="141"/>
      <c r="AD52" s="141"/>
      <c r="AE52" s="141" t="s">
        <v>103</v>
      </c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</row>
    <row r="53" spans="1:60" outlineLevel="1" x14ac:dyDescent="0.2">
      <c r="A53" s="142">
        <v>44</v>
      </c>
      <c r="B53" s="142" t="s">
        <v>185</v>
      </c>
      <c r="C53" s="178" t="s">
        <v>186</v>
      </c>
      <c r="D53" s="148" t="s">
        <v>123</v>
      </c>
      <c r="E53" s="154">
        <v>4</v>
      </c>
      <c r="F53" s="156"/>
      <c r="G53" s="157">
        <f t="shared" si="7"/>
        <v>0</v>
      </c>
      <c r="H53" s="156"/>
      <c r="I53" s="157">
        <f t="shared" si="8"/>
        <v>0</v>
      </c>
      <c r="J53" s="156"/>
      <c r="K53" s="157">
        <f t="shared" si="9"/>
        <v>0</v>
      </c>
      <c r="L53" s="157">
        <v>0</v>
      </c>
      <c r="M53" s="157">
        <f t="shared" si="10"/>
        <v>0</v>
      </c>
      <c r="N53" s="149">
        <v>0</v>
      </c>
      <c r="O53" s="149">
        <f t="shared" si="11"/>
        <v>0</v>
      </c>
      <c r="P53" s="149">
        <v>0</v>
      </c>
      <c r="Q53" s="149">
        <f t="shared" si="12"/>
        <v>0</v>
      </c>
      <c r="R53" s="149"/>
      <c r="S53" s="149"/>
      <c r="T53" s="150">
        <v>0</v>
      </c>
      <c r="U53" s="149">
        <f t="shared" si="13"/>
        <v>0</v>
      </c>
      <c r="V53" s="141"/>
      <c r="W53" s="141"/>
      <c r="X53" s="141"/>
      <c r="Y53" s="141"/>
      <c r="Z53" s="141"/>
      <c r="AA53" s="141"/>
      <c r="AB53" s="141"/>
      <c r="AC53" s="141"/>
      <c r="AD53" s="141"/>
      <c r="AE53" s="141" t="s">
        <v>103</v>
      </c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</row>
    <row r="54" spans="1:60" outlineLevel="1" x14ac:dyDescent="0.2">
      <c r="A54" s="142">
        <v>45</v>
      </c>
      <c r="B54" s="142" t="s">
        <v>187</v>
      </c>
      <c r="C54" s="178" t="s">
        <v>188</v>
      </c>
      <c r="D54" s="148" t="s">
        <v>116</v>
      </c>
      <c r="E54" s="154">
        <v>17</v>
      </c>
      <c r="F54" s="156"/>
      <c r="G54" s="157">
        <f t="shared" si="7"/>
        <v>0</v>
      </c>
      <c r="H54" s="156"/>
      <c r="I54" s="157">
        <f t="shared" si="8"/>
        <v>0</v>
      </c>
      <c r="J54" s="156"/>
      <c r="K54" s="157">
        <f t="shared" si="9"/>
        <v>0</v>
      </c>
      <c r="L54" s="157">
        <v>0</v>
      </c>
      <c r="M54" s="157">
        <f t="shared" si="10"/>
        <v>0</v>
      </c>
      <c r="N54" s="149">
        <v>1.7000000000000001E-4</v>
      </c>
      <c r="O54" s="149">
        <f t="shared" si="11"/>
        <v>2.8900000000000002E-3</v>
      </c>
      <c r="P54" s="149">
        <v>0</v>
      </c>
      <c r="Q54" s="149">
        <f t="shared" si="12"/>
        <v>0</v>
      </c>
      <c r="R54" s="149"/>
      <c r="S54" s="149"/>
      <c r="T54" s="150">
        <v>0.16500000000000001</v>
      </c>
      <c r="U54" s="149">
        <f t="shared" si="13"/>
        <v>2.81</v>
      </c>
      <c r="V54" s="141"/>
      <c r="W54" s="141"/>
      <c r="X54" s="141"/>
      <c r="Y54" s="141"/>
      <c r="Z54" s="141"/>
      <c r="AA54" s="141"/>
      <c r="AB54" s="141"/>
      <c r="AC54" s="141"/>
      <c r="AD54" s="141"/>
      <c r="AE54" s="141" t="s">
        <v>103</v>
      </c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</row>
    <row r="55" spans="1:60" outlineLevel="1" x14ac:dyDescent="0.2">
      <c r="A55" s="142">
        <v>46</v>
      </c>
      <c r="B55" s="142" t="s">
        <v>189</v>
      </c>
      <c r="C55" s="178" t="s">
        <v>190</v>
      </c>
      <c r="D55" s="148" t="s">
        <v>116</v>
      </c>
      <c r="E55" s="154">
        <v>17</v>
      </c>
      <c r="F55" s="156"/>
      <c r="G55" s="157">
        <f t="shared" si="7"/>
        <v>0</v>
      </c>
      <c r="H55" s="156"/>
      <c r="I55" s="157">
        <f t="shared" si="8"/>
        <v>0</v>
      </c>
      <c r="J55" s="156"/>
      <c r="K55" s="157">
        <f t="shared" si="9"/>
        <v>0</v>
      </c>
      <c r="L55" s="157">
        <v>0</v>
      </c>
      <c r="M55" s="157">
        <f t="shared" si="10"/>
        <v>0</v>
      </c>
      <c r="N55" s="149">
        <v>2.7E-4</v>
      </c>
      <c r="O55" s="149">
        <f t="shared" si="11"/>
        <v>4.5900000000000003E-3</v>
      </c>
      <c r="P55" s="149">
        <v>0</v>
      </c>
      <c r="Q55" s="149">
        <f t="shared" si="12"/>
        <v>0</v>
      </c>
      <c r="R55" s="149"/>
      <c r="S55" s="149"/>
      <c r="T55" s="150">
        <v>0.20699999999999999</v>
      </c>
      <c r="U55" s="149">
        <f t="shared" si="13"/>
        <v>3.52</v>
      </c>
      <c r="V55" s="141"/>
      <c r="W55" s="141"/>
      <c r="X55" s="141"/>
      <c r="Y55" s="141"/>
      <c r="Z55" s="141"/>
      <c r="AA55" s="141"/>
      <c r="AB55" s="141"/>
      <c r="AC55" s="141"/>
      <c r="AD55" s="141"/>
      <c r="AE55" s="141" t="s">
        <v>103</v>
      </c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outlineLevel="1" x14ac:dyDescent="0.2">
      <c r="A56" s="142">
        <v>47</v>
      </c>
      <c r="B56" s="142" t="s">
        <v>191</v>
      </c>
      <c r="C56" s="178" t="s">
        <v>192</v>
      </c>
      <c r="D56" s="148" t="s">
        <v>116</v>
      </c>
      <c r="E56" s="154">
        <v>8</v>
      </c>
      <c r="F56" s="156"/>
      <c r="G56" s="157">
        <f t="shared" si="7"/>
        <v>0</v>
      </c>
      <c r="H56" s="156"/>
      <c r="I56" s="157">
        <f t="shared" si="8"/>
        <v>0</v>
      </c>
      <c r="J56" s="156"/>
      <c r="K56" s="157">
        <f t="shared" si="9"/>
        <v>0</v>
      </c>
      <c r="L56" s="157">
        <v>0</v>
      </c>
      <c r="M56" s="157">
        <f t="shared" si="10"/>
        <v>0</v>
      </c>
      <c r="N56" s="149">
        <v>4.2999999999999999E-4</v>
      </c>
      <c r="O56" s="149">
        <f t="shared" si="11"/>
        <v>3.4399999999999999E-3</v>
      </c>
      <c r="P56" s="149">
        <v>0</v>
      </c>
      <c r="Q56" s="149">
        <f t="shared" si="12"/>
        <v>0</v>
      </c>
      <c r="R56" s="149"/>
      <c r="S56" s="149"/>
      <c r="T56" s="150">
        <v>0.22700000000000001</v>
      </c>
      <c r="U56" s="149">
        <f t="shared" si="13"/>
        <v>1.82</v>
      </c>
      <c r="V56" s="141"/>
      <c r="W56" s="141"/>
      <c r="X56" s="141"/>
      <c r="Y56" s="141"/>
      <c r="Z56" s="141"/>
      <c r="AA56" s="141"/>
      <c r="AB56" s="141"/>
      <c r="AC56" s="141"/>
      <c r="AD56" s="141"/>
      <c r="AE56" s="141" t="s">
        <v>103</v>
      </c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outlineLevel="1" x14ac:dyDescent="0.2">
      <c r="A57" s="142">
        <v>48</v>
      </c>
      <c r="B57" s="142" t="s">
        <v>193</v>
      </c>
      <c r="C57" s="178" t="s">
        <v>194</v>
      </c>
      <c r="D57" s="148" t="s">
        <v>116</v>
      </c>
      <c r="E57" s="154">
        <v>93</v>
      </c>
      <c r="F57" s="156"/>
      <c r="G57" s="157">
        <f t="shared" si="7"/>
        <v>0</v>
      </c>
      <c r="H57" s="156"/>
      <c r="I57" s="157">
        <f t="shared" si="8"/>
        <v>0</v>
      </c>
      <c r="J57" s="156"/>
      <c r="K57" s="157">
        <f t="shared" si="9"/>
        <v>0</v>
      </c>
      <c r="L57" s="157">
        <v>0</v>
      </c>
      <c r="M57" s="157">
        <f t="shared" si="10"/>
        <v>0</v>
      </c>
      <c r="N57" s="149">
        <v>0</v>
      </c>
      <c r="O57" s="149">
        <f t="shared" si="11"/>
        <v>0</v>
      </c>
      <c r="P57" s="149">
        <v>0</v>
      </c>
      <c r="Q57" s="149">
        <f t="shared" si="12"/>
        <v>0</v>
      </c>
      <c r="R57" s="149"/>
      <c r="S57" s="149"/>
      <c r="T57" s="150">
        <v>0.42499999999999999</v>
      </c>
      <c r="U57" s="149">
        <f t="shared" si="13"/>
        <v>39.53</v>
      </c>
      <c r="V57" s="141"/>
      <c r="W57" s="141"/>
      <c r="X57" s="141"/>
      <c r="Y57" s="141"/>
      <c r="Z57" s="141"/>
      <c r="AA57" s="141"/>
      <c r="AB57" s="141"/>
      <c r="AC57" s="141"/>
      <c r="AD57" s="141"/>
      <c r="AE57" s="141" t="s">
        <v>103</v>
      </c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outlineLevel="1" x14ac:dyDescent="0.2">
      <c r="A58" s="142">
        <v>49</v>
      </c>
      <c r="B58" s="142" t="s">
        <v>195</v>
      </c>
      <c r="C58" s="178" t="s">
        <v>196</v>
      </c>
      <c r="D58" s="148" t="s">
        <v>116</v>
      </c>
      <c r="E58" s="154">
        <v>75</v>
      </c>
      <c r="F58" s="156"/>
      <c r="G58" s="157">
        <f t="shared" si="7"/>
        <v>0</v>
      </c>
      <c r="H58" s="156"/>
      <c r="I58" s="157">
        <f t="shared" si="8"/>
        <v>0</v>
      </c>
      <c r="J58" s="156"/>
      <c r="K58" s="157">
        <f t="shared" si="9"/>
        <v>0</v>
      </c>
      <c r="L58" s="157">
        <v>0</v>
      </c>
      <c r="M58" s="157">
        <f t="shared" si="10"/>
        <v>0</v>
      </c>
      <c r="N58" s="149">
        <v>6.3000000000000003E-4</v>
      </c>
      <c r="O58" s="149">
        <f t="shared" si="11"/>
        <v>4.725E-2</v>
      </c>
      <c r="P58" s="149">
        <v>0</v>
      </c>
      <c r="Q58" s="149">
        <f t="shared" si="12"/>
        <v>0</v>
      </c>
      <c r="R58" s="149"/>
      <c r="S58" s="149"/>
      <c r="T58" s="150">
        <v>0.27200000000000002</v>
      </c>
      <c r="U58" s="149">
        <f t="shared" si="13"/>
        <v>20.399999999999999</v>
      </c>
      <c r="V58" s="141"/>
      <c r="W58" s="141"/>
      <c r="X58" s="141"/>
      <c r="Y58" s="141"/>
      <c r="Z58" s="141"/>
      <c r="AA58" s="141"/>
      <c r="AB58" s="141"/>
      <c r="AC58" s="141"/>
      <c r="AD58" s="141"/>
      <c r="AE58" s="141" t="s">
        <v>103</v>
      </c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outlineLevel="1" x14ac:dyDescent="0.2">
      <c r="A59" s="142">
        <v>50</v>
      </c>
      <c r="B59" s="142" t="s">
        <v>197</v>
      </c>
      <c r="C59" s="178" t="s">
        <v>198</v>
      </c>
      <c r="D59" s="148" t="s">
        <v>199</v>
      </c>
      <c r="E59" s="154">
        <v>5</v>
      </c>
      <c r="F59" s="156"/>
      <c r="G59" s="157">
        <f t="shared" si="7"/>
        <v>0</v>
      </c>
      <c r="H59" s="156"/>
      <c r="I59" s="157">
        <f t="shared" si="8"/>
        <v>0</v>
      </c>
      <c r="J59" s="156"/>
      <c r="K59" s="157">
        <f t="shared" si="9"/>
        <v>0</v>
      </c>
      <c r="L59" s="157">
        <v>0</v>
      </c>
      <c r="M59" s="157">
        <f t="shared" si="10"/>
        <v>0</v>
      </c>
      <c r="N59" s="149">
        <v>1.48E-3</v>
      </c>
      <c r="O59" s="149">
        <f t="shared" si="11"/>
        <v>7.4000000000000003E-3</v>
      </c>
      <c r="P59" s="149">
        <v>0</v>
      </c>
      <c r="Q59" s="149">
        <f t="shared" si="12"/>
        <v>0</v>
      </c>
      <c r="R59" s="149"/>
      <c r="S59" s="149"/>
      <c r="T59" s="150">
        <v>0.54</v>
      </c>
      <c r="U59" s="149">
        <f t="shared" si="13"/>
        <v>2.7</v>
      </c>
      <c r="V59" s="141"/>
      <c r="W59" s="141"/>
      <c r="X59" s="141"/>
      <c r="Y59" s="141"/>
      <c r="Z59" s="141"/>
      <c r="AA59" s="141"/>
      <c r="AB59" s="141"/>
      <c r="AC59" s="141"/>
      <c r="AD59" s="141"/>
      <c r="AE59" s="141" t="s">
        <v>103</v>
      </c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ht="22.5" outlineLevel="1" x14ac:dyDescent="0.2">
      <c r="A60" s="142">
        <v>51</v>
      </c>
      <c r="B60" s="142" t="s">
        <v>200</v>
      </c>
      <c r="C60" s="178" t="s">
        <v>201</v>
      </c>
      <c r="D60" s="148" t="s">
        <v>125</v>
      </c>
      <c r="E60" s="154">
        <v>1</v>
      </c>
      <c r="F60" s="156"/>
      <c r="G60" s="157">
        <f t="shared" si="7"/>
        <v>0</v>
      </c>
      <c r="H60" s="156"/>
      <c r="I60" s="157">
        <f t="shared" si="8"/>
        <v>0</v>
      </c>
      <c r="J60" s="156"/>
      <c r="K60" s="157">
        <f t="shared" si="9"/>
        <v>0</v>
      </c>
      <c r="L60" s="157">
        <v>0</v>
      </c>
      <c r="M60" s="157">
        <f t="shared" si="10"/>
        <v>0</v>
      </c>
      <c r="N60" s="149">
        <v>0</v>
      </c>
      <c r="O60" s="149">
        <f t="shared" si="11"/>
        <v>0</v>
      </c>
      <c r="P60" s="149">
        <v>0</v>
      </c>
      <c r="Q60" s="149">
        <f t="shared" si="12"/>
        <v>0</v>
      </c>
      <c r="R60" s="149"/>
      <c r="S60" s="149"/>
      <c r="T60" s="150">
        <v>0</v>
      </c>
      <c r="U60" s="149">
        <f t="shared" si="13"/>
        <v>0</v>
      </c>
      <c r="V60" s="141"/>
      <c r="W60" s="141"/>
      <c r="X60" s="141"/>
      <c r="Y60" s="141"/>
      <c r="Z60" s="141"/>
      <c r="AA60" s="141"/>
      <c r="AB60" s="141"/>
      <c r="AC60" s="141"/>
      <c r="AD60" s="141"/>
      <c r="AE60" s="141" t="s">
        <v>103</v>
      </c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outlineLevel="1" x14ac:dyDescent="0.2">
      <c r="A61" s="142">
        <v>52</v>
      </c>
      <c r="B61" s="142" t="s">
        <v>202</v>
      </c>
      <c r="C61" s="178" t="s">
        <v>203</v>
      </c>
      <c r="D61" s="148" t="s">
        <v>116</v>
      </c>
      <c r="E61" s="154">
        <v>1</v>
      </c>
      <c r="F61" s="156"/>
      <c r="G61" s="157">
        <f t="shared" si="7"/>
        <v>0</v>
      </c>
      <c r="H61" s="156"/>
      <c r="I61" s="157">
        <f t="shared" si="8"/>
        <v>0</v>
      </c>
      <c r="J61" s="156"/>
      <c r="K61" s="157">
        <f t="shared" si="9"/>
        <v>0</v>
      </c>
      <c r="L61" s="157">
        <v>0</v>
      </c>
      <c r="M61" s="157">
        <f t="shared" si="10"/>
        <v>0</v>
      </c>
      <c r="N61" s="149">
        <v>1.8000000000000001E-4</v>
      </c>
      <c r="O61" s="149">
        <f t="shared" si="11"/>
        <v>1.8000000000000001E-4</v>
      </c>
      <c r="P61" s="149">
        <v>0</v>
      </c>
      <c r="Q61" s="149">
        <f t="shared" si="12"/>
        <v>0</v>
      </c>
      <c r="R61" s="149"/>
      <c r="S61" s="149"/>
      <c r="T61" s="150">
        <v>0.16500000000000001</v>
      </c>
      <c r="U61" s="149">
        <f t="shared" si="13"/>
        <v>0.17</v>
      </c>
      <c r="V61" s="141"/>
      <c r="W61" s="141"/>
      <c r="X61" s="141"/>
      <c r="Y61" s="141"/>
      <c r="Z61" s="141"/>
      <c r="AA61" s="141"/>
      <c r="AB61" s="141"/>
      <c r="AC61" s="141"/>
      <c r="AD61" s="141"/>
      <c r="AE61" s="141" t="s">
        <v>103</v>
      </c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</row>
    <row r="62" spans="1:60" ht="22.5" outlineLevel="1" x14ac:dyDescent="0.2">
      <c r="A62" s="142">
        <v>53</v>
      </c>
      <c r="B62" s="142" t="s">
        <v>204</v>
      </c>
      <c r="C62" s="178" t="s">
        <v>205</v>
      </c>
      <c r="D62" s="148" t="s">
        <v>125</v>
      </c>
      <c r="E62" s="154">
        <v>5</v>
      </c>
      <c r="F62" s="156"/>
      <c r="G62" s="157">
        <f t="shared" si="7"/>
        <v>0</v>
      </c>
      <c r="H62" s="156"/>
      <c r="I62" s="157">
        <f t="shared" si="8"/>
        <v>0</v>
      </c>
      <c r="J62" s="156"/>
      <c r="K62" s="157">
        <f t="shared" si="9"/>
        <v>0</v>
      </c>
      <c r="L62" s="157">
        <v>0</v>
      </c>
      <c r="M62" s="157">
        <f t="shared" si="10"/>
        <v>0</v>
      </c>
      <c r="N62" s="149">
        <v>2.5000000000000001E-2</v>
      </c>
      <c r="O62" s="149">
        <f t="shared" si="11"/>
        <v>0.125</v>
      </c>
      <c r="P62" s="149">
        <v>0</v>
      </c>
      <c r="Q62" s="149">
        <f t="shared" si="12"/>
        <v>0</v>
      </c>
      <c r="R62" s="149"/>
      <c r="S62" s="149"/>
      <c r="T62" s="150">
        <v>0</v>
      </c>
      <c r="U62" s="149">
        <f t="shared" si="13"/>
        <v>0</v>
      </c>
      <c r="V62" s="141"/>
      <c r="W62" s="141"/>
      <c r="X62" s="141"/>
      <c r="Y62" s="141"/>
      <c r="Z62" s="141"/>
      <c r="AA62" s="141"/>
      <c r="AB62" s="141"/>
      <c r="AC62" s="141"/>
      <c r="AD62" s="141"/>
      <c r="AE62" s="141" t="s">
        <v>103</v>
      </c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outlineLevel="1" x14ac:dyDescent="0.2">
      <c r="A63" s="142">
        <v>54</v>
      </c>
      <c r="B63" s="142" t="s">
        <v>206</v>
      </c>
      <c r="C63" s="178" t="s">
        <v>207</v>
      </c>
      <c r="D63" s="148" t="s">
        <v>116</v>
      </c>
      <c r="E63" s="154">
        <v>5</v>
      </c>
      <c r="F63" s="156"/>
      <c r="G63" s="157">
        <f t="shared" si="7"/>
        <v>0</v>
      </c>
      <c r="H63" s="156"/>
      <c r="I63" s="157">
        <f t="shared" si="8"/>
        <v>0</v>
      </c>
      <c r="J63" s="156"/>
      <c r="K63" s="157">
        <f t="shared" si="9"/>
        <v>0</v>
      </c>
      <c r="L63" s="157">
        <v>0</v>
      </c>
      <c r="M63" s="157">
        <f t="shared" si="10"/>
        <v>0</v>
      </c>
      <c r="N63" s="149">
        <v>0</v>
      </c>
      <c r="O63" s="149">
        <f t="shared" si="11"/>
        <v>0</v>
      </c>
      <c r="P63" s="149">
        <v>0</v>
      </c>
      <c r="Q63" s="149">
        <f t="shared" si="12"/>
        <v>0</v>
      </c>
      <c r="R63" s="149"/>
      <c r="S63" s="149"/>
      <c r="T63" s="150">
        <v>0.29060000000000002</v>
      </c>
      <c r="U63" s="149">
        <f t="shared" si="13"/>
        <v>1.45</v>
      </c>
      <c r="V63" s="141"/>
      <c r="W63" s="141"/>
      <c r="X63" s="141"/>
      <c r="Y63" s="141"/>
      <c r="Z63" s="141"/>
      <c r="AA63" s="141"/>
      <c r="AB63" s="141"/>
      <c r="AC63" s="141"/>
      <c r="AD63" s="141"/>
      <c r="AE63" s="141" t="s">
        <v>103</v>
      </c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</row>
    <row r="64" spans="1:60" outlineLevel="1" x14ac:dyDescent="0.2">
      <c r="A64" s="142">
        <v>55</v>
      </c>
      <c r="B64" s="142" t="s">
        <v>208</v>
      </c>
      <c r="C64" s="178" t="s">
        <v>209</v>
      </c>
      <c r="D64" s="148" t="s">
        <v>102</v>
      </c>
      <c r="E64" s="154">
        <v>681</v>
      </c>
      <c r="F64" s="156"/>
      <c r="G64" s="157">
        <f t="shared" si="7"/>
        <v>0</v>
      </c>
      <c r="H64" s="156"/>
      <c r="I64" s="157">
        <f t="shared" si="8"/>
        <v>0</v>
      </c>
      <c r="J64" s="156"/>
      <c r="K64" s="157">
        <f t="shared" si="9"/>
        <v>0</v>
      </c>
      <c r="L64" s="157">
        <v>0</v>
      </c>
      <c r="M64" s="157">
        <f t="shared" si="10"/>
        <v>0</v>
      </c>
      <c r="N64" s="149">
        <v>1.8000000000000001E-4</v>
      </c>
      <c r="O64" s="149">
        <f t="shared" si="11"/>
        <v>0.12257999999999999</v>
      </c>
      <c r="P64" s="149">
        <v>0</v>
      </c>
      <c r="Q64" s="149">
        <f t="shared" si="12"/>
        <v>0</v>
      </c>
      <c r="R64" s="149"/>
      <c r="S64" s="149"/>
      <c r="T64" s="150">
        <v>6.7000000000000004E-2</v>
      </c>
      <c r="U64" s="149">
        <f t="shared" si="13"/>
        <v>45.63</v>
      </c>
      <c r="V64" s="141"/>
      <c r="W64" s="141"/>
      <c r="X64" s="141"/>
      <c r="Y64" s="141"/>
      <c r="Z64" s="141"/>
      <c r="AA64" s="141"/>
      <c r="AB64" s="141"/>
      <c r="AC64" s="141"/>
      <c r="AD64" s="141"/>
      <c r="AE64" s="141" t="s">
        <v>103</v>
      </c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</row>
    <row r="65" spans="1:60" outlineLevel="1" x14ac:dyDescent="0.2">
      <c r="A65" s="142">
        <v>56</v>
      </c>
      <c r="B65" s="142" t="s">
        <v>210</v>
      </c>
      <c r="C65" s="178" t="s">
        <v>211</v>
      </c>
      <c r="D65" s="148" t="s">
        <v>102</v>
      </c>
      <c r="E65" s="154">
        <v>681</v>
      </c>
      <c r="F65" s="156"/>
      <c r="G65" s="157">
        <f t="shared" si="7"/>
        <v>0</v>
      </c>
      <c r="H65" s="156"/>
      <c r="I65" s="157">
        <f t="shared" si="8"/>
        <v>0</v>
      </c>
      <c r="J65" s="156"/>
      <c r="K65" s="157">
        <f t="shared" si="9"/>
        <v>0</v>
      </c>
      <c r="L65" s="157">
        <v>0</v>
      </c>
      <c r="M65" s="157">
        <f t="shared" si="10"/>
        <v>0</v>
      </c>
      <c r="N65" s="149">
        <v>1.0000000000000001E-5</v>
      </c>
      <c r="O65" s="149">
        <f t="shared" si="11"/>
        <v>6.8100000000000001E-3</v>
      </c>
      <c r="P65" s="149">
        <v>0</v>
      </c>
      <c r="Q65" s="149">
        <f t="shared" si="12"/>
        <v>0</v>
      </c>
      <c r="R65" s="149"/>
      <c r="S65" s="149"/>
      <c r="T65" s="150">
        <v>6.2E-2</v>
      </c>
      <c r="U65" s="149">
        <f t="shared" si="13"/>
        <v>42.22</v>
      </c>
      <c r="V65" s="141"/>
      <c r="W65" s="141"/>
      <c r="X65" s="141"/>
      <c r="Y65" s="141"/>
      <c r="Z65" s="141"/>
      <c r="AA65" s="141"/>
      <c r="AB65" s="141"/>
      <c r="AC65" s="141"/>
      <c r="AD65" s="141"/>
      <c r="AE65" s="141" t="s">
        <v>103</v>
      </c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  <c r="AW65" s="141"/>
      <c r="AX65" s="141"/>
      <c r="AY65" s="141"/>
      <c r="AZ65" s="141"/>
      <c r="BA65" s="141"/>
      <c r="BB65" s="141"/>
      <c r="BC65" s="141"/>
      <c r="BD65" s="141"/>
      <c r="BE65" s="141"/>
      <c r="BF65" s="141"/>
      <c r="BG65" s="141"/>
      <c r="BH65" s="141"/>
    </row>
    <row r="66" spans="1:60" ht="22.5" outlineLevel="1" x14ac:dyDescent="0.2">
      <c r="A66" s="142">
        <v>57</v>
      </c>
      <c r="B66" s="142" t="s">
        <v>212</v>
      </c>
      <c r="C66" s="178" t="s">
        <v>213</v>
      </c>
      <c r="D66" s="148" t="s">
        <v>125</v>
      </c>
      <c r="E66" s="154">
        <v>1</v>
      </c>
      <c r="F66" s="156"/>
      <c r="G66" s="157">
        <f t="shared" si="7"/>
        <v>0</v>
      </c>
      <c r="H66" s="156"/>
      <c r="I66" s="157">
        <f t="shared" si="8"/>
        <v>0</v>
      </c>
      <c r="J66" s="156"/>
      <c r="K66" s="157">
        <f t="shared" si="9"/>
        <v>0</v>
      </c>
      <c r="L66" s="157">
        <v>0</v>
      </c>
      <c r="M66" s="157">
        <f t="shared" si="10"/>
        <v>0</v>
      </c>
      <c r="N66" s="149">
        <v>0</v>
      </c>
      <c r="O66" s="149">
        <f t="shared" si="11"/>
        <v>0</v>
      </c>
      <c r="P66" s="149">
        <v>0</v>
      </c>
      <c r="Q66" s="149">
        <f t="shared" si="12"/>
        <v>0</v>
      </c>
      <c r="R66" s="149"/>
      <c r="S66" s="149"/>
      <c r="T66" s="150">
        <v>0</v>
      </c>
      <c r="U66" s="149">
        <f t="shared" si="13"/>
        <v>0</v>
      </c>
      <c r="V66" s="141"/>
      <c r="W66" s="141"/>
      <c r="X66" s="141"/>
      <c r="Y66" s="141"/>
      <c r="Z66" s="141"/>
      <c r="AA66" s="141"/>
      <c r="AB66" s="141"/>
      <c r="AC66" s="141"/>
      <c r="AD66" s="141"/>
      <c r="AE66" s="141" t="s">
        <v>103</v>
      </c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ht="22.5" outlineLevel="1" x14ac:dyDescent="0.2">
      <c r="A67" s="142">
        <v>58</v>
      </c>
      <c r="B67" s="142" t="s">
        <v>212</v>
      </c>
      <c r="C67" s="178" t="s">
        <v>214</v>
      </c>
      <c r="D67" s="148" t="s">
        <v>125</v>
      </c>
      <c r="E67" s="154">
        <v>1</v>
      </c>
      <c r="F67" s="156"/>
      <c r="G67" s="157">
        <f t="shared" si="7"/>
        <v>0</v>
      </c>
      <c r="H67" s="156"/>
      <c r="I67" s="157">
        <f t="shared" si="8"/>
        <v>0</v>
      </c>
      <c r="J67" s="156"/>
      <c r="K67" s="157">
        <f t="shared" si="9"/>
        <v>0</v>
      </c>
      <c r="L67" s="157">
        <v>0</v>
      </c>
      <c r="M67" s="157">
        <f t="shared" si="10"/>
        <v>0</v>
      </c>
      <c r="N67" s="149">
        <v>0</v>
      </c>
      <c r="O67" s="149">
        <f t="shared" si="11"/>
        <v>0</v>
      </c>
      <c r="P67" s="149">
        <v>0</v>
      </c>
      <c r="Q67" s="149">
        <f t="shared" si="12"/>
        <v>0</v>
      </c>
      <c r="R67" s="149"/>
      <c r="S67" s="149"/>
      <c r="T67" s="150">
        <v>0</v>
      </c>
      <c r="U67" s="149">
        <f t="shared" si="13"/>
        <v>0</v>
      </c>
      <c r="V67" s="141"/>
      <c r="W67" s="141"/>
      <c r="X67" s="141"/>
      <c r="Y67" s="141"/>
      <c r="Z67" s="141"/>
      <c r="AA67" s="141"/>
      <c r="AB67" s="141"/>
      <c r="AC67" s="141"/>
      <c r="AD67" s="141"/>
      <c r="AE67" s="141" t="s">
        <v>103</v>
      </c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ht="22.5" outlineLevel="1" x14ac:dyDescent="0.2">
      <c r="A68" s="142">
        <v>59</v>
      </c>
      <c r="B68" s="142" t="s">
        <v>212</v>
      </c>
      <c r="C68" s="178" t="s">
        <v>215</v>
      </c>
      <c r="D68" s="148" t="s">
        <v>125</v>
      </c>
      <c r="E68" s="154">
        <v>1</v>
      </c>
      <c r="F68" s="156"/>
      <c r="G68" s="157">
        <f t="shared" si="7"/>
        <v>0</v>
      </c>
      <c r="H68" s="156"/>
      <c r="I68" s="157">
        <f t="shared" si="8"/>
        <v>0</v>
      </c>
      <c r="J68" s="156"/>
      <c r="K68" s="157">
        <f t="shared" si="9"/>
        <v>0</v>
      </c>
      <c r="L68" s="157">
        <v>0</v>
      </c>
      <c r="M68" s="157">
        <f t="shared" si="10"/>
        <v>0</v>
      </c>
      <c r="N68" s="149">
        <v>0</v>
      </c>
      <c r="O68" s="149">
        <f t="shared" si="11"/>
        <v>0</v>
      </c>
      <c r="P68" s="149">
        <v>0</v>
      </c>
      <c r="Q68" s="149">
        <f t="shared" si="12"/>
        <v>0</v>
      </c>
      <c r="R68" s="149"/>
      <c r="S68" s="149"/>
      <c r="T68" s="150">
        <v>0</v>
      </c>
      <c r="U68" s="149">
        <f t="shared" si="13"/>
        <v>0</v>
      </c>
      <c r="V68" s="141"/>
      <c r="W68" s="141"/>
      <c r="X68" s="141"/>
      <c r="Y68" s="141"/>
      <c r="Z68" s="141"/>
      <c r="AA68" s="141"/>
      <c r="AB68" s="141"/>
      <c r="AC68" s="141"/>
      <c r="AD68" s="141"/>
      <c r="AE68" s="141" t="s">
        <v>103</v>
      </c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  <c r="AW68" s="141"/>
      <c r="AX68" s="141"/>
      <c r="AY68" s="141"/>
      <c r="AZ68" s="141"/>
      <c r="BA68" s="141"/>
      <c r="BB68" s="141"/>
      <c r="BC68" s="141"/>
      <c r="BD68" s="141"/>
      <c r="BE68" s="141"/>
      <c r="BF68" s="141"/>
      <c r="BG68" s="141"/>
      <c r="BH68" s="141"/>
    </row>
    <row r="69" spans="1:60" ht="22.5" outlineLevel="1" x14ac:dyDescent="0.2">
      <c r="A69" s="142">
        <v>60</v>
      </c>
      <c r="B69" s="142" t="s">
        <v>212</v>
      </c>
      <c r="C69" s="178" t="s">
        <v>216</v>
      </c>
      <c r="D69" s="148" t="s">
        <v>125</v>
      </c>
      <c r="E69" s="154">
        <v>1</v>
      </c>
      <c r="F69" s="156"/>
      <c r="G69" s="157">
        <f t="shared" si="7"/>
        <v>0</v>
      </c>
      <c r="H69" s="156"/>
      <c r="I69" s="157">
        <f t="shared" si="8"/>
        <v>0</v>
      </c>
      <c r="J69" s="156"/>
      <c r="K69" s="157">
        <f t="shared" si="9"/>
        <v>0</v>
      </c>
      <c r="L69" s="157">
        <v>0</v>
      </c>
      <c r="M69" s="157">
        <f t="shared" si="10"/>
        <v>0</v>
      </c>
      <c r="N69" s="149">
        <v>0</v>
      </c>
      <c r="O69" s="149">
        <f t="shared" si="11"/>
        <v>0</v>
      </c>
      <c r="P69" s="149">
        <v>0</v>
      </c>
      <c r="Q69" s="149">
        <f t="shared" si="12"/>
        <v>0</v>
      </c>
      <c r="R69" s="149"/>
      <c r="S69" s="149"/>
      <c r="T69" s="150">
        <v>0</v>
      </c>
      <c r="U69" s="149">
        <f t="shared" si="13"/>
        <v>0</v>
      </c>
      <c r="V69" s="141"/>
      <c r="W69" s="141"/>
      <c r="X69" s="141"/>
      <c r="Y69" s="141"/>
      <c r="Z69" s="141"/>
      <c r="AA69" s="141"/>
      <c r="AB69" s="141"/>
      <c r="AC69" s="141"/>
      <c r="AD69" s="141"/>
      <c r="AE69" s="141" t="s">
        <v>103</v>
      </c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</row>
    <row r="70" spans="1:60" ht="22.5" outlineLevel="1" x14ac:dyDescent="0.2">
      <c r="A70" s="142">
        <v>61</v>
      </c>
      <c r="B70" s="142" t="s">
        <v>212</v>
      </c>
      <c r="C70" s="178" t="s">
        <v>136</v>
      </c>
      <c r="D70" s="148" t="s">
        <v>125</v>
      </c>
      <c r="E70" s="154">
        <v>1</v>
      </c>
      <c r="F70" s="156"/>
      <c r="G70" s="157">
        <f t="shared" si="7"/>
        <v>0</v>
      </c>
      <c r="H70" s="156"/>
      <c r="I70" s="157">
        <f t="shared" si="8"/>
        <v>0</v>
      </c>
      <c r="J70" s="156"/>
      <c r="K70" s="157">
        <f t="shared" si="9"/>
        <v>0</v>
      </c>
      <c r="L70" s="157">
        <v>0</v>
      </c>
      <c r="M70" s="157">
        <f t="shared" si="10"/>
        <v>0</v>
      </c>
      <c r="N70" s="149">
        <v>0</v>
      </c>
      <c r="O70" s="149">
        <f t="shared" si="11"/>
        <v>0</v>
      </c>
      <c r="P70" s="149">
        <v>0</v>
      </c>
      <c r="Q70" s="149">
        <f t="shared" si="12"/>
        <v>0</v>
      </c>
      <c r="R70" s="149"/>
      <c r="S70" s="149"/>
      <c r="T70" s="150">
        <v>0</v>
      </c>
      <c r="U70" s="149">
        <f t="shared" si="13"/>
        <v>0</v>
      </c>
      <c r="V70" s="141"/>
      <c r="W70" s="141"/>
      <c r="X70" s="141"/>
      <c r="Y70" s="141"/>
      <c r="Z70" s="141"/>
      <c r="AA70" s="141"/>
      <c r="AB70" s="141"/>
      <c r="AC70" s="141"/>
      <c r="AD70" s="141"/>
      <c r="AE70" s="141" t="s">
        <v>103</v>
      </c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  <c r="BD70" s="141"/>
      <c r="BE70" s="141"/>
      <c r="BF70" s="141"/>
      <c r="BG70" s="141"/>
      <c r="BH70" s="141"/>
    </row>
    <row r="71" spans="1:60" ht="22.5" outlineLevel="1" x14ac:dyDescent="0.2">
      <c r="A71" s="142">
        <v>62</v>
      </c>
      <c r="B71" s="142" t="s">
        <v>212</v>
      </c>
      <c r="C71" s="178" t="s">
        <v>217</v>
      </c>
      <c r="D71" s="148" t="s">
        <v>125</v>
      </c>
      <c r="E71" s="154">
        <v>1</v>
      </c>
      <c r="F71" s="156"/>
      <c r="G71" s="157">
        <f t="shared" si="7"/>
        <v>0</v>
      </c>
      <c r="H71" s="156"/>
      <c r="I71" s="157">
        <f t="shared" si="8"/>
        <v>0</v>
      </c>
      <c r="J71" s="156"/>
      <c r="K71" s="157">
        <f t="shared" si="9"/>
        <v>0</v>
      </c>
      <c r="L71" s="157">
        <v>0</v>
      </c>
      <c r="M71" s="157">
        <f t="shared" si="10"/>
        <v>0</v>
      </c>
      <c r="N71" s="149">
        <v>0</v>
      </c>
      <c r="O71" s="149">
        <f t="shared" si="11"/>
        <v>0</v>
      </c>
      <c r="P71" s="149">
        <v>0</v>
      </c>
      <c r="Q71" s="149">
        <f t="shared" si="12"/>
        <v>0</v>
      </c>
      <c r="R71" s="149"/>
      <c r="S71" s="149"/>
      <c r="T71" s="150">
        <v>0</v>
      </c>
      <c r="U71" s="149">
        <f t="shared" si="13"/>
        <v>0</v>
      </c>
      <c r="V71" s="141"/>
      <c r="W71" s="141"/>
      <c r="X71" s="141"/>
      <c r="Y71" s="141"/>
      <c r="Z71" s="141"/>
      <c r="AA71" s="141"/>
      <c r="AB71" s="141"/>
      <c r="AC71" s="141"/>
      <c r="AD71" s="141"/>
      <c r="AE71" s="141" t="s">
        <v>103</v>
      </c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ht="22.5" outlineLevel="1" x14ac:dyDescent="0.2">
      <c r="A72" s="142">
        <v>63</v>
      </c>
      <c r="B72" s="142" t="s">
        <v>212</v>
      </c>
      <c r="C72" s="178" t="s">
        <v>218</v>
      </c>
      <c r="D72" s="148" t="s">
        <v>125</v>
      </c>
      <c r="E72" s="154">
        <v>1</v>
      </c>
      <c r="F72" s="156"/>
      <c r="G72" s="157">
        <f t="shared" si="7"/>
        <v>0</v>
      </c>
      <c r="H72" s="156"/>
      <c r="I72" s="157">
        <f t="shared" si="8"/>
        <v>0</v>
      </c>
      <c r="J72" s="156"/>
      <c r="K72" s="157">
        <f t="shared" si="9"/>
        <v>0</v>
      </c>
      <c r="L72" s="157">
        <v>0</v>
      </c>
      <c r="M72" s="157">
        <f t="shared" si="10"/>
        <v>0</v>
      </c>
      <c r="N72" s="149">
        <v>0</v>
      </c>
      <c r="O72" s="149">
        <f t="shared" si="11"/>
        <v>0</v>
      </c>
      <c r="P72" s="149">
        <v>0</v>
      </c>
      <c r="Q72" s="149">
        <f t="shared" si="12"/>
        <v>0</v>
      </c>
      <c r="R72" s="149"/>
      <c r="S72" s="149"/>
      <c r="T72" s="150">
        <v>0</v>
      </c>
      <c r="U72" s="149">
        <f t="shared" si="13"/>
        <v>0</v>
      </c>
      <c r="V72" s="141"/>
      <c r="W72" s="141"/>
      <c r="X72" s="141"/>
      <c r="Y72" s="141"/>
      <c r="Z72" s="141"/>
      <c r="AA72" s="141"/>
      <c r="AB72" s="141"/>
      <c r="AC72" s="141"/>
      <c r="AD72" s="141"/>
      <c r="AE72" s="141" t="s">
        <v>103</v>
      </c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outlineLevel="1" x14ac:dyDescent="0.2">
      <c r="A73" s="142">
        <v>64</v>
      </c>
      <c r="B73" s="142" t="s">
        <v>219</v>
      </c>
      <c r="C73" s="178" t="s">
        <v>220</v>
      </c>
      <c r="D73" s="148" t="s">
        <v>144</v>
      </c>
      <c r="E73" s="154">
        <v>1</v>
      </c>
      <c r="F73" s="156"/>
      <c r="G73" s="157">
        <f t="shared" si="7"/>
        <v>0</v>
      </c>
      <c r="H73" s="156"/>
      <c r="I73" s="157">
        <f t="shared" si="8"/>
        <v>0</v>
      </c>
      <c r="J73" s="156"/>
      <c r="K73" s="157">
        <f t="shared" si="9"/>
        <v>0</v>
      </c>
      <c r="L73" s="157">
        <v>0</v>
      </c>
      <c r="M73" s="157">
        <f t="shared" si="10"/>
        <v>0</v>
      </c>
      <c r="N73" s="149">
        <v>0</v>
      </c>
      <c r="O73" s="149">
        <f t="shared" si="11"/>
        <v>0</v>
      </c>
      <c r="P73" s="149">
        <v>0</v>
      </c>
      <c r="Q73" s="149">
        <f t="shared" si="12"/>
        <v>0</v>
      </c>
      <c r="R73" s="149"/>
      <c r="S73" s="149"/>
      <c r="T73" s="150">
        <v>1.514</v>
      </c>
      <c r="U73" s="149">
        <f t="shared" si="13"/>
        <v>1.51</v>
      </c>
      <c r="V73" s="141"/>
      <c r="W73" s="141"/>
      <c r="X73" s="141"/>
      <c r="Y73" s="141"/>
      <c r="Z73" s="141"/>
      <c r="AA73" s="141"/>
      <c r="AB73" s="141"/>
      <c r="AC73" s="141"/>
      <c r="AD73" s="141"/>
      <c r="AE73" s="141" t="s">
        <v>103</v>
      </c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outlineLevel="1" x14ac:dyDescent="0.2">
      <c r="A74" s="142">
        <v>65</v>
      </c>
      <c r="B74" s="142" t="s">
        <v>221</v>
      </c>
      <c r="C74" s="178" t="s">
        <v>222</v>
      </c>
      <c r="D74" s="148" t="s">
        <v>116</v>
      </c>
      <c r="E74" s="154">
        <v>1</v>
      </c>
      <c r="F74" s="156"/>
      <c r="G74" s="157">
        <f t="shared" si="7"/>
        <v>0</v>
      </c>
      <c r="H74" s="156"/>
      <c r="I74" s="157">
        <f t="shared" si="8"/>
        <v>0</v>
      </c>
      <c r="J74" s="156"/>
      <c r="K74" s="157">
        <f t="shared" si="9"/>
        <v>0</v>
      </c>
      <c r="L74" s="157">
        <v>0</v>
      </c>
      <c r="M74" s="157">
        <f t="shared" si="10"/>
        <v>0</v>
      </c>
      <c r="N74" s="149">
        <v>9.8999999999999999E-4</v>
      </c>
      <c r="O74" s="149">
        <f t="shared" si="11"/>
        <v>9.8999999999999999E-4</v>
      </c>
      <c r="P74" s="149">
        <v>0</v>
      </c>
      <c r="Q74" s="149">
        <f t="shared" si="12"/>
        <v>0</v>
      </c>
      <c r="R74" s="149"/>
      <c r="S74" s="149"/>
      <c r="T74" s="150">
        <v>0.66900000000000004</v>
      </c>
      <c r="U74" s="149">
        <f t="shared" si="13"/>
        <v>0.67</v>
      </c>
      <c r="V74" s="141"/>
      <c r="W74" s="141"/>
      <c r="X74" s="141"/>
      <c r="Y74" s="141"/>
      <c r="Z74" s="141"/>
      <c r="AA74" s="141"/>
      <c r="AB74" s="141"/>
      <c r="AC74" s="141"/>
      <c r="AD74" s="141"/>
      <c r="AE74" s="141" t="s">
        <v>103</v>
      </c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</row>
    <row r="75" spans="1:60" outlineLevel="1" x14ac:dyDescent="0.2">
      <c r="A75" s="142">
        <v>66</v>
      </c>
      <c r="B75" s="142" t="s">
        <v>223</v>
      </c>
      <c r="C75" s="178" t="s">
        <v>224</v>
      </c>
      <c r="D75" s="148" t="s">
        <v>116</v>
      </c>
      <c r="E75" s="154">
        <v>6</v>
      </c>
      <c r="F75" s="156"/>
      <c r="G75" s="157">
        <f t="shared" si="7"/>
        <v>0</v>
      </c>
      <c r="H75" s="156"/>
      <c r="I75" s="157">
        <f t="shared" si="8"/>
        <v>0</v>
      </c>
      <c r="J75" s="156"/>
      <c r="K75" s="157">
        <f t="shared" si="9"/>
        <v>0</v>
      </c>
      <c r="L75" s="157">
        <v>0</v>
      </c>
      <c r="M75" s="157">
        <f t="shared" si="10"/>
        <v>0</v>
      </c>
      <c r="N75" s="149">
        <v>2.1800000000000001E-3</v>
      </c>
      <c r="O75" s="149">
        <f t="shared" si="11"/>
        <v>1.308E-2</v>
      </c>
      <c r="P75" s="149">
        <v>0</v>
      </c>
      <c r="Q75" s="149">
        <f t="shared" si="12"/>
        <v>0</v>
      </c>
      <c r="R75" s="149"/>
      <c r="S75" s="149"/>
      <c r="T75" s="150">
        <v>1.157</v>
      </c>
      <c r="U75" s="149">
        <f t="shared" si="13"/>
        <v>6.94</v>
      </c>
      <c r="V75" s="141"/>
      <c r="W75" s="141"/>
      <c r="X75" s="141"/>
      <c r="Y75" s="141"/>
      <c r="Z75" s="141"/>
      <c r="AA75" s="141"/>
      <c r="AB75" s="141"/>
      <c r="AC75" s="141"/>
      <c r="AD75" s="141"/>
      <c r="AE75" s="141" t="s">
        <v>103</v>
      </c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</row>
    <row r="76" spans="1:60" outlineLevel="1" x14ac:dyDescent="0.2">
      <c r="A76" s="142">
        <v>67</v>
      </c>
      <c r="B76" s="142" t="s">
        <v>225</v>
      </c>
      <c r="C76" s="178" t="s">
        <v>226</v>
      </c>
      <c r="D76" s="148" t="s">
        <v>102</v>
      </c>
      <c r="E76" s="154">
        <v>110</v>
      </c>
      <c r="F76" s="156"/>
      <c r="G76" s="157">
        <f t="shared" si="7"/>
        <v>0</v>
      </c>
      <c r="H76" s="156"/>
      <c r="I76" s="157">
        <f t="shared" si="8"/>
        <v>0</v>
      </c>
      <c r="J76" s="156"/>
      <c r="K76" s="157">
        <f t="shared" si="9"/>
        <v>0</v>
      </c>
      <c r="L76" s="157">
        <v>0</v>
      </c>
      <c r="M76" s="157">
        <f t="shared" si="10"/>
        <v>0</v>
      </c>
      <c r="N76" s="149">
        <v>0</v>
      </c>
      <c r="O76" s="149">
        <f t="shared" si="11"/>
        <v>0</v>
      </c>
      <c r="P76" s="149">
        <v>2.1299999999999999E-3</v>
      </c>
      <c r="Q76" s="149">
        <f t="shared" si="12"/>
        <v>0.23430000000000001</v>
      </c>
      <c r="R76" s="149"/>
      <c r="S76" s="149"/>
      <c r="T76" s="150">
        <v>0.17299999999999999</v>
      </c>
      <c r="U76" s="149">
        <f t="shared" si="13"/>
        <v>19.03</v>
      </c>
      <c r="V76" s="141"/>
      <c r="W76" s="141"/>
      <c r="X76" s="141"/>
      <c r="Y76" s="141"/>
      <c r="Z76" s="141"/>
      <c r="AA76" s="141"/>
      <c r="AB76" s="141"/>
      <c r="AC76" s="141"/>
      <c r="AD76" s="141"/>
      <c r="AE76" s="141" t="s">
        <v>103</v>
      </c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  <c r="BH76" s="141"/>
    </row>
    <row r="77" spans="1:60" outlineLevel="1" x14ac:dyDescent="0.2">
      <c r="A77" s="142">
        <v>68</v>
      </c>
      <c r="B77" s="142" t="s">
        <v>227</v>
      </c>
      <c r="C77" s="178" t="s">
        <v>228</v>
      </c>
      <c r="D77" s="148" t="s">
        <v>102</v>
      </c>
      <c r="E77" s="154">
        <v>80</v>
      </c>
      <c r="F77" s="156"/>
      <c r="G77" s="157">
        <f t="shared" si="7"/>
        <v>0</v>
      </c>
      <c r="H77" s="156"/>
      <c r="I77" s="157">
        <f t="shared" si="8"/>
        <v>0</v>
      </c>
      <c r="J77" s="156"/>
      <c r="K77" s="157">
        <f t="shared" si="9"/>
        <v>0</v>
      </c>
      <c r="L77" s="157">
        <v>0</v>
      </c>
      <c r="M77" s="157">
        <f t="shared" si="10"/>
        <v>0</v>
      </c>
      <c r="N77" s="149">
        <v>0</v>
      </c>
      <c r="O77" s="149">
        <f t="shared" si="11"/>
        <v>0</v>
      </c>
      <c r="P77" s="149">
        <v>6.7000000000000002E-3</v>
      </c>
      <c r="Q77" s="149">
        <f t="shared" si="12"/>
        <v>0.53600000000000003</v>
      </c>
      <c r="R77" s="149"/>
      <c r="S77" s="149"/>
      <c r="T77" s="150">
        <v>0.23899999999999999</v>
      </c>
      <c r="U77" s="149">
        <f t="shared" si="13"/>
        <v>19.12</v>
      </c>
      <c r="V77" s="141"/>
      <c r="W77" s="141"/>
      <c r="X77" s="141"/>
      <c r="Y77" s="141"/>
      <c r="Z77" s="141"/>
      <c r="AA77" s="141"/>
      <c r="AB77" s="141"/>
      <c r="AC77" s="141"/>
      <c r="AD77" s="141"/>
      <c r="AE77" s="141" t="s">
        <v>103</v>
      </c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</row>
    <row r="78" spans="1:60" outlineLevel="1" x14ac:dyDescent="0.2">
      <c r="A78" s="142">
        <v>69</v>
      </c>
      <c r="B78" s="142" t="s">
        <v>229</v>
      </c>
      <c r="C78" s="178" t="s">
        <v>230</v>
      </c>
      <c r="D78" s="148" t="s">
        <v>102</v>
      </c>
      <c r="E78" s="154">
        <v>220</v>
      </c>
      <c r="F78" s="156"/>
      <c r="G78" s="157">
        <f t="shared" si="7"/>
        <v>0</v>
      </c>
      <c r="H78" s="156"/>
      <c r="I78" s="157">
        <f t="shared" si="8"/>
        <v>0</v>
      </c>
      <c r="J78" s="156"/>
      <c r="K78" s="157">
        <f t="shared" si="9"/>
        <v>0</v>
      </c>
      <c r="L78" s="157">
        <v>0</v>
      </c>
      <c r="M78" s="157">
        <f t="shared" si="10"/>
        <v>0</v>
      </c>
      <c r="N78" s="149">
        <v>0</v>
      </c>
      <c r="O78" s="149">
        <f t="shared" si="11"/>
        <v>0</v>
      </c>
      <c r="P78" s="149">
        <v>2.7999999999999998E-4</v>
      </c>
      <c r="Q78" s="149">
        <f t="shared" si="12"/>
        <v>6.1600000000000002E-2</v>
      </c>
      <c r="R78" s="149"/>
      <c r="S78" s="149"/>
      <c r="T78" s="150">
        <v>5.1999999999999998E-2</v>
      </c>
      <c r="U78" s="149">
        <f t="shared" si="13"/>
        <v>11.44</v>
      </c>
      <c r="V78" s="141"/>
      <c r="W78" s="141"/>
      <c r="X78" s="141"/>
      <c r="Y78" s="141"/>
      <c r="Z78" s="141"/>
      <c r="AA78" s="141"/>
      <c r="AB78" s="141"/>
      <c r="AC78" s="141"/>
      <c r="AD78" s="141"/>
      <c r="AE78" s="141" t="s">
        <v>103</v>
      </c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</row>
    <row r="79" spans="1:60" outlineLevel="1" x14ac:dyDescent="0.2">
      <c r="A79" s="142">
        <v>70</v>
      </c>
      <c r="B79" s="142" t="s">
        <v>231</v>
      </c>
      <c r="C79" s="178" t="s">
        <v>232</v>
      </c>
      <c r="D79" s="148" t="s">
        <v>233</v>
      </c>
      <c r="E79" s="154">
        <v>5</v>
      </c>
      <c r="F79" s="156"/>
      <c r="G79" s="157">
        <f t="shared" si="7"/>
        <v>0</v>
      </c>
      <c r="H79" s="156"/>
      <c r="I79" s="157">
        <f t="shared" si="8"/>
        <v>0</v>
      </c>
      <c r="J79" s="156"/>
      <c r="K79" s="157">
        <f t="shared" si="9"/>
        <v>0</v>
      </c>
      <c r="L79" s="157">
        <v>0</v>
      </c>
      <c r="M79" s="157">
        <f t="shared" si="10"/>
        <v>0</v>
      </c>
      <c r="N79" s="149">
        <v>0</v>
      </c>
      <c r="O79" s="149">
        <f t="shared" si="11"/>
        <v>0</v>
      </c>
      <c r="P79" s="149">
        <v>0</v>
      </c>
      <c r="Q79" s="149">
        <f t="shared" si="12"/>
        <v>0</v>
      </c>
      <c r="R79" s="149"/>
      <c r="S79" s="149"/>
      <c r="T79" s="150">
        <v>0.5</v>
      </c>
      <c r="U79" s="149">
        <f t="shared" si="13"/>
        <v>2.5</v>
      </c>
      <c r="V79" s="141"/>
      <c r="W79" s="141"/>
      <c r="X79" s="141"/>
      <c r="Y79" s="141"/>
      <c r="Z79" s="141"/>
      <c r="AA79" s="141"/>
      <c r="AB79" s="141"/>
      <c r="AC79" s="141"/>
      <c r="AD79" s="141"/>
      <c r="AE79" s="141" t="s">
        <v>103</v>
      </c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</row>
    <row r="80" spans="1:60" outlineLevel="1" x14ac:dyDescent="0.2">
      <c r="A80" s="142">
        <v>71</v>
      </c>
      <c r="B80" s="142" t="s">
        <v>234</v>
      </c>
      <c r="C80" s="178" t="s">
        <v>235</v>
      </c>
      <c r="D80" s="148" t="s">
        <v>116</v>
      </c>
      <c r="E80" s="154">
        <v>20</v>
      </c>
      <c r="F80" s="156"/>
      <c r="G80" s="157">
        <f t="shared" si="7"/>
        <v>0</v>
      </c>
      <c r="H80" s="156"/>
      <c r="I80" s="157">
        <f t="shared" si="8"/>
        <v>0</v>
      </c>
      <c r="J80" s="156"/>
      <c r="K80" s="157">
        <f t="shared" si="9"/>
        <v>0</v>
      </c>
      <c r="L80" s="157">
        <v>0</v>
      </c>
      <c r="M80" s="157">
        <f t="shared" si="10"/>
        <v>0</v>
      </c>
      <c r="N80" s="149">
        <v>0</v>
      </c>
      <c r="O80" s="149">
        <f t="shared" si="11"/>
        <v>0</v>
      </c>
      <c r="P80" s="149">
        <v>6.8999999999999997E-4</v>
      </c>
      <c r="Q80" s="149">
        <f t="shared" si="12"/>
        <v>1.38E-2</v>
      </c>
      <c r="R80" s="149"/>
      <c r="S80" s="149"/>
      <c r="T80" s="150">
        <v>4.1000000000000002E-2</v>
      </c>
      <c r="U80" s="149">
        <f t="shared" si="13"/>
        <v>0.82</v>
      </c>
      <c r="V80" s="141"/>
      <c r="W80" s="141"/>
      <c r="X80" s="141"/>
      <c r="Y80" s="141"/>
      <c r="Z80" s="141"/>
      <c r="AA80" s="141"/>
      <c r="AB80" s="141"/>
      <c r="AC80" s="141"/>
      <c r="AD80" s="141"/>
      <c r="AE80" s="141" t="s">
        <v>103</v>
      </c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</row>
    <row r="81" spans="1:60" outlineLevel="1" x14ac:dyDescent="0.2">
      <c r="A81" s="142">
        <v>72</v>
      </c>
      <c r="B81" s="142" t="s">
        <v>236</v>
      </c>
      <c r="C81" s="178" t="s">
        <v>237</v>
      </c>
      <c r="D81" s="148" t="s">
        <v>116</v>
      </c>
      <c r="E81" s="154">
        <v>10</v>
      </c>
      <c r="F81" s="156"/>
      <c r="G81" s="157">
        <f t="shared" si="7"/>
        <v>0</v>
      </c>
      <c r="H81" s="156"/>
      <c r="I81" s="157">
        <f t="shared" si="8"/>
        <v>0</v>
      </c>
      <c r="J81" s="156"/>
      <c r="K81" s="157">
        <f t="shared" si="9"/>
        <v>0</v>
      </c>
      <c r="L81" s="157">
        <v>0</v>
      </c>
      <c r="M81" s="157">
        <f t="shared" si="10"/>
        <v>0</v>
      </c>
      <c r="N81" s="149">
        <v>0</v>
      </c>
      <c r="O81" s="149">
        <f t="shared" si="11"/>
        <v>0</v>
      </c>
      <c r="P81" s="149">
        <v>1.23E-3</v>
      </c>
      <c r="Q81" s="149">
        <f t="shared" si="12"/>
        <v>1.23E-2</v>
      </c>
      <c r="R81" s="149"/>
      <c r="S81" s="149"/>
      <c r="T81" s="150">
        <v>7.1999999999999995E-2</v>
      </c>
      <c r="U81" s="149">
        <f t="shared" si="13"/>
        <v>0.72</v>
      </c>
      <c r="V81" s="141"/>
      <c r="W81" s="141"/>
      <c r="X81" s="141"/>
      <c r="Y81" s="141"/>
      <c r="Z81" s="141"/>
      <c r="AA81" s="141"/>
      <c r="AB81" s="141"/>
      <c r="AC81" s="141"/>
      <c r="AD81" s="141"/>
      <c r="AE81" s="141" t="s">
        <v>103</v>
      </c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</row>
    <row r="82" spans="1:60" outlineLevel="1" x14ac:dyDescent="0.2">
      <c r="A82" s="142">
        <v>73</v>
      </c>
      <c r="B82" s="142" t="s">
        <v>238</v>
      </c>
      <c r="C82" s="178" t="s">
        <v>239</v>
      </c>
      <c r="D82" s="148" t="s">
        <v>102</v>
      </c>
      <c r="E82" s="154">
        <v>310</v>
      </c>
      <c r="F82" s="156"/>
      <c r="G82" s="157">
        <f t="shared" si="7"/>
        <v>0</v>
      </c>
      <c r="H82" s="156"/>
      <c r="I82" s="157">
        <f t="shared" si="8"/>
        <v>0</v>
      </c>
      <c r="J82" s="156"/>
      <c r="K82" s="157">
        <f t="shared" si="9"/>
        <v>0</v>
      </c>
      <c r="L82" s="157">
        <v>0</v>
      </c>
      <c r="M82" s="157">
        <f t="shared" si="10"/>
        <v>0</v>
      </c>
      <c r="N82" s="149">
        <v>0</v>
      </c>
      <c r="O82" s="149">
        <f t="shared" si="11"/>
        <v>0</v>
      </c>
      <c r="P82" s="149">
        <v>2.3000000000000001E-4</v>
      </c>
      <c r="Q82" s="149">
        <f t="shared" si="12"/>
        <v>7.1300000000000002E-2</v>
      </c>
      <c r="R82" s="149"/>
      <c r="S82" s="149"/>
      <c r="T82" s="150">
        <v>7.1999999999999995E-2</v>
      </c>
      <c r="U82" s="149">
        <f t="shared" si="13"/>
        <v>22.32</v>
      </c>
      <c r="V82" s="141"/>
      <c r="W82" s="141"/>
      <c r="X82" s="141"/>
      <c r="Y82" s="141"/>
      <c r="Z82" s="141"/>
      <c r="AA82" s="141"/>
      <c r="AB82" s="141"/>
      <c r="AC82" s="141"/>
      <c r="AD82" s="141"/>
      <c r="AE82" s="141" t="s">
        <v>103</v>
      </c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</row>
    <row r="83" spans="1:60" outlineLevel="1" x14ac:dyDescent="0.2">
      <c r="A83" s="142">
        <v>74</v>
      </c>
      <c r="B83" s="142" t="s">
        <v>240</v>
      </c>
      <c r="C83" s="178" t="s">
        <v>241</v>
      </c>
      <c r="D83" s="148" t="s">
        <v>144</v>
      </c>
      <c r="E83" s="154">
        <v>1</v>
      </c>
      <c r="F83" s="156"/>
      <c r="G83" s="157">
        <f t="shared" si="7"/>
        <v>0</v>
      </c>
      <c r="H83" s="156"/>
      <c r="I83" s="157">
        <f t="shared" si="8"/>
        <v>0</v>
      </c>
      <c r="J83" s="156"/>
      <c r="K83" s="157">
        <f t="shared" si="9"/>
        <v>0</v>
      </c>
      <c r="L83" s="157">
        <v>0</v>
      </c>
      <c r="M83" s="157">
        <f t="shared" si="10"/>
        <v>0</v>
      </c>
      <c r="N83" s="149">
        <v>0</v>
      </c>
      <c r="O83" s="149">
        <f t="shared" si="11"/>
        <v>0</v>
      </c>
      <c r="P83" s="149">
        <v>0</v>
      </c>
      <c r="Q83" s="149">
        <f t="shared" si="12"/>
        <v>0</v>
      </c>
      <c r="R83" s="149"/>
      <c r="S83" s="149"/>
      <c r="T83" s="150">
        <v>5.734</v>
      </c>
      <c r="U83" s="149">
        <f t="shared" si="13"/>
        <v>5.73</v>
      </c>
      <c r="V83" s="141"/>
      <c r="W83" s="141"/>
      <c r="X83" s="141"/>
      <c r="Y83" s="141"/>
      <c r="Z83" s="141"/>
      <c r="AA83" s="141"/>
      <c r="AB83" s="141"/>
      <c r="AC83" s="141"/>
      <c r="AD83" s="141"/>
      <c r="AE83" s="141" t="s">
        <v>103</v>
      </c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141"/>
      <c r="BF83" s="141"/>
      <c r="BG83" s="141"/>
      <c r="BH83" s="141"/>
    </row>
    <row r="84" spans="1:60" x14ac:dyDescent="0.2">
      <c r="A84" s="143" t="s">
        <v>98</v>
      </c>
      <c r="B84" s="143" t="s">
        <v>67</v>
      </c>
      <c r="C84" s="179" t="s">
        <v>68</v>
      </c>
      <c r="D84" s="151"/>
      <c r="E84" s="155"/>
      <c r="F84" s="158"/>
      <c r="G84" s="158">
        <f>SUMIF(AE85:AE116,"&lt;&gt;NOR",G85:G116)</f>
        <v>0</v>
      </c>
      <c r="H84" s="158"/>
      <c r="I84" s="158">
        <f>SUM(I85:I116)</f>
        <v>0</v>
      </c>
      <c r="J84" s="158"/>
      <c r="K84" s="158">
        <f>SUM(K85:K116)</f>
        <v>0</v>
      </c>
      <c r="L84" s="158"/>
      <c r="M84" s="158">
        <f>SUM(M85:M116)</f>
        <v>0</v>
      </c>
      <c r="N84" s="152"/>
      <c r="O84" s="152">
        <f>SUM(O85:O116)</f>
        <v>0.56427000000000016</v>
      </c>
      <c r="P84" s="152"/>
      <c r="Q84" s="152">
        <f>SUM(Q85:Q116)</f>
        <v>1.0028600000000001</v>
      </c>
      <c r="R84" s="152"/>
      <c r="S84" s="152"/>
      <c r="T84" s="153"/>
      <c r="U84" s="152">
        <f>SUM(U85:U116)</f>
        <v>96.239999999999981</v>
      </c>
      <c r="AE84" t="s">
        <v>99</v>
      </c>
    </row>
    <row r="85" spans="1:60" outlineLevel="1" x14ac:dyDescent="0.2">
      <c r="A85" s="142">
        <v>75</v>
      </c>
      <c r="B85" s="142" t="s">
        <v>242</v>
      </c>
      <c r="C85" s="178" t="s">
        <v>243</v>
      </c>
      <c r="D85" s="148" t="s">
        <v>233</v>
      </c>
      <c r="E85" s="154">
        <v>9</v>
      </c>
      <c r="F85" s="156"/>
      <c r="G85" s="157">
        <f t="shared" ref="G85:G116" si="14">ROUND(E85*F85,2)</f>
        <v>0</v>
      </c>
      <c r="H85" s="156"/>
      <c r="I85" s="157">
        <f t="shared" ref="I85:I116" si="15">ROUND(E85*H85,2)</f>
        <v>0</v>
      </c>
      <c r="J85" s="156"/>
      <c r="K85" s="157">
        <f t="shared" ref="K85:K116" si="16">ROUND(E85*J85,2)</f>
        <v>0</v>
      </c>
      <c r="L85" s="157">
        <v>0</v>
      </c>
      <c r="M85" s="157">
        <f t="shared" ref="M85:M116" si="17">G85*(1+L85/100)</f>
        <v>0</v>
      </c>
      <c r="N85" s="149">
        <v>1.772E-2</v>
      </c>
      <c r="O85" s="149">
        <f t="shared" ref="O85:O116" si="18">ROUND(E85*N85,5)</f>
        <v>0.15948000000000001</v>
      </c>
      <c r="P85" s="149">
        <v>0</v>
      </c>
      <c r="Q85" s="149">
        <f t="shared" ref="Q85:Q116" si="19">ROUND(E85*P85,5)</f>
        <v>0</v>
      </c>
      <c r="R85" s="149"/>
      <c r="S85" s="149"/>
      <c r="T85" s="150">
        <v>0.97299999999999998</v>
      </c>
      <c r="U85" s="149">
        <f t="shared" ref="U85:U116" si="20">ROUND(E85*T85,2)</f>
        <v>8.76</v>
      </c>
      <c r="V85" s="141"/>
      <c r="W85" s="141"/>
      <c r="X85" s="141"/>
      <c r="Y85" s="141"/>
      <c r="Z85" s="141"/>
      <c r="AA85" s="141"/>
      <c r="AB85" s="141"/>
      <c r="AC85" s="141"/>
      <c r="AD85" s="141"/>
      <c r="AE85" s="141" t="s">
        <v>103</v>
      </c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141"/>
      <c r="BF85" s="141"/>
      <c r="BG85" s="141"/>
      <c r="BH85" s="141"/>
    </row>
    <row r="86" spans="1:60" outlineLevel="1" x14ac:dyDescent="0.2">
      <c r="A86" s="142">
        <v>76</v>
      </c>
      <c r="B86" s="142" t="s">
        <v>244</v>
      </c>
      <c r="C86" s="178" t="s">
        <v>245</v>
      </c>
      <c r="D86" s="148" t="s">
        <v>233</v>
      </c>
      <c r="E86" s="154">
        <v>1</v>
      </c>
      <c r="F86" s="156"/>
      <c r="G86" s="157">
        <f t="shared" si="14"/>
        <v>0</v>
      </c>
      <c r="H86" s="156"/>
      <c r="I86" s="157">
        <f t="shared" si="15"/>
        <v>0</v>
      </c>
      <c r="J86" s="156"/>
      <c r="K86" s="157">
        <f t="shared" si="16"/>
        <v>0</v>
      </c>
      <c r="L86" s="157">
        <v>0</v>
      </c>
      <c r="M86" s="157">
        <f t="shared" si="17"/>
        <v>0</v>
      </c>
      <c r="N86" s="149">
        <v>1.8890000000000001E-2</v>
      </c>
      <c r="O86" s="149">
        <f t="shared" si="18"/>
        <v>1.8890000000000001E-2</v>
      </c>
      <c r="P86" s="149">
        <v>0</v>
      </c>
      <c r="Q86" s="149">
        <f t="shared" si="19"/>
        <v>0</v>
      </c>
      <c r="R86" s="149"/>
      <c r="S86" s="149"/>
      <c r="T86" s="150">
        <v>0.97299999999999998</v>
      </c>
      <c r="U86" s="149">
        <f t="shared" si="20"/>
        <v>0.97</v>
      </c>
      <c r="V86" s="141"/>
      <c r="W86" s="141"/>
      <c r="X86" s="141"/>
      <c r="Y86" s="141"/>
      <c r="Z86" s="141"/>
      <c r="AA86" s="141"/>
      <c r="AB86" s="141"/>
      <c r="AC86" s="141"/>
      <c r="AD86" s="141"/>
      <c r="AE86" s="141" t="s">
        <v>103</v>
      </c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1"/>
      <c r="AX86" s="141"/>
      <c r="AY86" s="141"/>
      <c r="AZ86" s="141"/>
      <c r="BA86" s="141"/>
      <c r="BB86" s="141"/>
      <c r="BC86" s="141"/>
      <c r="BD86" s="141"/>
      <c r="BE86" s="141"/>
      <c r="BF86" s="141"/>
      <c r="BG86" s="141"/>
      <c r="BH86" s="141"/>
    </row>
    <row r="87" spans="1:60" outlineLevel="1" x14ac:dyDescent="0.2">
      <c r="A87" s="142">
        <v>77</v>
      </c>
      <c r="B87" s="142" t="s">
        <v>246</v>
      </c>
      <c r="C87" s="178" t="s">
        <v>247</v>
      </c>
      <c r="D87" s="148" t="s">
        <v>233</v>
      </c>
      <c r="E87" s="154">
        <v>6</v>
      </c>
      <c r="F87" s="156"/>
      <c r="G87" s="157">
        <f t="shared" si="14"/>
        <v>0</v>
      </c>
      <c r="H87" s="156"/>
      <c r="I87" s="157">
        <f t="shared" si="15"/>
        <v>0</v>
      </c>
      <c r="J87" s="156"/>
      <c r="K87" s="157">
        <f t="shared" si="16"/>
        <v>0</v>
      </c>
      <c r="L87" s="157">
        <v>0</v>
      </c>
      <c r="M87" s="157">
        <f t="shared" si="17"/>
        <v>0</v>
      </c>
      <c r="N87" s="149">
        <v>1.7010000000000001E-2</v>
      </c>
      <c r="O87" s="149">
        <f t="shared" si="18"/>
        <v>0.10206</v>
      </c>
      <c r="P87" s="149">
        <v>0</v>
      </c>
      <c r="Q87" s="149">
        <f t="shared" si="19"/>
        <v>0</v>
      </c>
      <c r="R87" s="149"/>
      <c r="S87" s="149"/>
      <c r="T87" s="150">
        <v>1.1890000000000001</v>
      </c>
      <c r="U87" s="149">
        <f t="shared" si="20"/>
        <v>7.13</v>
      </c>
      <c r="V87" s="141"/>
      <c r="W87" s="141"/>
      <c r="X87" s="141"/>
      <c r="Y87" s="141"/>
      <c r="Z87" s="141"/>
      <c r="AA87" s="141"/>
      <c r="AB87" s="141"/>
      <c r="AC87" s="141"/>
      <c r="AD87" s="141"/>
      <c r="AE87" s="141" t="s">
        <v>103</v>
      </c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141"/>
      <c r="BF87" s="141"/>
      <c r="BG87" s="141"/>
      <c r="BH87" s="141"/>
    </row>
    <row r="88" spans="1:60" outlineLevel="1" x14ac:dyDescent="0.2">
      <c r="A88" s="142">
        <v>78</v>
      </c>
      <c r="B88" s="142" t="s">
        <v>248</v>
      </c>
      <c r="C88" s="178" t="s">
        <v>249</v>
      </c>
      <c r="D88" s="148" t="s">
        <v>233</v>
      </c>
      <c r="E88" s="154">
        <v>7</v>
      </c>
      <c r="F88" s="156"/>
      <c r="G88" s="157">
        <f t="shared" si="14"/>
        <v>0</v>
      </c>
      <c r="H88" s="156"/>
      <c r="I88" s="157">
        <f t="shared" si="15"/>
        <v>0</v>
      </c>
      <c r="J88" s="156"/>
      <c r="K88" s="157">
        <f t="shared" si="16"/>
        <v>0</v>
      </c>
      <c r="L88" s="157">
        <v>0</v>
      </c>
      <c r="M88" s="157">
        <f t="shared" si="17"/>
        <v>0</v>
      </c>
      <c r="N88" s="149">
        <v>1.421E-2</v>
      </c>
      <c r="O88" s="149">
        <f t="shared" si="18"/>
        <v>9.9470000000000003E-2</v>
      </c>
      <c r="P88" s="149">
        <v>0</v>
      </c>
      <c r="Q88" s="149">
        <f t="shared" si="19"/>
        <v>0</v>
      </c>
      <c r="R88" s="149"/>
      <c r="S88" s="149"/>
      <c r="T88" s="150">
        <v>1.1890000000000001</v>
      </c>
      <c r="U88" s="149">
        <f t="shared" si="20"/>
        <v>8.32</v>
      </c>
      <c r="V88" s="141"/>
      <c r="W88" s="141"/>
      <c r="X88" s="141"/>
      <c r="Y88" s="141"/>
      <c r="Z88" s="141"/>
      <c r="AA88" s="141"/>
      <c r="AB88" s="141"/>
      <c r="AC88" s="141"/>
      <c r="AD88" s="141"/>
      <c r="AE88" s="141" t="s">
        <v>103</v>
      </c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1"/>
      <c r="AX88" s="141"/>
      <c r="AY88" s="141"/>
      <c r="AZ88" s="141"/>
      <c r="BA88" s="141"/>
      <c r="BB88" s="141"/>
      <c r="BC88" s="141"/>
      <c r="BD88" s="141"/>
      <c r="BE88" s="141"/>
      <c r="BF88" s="141"/>
      <c r="BG88" s="141"/>
      <c r="BH88" s="141"/>
    </row>
    <row r="89" spans="1:60" outlineLevel="1" x14ac:dyDescent="0.2">
      <c r="A89" s="142">
        <v>79</v>
      </c>
      <c r="B89" s="142" t="s">
        <v>250</v>
      </c>
      <c r="C89" s="178" t="s">
        <v>251</v>
      </c>
      <c r="D89" s="148" t="s">
        <v>233</v>
      </c>
      <c r="E89" s="154">
        <v>1</v>
      </c>
      <c r="F89" s="156"/>
      <c r="G89" s="157">
        <f t="shared" si="14"/>
        <v>0</v>
      </c>
      <c r="H89" s="156"/>
      <c r="I89" s="157">
        <f t="shared" si="15"/>
        <v>0</v>
      </c>
      <c r="J89" s="156"/>
      <c r="K89" s="157">
        <f t="shared" si="16"/>
        <v>0</v>
      </c>
      <c r="L89" s="157">
        <v>0</v>
      </c>
      <c r="M89" s="157">
        <f t="shared" si="17"/>
        <v>0</v>
      </c>
      <c r="N89" s="149">
        <v>1.7010000000000001E-2</v>
      </c>
      <c r="O89" s="149">
        <f t="shared" si="18"/>
        <v>1.7010000000000001E-2</v>
      </c>
      <c r="P89" s="149">
        <v>0</v>
      </c>
      <c r="Q89" s="149">
        <f t="shared" si="19"/>
        <v>0</v>
      </c>
      <c r="R89" s="149"/>
      <c r="S89" s="149"/>
      <c r="T89" s="150">
        <v>1.2529999999999999</v>
      </c>
      <c r="U89" s="149">
        <f t="shared" si="20"/>
        <v>1.25</v>
      </c>
      <c r="V89" s="141"/>
      <c r="W89" s="141"/>
      <c r="X89" s="141"/>
      <c r="Y89" s="141"/>
      <c r="Z89" s="141"/>
      <c r="AA89" s="141"/>
      <c r="AB89" s="141"/>
      <c r="AC89" s="141"/>
      <c r="AD89" s="141"/>
      <c r="AE89" s="141" t="s">
        <v>103</v>
      </c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141"/>
      <c r="BF89" s="141"/>
      <c r="BG89" s="141"/>
      <c r="BH89" s="141"/>
    </row>
    <row r="90" spans="1:60" outlineLevel="1" x14ac:dyDescent="0.2">
      <c r="A90" s="142">
        <v>80</v>
      </c>
      <c r="B90" s="142" t="s">
        <v>252</v>
      </c>
      <c r="C90" s="178" t="s">
        <v>253</v>
      </c>
      <c r="D90" s="148" t="s">
        <v>123</v>
      </c>
      <c r="E90" s="154">
        <v>14</v>
      </c>
      <c r="F90" s="156"/>
      <c r="G90" s="157">
        <f t="shared" si="14"/>
        <v>0</v>
      </c>
      <c r="H90" s="156"/>
      <c r="I90" s="157">
        <f t="shared" si="15"/>
        <v>0</v>
      </c>
      <c r="J90" s="156"/>
      <c r="K90" s="157">
        <f t="shared" si="16"/>
        <v>0</v>
      </c>
      <c r="L90" s="157">
        <v>0</v>
      </c>
      <c r="M90" s="157">
        <f t="shared" si="17"/>
        <v>0</v>
      </c>
      <c r="N90" s="149">
        <v>5.0000000000000001E-4</v>
      </c>
      <c r="O90" s="149">
        <f t="shared" si="18"/>
        <v>7.0000000000000001E-3</v>
      </c>
      <c r="P90" s="149">
        <v>0</v>
      </c>
      <c r="Q90" s="149">
        <f t="shared" si="19"/>
        <v>0</v>
      </c>
      <c r="R90" s="149"/>
      <c r="S90" s="149"/>
      <c r="T90" s="150">
        <v>0</v>
      </c>
      <c r="U90" s="149">
        <f t="shared" si="20"/>
        <v>0</v>
      </c>
      <c r="V90" s="141"/>
      <c r="W90" s="141"/>
      <c r="X90" s="141"/>
      <c r="Y90" s="141"/>
      <c r="Z90" s="141"/>
      <c r="AA90" s="141"/>
      <c r="AB90" s="141"/>
      <c r="AC90" s="141"/>
      <c r="AD90" s="141"/>
      <c r="AE90" s="141" t="s">
        <v>103</v>
      </c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1"/>
      <c r="AX90" s="141"/>
      <c r="AY90" s="141"/>
      <c r="AZ90" s="141"/>
      <c r="BA90" s="141"/>
      <c r="BB90" s="141"/>
      <c r="BC90" s="141"/>
      <c r="BD90" s="141"/>
      <c r="BE90" s="141"/>
      <c r="BF90" s="141"/>
      <c r="BG90" s="141"/>
      <c r="BH90" s="141"/>
    </row>
    <row r="91" spans="1:60" outlineLevel="1" x14ac:dyDescent="0.2">
      <c r="A91" s="142">
        <v>81</v>
      </c>
      <c r="B91" s="142" t="s">
        <v>254</v>
      </c>
      <c r="C91" s="178" t="s">
        <v>255</v>
      </c>
      <c r="D91" s="148" t="s">
        <v>233</v>
      </c>
      <c r="E91" s="154">
        <v>1</v>
      </c>
      <c r="F91" s="156"/>
      <c r="G91" s="157">
        <f t="shared" si="14"/>
        <v>0</v>
      </c>
      <c r="H91" s="156"/>
      <c r="I91" s="157">
        <f t="shared" si="15"/>
        <v>0</v>
      </c>
      <c r="J91" s="156"/>
      <c r="K91" s="157">
        <f t="shared" si="16"/>
        <v>0</v>
      </c>
      <c r="L91" s="157">
        <v>0</v>
      </c>
      <c r="M91" s="157">
        <f t="shared" si="17"/>
        <v>0</v>
      </c>
      <c r="N91" s="149">
        <v>1.444E-2</v>
      </c>
      <c r="O91" s="149">
        <f t="shared" si="18"/>
        <v>1.444E-2</v>
      </c>
      <c r="P91" s="149">
        <v>0</v>
      </c>
      <c r="Q91" s="149">
        <f t="shared" si="19"/>
        <v>0</v>
      </c>
      <c r="R91" s="149"/>
      <c r="S91" s="149"/>
      <c r="T91" s="150">
        <v>1.25</v>
      </c>
      <c r="U91" s="149">
        <f t="shared" si="20"/>
        <v>1.25</v>
      </c>
      <c r="V91" s="141"/>
      <c r="W91" s="141"/>
      <c r="X91" s="141"/>
      <c r="Y91" s="141"/>
      <c r="Z91" s="141"/>
      <c r="AA91" s="141"/>
      <c r="AB91" s="141"/>
      <c r="AC91" s="141"/>
      <c r="AD91" s="141"/>
      <c r="AE91" s="141" t="s">
        <v>103</v>
      </c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141"/>
      <c r="BF91" s="141"/>
      <c r="BG91" s="141"/>
      <c r="BH91" s="141"/>
    </row>
    <row r="92" spans="1:60" outlineLevel="1" x14ac:dyDescent="0.2">
      <c r="A92" s="142">
        <v>82</v>
      </c>
      <c r="B92" s="142" t="s">
        <v>256</v>
      </c>
      <c r="C92" s="178" t="s">
        <v>257</v>
      </c>
      <c r="D92" s="148" t="s">
        <v>233</v>
      </c>
      <c r="E92" s="154">
        <v>4</v>
      </c>
      <c r="F92" s="156"/>
      <c r="G92" s="157">
        <f t="shared" si="14"/>
        <v>0</v>
      </c>
      <c r="H92" s="156"/>
      <c r="I92" s="157">
        <f t="shared" si="15"/>
        <v>0</v>
      </c>
      <c r="J92" s="156"/>
      <c r="K92" s="157">
        <f t="shared" si="16"/>
        <v>0</v>
      </c>
      <c r="L92" s="157">
        <v>0</v>
      </c>
      <c r="M92" s="157">
        <f t="shared" si="17"/>
        <v>0</v>
      </c>
      <c r="N92" s="149">
        <v>1.09E-2</v>
      </c>
      <c r="O92" s="149">
        <f t="shared" si="18"/>
        <v>4.36E-2</v>
      </c>
      <c r="P92" s="149">
        <v>0</v>
      </c>
      <c r="Q92" s="149">
        <f t="shared" si="19"/>
        <v>0</v>
      </c>
      <c r="R92" s="149"/>
      <c r="S92" s="149"/>
      <c r="T92" s="150">
        <v>1.25</v>
      </c>
      <c r="U92" s="149">
        <f t="shared" si="20"/>
        <v>5</v>
      </c>
      <c r="V92" s="141"/>
      <c r="W92" s="141"/>
      <c r="X92" s="141"/>
      <c r="Y92" s="141"/>
      <c r="Z92" s="141"/>
      <c r="AA92" s="141"/>
      <c r="AB92" s="141"/>
      <c r="AC92" s="141"/>
      <c r="AD92" s="141"/>
      <c r="AE92" s="141" t="s">
        <v>103</v>
      </c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</row>
    <row r="93" spans="1:60" ht="22.5" outlineLevel="1" x14ac:dyDescent="0.2">
      <c r="A93" s="142">
        <v>83</v>
      </c>
      <c r="B93" s="142" t="s">
        <v>258</v>
      </c>
      <c r="C93" s="178" t="s">
        <v>259</v>
      </c>
      <c r="D93" s="148" t="s">
        <v>125</v>
      </c>
      <c r="E93" s="154">
        <v>1</v>
      </c>
      <c r="F93" s="156"/>
      <c r="G93" s="157">
        <f t="shared" si="14"/>
        <v>0</v>
      </c>
      <c r="H93" s="156"/>
      <c r="I93" s="157">
        <f t="shared" si="15"/>
        <v>0</v>
      </c>
      <c r="J93" s="156"/>
      <c r="K93" s="157">
        <f t="shared" si="16"/>
        <v>0</v>
      </c>
      <c r="L93" s="157">
        <v>0</v>
      </c>
      <c r="M93" s="157">
        <f t="shared" si="17"/>
        <v>0</v>
      </c>
      <c r="N93" s="149">
        <v>8.0000000000000004E-4</v>
      </c>
      <c r="O93" s="149">
        <f t="shared" si="18"/>
        <v>8.0000000000000004E-4</v>
      </c>
      <c r="P93" s="149">
        <v>0</v>
      </c>
      <c r="Q93" s="149">
        <f t="shared" si="19"/>
        <v>0</v>
      </c>
      <c r="R93" s="149"/>
      <c r="S93" s="149"/>
      <c r="T93" s="150">
        <v>0</v>
      </c>
      <c r="U93" s="149">
        <f t="shared" si="20"/>
        <v>0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 t="s">
        <v>103</v>
      </c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141"/>
      <c r="BF93" s="141"/>
      <c r="BG93" s="141"/>
      <c r="BH93" s="141"/>
    </row>
    <row r="94" spans="1:60" outlineLevel="1" x14ac:dyDescent="0.2">
      <c r="A94" s="142">
        <v>84</v>
      </c>
      <c r="B94" s="142" t="s">
        <v>260</v>
      </c>
      <c r="C94" s="178" t="s">
        <v>261</v>
      </c>
      <c r="D94" s="148" t="s">
        <v>125</v>
      </c>
      <c r="E94" s="154">
        <v>18</v>
      </c>
      <c r="F94" s="156"/>
      <c r="G94" s="157">
        <f t="shared" si="14"/>
        <v>0</v>
      </c>
      <c r="H94" s="156"/>
      <c r="I94" s="157">
        <f t="shared" si="15"/>
        <v>0</v>
      </c>
      <c r="J94" s="156"/>
      <c r="K94" s="157">
        <f t="shared" si="16"/>
        <v>0</v>
      </c>
      <c r="L94" s="157">
        <v>0</v>
      </c>
      <c r="M94" s="157">
        <f t="shared" si="17"/>
        <v>0</v>
      </c>
      <c r="N94" s="149">
        <v>8.0000000000000004E-4</v>
      </c>
      <c r="O94" s="149">
        <f t="shared" si="18"/>
        <v>1.44E-2</v>
      </c>
      <c r="P94" s="149">
        <v>0</v>
      </c>
      <c r="Q94" s="149">
        <f t="shared" si="19"/>
        <v>0</v>
      </c>
      <c r="R94" s="149"/>
      <c r="S94" s="149"/>
      <c r="T94" s="150">
        <v>0</v>
      </c>
      <c r="U94" s="149">
        <f t="shared" si="20"/>
        <v>0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 t="s">
        <v>103</v>
      </c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1"/>
      <c r="AZ94" s="141"/>
      <c r="BA94" s="141"/>
      <c r="BB94" s="141"/>
      <c r="BC94" s="141"/>
      <c r="BD94" s="141"/>
      <c r="BE94" s="141"/>
      <c r="BF94" s="141"/>
      <c r="BG94" s="141"/>
      <c r="BH94" s="141"/>
    </row>
    <row r="95" spans="1:60" outlineLevel="1" x14ac:dyDescent="0.2">
      <c r="A95" s="142">
        <v>85</v>
      </c>
      <c r="B95" s="142" t="s">
        <v>260</v>
      </c>
      <c r="C95" s="178" t="s">
        <v>262</v>
      </c>
      <c r="D95" s="148" t="s">
        <v>125</v>
      </c>
      <c r="E95" s="154">
        <v>1</v>
      </c>
      <c r="F95" s="156"/>
      <c r="G95" s="157">
        <f t="shared" si="14"/>
        <v>0</v>
      </c>
      <c r="H95" s="156"/>
      <c r="I95" s="157">
        <f t="shared" si="15"/>
        <v>0</v>
      </c>
      <c r="J95" s="156"/>
      <c r="K95" s="157">
        <f t="shared" si="16"/>
        <v>0</v>
      </c>
      <c r="L95" s="157">
        <v>0</v>
      </c>
      <c r="M95" s="157">
        <f t="shared" si="17"/>
        <v>0</v>
      </c>
      <c r="N95" s="149">
        <v>8.0000000000000004E-4</v>
      </c>
      <c r="O95" s="149">
        <f t="shared" si="18"/>
        <v>8.0000000000000004E-4</v>
      </c>
      <c r="P95" s="149">
        <v>0</v>
      </c>
      <c r="Q95" s="149">
        <f t="shared" si="19"/>
        <v>0</v>
      </c>
      <c r="R95" s="149"/>
      <c r="S95" s="149"/>
      <c r="T95" s="150">
        <v>0</v>
      </c>
      <c r="U95" s="149">
        <f t="shared" si="20"/>
        <v>0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 t="s">
        <v>103</v>
      </c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141"/>
      <c r="BF95" s="141"/>
      <c r="BG95" s="141"/>
      <c r="BH95" s="141"/>
    </row>
    <row r="96" spans="1:60" outlineLevel="1" x14ac:dyDescent="0.2">
      <c r="A96" s="142">
        <v>86</v>
      </c>
      <c r="B96" s="142" t="s">
        <v>263</v>
      </c>
      <c r="C96" s="178" t="s">
        <v>264</v>
      </c>
      <c r="D96" s="148" t="s">
        <v>233</v>
      </c>
      <c r="E96" s="154">
        <v>19</v>
      </c>
      <c r="F96" s="156"/>
      <c r="G96" s="157">
        <f t="shared" si="14"/>
        <v>0</v>
      </c>
      <c r="H96" s="156"/>
      <c r="I96" s="157">
        <f t="shared" si="15"/>
        <v>0</v>
      </c>
      <c r="J96" s="156"/>
      <c r="K96" s="157">
        <f t="shared" si="16"/>
        <v>0</v>
      </c>
      <c r="L96" s="157">
        <v>0</v>
      </c>
      <c r="M96" s="157">
        <f t="shared" si="17"/>
        <v>0</v>
      </c>
      <c r="N96" s="149">
        <v>2.5000000000000001E-4</v>
      </c>
      <c r="O96" s="149">
        <f t="shared" si="18"/>
        <v>4.7499999999999999E-3</v>
      </c>
      <c r="P96" s="149">
        <v>0</v>
      </c>
      <c r="Q96" s="149">
        <f t="shared" si="19"/>
        <v>0</v>
      </c>
      <c r="R96" s="149"/>
      <c r="S96" s="149"/>
      <c r="T96" s="150">
        <v>0.25800000000000001</v>
      </c>
      <c r="U96" s="149">
        <f t="shared" si="20"/>
        <v>4.9000000000000004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 t="s">
        <v>103</v>
      </c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1"/>
      <c r="BH96" s="141"/>
    </row>
    <row r="97" spans="1:60" ht="22.5" outlineLevel="1" x14ac:dyDescent="0.2">
      <c r="A97" s="142">
        <v>87</v>
      </c>
      <c r="B97" s="142" t="s">
        <v>260</v>
      </c>
      <c r="C97" s="178" t="s">
        <v>265</v>
      </c>
      <c r="D97" s="148" t="s">
        <v>125</v>
      </c>
      <c r="E97" s="154">
        <v>1</v>
      </c>
      <c r="F97" s="156"/>
      <c r="G97" s="157">
        <f t="shared" si="14"/>
        <v>0</v>
      </c>
      <c r="H97" s="156"/>
      <c r="I97" s="157">
        <f t="shared" si="15"/>
        <v>0</v>
      </c>
      <c r="J97" s="156"/>
      <c r="K97" s="157">
        <f t="shared" si="16"/>
        <v>0</v>
      </c>
      <c r="L97" s="157">
        <v>0</v>
      </c>
      <c r="M97" s="157">
        <f t="shared" si="17"/>
        <v>0</v>
      </c>
      <c r="N97" s="149">
        <v>8.0000000000000004E-4</v>
      </c>
      <c r="O97" s="149">
        <f t="shared" si="18"/>
        <v>8.0000000000000004E-4</v>
      </c>
      <c r="P97" s="149">
        <v>0</v>
      </c>
      <c r="Q97" s="149">
        <f t="shared" si="19"/>
        <v>0</v>
      </c>
      <c r="R97" s="149"/>
      <c r="S97" s="149"/>
      <c r="T97" s="150">
        <v>0</v>
      </c>
      <c r="U97" s="149">
        <f t="shared" si="20"/>
        <v>0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 t="s">
        <v>103</v>
      </c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  <c r="BF97" s="141"/>
      <c r="BG97" s="141"/>
      <c r="BH97" s="141"/>
    </row>
    <row r="98" spans="1:60" ht="22.5" outlineLevel="1" x14ac:dyDescent="0.2">
      <c r="A98" s="142">
        <v>88</v>
      </c>
      <c r="B98" s="142" t="s">
        <v>266</v>
      </c>
      <c r="C98" s="178" t="s">
        <v>267</v>
      </c>
      <c r="D98" s="148" t="s">
        <v>233</v>
      </c>
      <c r="E98" s="154">
        <v>64</v>
      </c>
      <c r="F98" s="156"/>
      <c r="G98" s="157">
        <f t="shared" si="14"/>
        <v>0</v>
      </c>
      <c r="H98" s="156"/>
      <c r="I98" s="157">
        <f t="shared" si="15"/>
        <v>0</v>
      </c>
      <c r="J98" s="156"/>
      <c r="K98" s="157">
        <f t="shared" si="16"/>
        <v>0</v>
      </c>
      <c r="L98" s="157">
        <v>0</v>
      </c>
      <c r="M98" s="157">
        <f t="shared" si="17"/>
        <v>0</v>
      </c>
      <c r="N98" s="149">
        <v>2.4000000000000001E-4</v>
      </c>
      <c r="O98" s="149">
        <f t="shared" si="18"/>
        <v>1.536E-2</v>
      </c>
      <c r="P98" s="149">
        <v>0</v>
      </c>
      <c r="Q98" s="149">
        <f t="shared" si="19"/>
        <v>0</v>
      </c>
      <c r="R98" s="149"/>
      <c r="S98" s="149"/>
      <c r="T98" s="150">
        <v>0.124</v>
      </c>
      <c r="U98" s="149">
        <f t="shared" si="20"/>
        <v>7.94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 t="s">
        <v>103</v>
      </c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1"/>
      <c r="AZ98" s="141"/>
      <c r="BA98" s="141"/>
      <c r="BB98" s="141"/>
      <c r="BC98" s="141"/>
      <c r="BD98" s="141"/>
      <c r="BE98" s="141"/>
      <c r="BF98" s="141"/>
      <c r="BG98" s="141"/>
      <c r="BH98" s="141"/>
    </row>
    <row r="99" spans="1:60" ht="22.5" outlineLevel="1" x14ac:dyDescent="0.2">
      <c r="A99" s="142">
        <v>89</v>
      </c>
      <c r="B99" s="142" t="s">
        <v>268</v>
      </c>
      <c r="C99" s="178" t="s">
        <v>269</v>
      </c>
      <c r="D99" s="148" t="s">
        <v>116</v>
      </c>
      <c r="E99" s="154">
        <v>13</v>
      </c>
      <c r="F99" s="156"/>
      <c r="G99" s="157">
        <f t="shared" si="14"/>
        <v>0</v>
      </c>
      <c r="H99" s="156"/>
      <c r="I99" s="157">
        <f t="shared" si="15"/>
        <v>0</v>
      </c>
      <c r="J99" s="156"/>
      <c r="K99" s="157">
        <f t="shared" si="16"/>
        <v>0</v>
      </c>
      <c r="L99" s="157">
        <v>0</v>
      </c>
      <c r="M99" s="157">
        <f t="shared" si="17"/>
        <v>0</v>
      </c>
      <c r="N99" s="149">
        <v>8.4999999999999995E-4</v>
      </c>
      <c r="O99" s="149">
        <f t="shared" si="18"/>
        <v>1.1050000000000001E-2</v>
      </c>
      <c r="P99" s="149">
        <v>0</v>
      </c>
      <c r="Q99" s="149">
        <f t="shared" si="19"/>
        <v>0</v>
      </c>
      <c r="R99" s="149"/>
      <c r="S99" s="149"/>
      <c r="T99" s="150">
        <v>0.44500000000000001</v>
      </c>
      <c r="U99" s="149">
        <f t="shared" si="20"/>
        <v>5.79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 t="s">
        <v>103</v>
      </c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141"/>
      <c r="BF99" s="141"/>
      <c r="BG99" s="141"/>
      <c r="BH99" s="141"/>
    </row>
    <row r="100" spans="1:60" ht="22.5" outlineLevel="1" x14ac:dyDescent="0.2">
      <c r="A100" s="142">
        <v>90</v>
      </c>
      <c r="B100" s="142" t="s">
        <v>270</v>
      </c>
      <c r="C100" s="178" t="s">
        <v>271</v>
      </c>
      <c r="D100" s="148" t="s">
        <v>116</v>
      </c>
      <c r="E100" s="154">
        <v>19</v>
      </c>
      <c r="F100" s="156"/>
      <c r="G100" s="157">
        <f t="shared" si="14"/>
        <v>0</v>
      </c>
      <c r="H100" s="156"/>
      <c r="I100" s="157">
        <f t="shared" si="15"/>
        <v>0</v>
      </c>
      <c r="J100" s="156"/>
      <c r="K100" s="157">
        <f t="shared" si="16"/>
        <v>0</v>
      </c>
      <c r="L100" s="157">
        <v>0</v>
      </c>
      <c r="M100" s="157">
        <f t="shared" si="17"/>
        <v>0</v>
      </c>
      <c r="N100" s="149">
        <v>1.64E-3</v>
      </c>
      <c r="O100" s="149">
        <f t="shared" si="18"/>
        <v>3.116E-2</v>
      </c>
      <c r="P100" s="149">
        <v>0</v>
      </c>
      <c r="Q100" s="149">
        <f t="shared" si="19"/>
        <v>0</v>
      </c>
      <c r="R100" s="149"/>
      <c r="S100" s="149"/>
      <c r="T100" s="150">
        <v>0.44500000000000001</v>
      </c>
      <c r="U100" s="149">
        <f t="shared" si="20"/>
        <v>8.4600000000000009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 t="s">
        <v>103</v>
      </c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1"/>
      <c r="AZ100" s="141"/>
      <c r="BA100" s="141"/>
      <c r="BB100" s="141"/>
      <c r="BC100" s="141"/>
      <c r="BD100" s="141"/>
      <c r="BE100" s="141"/>
      <c r="BF100" s="141"/>
      <c r="BG100" s="141"/>
      <c r="BH100" s="141"/>
    </row>
    <row r="101" spans="1:60" ht="22.5" outlineLevel="1" x14ac:dyDescent="0.2">
      <c r="A101" s="142">
        <v>91</v>
      </c>
      <c r="B101" s="142" t="s">
        <v>272</v>
      </c>
      <c r="C101" s="178" t="s">
        <v>273</v>
      </c>
      <c r="D101" s="148" t="s">
        <v>125</v>
      </c>
      <c r="E101" s="154">
        <v>5</v>
      </c>
      <c r="F101" s="156"/>
      <c r="G101" s="157">
        <f t="shared" si="14"/>
        <v>0</v>
      </c>
      <c r="H101" s="156"/>
      <c r="I101" s="157">
        <f t="shared" si="15"/>
        <v>0</v>
      </c>
      <c r="J101" s="156"/>
      <c r="K101" s="157">
        <f t="shared" si="16"/>
        <v>0</v>
      </c>
      <c r="L101" s="157">
        <v>0</v>
      </c>
      <c r="M101" s="157">
        <f t="shared" si="17"/>
        <v>0</v>
      </c>
      <c r="N101" s="149">
        <v>8.0000000000000004E-4</v>
      </c>
      <c r="O101" s="149">
        <f t="shared" si="18"/>
        <v>4.0000000000000001E-3</v>
      </c>
      <c r="P101" s="149">
        <v>0</v>
      </c>
      <c r="Q101" s="149">
        <f t="shared" si="19"/>
        <v>0</v>
      </c>
      <c r="R101" s="149"/>
      <c r="S101" s="149"/>
      <c r="T101" s="150">
        <v>0</v>
      </c>
      <c r="U101" s="149">
        <f t="shared" si="20"/>
        <v>0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 t="s">
        <v>103</v>
      </c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141"/>
      <c r="BF101" s="141"/>
      <c r="BG101" s="141"/>
      <c r="BH101" s="141"/>
    </row>
    <row r="102" spans="1:60" outlineLevel="1" x14ac:dyDescent="0.2">
      <c r="A102" s="142">
        <v>92</v>
      </c>
      <c r="B102" s="142" t="s">
        <v>274</v>
      </c>
      <c r="C102" s="178" t="s">
        <v>275</v>
      </c>
      <c r="D102" s="148" t="s">
        <v>123</v>
      </c>
      <c r="E102" s="154">
        <v>7</v>
      </c>
      <c r="F102" s="156"/>
      <c r="G102" s="157">
        <f t="shared" si="14"/>
        <v>0</v>
      </c>
      <c r="H102" s="156"/>
      <c r="I102" s="157">
        <f t="shared" si="15"/>
        <v>0</v>
      </c>
      <c r="J102" s="156"/>
      <c r="K102" s="157">
        <f t="shared" si="16"/>
        <v>0</v>
      </c>
      <c r="L102" s="157">
        <v>0</v>
      </c>
      <c r="M102" s="157">
        <f t="shared" si="17"/>
        <v>0</v>
      </c>
      <c r="N102" s="149">
        <v>8.0000000000000004E-4</v>
      </c>
      <c r="O102" s="149">
        <f t="shared" si="18"/>
        <v>5.5999999999999999E-3</v>
      </c>
      <c r="P102" s="149">
        <v>0</v>
      </c>
      <c r="Q102" s="149">
        <f t="shared" si="19"/>
        <v>0</v>
      </c>
      <c r="R102" s="149"/>
      <c r="S102" s="149"/>
      <c r="T102" s="150">
        <v>0</v>
      </c>
      <c r="U102" s="149">
        <f t="shared" si="20"/>
        <v>0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 t="s">
        <v>103</v>
      </c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1"/>
      <c r="AZ102" s="141"/>
      <c r="BA102" s="141"/>
      <c r="BB102" s="141"/>
      <c r="BC102" s="141"/>
      <c r="BD102" s="141"/>
      <c r="BE102" s="141"/>
      <c r="BF102" s="141"/>
      <c r="BG102" s="141"/>
      <c r="BH102" s="141"/>
    </row>
    <row r="103" spans="1:60" outlineLevel="1" x14ac:dyDescent="0.2">
      <c r="A103" s="142">
        <v>93</v>
      </c>
      <c r="B103" s="142" t="s">
        <v>274</v>
      </c>
      <c r="C103" s="178" t="s">
        <v>276</v>
      </c>
      <c r="D103" s="148" t="s">
        <v>123</v>
      </c>
      <c r="E103" s="154">
        <v>15</v>
      </c>
      <c r="F103" s="156"/>
      <c r="G103" s="157">
        <f t="shared" si="14"/>
        <v>0</v>
      </c>
      <c r="H103" s="156"/>
      <c r="I103" s="157">
        <f t="shared" si="15"/>
        <v>0</v>
      </c>
      <c r="J103" s="156"/>
      <c r="K103" s="157">
        <f t="shared" si="16"/>
        <v>0</v>
      </c>
      <c r="L103" s="157">
        <v>0</v>
      </c>
      <c r="M103" s="157">
        <f t="shared" si="17"/>
        <v>0</v>
      </c>
      <c r="N103" s="149">
        <v>8.0000000000000004E-4</v>
      </c>
      <c r="O103" s="149">
        <f t="shared" si="18"/>
        <v>1.2E-2</v>
      </c>
      <c r="P103" s="149">
        <v>0</v>
      </c>
      <c r="Q103" s="149">
        <f t="shared" si="19"/>
        <v>0</v>
      </c>
      <c r="R103" s="149"/>
      <c r="S103" s="149"/>
      <c r="T103" s="150">
        <v>0</v>
      </c>
      <c r="U103" s="149">
        <f t="shared" si="20"/>
        <v>0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 t="s">
        <v>103</v>
      </c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  <c r="BH103" s="141"/>
    </row>
    <row r="104" spans="1:60" outlineLevel="1" x14ac:dyDescent="0.2">
      <c r="A104" s="142">
        <v>94</v>
      </c>
      <c r="B104" s="142" t="s">
        <v>274</v>
      </c>
      <c r="C104" s="178" t="s">
        <v>277</v>
      </c>
      <c r="D104" s="148" t="s">
        <v>123</v>
      </c>
      <c r="E104" s="154">
        <v>16</v>
      </c>
      <c r="F104" s="156"/>
      <c r="G104" s="157">
        <f t="shared" si="14"/>
        <v>0</v>
      </c>
      <c r="H104" s="156"/>
      <c r="I104" s="157">
        <f t="shared" si="15"/>
        <v>0</v>
      </c>
      <c r="J104" s="156"/>
      <c r="K104" s="157">
        <f t="shared" si="16"/>
        <v>0</v>
      </c>
      <c r="L104" s="157">
        <v>0</v>
      </c>
      <c r="M104" s="157">
        <f t="shared" si="17"/>
        <v>0</v>
      </c>
      <c r="N104" s="149">
        <v>1E-4</v>
      </c>
      <c r="O104" s="149">
        <f t="shared" si="18"/>
        <v>1.6000000000000001E-3</v>
      </c>
      <c r="P104" s="149">
        <v>0</v>
      </c>
      <c r="Q104" s="149">
        <f t="shared" si="19"/>
        <v>0</v>
      </c>
      <c r="R104" s="149"/>
      <c r="S104" s="149"/>
      <c r="T104" s="150">
        <v>0</v>
      </c>
      <c r="U104" s="149">
        <f t="shared" si="20"/>
        <v>0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 t="s">
        <v>103</v>
      </c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  <c r="BH104" s="141"/>
    </row>
    <row r="105" spans="1:60" ht="22.5" outlineLevel="1" x14ac:dyDescent="0.2">
      <c r="A105" s="142">
        <v>95</v>
      </c>
      <c r="B105" s="142" t="s">
        <v>278</v>
      </c>
      <c r="C105" s="178" t="s">
        <v>279</v>
      </c>
      <c r="D105" s="148" t="s">
        <v>144</v>
      </c>
      <c r="E105" s="154">
        <v>1</v>
      </c>
      <c r="F105" s="156"/>
      <c r="G105" s="157">
        <f t="shared" si="14"/>
        <v>0</v>
      </c>
      <c r="H105" s="156"/>
      <c r="I105" s="157">
        <f t="shared" si="15"/>
        <v>0</v>
      </c>
      <c r="J105" s="156"/>
      <c r="K105" s="157">
        <f t="shared" si="16"/>
        <v>0</v>
      </c>
      <c r="L105" s="157">
        <v>0</v>
      </c>
      <c r="M105" s="157">
        <f t="shared" si="17"/>
        <v>0</v>
      </c>
      <c r="N105" s="149">
        <v>0</v>
      </c>
      <c r="O105" s="149">
        <f t="shared" si="18"/>
        <v>0</v>
      </c>
      <c r="P105" s="149">
        <v>0</v>
      </c>
      <c r="Q105" s="149">
        <f t="shared" si="19"/>
        <v>0</v>
      </c>
      <c r="R105" s="149"/>
      <c r="S105" s="149"/>
      <c r="T105" s="150">
        <v>1.7430000000000001</v>
      </c>
      <c r="U105" s="149">
        <f t="shared" si="20"/>
        <v>1.74</v>
      </c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 t="s">
        <v>103</v>
      </c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141"/>
      <c r="BF105" s="141"/>
      <c r="BG105" s="141"/>
      <c r="BH105" s="141"/>
    </row>
    <row r="106" spans="1:60" outlineLevel="1" x14ac:dyDescent="0.2">
      <c r="A106" s="142">
        <v>96</v>
      </c>
      <c r="B106" s="142" t="s">
        <v>280</v>
      </c>
      <c r="C106" s="178" t="s">
        <v>281</v>
      </c>
      <c r="D106" s="148" t="s">
        <v>233</v>
      </c>
      <c r="E106" s="154">
        <v>10</v>
      </c>
      <c r="F106" s="156"/>
      <c r="G106" s="157">
        <f t="shared" si="14"/>
        <v>0</v>
      </c>
      <c r="H106" s="156"/>
      <c r="I106" s="157">
        <f t="shared" si="15"/>
        <v>0</v>
      </c>
      <c r="J106" s="156"/>
      <c r="K106" s="157">
        <f t="shared" si="16"/>
        <v>0</v>
      </c>
      <c r="L106" s="157">
        <v>0</v>
      </c>
      <c r="M106" s="157">
        <f t="shared" si="17"/>
        <v>0</v>
      </c>
      <c r="N106" s="149">
        <v>0</v>
      </c>
      <c r="O106" s="149">
        <f t="shared" si="18"/>
        <v>0</v>
      </c>
      <c r="P106" s="149">
        <v>1.933E-2</v>
      </c>
      <c r="Q106" s="149">
        <f t="shared" si="19"/>
        <v>0.1933</v>
      </c>
      <c r="R106" s="149"/>
      <c r="S106" s="149"/>
      <c r="T106" s="150">
        <v>0.59</v>
      </c>
      <c r="U106" s="149">
        <f t="shared" si="20"/>
        <v>5.9</v>
      </c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 t="s">
        <v>103</v>
      </c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1"/>
      <c r="AZ106" s="141"/>
      <c r="BA106" s="141"/>
      <c r="BB106" s="141"/>
      <c r="BC106" s="141"/>
      <c r="BD106" s="141"/>
      <c r="BE106" s="141"/>
      <c r="BF106" s="141"/>
      <c r="BG106" s="141"/>
      <c r="BH106" s="141"/>
    </row>
    <row r="107" spans="1:60" outlineLevel="1" x14ac:dyDescent="0.2">
      <c r="A107" s="142">
        <v>97</v>
      </c>
      <c r="B107" s="142" t="s">
        <v>282</v>
      </c>
      <c r="C107" s="178" t="s">
        <v>283</v>
      </c>
      <c r="D107" s="148" t="s">
        <v>233</v>
      </c>
      <c r="E107" s="154">
        <v>14</v>
      </c>
      <c r="F107" s="156"/>
      <c r="G107" s="157">
        <f t="shared" si="14"/>
        <v>0</v>
      </c>
      <c r="H107" s="156"/>
      <c r="I107" s="157">
        <f t="shared" si="15"/>
        <v>0</v>
      </c>
      <c r="J107" s="156"/>
      <c r="K107" s="157">
        <f t="shared" si="16"/>
        <v>0</v>
      </c>
      <c r="L107" s="157">
        <v>0</v>
      </c>
      <c r="M107" s="157">
        <f t="shared" si="17"/>
        <v>0</v>
      </c>
      <c r="N107" s="149">
        <v>0</v>
      </c>
      <c r="O107" s="149">
        <f t="shared" si="18"/>
        <v>0</v>
      </c>
      <c r="P107" s="149">
        <v>1.9460000000000002E-2</v>
      </c>
      <c r="Q107" s="149">
        <f t="shared" si="19"/>
        <v>0.27244000000000002</v>
      </c>
      <c r="R107" s="149"/>
      <c r="S107" s="149"/>
      <c r="T107" s="150">
        <v>0.38200000000000001</v>
      </c>
      <c r="U107" s="149">
        <f t="shared" si="20"/>
        <v>5.35</v>
      </c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 t="s">
        <v>103</v>
      </c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141"/>
      <c r="BF107" s="141"/>
      <c r="BG107" s="141"/>
      <c r="BH107" s="141"/>
    </row>
    <row r="108" spans="1:60" outlineLevel="1" x14ac:dyDescent="0.2">
      <c r="A108" s="142">
        <v>98</v>
      </c>
      <c r="B108" s="142" t="s">
        <v>284</v>
      </c>
      <c r="C108" s="178" t="s">
        <v>285</v>
      </c>
      <c r="D108" s="148" t="s">
        <v>233</v>
      </c>
      <c r="E108" s="154">
        <v>17</v>
      </c>
      <c r="F108" s="156"/>
      <c r="G108" s="157">
        <f t="shared" si="14"/>
        <v>0</v>
      </c>
      <c r="H108" s="156"/>
      <c r="I108" s="157">
        <f t="shared" si="15"/>
        <v>0</v>
      </c>
      <c r="J108" s="156"/>
      <c r="K108" s="157">
        <f t="shared" si="16"/>
        <v>0</v>
      </c>
      <c r="L108" s="157">
        <v>0</v>
      </c>
      <c r="M108" s="157">
        <f t="shared" si="17"/>
        <v>0</v>
      </c>
      <c r="N108" s="149">
        <v>0</v>
      </c>
      <c r="O108" s="149">
        <f t="shared" si="18"/>
        <v>0</v>
      </c>
      <c r="P108" s="149">
        <v>9.1999999999999998E-3</v>
      </c>
      <c r="Q108" s="149">
        <f t="shared" si="19"/>
        <v>0.15640000000000001</v>
      </c>
      <c r="R108" s="149"/>
      <c r="S108" s="149"/>
      <c r="T108" s="150">
        <v>0.46500000000000002</v>
      </c>
      <c r="U108" s="149">
        <f t="shared" si="20"/>
        <v>7.91</v>
      </c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 t="s">
        <v>103</v>
      </c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  <c r="AV108" s="141"/>
      <c r="AW108" s="141"/>
      <c r="AX108" s="141"/>
      <c r="AY108" s="141"/>
      <c r="AZ108" s="141"/>
      <c r="BA108" s="141"/>
      <c r="BB108" s="141"/>
      <c r="BC108" s="141"/>
      <c r="BD108" s="141"/>
      <c r="BE108" s="141"/>
      <c r="BF108" s="141"/>
      <c r="BG108" s="141"/>
      <c r="BH108" s="141"/>
    </row>
    <row r="109" spans="1:60" outlineLevel="1" x14ac:dyDescent="0.2">
      <c r="A109" s="142">
        <v>99</v>
      </c>
      <c r="B109" s="142" t="s">
        <v>286</v>
      </c>
      <c r="C109" s="178" t="s">
        <v>287</v>
      </c>
      <c r="D109" s="148" t="s">
        <v>233</v>
      </c>
      <c r="E109" s="154">
        <v>1</v>
      </c>
      <c r="F109" s="156"/>
      <c r="G109" s="157">
        <f t="shared" si="14"/>
        <v>0</v>
      </c>
      <c r="H109" s="156"/>
      <c r="I109" s="157">
        <f t="shared" si="15"/>
        <v>0</v>
      </c>
      <c r="J109" s="156"/>
      <c r="K109" s="157">
        <f t="shared" si="16"/>
        <v>0</v>
      </c>
      <c r="L109" s="157">
        <v>0</v>
      </c>
      <c r="M109" s="157">
        <f t="shared" si="17"/>
        <v>0</v>
      </c>
      <c r="N109" s="149">
        <v>0</v>
      </c>
      <c r="O109" s="149">
        <f t="shared" si="18"/>
        <v>0</v>
      </c>
      <c r="P109" s="149">
        <v>1.7299999999999999E-2</v>
      </c>
      <c r="Q109" s="149">
        <f t="shared" si="19"/>
        <v>1.7299999999999999E-2</v>
      </c>
      <c r="R109" s="149"/>
      <c r="S109" s="149"/>
      <c r="T109" s="150">
        <v>0.496</v>
      </c>
      <c r="U109" s="149">
        <f t="shared" si="20"/>
        <v>0.5</v>
      </c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 t="s">
        <v>103</v>
      </c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141"/>
      <c r="BF109" s="141"/>
      <c r="BG109" s="141"/>
      <c r="BH109" s="141"/>
    </row>
    <row r="110" spans="1:60" outlineLevel="1" x14ac:dyDescent="0.2">
      <c r="A110" s="142">
        <v>100</v>
      </c>
      <c r="B110" s="142" t="s">
        <v>288</v>
      </c>
      <c r="C110" s="178" t="s">
        <v>289</v>
      </c>
      <c r="D110" s="148" t="s">
        <v>233</v>
      </c>
      <c r="E110" s="154">
        <v>5</v>
      </c>
      <c r="F110" s="156"/>
      <c r="G110" s="157">
        <f t="shared" si="14"/>
        <v>0</v>
      </c>
      <c r="H110" s="156"/>
      <c r="I110" s="157">
        <f t="shared" si="15"/>
        <v>0</v>
      </c>
      <c r="J110" s="156"/>
      <c r="K110" s="157">
        <f t="shared" si="16"/>
        <v>0</v>
      </c>
      <c r="L110" s="157">
        <v>0</v>
      </c>
      <c r="M110" s="157">
        <f t="shared" si="17"/>
        <v>0</v>
      </c>
      <c r="N110" s="149">
        <v>0</v>
      </c>
      <c r="O110" s="149">
        <f t="shared" si="18"/>
        <v>0</v>
      </c>
      <c r="P110" s="149">
        <v>3.4700000000000002E-2</v>
      </c>
      <c r="Q110" s="149">
        <f t="shared" si="19"/>
        <v>0.17349999999999999</v>
      </c>
      <c r="R110" s="149"/>
      <c r="S110" s="149"/>
      <c r="T110" s="150">
        <v>0.56899999999999995</v>
      </c>
      <c r="U110" s="149">
        <f t="shared" si="20"/>
        <v>2.85</v>
      </c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 t="s">
        <v>103</v>
      </c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  <c r="AW110" s="141"/>
      <c r="AX110" s="141"/>
      <c r="AY110" s="141"/>
      <c r="AZ110" s="141"/>
      <c r="BA110" s="141"/>
      <c r="BB110" s="141"/>
      <c r="BC110" s="141"/>
      <c r="BD110" s="141"/>
      <c r="BE110" s="141"/>
      <c r="BF110" s="141"/>
      <c r="BG110" s="141"/>
      <c r="BH110" s="141"/>
    </row>
    <row r="111" spans="1:60" ht="22.5" outlineLevel="1" x14ac:dyDescent="0.2">
      <c r="A111" s="142">
        <v>101</v>
      </c>
      <c r="B111" s="142" t="s">
        <v>290</v>
      </c>
      <c r="C111" s="178" t="s">
        <v>291</v>
      </c>
      <c r="D111" s="148" t="s">
        <v>233</v>
      </c>
      <c r="E111" s="154">
        <v>7</v>
      </c>
      <c r="F111" s="156"/>
      <c r="G111" s="157">
        <f t="shared" si="14"/>
        <v>0</v>
      </c>
      <c r="H111" s="156"/>
      <c r="I111" s="157">
        <f t="shared" si="15"/>
        <v>0</v>
      </c>
      <c r="J111" s="156"/>
      <c r="K111" s="157">
        <f t="shared" si="16"/>
        <v>0</v>
      </c>
      <c r="L111" s="157">
        <v>0</v>
      </c>
      <c r="M111" s="157">
        <f t="shared" si="17"/>
        <v>0</v>
      </c>
      <c r="N111" s="149">
        <v>0</v>
      </c>
      <c r="O111" s="149">
        <f t="shared" si="18"/>
        <v>0</v>
      </c>
      <c r="P111" s="149">
        <v>1.7500000000000002E-2</v>
      </c>
      <c r="Q111" s="149">
        <f t="shared" si="19"/>
        <v>0.1225</v>
      </c>
      <c r="R111" s="149"/>
      <c r="S111" s="149"/>
      <c r="T111" s="150">
        <v>0.23799999999999999</v>
      </c>
      <c r="U111" s="149">
        <f t="shared" si="20"/>
        <v>1.67</v>
      </c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 t="s">
        <v>103</v>
      </c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141"/>
      <c r="BF111" s="141"/>
      <c r="BG111" s="141"/>
      <c r="BH111" s="141"/>
    </row>
    <row r="112" spans="1:60" outlineLevel="1" x14ac:dyDescent="0.2">
      <c r="A112" s="142">
        <v>102</v>
      </c>
      <c r="B112" s="142" t="s">
        <v>292</v>
      </c>
      <c r="C112" s="178" t="s">
        <v>293</v>
      </c>
      <c r="D112" s="148" t="s">
        <v>116</v>
      </c>
      <c r="E112" s="154">
        <v>10</v>
      </c>
      <c r="F112" s="156"/>
      <c r="G112" s="157">
        <f t="shared" si="14"/>
        <v>0</v>
      </c>
      <c r="H112" s="156"/>
      <c r="I112" s="157">
        <f t="shared" si="15"/>
        <v>0</v>
      </c>
      <c r="J112" s="156"/>
      <c r="K112" s="157">
        <f t="shared" si="16"/>
        <v>0</v>
      </c>
      <c r="L112" s="157">
        <v>0</v>
      </c>
      <c r="M112" s="157">
        <f t="shared" si="17"/>
        <v>0</v>
      </c>
      <c r="N112" s="149">
        <v>0</v>
      </c>
      <c r="O112" s="149">
        <f t="shared" si="18"/>
        <v>0</v>
      </c>
      <c r="P112" s="149">
        <v>4.8999999999999998E-4</v>
      </c>
      <c r="Q112" s="149">
        <f t="shared" si="19"/>
        <v>4.8999999999999998E-3</v>
      </c>
      <c r="R112" s="149"/>
      <c r="S112" s="149"/>
      <c r="T112" s="150">
        <v>0.114</v>
      </c>
      <c r="U112" s="149">
        <f t="shared" si="20"/>
        <v>1.1399999999999999</v>
      </c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 t="s">
        <v>103</v>
      </c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  <c r="AW112" s="141"/>
      <c r="AX112" s="141"/>
      <c r="AY112" s="141"/>
      <c r="AZ112" s="141"/>
      <c r="BA112" s="141"/>
      <c r="BB112" s="141"/>
      <c r="BC112" s="141"/>
      <c r="BD112" s="141"/>
      <c r="BE112" s="141"/>
      <c r="BF112" s="141"/>
      <c r="BG112" s="141"/>
      <c r="BH112" s="141"/>
    </row>
    <row r="113" spans="1:60" outlineLevel="1" x14ac:dyDescent="0.2">
      <c r="A113" s="142">
        <v>103</v>
      </c>
      <c r="B113" s="142" t="s">
        <v>294</v>
      </c>
      <c r="C113" s="178" t="s">
        <v>295</v>
      </c>
      <c r="D113" s="148" t="s">
        <v>233</v>
      </c>
      <c r="E113" s="154">
        <v>5</v>
      </c>
      <c r="F113" s="156"/>
      <c r="G113" s="157">
        <f t="shared" si="14"/>
        <v>0</v>
      </c>
      <c r="H113" s="156"/>
      <c r="I113" s="157">
        <f t="shared" si="15"/>
        <v>0</v>
      </c>
      <c r="J113" s="156"/>
      <c r="K113" s="157">
        <f t="shared" si="16"/>
        <v>0</v>
      </c>
      <c r="L113" s="157">
        <v>0</v>
      </c>
      <c r="M113" s="157">
        <f t="shared" si="17"/>
        <v>0</v>
      </c>
      <c r="N113" s="149">
        <v>0</v>
      </c>
      <c r="O113" s="149">
        <f t="shared" si="18"/>
        <v>0</v>
      </c>
      <c r="P113" s="149">
        <v>1.56E-3</v>
      </c>
      <c r="Q113" s="149">
        <f t="shared" si="19"/>
        <v>7.7999999999999996E-3</v>
      </c>
      <c r="R113" s="149"/>
      <c r="S113" s="149"/>
      <c r="T113" s="150">
        <v>0.217</v>
      </c>
      <c r="U113" s="149">
        <f t="shared" si="20"/>
        <v>1.0900000000000001</v>
      </c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 t="s">
        <v>103</v>
      </c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141"/>
      <c r="BF113" s="141"/>
      <c r="BG113" s="141"/>
      <c r="BH113" s="141"/>
    </row>
    <row r="114" spans="1:60" outlineLevel="1" x14ac:dyDescent="0.2">
      <c r="A114" s="142">
        <v>104</v>
      </c>
      <c r="B114" s="142" t="s">
        <v>296</v>
      </c>
      <c r="C114" s="178" t="s">
        <v>297</v>
      </c>
      <c r="D114" s="148" t="s">
        <v>233</v>
      </c>
      <c r="E114" s="154">
        <v>32</v>
      </c>
      <c r="F114" s="156"/>
      <c r="G114" s="157">
        <f t="shared" si="14"/>
        <v>0</v>
      </c>
      <c r="H114" s="156"/>
      <c r="I114" s="157">
        <f t="shared" si="15"/>
        <v>0</v>
      </c>
      <c r="J114" s="156"/>
      <c r="K114" s="157">
        <f t="shared" si="16"/>
        <v>0</v>
      </c>
      <c r="L114" s="157">
        <v>0</v>
      </c>
      <c r="M114" s="157">
        <f t="shared" si="17"/>
        <v>0</v>
      </c>
      <c r="N114" s="149">
        <v>0</v>
      </c>
      <c r="O114" s="149">
        <f t="shared" si="18"/>
        <v>0</v>
      </c>
      <c r="P114" s="149">
        <v>8.5999999999999998E-4</v>
      </c>
      <c r="Q114" s="149">
        <f t="shared" si="19"/>
        <v>2.7519999999999999E-2</v>
      </c>
      <c r="R114" s="149"/>
      <c r="S114" s="149"/>
      <c r="T114" s="150">
        <v>0.222</v>
      </c>
      <c r="U114" s="149">
        <f t="shared" si="20"/>
        <v>7.1</v>
      </c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 t="s">
        <v>103</v>
      </c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  <c r="AV114" s="141"/>
      <c r="AW114" s="141"/>
      <c r="AX114" s="141"/>
      <c r="AY114" s="141"/>
      <c r="AZ114" s="141"/>
      <c r="BA114" s="141"/>
      <c r="BB114" s="141"/>
      <c r="BC114" s="141"/>
      <c r="BD114" s="141"/>
      <c r="BE114" s="141"/>
      <c r="BF114" s="141"/>
      <c r="BG114" s="141"/>
      <c r="BH114" s="141"/>
    </row>
    <row r="115" spans="1:60" outlineLevel="1" x14ac:dyDescent="0.2">
      <c r="A115" s="142">
        <v>105</v>
      </c>
      <c r="B115" s="142" t="s">
        <v>298</v>
      </c>
      <c r="C115" s="178" t="s">
        <v>299</v>
      </c>
      <c r="D115" s="148" t="s">
        <v>116</v>
      </c>
      <c r="E115" s="154">
        <v>32</v>
      </c>
      <c r="F115" s="156"/>
      <c r="G115" s="157">
        <f t="shared" si="14"/>
        <v>0</v>
      </c>
      <c r="H115" s="156"/>
      <c r="I115" s="157">
        <f t="shared" si="15"/>
        <v>0</v>
      </c>
      <c r="J115" s="156"/>
      <c r="K115" s="157">
        <f t="shared" si="16"/>
        <v>0</v>
      </c>
      <c r="L115" s="157">
        <v>0</v>
      </c>
      <c r="M115" s="157">
        <f t="shared" si="17"/>
        <v>0</v>
      </c>
      <c r="N115" s="149">
        <v>0</v>
      </c>
      <c r="O115" s="149">
        <f t="shared" si="18"/>
        <v>0</v>
      </c>
      <c r="P115" s="149">
        <v>8.4999999999999995E-4</v>
      </c>
      <c r="Q115" s="149">
        <f t="shared" si="19"/>
        <v>2.7199999999999998E-2</v>
      </c>
      <c r="R115" s="149"/>
      <c r="S115" s="149"/>
      <c r="T115" s="150">
        <v>3.7999999999999999E-2</v>
      </c>
      <c r="U115" s="149">
        <f t="shared" si="20"/>
        <v>1.22</v>
      </c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 t="s">
        <v>103</v>
      </c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141"/>
      <c r="BF115" s="141"/>
      <c r="BG115" s="141"/>
      <c r="BH115" s="141"/>
    </row>
    <row r="116" spans="1:60" ht="22.5" outlineLevel="1" x14ac:dyDescent="0.2">
      <c r="A116" s="142">
        <v>106</v>
      </c>
      <c r="B116" s="142" t="s">
        <v>300</v>
      </c>
      <c r="C116" s="178" t="s">
        <v>301</v>
      </c>
      <c r="D116" s="148" t="s">
        <v>125</v>
      </c>
      <c r="E116" s="154">
        <v>1</v>
      </c>
      <c r="F116" s="156"/>
      <c r="G116" s="157">
        <f t="shared" si="14"/>
        <v>0</v>
      </c>
      <c r="H116" s="156"/>
      <c r="I116" s="157">
        <f t="shared" si="15"/>
        <v>0</v>
      </c>
      <c r="J116" s="156"/>
      <c r="K116" s="157">
        <f t="shared" si="16"/>
        <v>0</v>
      </c>
      <c r="L116" s="157">
        <v>0</v>
      </c>
      <c r="M116" s="157">
        <f t="shared" si="17"/>
        <v>0</v>
      </c>
      <c r="N116" s="149">
        <v>0</v>
      </c>
      <c r="O116" s="149">
        <f t="shared" si="18"/>
        <v>0</v>
      </c>
      <c r="P116" s="149">
        <v>0</v>
      </c>
      <c r="Q116" s="149">
        <f t="shared" si="19"/>
        <v>0</v>
      </c>
      <c r="R116" s="149"/>
      <c r="S116" s="149"/>
      <c r="T116" s="150">
        <v>0</v>
      </c>
      <c r="U116" s="149">
        <f t="shared" si="20"/>
        <v>0</v>
      </c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 t="s">
        <v>103</v>
      </c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1"/>
      <c r="AZ116" s="141"/>
      <c r="BA116" s="141"/>
      <c r="BB116" s="141"/>
      <c r="BC116" s="141"/>
      <c r="BD116" s="141"/>
      <c r="BE116" s="141"/>
      <c r="BF116" s="141"/>
      <c r="BG116" s="141"/>
      <c r="BH116" s="141"/>
    </row>
    <row r="117" spans="1:60" x14ac:dyDescent="0.2">
      <c r="A117" s="143" t="s">
        <v>98</v>
      </c>
      <c r="B117" s="143" t="s">
        <v>69</v>
      </c>
      <c r="C117" s="179" t="s">
        <v>70</v>
      </c>
      <c r="D117" s="151"/>
      <c r="E117" s="155"/>
      <c r="F117" s="158"/>
      <c r="G117" s="158">
        <f>SUMIF(AE118:AE120,"&lt;&gt;NOR",G118:G120)</f>
        <v>0</v>
      </c>
      <c r="H117" s="158"/>
      <c r="I117" s="158">
        <f>SUM(I118:I120)</f>
        <v>0</v>
      </c>
      <c r="J117" s="158"/>
      <c r="K117" s="158">
        <f>SUM(K118:K120)</f>
        <v>0</v>
      </c>
      <c r="L117" s="158"/>
      <c r="M117" s="158">
        <f>SUM(M118:M120)</f>
        <v>0</v>
      </c>
      <c r="N117" s="152"/>
      <c r="O117" s="152">
        <f>SUM(O118:O120)</f>
        <v>0.16999999999999998</v>
      </c>
      <c r="P117" s="152"/>
      <c r="Q117" s="152">
        <f>SUM(Q118:Q120)</f>
        <v>0</v>
      </c>
      <c r="R117" s="152"/>
      <c r="S117" s="152"/>
      <c r="T117" s="153"/>
      <c r="U117" s="152">
        <f>SUM(U118:U120)</f>
        <v>19.48</v>
      </c>
      <c r="AE117" t="s">
        <v>99</v>
      </c>
    </row>
    <row r="118" spans="1:60" outlineLevel="1" x14ac:dyDescent="0.2">
      <c r="A118" s="142">
        <v>107</v>
      </c>
      <c r="B118" s="142" t="s">
        <v>302</v>
      </c>
      <c r="C118" s="178" t="s">
        <v>303</v>
      </c>
      <c r="D118" s="148" t="s">
        <v>233</v>
      </c>
      <c r="E118" s="154">
        <v>10</v>
      </c>
      <c r="F118" s="156"/>
      <c r="G118" s="157">
        <f>ROUND(E118*F118,2)</f>
        <v>0</v>
      </c>
      <c r="H118" s="156"/>
      <c r="I118" s="157">
        <f>ROUND(E118*H118,2)</f>
        <v>0</v>
      </c>
      <c r="J118" s="156"/>
      <c r="K118" s="157">
        <f>ROUND(E118*J118,2)</f>
        <v>0</v>
      </c>
      <c r="L118" s="157">
        <v>0</v>
      </c>
      <c r="M118" s="157">
        <f>G118*(1+L118/100)</f>
        <v>0</v>
      </c>
      <c r="N118" s="149">
        <v>8.9999999999999993E-3</v>
      </c>
      <c r="O118" s="149">
        <f>ROUND(E118*N118,5)</f>
        <v>0.09</v>
      </c>
      <c r="P118" s="149">
        <v>0</v>
      </c>
      <c r="Q118" s="149">
        <f>ROUND(E118*P118,5)</f>
        <v>0</v>
      </c>
      <c r="R118" s="149"/>
      <c r="S118" s="149"/>
      <c r="T118" s="150">
        <v>1.77</v>
      </c>
      <c r="U118" s="149">
        <f>ROUND(E118*T118,2)</f>
        <v>17.7</v>
      </c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 t="s">
        <v>103</v>
      </c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1"/>
      <c r="AZ118" s="141"/>
      <c r="BA118" s="141"/>
      <c r="BB118" s="141"/>
      <c r="BC118" s="141"/>
      <c r="BD118" s="141"/>
      <c r="BE118" s="141"/>
      <c r="BF118" s="141"/>
      <c r="BG118" s="141"/>
      <c r="BH118" s="141"/>
    </row>
    <row r="119" spans="1:60" ht="22.5" outlineLevel="1" x14ac:dyDescent="0.2">
      <c r="A119" s="142">
        <v>108</v>
      </c>
      <c r="B119" s="142" t="s">
        <v>304</v>
      </c>
      <c r="C119" s="178" t="s">
        <v>305</v>
      </c>
      <c r="D119" s="148" t="s">
        <v>123</v>
      </c>
      <c r="E119" s="154">
        <v>4</v>
      </c>
      <c r="F119" s="156"/>
      <c r="G119" s="157">
        <f>ROUND(E119*F119,2)</f>
        <v>0</v>
      </c>
      <c r="H119" s="156"/>
      <c r="I119" s="157">
        <f>ROUND(E119*H119,2)</f>
        <v>0</v>
      </c>
      <c r="J119" s="156"/>
      <c r="K119" s="157">
        <f>ROUND(E119*J119,2)</f>
        <v>0</v>
      </c>
      <c r="L119" s="157">
        <v>0</v>
      </c>
      <c r="M119" s="157">
        <f>G119*(1+L119/100)</f>
        <v>0</v>
      </c>
      <c r="N119" s="149">
        <v>0.02</v>
      </c>
      <c r="O119" s="149">
        <f>ROUND(E119*N119,5)</f>
        <v>0.08</v>
      </c>
      <c r="P119" s="149">
        <v>0</v>
      </c>
      <c r="Q119" s="149">
        <f>ROUND(E119*P119,5)</f>
        <v>0</v>
      </c>
      <c r="R119" s="149"/>
      <c r="S119" s="149"/>
      <c r="T119" s="150">
        <v>0</v>
      </c>
      <c r="U119" s="149">
        <f>ROUND(E119*T119,2)</f>
        <v>0</v>
      </c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 t="s">
        <v>103</v>
      </c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1"/>
      <c r="AZ119" s="141"/>
      <c r="BA119" s="141"/>
      <c r="BB119" s="141"/>
      <c r="BC119" s="141"/>
      <c r="BD119" s="141"/>
      <c r="BE119" s="141"/>
      <c r="BF119" s="141"/>
      <c r="BG119" s="141"/>
      <c r="BH119" s="141"/>
    </row>
    <row r="120" spans="1:60" ht="22.5" outlineLevel="1" x14ac:dyDescent="0.2">
      <c r="A120" s="142">
        <v>109</v>
      </c>
      <c r="B120" s="142" t="s">
        <v>306</v>
      </c>
      <c r="C120" s="178" t="s">
        <v>307</v>
      </c>
      <c r="D120" s="148" t="s">
        <v>144</v>
      </c>
      <c r="E120" s="154">
        <v>1</v>
      </c>
      <c r="F120" s="156"/>
      <c r="G120" s="157">
        <f>ROUND(E120*F120,2)</f>
        <v>0</v>
      </c>
      <c r="H120" s="156"/>
      <c r="I120" s="157">
        <f>ROUND(E120*H120,2)</f>
        <v>0</v>
      </c>
      <c r="J120" s="156"/>
      <c r="K120" s="157">
        <f>ROUND(E120*J120,2)</f>
        <v>0</v>
      </c>
      <c r="L120" s="157">
        <v>0</v>
      </c>
      <c r="M120" s="157">
        <f>G120*(1+L120/100)</f>
        <v>0</v>
      </c>
      <c r="N120" s="149">
        <v>0</v>
      </c>
      <c r="O120" s="149">
        <f>ROUND(E120*N120,5)</f>
        <v>0</v>
      </c>
      <c r="P120" s="149">
        <v>0</v>
      </c>
      <c r="Q120" s="149">
        <f>ROUND(E120*P120,5)</f>
        <v>0</v>
      </c>
      <c r="R120" s="149"/>
      <c r="S120" s="149"/>
      <c r="T120" s="150">
        <v>1.7789999999999999</v>
      </c>
      <c r="U120" s="149">
        <f>ROUND(E120*T120,2)</f>
        <v>1.78</v>
      </c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 t="s">
        <v>103</v>
      </c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1"/>
      <c r="AZ120" s="141"/>
      <c r="BA120" s="141"/>
      <c r="BB120" s="141"/>
      <c r="BC120" s="141"/>
      <c r="BD120" s="141"/>
      <c r="BE120" s="141"/>
      <c r="BF120" s="141"/>
      <c r="BG120" s="141"/>
      <c r="BH120" s="141"/>
    </row>
    <row r="121" spans="1:60" x14ac:dyDescent="0.2">
      <c r="A121" s="143" t="s">
        <v>98</v>
      </c>
      <c r="B121" s="143" t="s">
        <v>71</v>
      </c>
      <c r="C121" s="179" t="s">
        <v>26</v>
      </c>
      <c r="D121" s="151"/>
      <c r="E121" s="155"/>
      <c r="F121" s="158"/>
      <c r="G121" s="158">
        <f>SUMIF(AE122:AE123,"&lt;&gt;NOR",G122:G123)</f>
        <v>0</v>
      </c>
      <c r="H121" s="158"/>
      <c r="I121" s="158">
        <f>SUM(I122:I123)</f>
        <v>0</v>
      </c>
      <c r="J121" s="158"/>
      <c r="K121" s="158">
        <f>SUM(K122:K123)</f>
        <v>0</v>
      </c>
      <c r="L121" s="158"/>
      <c r="M121" s="158">
        <f>SUM(M122:M123)</f>
        <v>0</v>
      </c>
      <c r="N121" s="152"/>
      <c r="O121" s="152">
        <f>SUM(O122:O123)</f>
        <v>0</v>
      </c>
      <c r="P121" s="152"/>
      <c r="Q121" s="152">
        <f>SUM(Q122:Q123)</f>
        <v>0</v>
      </c>
      <c r="R121" s="152"/>
      <c r="S121" s="152"/>
      <c r="T121" s="153"/>
      <c r="U121" s="152">
        <f>SUM(U122:U123)</f>
        <v>0</v>
      </c>
      <c r="AE121" t="s">
        <v>99</v>
      </c>
    </row>
    <row r="122" spans="1:60" ht="22.5" outlineLevel="1" x14ac:dyDescent="0.2">
      <c r="A122" s="142">
        <v>110</v>
      </c>
      <c r="B122" s="142" t="s">
        <v>308</v>
      </c>
      <c r="C122" s="178" t="s">
        <v>309</v>
      </c>
      <c r="D122" s="148" t="s">
        <v>310</v>
      </c>
      <c r="E122" s="154">
        <v>1</v>
      </c>
      <c r="F122" s="156"/>
      <c r="G122" s="157">
        <f>ROUND(E122*F122,2)</f>
        <v>0</v>
      </c>
      <c r="H122" s="156"/>
      <c r="I122" s="157">
        <f>ROUND(E122*H122,2)</f>
        <v>0</v>
      </c>
      <c r="J122" s="156"/>
      <c r="K122" s="157">
        <f>ROUND(E122*J122,2)</f>
        <v>0</v>
      </c>
      <c r="L122" s="157">
        <v>0</v>
      </c>
      <c r="M122" s="157">
        <f>G122*(1+L122/100)</f>
        <v>0</v>
      </c>
      <c r="N122" s="149">
        <v>0</v>
      </c>
      <c r="O122" s="149">
        <f>ROUND(E122*N122,5)</f>
        <v>0</v>
      </c>
      <c r="P122" s="149">
        <v>0</v>
      </c>
      <c r="Q122" s="149">
        <f>ROUND(E122*P122,5)</f>
        <v>0</v>
      </c>
      <c r="R122" s="149"/>
      <c r="S122" s="149"/>
      <c r="T122" s="150">
        <v>0</v>
      </c>
      <c r="U122" s="149">
        <f>ROUND(E122*T122,2)</f>
        <v>0</v>
      </c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 t="s">
        <v>103</v>
      </c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  <c r="AW122" s="141"/>
      <c r="AX122" s="141"/>
      <c r="AY122" s="141"/>
      <c r="AZ122" s="141"/>
      <c r="BA122" s="141"/>
      <c r="BB122" s="141"/>
      <c r="BC122" s="141"/>
      <c r="BD122" s="141"/>
      <c r="BE122" s="141"/>
      <c r="BF122" s="141"/>
      <c r="BG122" s="141"/>
      <c r="BH122" s="141"/>
    </row>
    <row r="123" spans="1:60" outlineLevel="1" x14ac:dyDescent="0.2">
      <c r="A123" s="167">
        <v>111</v>
      </c>
      <c r="B123" s="167" t="s">
        <v>308</v>
      </c>
      <c r="C123" s="180" t="s">
        <v>311</v>
      </c>
      <c r="D123" s="168" t="s">
        <v>310</v>
      </c>
      <c r="E123" s="169">
        <v>1</v>
      </c>
      <c r="F123" s="170"/>
      <c r="G123" s="171">
        <f>ROUND(E123*F123,2)</f>
        <v>0</v>
      </c>
      <c r="H123" s="170"/>
      <c r="I123" s="171">
        <f>ROUND(E123*H123,2)</f>
        <v>0</v>
      </c>
      <c r="J123" s="170"/>
      <c r="K123" s="171">
        <f>ROUND(E123*J123,2)</f>
        <v>0</v>
      </c>
      <c r="L123" s="171">
        <v>0</v>
      </c>
      <c r="M123" s="171">
        <f>G123*(1+L123/100)</f>
        <v>0</v>
      </c>
      <c r="N123" s="172">
        <v>0</v>
      </c>
      <c r="O123" s="172">
        <f>ROUND(E123*N123,5)</f>
        <v>0</v>
      </c>
      <c r="P123" s="172">
        <v>0</v>
      </c>
      <c r="Q123" s="172">
        <f>ROUND(E123*P123,5)</f>
        <v>0</v>
      </c>
      <c r="R123" s="172"/>
      <c r="S123" s="172"/>
      <c r="T123" s="173">
        <v>0</v>
      </c>
      <c r="U123" s="172">
        <f>ROUND(E123*T123,2)</f>
        <v>0</v>
      </c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 t="s">
        <v>103</v>
      </c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  <c r="AV123" s="141"/>
      <c r="AW123" s="141"/>
      <c r="AX123" s="141"/>
      <c r="AY123" s="141"/>
      <c r="AZ123" s="141"/>
      <c r="BA123" s="141"/>
      <c r="BB123" s="141"/>
      <c r="BC123" s="141"/>
      <c r="BD123" s="141"/>
      <c r="BE123" s="141"/>
      <c r="BF123" s="141"/>
      <c r="BG123" s="141"/>
      <c r="BH123" s="141"/>
    </row>
    <row r="124" spans="1:60" x14ac:dyDescent="0.2">
      <c r="A124" s="143" t="s">
        <v>98</v>
      </c>
      <c r="B124" s="143"/>
      <c r="C124" s="179" t="s">
        <v>316</v>
      </c>
      <c r="D124" s="151"/>
      <c r="E124" s="155"/>
      <c r="F124" s="158"/>
      <c r="G124" s="158">
        <f>SUMIF(AE125:AE126,"&lt;&gt;NOR",G125:G126)</f>
        <v>0</v>
      </c>
      <c r="H124" s="158"/>
      <c r="I124" s="158">
        <f>SUM(I125:I126)</f>
        <v>0</v>
      </c>
      <c r="J124" s="158"/>
      <c r="K124" s="158">
        <f>SUM(K125:K126)</f>
        <v>0</v>
      </c>
      <c r="L124" s="158"/>
      <c r="M124" s="158">
        <f>SUM(M125:M126)</f>
        <v>0</v>
      </c>
      <c r="N124" s="152"/>
      <c r="O124" s="152">
        <f>SUM(O125:O126)</f>
        <v>0</v>
      </c>
      <c r="P124" s="152"/>
      <c r="Q124" s="152">
        <f>SUM(Q125:Q126)</f>
        <v>0</v>
      </c>
      <c r="R124" s="152"/>
      <c r="S124" s="152"/>
      <c r="T124" s="153"/>
      <c r="U124" s="152">
        <f>SUM(U125:U126)</f>
        <v>0</v>
      </c>
      <c r="AE124" t="s">
        <v>99</v>
      </c>
    </row>
    <row r="125" spans="1:60" ht="33.75" outlineLevel="1" x14ac:dyDescent="0.2">
      <c r="A125" s="142">
        <v>112</v>
      </c>
      <c r="B125" s="142" t="s">
        <v>317</v>
      </c>
      <c r="C125" s="178" t="s">
        <v>319</v>
      </c>
      <c r="D125" s="148" t="s">
        <v>310</v>
      </c>
      <c r="E125" s="154">
        <v>6</v>
      </c>
      <c r="F125" s="156"/>
      <c r="G125" s="157">
        <f>ROUND(E125*F125,2)</f>
        <v>0</v>
      </c>
      <c r="H125" s="156"/>
      <c r="I125" s="157">
        <f>ROUND(E125*H125,2)</f>
        <v>0</v>
      </c>
      <c r="J125" s="156"/>
      <c r="K125" s="157">
        <f>ROUND(E125*J125,2)</f>
        <v>0</v>
      </c>
      <c r="L125" s="157">
        <v>0</v>
      </c>
      <c r="M125" s="157">
        <f>G125*(1+L125/100)</f>
        <v>0</v>
      </c>
      <c r="N125" s="149">
        <v>0</v>
      </c>
      <c r="O125" s="149">
        <f>ROUND(E125*N125,5)</f>
        <v>0</v>
      </c>
      <c r="P125" s="149">
        <v>0</v>
      </c>
      <c r="Q125" s="149">
        <f>ROUND(E125*P125,5)</f>
        <v>0</v>
      </c>
      <c r="R125" s="149"/>
      <c r="S125" s="149"/>
      <c r="T125" s="150">
        <v>0</v>
      </c>
      <c r="U125" s="149">
        <f>ROUND(E125*T125,2)</f>
        <v>0</v>
      </c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 t="s">
        <v>103</v>
      </c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>
        <v>1</v>
      </c>
      <c r="AP125" s="141"/>
      <c r="AQ125" s="141"/>
      <c r="AR125" s="141"/>
      <c r="AS125" s="141"/>
      <c r="AT125" s="141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141"/>
      <c r="BF125" s="141"/>
      <c r="BG125" s="141"/>
      <c r="BH125" s="141"/>
    </row>
    <row r="126" spans="1:60" ht="22.5" outlineLevel="1" x14ac:dyDescent="0.2">
      <c r="A126" s="167">
        <v>113</v>
      </c>
      <c r="B126" s="167" t="s">
        <v>317</v>
      </c>
      <c r="C126" s="180" t="s">
        <v>318</v>
      </c>
      <c r="D126" s="168" t="s">
        <v>310</v>
      </c>
      <c r="E126" s="169">
        <v>5</v>
      </c>
      <c r="F126" s="170"/>
      <c r="G126" s="171">
        <f>ROUND(E126*F126,2)</f>
        <v>0</v>
      </c>
      <c r="H126" s="170"/>
      <c r="I126" s="171">
        <f>ROUND(E126*H126,2)</f>
        <v>0</v>
      </c>
      <c r="J126" s="170"/>
      <c r="K126" s="171">
        <f>ROUND(E126*J126,2)</f>
        <v>0</v>
      </c>
      <c r="L126" s="171">
        <v>0</v>
      </c>
      <c r="M126" s="171">
        <f>G126*(1+L126/100)</f>
        <v>0</v>
      </c>
      <c r="N126" s="172">
        <v>0</v>
      </c>
      <c r="O126" s="172">
        <f>ROUND(E126*N126,5)</f>
        <v>0</v>
      </c>
      <c r="P126" s="172">
        <v>0</v>
      </c>
      <c r="Q126" s="172">
        <f>ROUND(E126*P126,5)</f>
        <v>0</v>
      </c>
      <c r="R126" s="172"/>
      <c r="S126" s="172"/>
      <c r="T126" s="173">
        <v>0</v>
      </c>
      <c r="U126" s="172">
        <f>ROUND(E126*T126,2)</f>
        <v>0</v>
      </c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 t="s">
        <v>103</v>
      </c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>
        <v>1</v>
      </c>
      <c r="AP126" s="141"/>
      <c r="AQ126" s="141"/>
      <c r="AR126" s="141"/>
      <c r="AS126" s="141"/>
      <c r="AT126" s="141"/>
      <c r="AU126" s="141"/>
      <c r="AV126" s="141"/>
      <c r="AW126" s="141"/>
      <c r="AX126" s="141"/>
      <c r="AY126" s="141"/>
      <c r="AZ126" s="141"/>
      <c r="BA126" s="141"/>
      <c r="BB126" s="141"/>
      <c r="BC126" s="141"/>
      <c r="BD126" s="141"/>
      <c r="BE126" s="141"/>
      <c r="BF126" s="141"/>
      <c r="BG126" s="141"/>
      <c r="BH126" s="141"/>
    </row>
    <row r="127" spans="1:60" outlineLevel="1" x14ac:dyDescent="0.2">
      <c r="A127" s="167"/>
      <c r="B127" s="167"/>
      <c r="C127" s="180"/>
      <c r="D127" s="168"/>
      <c r="E127" s="169"/>
      <c r="F127" s="170"/>
      <c r="G127" s="171">
        <f>ROUND(E127*F127,2)</f>
        <v>0</v>
      </c>
      <c r="H127" s="188"/>
      <c r="I127" s="189"/>
      <c r="J127" s="188"/>
      <c r="K127" s="189"/>
      <c r="L127" s="189"/>
      <c r="M127" s="189"/>
      <c r="N127" s="186"/>
      <c r="O127" s="186"/>
      <c r="P127" s="186"/>
      <c r="Q127" s="186"/>
      <c r="R127" s="186"/>
      <c r="S127" s="186"/>
      <c r="T127" s="186"/>
      <c r="U127" s="186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141"/>
      <c r="BF127" s="141"/>
      <c r="BG127" s="141"/>
      <c r="BH127" s="141"/>
    </row>
    <row r="128" spans="1:60" outlineLevel="1" x14ac:dyDescent="0.2">
      <c r="A128" s="184"/>
      <c r="B128" s="184"/>
      <c r="C128" s="185"/>
      <c r="D128" s="186"/>
      <c r="E128" s="187"/>
      <c r="F128" s="188"/>
      <c r="G128" s="189"/>
      <c r="H128" s="188"/>
      <c r="I128" s="189"/>
      <c r="J128" s="188"/>
      <c r="K128" s="189"/>
      <c r="L128" s="189"/>
      <c r="M128" s="189"/>
      <c r="N128" s="186"/>
      <c r="O128" s="186"/>
      <c r="P128" s="186"/>
      <c r="Q128" s="186"/>
      <c r="R128" s="186"/>
      <c r="S128" s="186"/>
      <c r="T128" s="186"/>
      <c r="U128" s="186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  <c r="AV128" s="141"/>
      <c r="AW128" s="141"/>
      <c r="AX128" s="141"/>
      <c r="AY128" s="141"/>
      <c r="AZ128" s="141"/>
      <c r="BA128" s="141"/>
      <c r="BB128" s="141"/>
      <c r="BC128" s="141"/>
      <c r="BD128" s="141"/>
      <c r="BE128" s="141"/>
      <c r="BF128" s="141"/>
      <c r="BG128" s="141"/>
      <c r="BH128" s="141"/>
    </row>
    <row r="129" spans="1:60" outlineLevel="1" x14ac:dyDescent="0.2">
      <c r="A129" s="184"/>
      <c r="B129" s="184"/>
      <c r="C129" s="185"/>
      <c r="D129" s="186"/>
      <c r="E129" s="187"/>
      <c r="F129" s="188"/>
      <c r="G129" s="189"/>
      <c r="H129" s="188"/>
      <c r="I129" s="189"/>
      <c r="J129" s="188"/>
      <c r="K129" s="189"/>
      <c r="L129" s="189"/>
      <c r="M129" s="189"/>
      <c r="N129" s="186"/>
      <c r="O129" s="186"/>
      <c r="P129" s="186"/>
      <c r="Q129" s="186"/>
      <c r="R129" s="186"/>
      <c r="S129" s="186"/>
      <c r="T129" s="186"/>
      <c r="U129" s="186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141"/>
      <c r="BF129" s="141"/>
      <c r="BG129" s="141"/>
      <c r="BH129" s="141"/>
    </row>
    <row r="130" spans="1:60" outlineLevel="1" x14ac:dyDescent="0.2">
      <c r="A130" s="184"/>
      <c r="B130" s="184"/>
      <c r="C130" s="185"/>
      <c r="D130" s="186"/>
      <c r="E130" s="187"/>
      <c r="F130" s="188"/>
      <c r="G130" s="189"/>
      <c r="H130" s="188"/>
      <c r="I130" s="189"/>
      <c r="J130" s="188"/>
      <c r="K130" s="189"/>
      <c r="L130" s="189"/>
      <c r="M130" s="189"/>
      <c r="N130" s="186"/>
      <c r="O130" s="186"/>
      <c r="P130" s="186"/>
      <c r="Q130" s="186"/>
      <c r="R130" s="186"/>
      <c r="S130" s="186"/>
      <c r="T130" s="186"/>
      <c r="U130" s="186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  <c r="AV130" s="141"/>
      <c r="AW130" s="141"/>
      <c r="AX130" s="141"/>
      <c r="AY130" s="141"/>
      <c r="AZ130" s="141"/>
      <c r="BA130" s="141"/>
      <c r="BB130" s="141"/>
      <c r="BC130" s="141"/>
      <c r="BD130" s="141"/>
      <c r="BE130" s="141"/>
      <c r="BF130" s="141"/>
      <c r="BG130" s="141"/>
      <c r="BH130" s="141"/>
    </row>
    <row r="131" spans="1:60" outlineLevel="1" x14ac:dyDescent="0.2">
      <c r="A131" s="184"/>
      <c r="B131" s="184"/>
      <c r="C131" s="185"/>
      <c r="D131" s="186"/>
      <c r="E131" s="187"/>
      <c r="F131" s="188"/>
      <c r="G131" s="189"/>
      <c r="H131" s="188"/>
      <c r="I131" s="189"/>
      <c r="J131" s="188"/>
      <c r="K131" s="189"/>
      <c r="L131" s="189"/>
      <c r="M131" s="189"/>
      <c r="N131" s="186"/>
      <c r="O131" s="186"/>
      <c r="P131" s="186"/>
      <c r="Q131" s="186"/>
      <c r="R131" s="186"/>
      <c r="S131" s="186"/>
      <c r="T131" s="186"/>
      <c r="U131" s="186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141"/>
      <c r="BF131" s="141"/>
      <c r="BG131" s="141"/>
      <c r="BH131" s="141"/>
    </row>
    <row r="132" spans="1:60" outlineLevel="1" x14ac:dyDescent="0.2">
      <c r="A132" s="184"/>
      <c r="B132" s="184"/>
      <c r="C132" s="185"/>
      <c r="D132" s="186"/>
      <c r="E132" s="187"/>
      <c r="F132" s="188"/>
      <c r="G132" s="189"/>
      <c r="H132" s="188"/>
      <c r="I132" s="189"/>
      <c r="J132" s="188"/>
      <c r="K132" s="189"/>
      <c r="L132" s="189"/>
      <c r="M132" s="189"/>
      <c r="N132" s="186"/>
      <c r="O132" s="186"/>
      <c r="P132" s="186"/>
      <c r="Q132" s="186"/>
      <c r="R132" s="186"/>
      <c r="S132" s="186"/>
      <c r="T132" s="186"/>
      <c r="U132" s="186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  <c r="AV132" s="141"/>
      <c r="AW132" s="141"/>
      <c r="AX132" s="141"/>
      <c r="AY132" s="141"/>
      <c r="AZ132" s="141"/>
      <c r="BA132" s="141"/>
      <c r="BB132" s="141"/>
      <c r="BC132" s="141"/>
      <c r="BD132" s="141"/>
      <c r="BE132" s="141"/>
      <c r="BF132" s="141"/>
      <c r="BG132" s="141"/>
      <c r="BH132" s="141"/>
    </row>
    <row r="133" spans="1:60" x14ac:dyDescent="0.2">
      <c r="A133" s="4"/>
      <c r="B133" s="5" t="s">
        <v>312</v>
      </c>
      <c r="C133" s="181" t="s">
        <v>312</v>
      </c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AC133">
        <v>15</v>
      </c>
      <c r="AD133">
        <v>21</v>
      </c>
    </row>
    <row r="134" spans="1:60" x14ac:dyDescent="0.2">
      <c r="A134" s="174"/>
      <c r="B134" s="175">
        <v>26</v>
      </c>
      <c r="C134" s="182" t="s">
        <v>312</v>
      </c>
      <c r="D134" s="176"/>
      <c r="E134" s="176"/>
      <c r="F134" s="176"/>
      <c r="G134" s="177">
        <f>G8+G37+G84+G117+G121+G124</f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AC134">
        <f>SUMIF(L7:L123,AC133,G7:G123)</f>
        <v>0</v>
      </c>
      <c r="AD134">
        <f>SUMIF(L7:L123,AD133,G7:G123)</f>
        <v>0</v>
      </c>
      <c r="AE134" t="s">
        <v>313</v>
      </c>
    </row>
    <row r="135" spans="1:60" x14ac:dyDescent="0.2">
      <c r="A135" s="4"/>
      <c r="B135" s="5" t="s">
        <v>312</v>
      </c>
      <c r="C135" s="181" t="s">
        <v>312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spans="1:60" x14ac:dyDescent="0.2">
      <c r="A136" s="4"/>
      <c r="B136" s="5" t="s">
        <v>312</v>
      </c>
      <c r="C136" s="181" t="s">
        <v>312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spans="1:60" x14ac:dyDescent="0.2">
      <c r="A137" s="262">
        <v>33</v>
      </c>
      <c r="B137" s="262"/>
      <c r="C137" s="263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spans="1:60" x14ac:dyDescent="0.2">
      <c r="A138" s="243"/>
      <c r="B138" s="244"/>
      <c r="C138" s="245"/>
      <c r="D138" s="244"/>
      <c r="E138" s="244"/>
      <c r="F138" s="244"/>
      <c r="G138" s="246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AE138" t="s">
        <v>314</v>
      </c>
    </row>
    <row r="139" spans="1:60" x14ac:dyDescent="0.2">
      <c r="A139" s="247"/>
      <c r="B139" s="248"/>
      <c r="C139" s="249"/>
      <c r="D139" s="248"/>
      <c r="E139" s="248"/>
      <c r="F139" s="248"/>
      <c r="G139" s="250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spans="1:60" x14ac:dyDescent="0.2">
      <c r="A140" s="247"/>
      <c r="B140" s="248"/>
      <c r="C140" s="249"/>
      <c r="D140" s="248"/>
      <c r="E140" s="248"/>
      <c r="F140" s="248"/>
      <c r="G140" s="250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spans="1:60" x14ac:dyDescent="0.2">
      <c r="A141" s="247"/>
      <c r="B141" s="248"/>
      <c r="C141" s="249"/>
      <c r="D141" s="248"/>
      <c r="E141" s="248"/>
      <c r="F141" s="248"/>
      <c r="G141" s="250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1:60" x14ac:dyDescent="0.2">
      <c r="A142" s="251"/>
      <c r="B142" s="252"/>
      <c r="C142" s="253"/>
      <c r="D142" s="252"/>
      <c r="E142" s="252"/>
      <c r="F142" s="252"/>
      <c r="G142" s="25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spans="1:60" x14ac:dyDescent="0.2">
      <c r="A143" s="4"/>
      <c r="B143" s="5" t="s">
        <v>312</v>
      </c>
      <c r="C143" s="181" t="s">
        <v>312</v>
      </c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spans="1:60" x14ac:dyDescent="0.2">
      <c r="C144" s="183"/>
      <c r="AE144" t="s">
        <v>315</v>
      </c>
    </row>
  </sheetData>
  <mergeCells count="6">
    <mergeCell ref="A138:G142"/>
    <mergeCell ref="A1:G1"/>
    <mergeCell ref="C2:G2"/>
    <mergeCell ref="C3:G3"/>
    <mergeCell ref="C4:G4"/>
    <mergeCell ref="A137:C13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Cipris</dc:creator>
  <cp:lastModifiedBy>Marcela Dvořáková</cp:lastModifiedBy>
  <cp:lastPrinted>2014-02-28T09:52:57Z</cp:lastPrinted>
  <dcterms:created xsi:type="dcterms:W3CDTF">2009-04-08T07:15:50Z</dcterms:created>
  <dcterms:modified xsi:type="dcterms:W3CDTF">2023-03-13T11:26:54Z</dcterms:modified>
</cp:coreProperties>
</file>