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czkova\Desktop\Pravnicka_fakulta\PrF_uprava_proluky\"/>
    </mc:Choice>
  </mc:AlternateContent>
  <xr:revisionPtr revIDLastSave="0" documentId="13_ncr:1_{DED93B8A-403C-4BCF-BA83-15A8A7A38E4C}" xr6:coauthVersionLast="36" xr6:coauthVersionMax="36" xr10:uidLastSave="{00000000-0000-0000-0000-000000000000}"/>
  <bookViews>
    <workbookView xWindow="0" yWindow="0" windowWidth="19200" windowHeight="6930" activeTab="3" xr2:uid="{00000000-000D-0000-FFFF-FFFF00000000}"/>
  </bookViews>
  <sheets>
    <sheet name="Stavba" sheetId="1" r:id="rId1"/>
    <sheet name="VzorPolozky" sheetId="10" state="hidden" r:id="rId2"/>
    <sheet name="00 00 Naklady" sheetId="12" r:id="rId3"/>
    <sheet name="SO 01 D-SA Pol" sheetId="13" r:id="rId4"/>
  </sheets>
  <externalReferences>
    <externalReference r:id="rId5"/>
  </externalReferences>
  <definedNames>
    <definedName name="CelkemDPHVypocet" localSheetId="0">Stavba!$H$45</definedName>
    <definedName name="CenaCelkem">Stavba!$G$29</definedName>
    <definedName name="CenaCelkemBezDPH">Stavba!$G$28</definedName>
    <definedName name="CenaCelkemVypocet" localSheetId="0">Stavba!$I$45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'00 00 Naklady'!$1:$7</definedName>
    <definedName name="_xlnm.Print_Titles" localSheetId="3">'SO 01 D-SA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'00 00 Naklady'!$A$1:$X$30</definedName>
    <definedName name="_xlnm.Print_Area" localSheetId="3">'SO 01 D-SA Pol'!$A$1:$X$241</definedName>
    <definedName name="_xlnm.Print_Area" localSheetId="0">Stavba!$A$1:$J$69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Stavba!$F$45</definedName>
    <definedName name="ZakladDPHZakl">Stavba!$G$25</definedName>
    <definedName name="ZakladDPHZaklVypocet" localSheetId="0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115" i="13" l="1"/>
  <c r="BA98" i="13"/>
  <c r="BA39" i="13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V8" i="13" s="1"/>
  <c r="G29" i="13"/>
  <c r="I29" i="13"/>
  <c r="K29" i="13"/>
  <c r="M29" i="13"/>
  <c r="O29" i="13"/>
  <c r="Q29" i="13"/>
  <c r="V29" i="13"/>
  <c r="G34" i="13"/>
  <c r="M34" i="13" s="1"/>
  <c r="I34" i="13"/>
  <c r="K34" i="13"/>
  <c r="O34" i="13"/>
  <c r="Q34" i="13"/>
  <c r="V34" i="13"/>
  <c r="G38" i="13"/>
  <c r="M38" i="13" s="1"/>
  <c r="I38" i="13"/>
  <c r="K38" i="13"/>
  <c r="O38" i="13"/>
  <c r="Q38" i="13"/>
  <c r="V38" i="13"/>
  <c r="G43" i="13"/>
  <c r="M43" i="13" s="1"/>
  <c r="I43" i="13"/>
  <c r="K43" i="13"/>
  <c r="O43" i="13"/>
  <c r="Q43" i="13"/>
  <c r="V43" i="13"/>
  <c r="G48" i="13"/>
  <c r="I48" i="13"/>
  <c r="K48" i="13"/>
  <c r="M48" i="13"/>
  <c r="O48" i="13"/>
  <c r="Q48" i="13"/>
  <c r="V48" i="13"/>
  <c r="G54" i="13"/>
  <c r="M54" i="13" s="1"/>
  <c r="I54" i="13"/>
  <c r="K54" i="13"/>
  <c r="O54" i="13"/>
  <c r="Q54" i="13"/>
  <c r="V54" i="13"/>
  <c r="G61" i="13"/>
  <c r="I61" i="13"/>
  <c r="K61" i="13"/>
  <c r="M61" i="13"/>
  <c r="O61" i="13"/>
  <c r="Q61" i="13"/>
  <c r="V61" i="13"/>
  <c r="G68" i="13"/>
  <c r="M68" i="13" s="1"/>
  <c r="I68" i="13"/>
  <c r="K68" i="13"/>
  <c r="O68" i="13"/>
  <c r="Q68" i="13"/>
  <c r="V68" i="13"/>
  <c r="G74" i="13"/>
  <c r="M74" i="13" s="1"/>
  <c r="I74" i="13"/>
  <c r="K74" i="13"/>
  <c r="O74" i="13"/>
  <c r="Q74" i="13"/>
  <c r="V74" i="13"/>
  <c r="G81" i="13"/>
  <c r="M81" i="13" s="1"/>
  <c r="I81" i="13"/>
  <c r="K81" i="13"/>
  <c r="O81" i="13"/>
  <c r="Q81" i="13"/>
  <c r="V81" i="13"/>
  <c r="G89" i="13"/>
  <c r="M89" i="13" s="1"/>
  <c r="I89" i="13"/>
  <c r="K89" i="13"/>
  <c r="O89" i="13"/>
  <c r="Q89" i="13"/>
  <c r="V89" i="13"/>
  <c r="G97" i="13"/>
  <c r="M97" i="13" s="1"/>
  <c r="I97" i="13"/>
  <c r="K97" i="13"/>
  <c r="O97" i="13"/>
  <c r="Q97" i="13"/>
  <c r="V97" i="13"/>
  <c r="G102" i="13"/>
  <c r="I102" i="13"/>
  <c r="K102" i="13"/>
  <c r="M102" i="13"/>
  <c r="O102" i="13"/>
  <c r="Q102" i="13"/>
  <c r="V102" i="13"/>
  <c r="G109" i="13"/>
  <c r="M109" i="13" s="1"/>
  <c r="I109" i="13"/>
  <c r="K109" i="13"/>
  <c r="O109" i="13"/>
  <c r="Q109" i="13"/>
  <c r="V109" i="13"/>
  <c r="G114" i="13"/>
  <c r="M114" i="13" s="1"/>
  <c r="I114" i="13"/>
  <c r="K114" i="13"/>
  <c r="O114" i="13"/>
  <c r="Q114" i="13"/>
  <c r="V114" i="13"/>
  <c r="V108" i="13" s="1"/>
  <c r="G119" i="13"/>
  <c r="I119" i="13"/>
  <c r="K119" i="13"/>
  <c r="M119" i="13"/>
  <c r="O119" i="13"/>
  <c r="Q119" i="13"/>
  <c r="V119" i="13"/>
  <c r="G123" i="13"/>
  <c r="M123" i="13" s="1"/>
  <c r="I123" i="13"/>
  <c r="K123" i="13"/>
  <c r="O123" i="13"/>
  <c r="Q123" i="13"/>
  <c r="V123" i="13"/>
  <c r="G128" i="13"/>
  <c r="I128" i="13"/>
  <c r="K128" i="13"/>
  <c r="K127" i="13" s="1"/>
  <c r="O128" i="13"/>
  <c r="Q128" i="13"/>
  <c r="V128" i="13"/>
  <c r="G136" i="13"/>
  <c r="M136" i="13" s="1"/>
  <c r="I136" i="13"/>
  <c r="K136" i="13"/>
  <c r="O136" i="13"/>
  <c r="Q136" i="13"/>
  <c r="V136" i="13"/>
  <c r="G141" i="13"/>
  <c r="M141" i="13" s="1"/>
  <c r="I141" i="13"/>
  <c r="K141" i="13"/>
  <c r="O141" i="13"/>
  <c r="Q141" i="13"/>
  <c r="V141" i="13"/>
  <c r="G148" i="13"/>
  <c r="G147" i="13" s="1"/>
  <c r="I61" i="1" s="1"/>
  <c r="I148" i="13"/>
  <c r="K148" i="13"/>
  <c r="O148" i="13"/>
  <c r="O147" i="13" s="1"/>
  <c r="Q148" i="13"/>
  <c r="V148" i="13"/>
  <c r="G159" i="13"/>
  <c r="I159" i="13"/>
  <c r="I147" i="13" s="1"/>
  <c r="K159" i="13"/>
  <c r="M159" i="13"/>
  <c r="O159" i="13"/>
  <c r="Q159" i="13"/>
  <c r="V159" i="13"/>
  <c r="G164" i="13"/>
  <c r="I164" i="13"/>
  <c r="K164" i="13"/>
  <c r="M164" i="13"/>
  <c r="O164" i="13"/>
  <c r="Q164" i="13"/>
  <c r="V164" i="13"/>
  <c r="G166" i="13"/>
  <c r="M166" i="13" s="1"/>
  <c r="I166" i="13"/>
  <c r="K166" i="13"/>
  <c r="O166" i="13"/>
  <c r="O163" i="13" s="1"/>
  <c r="Q166" i="13"/>
  <c r="V166" i="13"/>
  <c r="G169" i="13"/>
  <c r="I169" i="13"/>
  <c r="K169" i="13"/>
  <c r="O169" i="13"/>
  <c r="Q169" i="13"/>
  <c r="V169" i="13"/>
  <c r="G171" i="13"/>
  <c r="M171" i="13" s="1"/>
  <c r="I171" i="13"/>
  <c r="K171" i="13"/>
  <c r="O171" i="13"/>
  <c r="Q171" i="13"/>
  <c r="V171" i="13"/>
  <c r="G173" i="13"/>
  <c r="M173" i="13" s="1"/>
  <c r="I173" i="13"/>
  <c r="K173" i="13"/>
  <c r="O173" i="13"/>
  <c r="Q173" i="13"/>
  <c r="V173" i="13"/>
  <c r="G175" i="13"/>
  <c r="I175" i="13"/>
  <c r="K175" i="13"/>
  <c r="M175" i="13"/>
  <c r="O175" i="13"/>
  <c r="Q175" i="13"/>
  <c r="V175" i="13"/>
  <c r="G177" i="13"/>
  <c r="M177" i="13" s="1"/>
  <c r="I177" i="13"/>
  <c r="K177" i="13"/>
  <c r="O177" i="13"/>
  <c r="Q177" i="13"/>
  <c r="V177" i="13"/>
  <c r="G179" i="13"/>
  <c r="I179" i="13"/>
  <c r="K179" i="13"/>
  <c r="M179" i="13"/>
  <c r="O179" i="13"/>
  <c r="Q179" i="13"/>
  <c r="V179" i="13"/>
  <c r="G181" i="13"/>
  <c r="M181" i="13" s="1"/>
  <c r="I181" i="13"/>
  <c r="K181" i="13"/>
  <c r="O181" i="13"/>
  <c r="Q181" i="13"/>
  <c r="V181" i="13"/>
  <c r="G183" i="13"/>
  <c r="M183" i="13" s="1"/>
  <c r="I183" i="13"/>
  <c r="K183" i="13"/>
  <c r="O183" i="13"/>
  <c r="Q183" i="13"/>
  <c r="V183" i="13"/>
  <c r="G185" i="13"/>
  <c r="M185" i="13" s="1"/>
  <c r="I185" i="13"/>
  <c r="K185" i="13"/>
  <c r="O185" i="13"/>
  <c r="Q185" i="13"/>
  <c r="V185" i="13"/>
  <c r="G191" i="13"/>
  <c r="M191" i="13" s="1"/>
  <c r="I191" i="13"/>
  <c r="K191" i="13"/>
  <c r="O191" i="13"/>
  <c r="Q191" i="13"/>
  <c r="V191" i="13"/>
  <c r="G193" i="13"/>
  <c r="M193" i="13" s="1"/>
  <c r="I193" i="13"/>
  <c r="K193" i="13"/>
  <c r="O193" i="13"/>
  <c r="Q193" i="13"/>
  <c r="V193" i="13"/>
  <c r="G195" i="13"/>
  <c r="I195" i="13"/>
  <c r="K195" i="13"/>
  <c r="M195" i="13"/>
  <c r="O195" i="13"/>
  <c r="Q195" i="13"/>
  <c r="V195" i="13"/>
  <c r="G198" i="13"/>
  <c r="I198" i="13"/>
  <c r="K198" i="13"/>
  <c r="M198" i="13"/>
  <c r="O198" i="13"/>
  <c r="Q198" i="13"/>
  <c r="V198" i="13"/>
  <c r="G203" i="13"/>
  <c r="M203" i="13" s="1"/>
  <c r="I203" i="13"/>
  <c r="K203" i="13"/>
  <c r="O203" i="13"/>
  <c r="O197" i="13" s="1"/>
  <c r="Q203" i="13"/>
  <c r="V203" i="13"/>
  <c r="G207" i="13"/>
  <c r="I207" i="13"/>
  <c r="K207" i="13"/>
  <c r="M207" i="13"/>
  <c r="O207" i="13"/>
  <c r="Q207" i="13"/>
  <c r="V207" i="13"/>
  <c r="O209" i="13"/>
  <c r="V209" i="13"/>
  <c r="G210" i="13"/>
  <c r="G209" i="13" s="1"/>
  <c r="I65" i="1" s="1"/>
  <c r="I210" i="13"/>
  <c r="I209" i="13" s="1"/>
  <c r="K210" i="13"/>
  <c r="K209" i="13" s="1"/>
  <c r="M210" i="13"/>
  <c r="M209" i="13" s="1"/>
  <c r="O210" i="13"/>
  <c r="Q210" i="13"/>
  <c r="Q209" i="13" s="1"/>
  <c r="V210" i="13"/>
  <c r="G217" i="13"/>
  <c r="M217" i="13" s="1"/>
  <c r="I217" i="13"/>
  <c r="K217" i="13"/>
  <c r="O217" i="13"/>
  <c r="Q217" i="13"/>
  <c r="V217" i="13"/>
  <c r="G223" i="13"/>
  <c r="M223" i="13" s="1"/>
  <c r="I223" i="13"/>
  <c r="K223" i="13"/>
  <c r="O223" i="13"/>
  <c r="Q223" i="13"/>
  <c r="V223" i="13"/>
  <c r="V216" i="13" s="1"/>
  <c r="G228" i="13"/>
  <c r="I228" i="13"/>
  <c r="K228" i="13"/>
  <c r="M228" i="13"/>
  <c r="O228" i="13"/>
  <c r="Q228" i="13"/>
  <c r="V228" i="13"/>
  <c r="G234" i="13"/>
  <c r="M234" i="13" s="1"/>
  <c r="I234" i="13"/>
  <c r="K234" i="13"/>
  <c r="O234" i="13"/>
  <c r="Q234" i="13"/>
  <c r="V234" i="13"/>
  <c r="AE240" i="13"/>
  <c r="F44" i="1" s="1"/>
  <c r="BA26" i="12"/>
  <c r="BA23" i="12"/>
  <c r="BA20" i="12"/>
  <c r="BA16" i="12"/>
  <c r="BA13" i="12"/>
  <c r="BA10" i="12"/>
  <c r="G9" i="12"/>
  <c r="G8" i="12" s="1"/>
  <c r="I67" i="1" s="1"/>
  <c r="I19" i="1" s="1"/>
  <c r="I9" i="12"/>
  <c r="K9" i="12"/>
  <c r="O9" i="12"/>
  <c r="Q9" i="12"/>
  <c r="V9" i="12"/>
  <c r="G12" i="12"/>
  <c r="M12" i="12" s="1"/>
  <c r="I12" i="12"/>
  <c r="I8" i="12" s="1"/>
  <c r="K12" i="12"/>
  <c r="O12" i="12"/>
  <c r="Q12" i="12"/>
  <c r="V12" i="12"/>
  <c r="G15" i="12"/>
  <c r="M15" i="12" s="1"/>
  <c r="I15" i="12"/>
  <c r="K15" i="12"/>
  <c r="O15" i="12"/>
  <c r="Q15" i="12"/>
  <c r="V15" i="12"/>
  <c r="G19" i="12"/>
  <c r="I19" i="12"/>
  <c r="K19" i="12"/>
  <c r="O19" i="12"/>
  <c r="Q19" i="12"/>
  <c r="V19" i="12"/>
  <c r="V18" i="12" s="1"/>
  <c r="G22" i="12"/>
  <c r="I22" i="12"/>
  <c r="K22" i="12"/>
  <c r="M22" i="12"/>
  <c r="O22" i="12"/>
  <c r="Q22" i="12"/>
  <c r="V22" i="12"/>
  <c r="G25" i="12"/>
  <c r="M25" i="12" s="1"/>
  <c r="I25" i="12"/>
  <c r="K25" i="12"/>
  <c r="O25" i="12"/>
  <c r="Q25" i="12"/>
  <c r="V25" i="12"/>
  <c r="AE29" i="12"/>
  <c r="F41" i="1" s="1"/>
  <c r="I18" i="1"/>
  <c r="I17" i="1"/>
  <c r="H42" i="1"/>
  <c r="AF29" i="12" l="1"/>
  <c r="G18" i="12"/>
  <c r="I68" i="1" s="1"/>
  <c r="I20" i="1" s="1"/>
  <c r="Q8" i="12"/>
  <c r="O8" i="12"/>
  <c r="Q18" i="12"/>
  <c r="I18" i="12"/>
  <c r="O18" i="12"/>
  <c r="K8" i="12"/>
  <c r="K18" i="12"/>
  <c r="V8" i="12"/>
  <c r="G197" i="13"/>
  <c r="I64" i="1" s="1"/>
  <c r="K168" i="13"/>
  <c r="Q127" i="13"/>
  <c r="I127" i="13"/>
  <c r="O127" i="13"/>
  <c r="K108" i="13"/>
  <c r="Q108" i="13"/>
  <c r="I108" i="13"/>
  <c r="O28" i="13"/>
  <c r="F40" i="1"/>
  <c r="F43" i="1"/>
  <c r="AF240" i="13"/>
  <c r="V168" i="13"/>
  <c r="Q147" i="13"/>
  <c r="K28" i="13"/>
  <c r="Q28" i="13"/>
  <c r="I28" i="13"/>
  <c r="G8" i="13"/>
  <c r="O216" i="13"/>
  <c r="K197" i="13"/>
  <c r="Q197" i="13"/>
  <c r="I197" i="13"/>
  <c r="G168" i="13"/>
  <c r="I63" i="1" s="1"/>
  <c r="K163" i="13"/>
  <c r="Q163" i="13"/>
  <c r="I163" i="13"/>
  <c r="K147" i="13"/>
  <c r="V127" i="13"/>
  <c r="V28" i="13"/>
  <c r="F39" i="1"/>
  <c r="F45" i="1" s="1"/>
  <c r="G23" i="1" s="1"/>
  <c r="K216" i="13"/>
  <c r="Q216" i="13"/>
  <c r="I216" i="13"/>
  <c r="V197" i="13"/>
  <c r="Q168" i="13"/>
  <c r="I168" i="13"/>
  <c r="O168" i="13"/>
  <c r="V163" i="13"/>
  <c r="V147" i="13"/>
  <c r="G127" i="13"/>
  <c r="I60" i="1" s="1"/>
  <c r="O108" i="13"/>
  <c r="M216" i="13"/>
  <c r="M28" i="13"/>
  <c r="M197" i="13"/>
  <c r="M163" i="13"/>
  <c r="M108" i="13"/>
  <c r="G163" i="13"/>
  <c r="I62" i="1" s="1"/>
  <c r="G108" i="13"/>
  <c r="I59" i="1" s="1"/>
  <c r="G28" i="13"/>
  <c r="I58" i="1" s="1"/>
  <c r="G216" i="13"/>
  <c r="I66" i="1" s="1"/>
  <c r="M169" i="13"/>
  <c r="M168" i="13" s="1"/>
  <c r="M148" i="13"/>
  <c r="M147" i="13" s="1"/>
  <c r="M128" i="13"/>
  <c r="M127" i="13" s="1"/>
  <c r="M19" i="12"/>
  <c r="M18" i="12" s="1"/>
  <c r="M9" i="12"/>
  <c r="M8" i="12" s="1"/>
  <c r="J28" i="1"/>
  <c r="J26" i="1"/>
  <c r="G38" i="1"/>
  <c r="F38" i="1"/>
  <c r="J23" i="1"/>
  <c r="J24" i="1"/>
  <c r="J25" i="1"/>
  <c r="J27" i="1"/>
  <c r="E24" i="1"/>
  <c r="E26" i="1"/>
  <c r="G44" i="1" l="1"/>
  <c r="H44" i="1" s="1"/>
  <c r="I44" i="1" s="1"/>
  <c r="G43" i="1"/>
  <c r="G29" i="12"/>
  <c r="H43" i="1"/>
  <c r="I43" i="1" s="1"/>
  <c r="G240" i="13"/>
  <c r="I57" i="1"/>
  <c r="G41" i="1"/>
  <c r="H41" i="1" s="1"/>
  <c r="I41" i="1" s="1"/>
  <c r="G39" i="1"/>
  <c r="G40" i="1"/>
  <c r="H40" i="1" s="1"/>
  <c r="I40" i="1" s="1"/>
  <c r="A23" i="1"/>
  <c r="A24" i="1" s="1"/>
  <c r="G24" i="1" s="1"/>
  <c r="I69" i="1" l="1"/>
  <c r="I16" i="1"/>
  <c r="I21" i="1" s="1"/>
  <c r="G45" i="1"/>
  <c r="H39" i="1"/>
  <c r="H45" i="1" s="1"/>
  <c r="I39" i="1"/>
  <c r="I45" i="1" s="1"/>
  <c r="G25" i="1" l="1"/>
  <c r="G28" i="1"/>
  <c r="J41" i="1"/>
  <c r="J40" i="1"/>
  <c r="J39" i="1"/>
  <c r="J45" i="1" s="1"/>
  <c r="J44" i="1"/>
  <c r="J43" i="1"/>
  <c r="J68" i="1"/>
  <c r="J65" i="1"/>
  <c r="J57" i="1"/>
  <c r="J59" i="1"/>
  <c r="J60" i="1"/>
  <c r="J62" i="1"/>
  <c r="J61" i="1"/>
  <c r="J66" i="1"/>
  <c r="J58" i="1"/>
  <c r="J63" i="1"/>
  <c r="J67" i="1"/>
  <c r="J64" i="1"/>
  <c r="J69" i="1" l="1"/>
  <c r="A25" i="1"/>
  <c r="A26" i="1" s="1"/>
  <c r="G26" i="1" s="1"/>
  <c r="A27" i="1" s="1"/>
  <c r="A29" i="1" s="1"/>
  <c r="G29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<sst xmlns="http://schemas.openxmlformats.org/spreadsheetml/2006/main" count="960" uniqueCount="343">
  <si>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</si>
  <si>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</si>
  <si>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</si>
  <si>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</si>
  <si>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</si>
  <si>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</si>
  <si>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</si>
  <si>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</si>
  <si>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</si>
  <si>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</si>
  <si>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</si>
  <si>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</si>
  <si>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</si>
  <si>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</si>
  <si>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</si>
  <si>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</si>
  <si>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</si>
  <si>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</si>
  <si>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</si>
  <si>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</si>
  <si>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</si>
  <si>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</si>
  <si>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</si>
  <si>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</si>
  <si>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</si>
  <si>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</si>
  <si>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</si>
  <si>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</si>
  <si>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</si>
  <si>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</si>
  <si>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</si>
  <si>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</si>
  <si>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</si>
  <si>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</si>
  <si>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</si>
  <si>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</si>
  <si>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</si>
  <si>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</si>
  <si>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</si>
  <si>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</si>
  <si>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</si>
  <si>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DRLY/N049</t>
  </si>
  <si>
    <t>MU PRÁVNICKÁ FAKULTA - PROJEKT ODPOČINKOVÉ ZÓNY A VENKOVNÍ STUDOVNY KNIHOVNY</t>
  </si>
  <si>
    <t>Stavba</t>
  </si>
  <si>
    <t>Ostatní a vedlejší náklady</t>
  </si>
  <si>
    <t>00</t>
  </si>
  <si>
    <t>VEDLEJŠÍ A OSTATNÍ NÁKLADY</t>
  </si>
  <si>
    <t>Stavební objekt</t>
  </si>
  <si>
    <t>SO 01</t>
  </si>
  <si>
    <t>D-SA</t>
  </si>
  <si>
    <t>ARCHITEKTONICKO - STAVEBNÍ ŘEŠENÍ</t>
  </si>
  <si>
    <t>Celkem za stavbu</t>
  </si>
  <si>
    <t>CZK</t>
  </si>
  <si>
    <t>#POPS</t>
  </si>
  <si>
    <t>Popis stavby: DRLY/N049 - MU PRÁVNICKÁ FAKULTA - PROJEKT ODPOČINKOVÉ ZÓNY A VENKOVNÍ STUDOVNY KNIHOVNY</t>
  </si>
  <si>
    <t>#POPO</t>
  </si>
  <si>
    <t>Popis objektu: 00 - VEDLEJŠÍ A OSTATNÍ NÁKLADY</t>
  </si>
  <si>
    <t>#POPR</t>
  </si>
  <si>
    <t>Popis rozpočtu: 00 - VEDLEJŠÍ A OSTATNÍ NÁKLADY</t>
  </si>
  <si>
    <t>Popis objektu: SO 01 - MU PRÁVNICKÁ FAKULTA - PROJEKT ODPOČINKOVÉ ZÓNY A VENKOVNÍ STUDOVNY KNIHOVNY</t>
  </si>
  <si>
    <t>Popis rozpočtu: D-SA - ARCHITEKTONICKO - STAVEBNÍ ŘEŠENÍ</t>
  </si>
  <si>
    <t>Rekapitulace dílů</t>
  </si>
  <si>
    <t>Typ dílu</t>
  </si>
  <si>
    <t>Poznámka</t>
  </si>
  <si>
    <t>1</t>
  </si>
  <si>
    <t>Zemní práce</t>
  </si>
  <si>
    <t>2</t>
  </si>
  <si>
    <t>Základy a zvláštní zakládání</t>
  </si>
  <si>
    <t>5</t>
  </si>
  <si>
    <t>Komunikace</t>
  </si>
  <si>
    <t>8</t>
  </si>
  <si>
    <t>Trubní vedení</t>
  </si>
  <si>
    <t>95</t>
  </si>
  <si>
    <t>Dokončovací konstrukce na pozemních stavbách</t>
  </si>
  <si>
    <t>95_M</t>
  </si>
  <si>
    <t>Mobiliář</t>
  </si>
  <si>
    <t>96</t>
  </si>
  <si>
    <t>Bourání konstrukcí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</si>
  <si>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</si>
  <si>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</si>
  <si>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</si>
  <si>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</si>
  <si>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</si>
  <si>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</si>
  <si>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</si>
  <si>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</si>
  <si>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</si>
  <si>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</si>
  <si>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</si>
  <si>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</si>
  <si>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</si>
  <si>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</si>
  <si>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</si>
  <si>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</si>
  <si>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</si>
  <si>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</si>
  <si>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</si>
  <si>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</si>
  <si>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</si>
  <si>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</si>
  <si>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</si>
  <si>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</si>
  <si>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</si>
  <si>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</si>
  <si>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</si>
  <si>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</si>
  <si>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</si>
  <si>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</si>
  <si>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</si>
  <si>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</si>
  <si>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</si>
  <si>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</si>
  <si>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</si>
  <si>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</si>
  <si>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</si>
  <si>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</si>
  <si>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 xml:space="preserve">sada  </t>
  </si>
  <si>
    <t>RTS 22/ II</t>
  </si>
  <si>
    <t>Indiv</t>
  </si>
  <si>
    <t>VRN</t>
  </si>
  <si>
    <t>POL99_8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</si>
  <si>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</si>
  <si>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</si>
  <si>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SPU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</si>
  <si>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</si>
  <si>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</si>
  <si>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</si>
  <si>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</si>
  <si>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</si>
  <si>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</si>
  <si>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</si>
  <si>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</si>
  <si>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</si>
  <si>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</si>
  <si>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</si>
  <si>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</si>
  <si>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</si>
  <si>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</si>
  <si>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</si>
  <si>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</si>
  <si>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END</t>
  </si>
  <si>
    <t>Položkový soupis prací a dodávek</t>
  </si>
  <si>
    <t>Poznámka - NENACEŇOVAT !!!</t>
  </si>
  <si>
    <t>Vlastní</t>
  </si>
  <si>
    <t>Práce</t>
  </si>
  <si>
    <t>POL1_</t>
  </si>
  <si>
    <t xml:space="preserve">POKUD NENÍ UVEDENO JINAK, JSOU VÝMĚRY ODMĚŘENY KRESLÍCÍM PROGRAMEM Z VÝKRESOVÉ DOKUMENTACE : </t>
  </si>
  <si>
    <t>VV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</si>
  <si>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</si>
  <si>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</si>
  <si>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</si>
  <si>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</si>
  <si>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</si>
  <si>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</si>
  <si>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</si>
  <si>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</si>
  <si>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</si>
  <si>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</si>
  <si>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</si>
  <si>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</si>
  <si>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</si>
  <si>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</si>
  <si>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</si>
  <si>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</si>
  <si>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>113106121R00</t>
  </si>
  <si>
    <t>Rozebrání komunikací pro pěší s jakýmkoliv ložem a výplní spár  z betonových nebo kameninových dlaždic nebo tvarovek</t>
  </si>
  <si>
    <t>m2</t>
  </si>
  <si>
    <t>822-1</t>
  </si>
  <si>
    <t>s přemístěním hmot na skládku na vzdálenost do 3 m nebo s naložením na dopravní prostředek</t>
  </si>
  <si>
    <t>SPI</t>
  </si>
  <si>
    <t xml:space="preserve">D.1.SA.01 : </t>
  </si>
  <si>
    <t>(0,5*(15,47+3,29+4,47)+0,2*0,75+1,0*1,0)*1,1</t>
  </si>
  <si>
    <t>113107315R00</t>
  </si>
  <si>
    <t>Odstranění podkladů nebo krytů z kameniva těženého, v ploše jednotlivě do 50 m2, tloušťka vrstvy 150 mm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</si>
  <si>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</si>
  <si>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</si>
  <si>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</si>
  <si>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</si>
  <si>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(0,55+15,47+0,2+3,29+4,47)</t>
  </si>
  <si>
    <t>122201101R00</t>
  </si>
  <si>
    <t>Odkopávky a  prokopávky nezapažené v hornině 3  do 100 m3</t>
  </si>
  <si>
    <t>m3</t>
  </si>
  <si>
    <t>800-1</t>
  </si>
  <si>
    <t>s přehozením výkopku na vzdálenost do 3 m nebo s naložením na dopravní prostředek,</t>
  </si>
  <si>
    <t>(0,16+0,12)/2*(0,2*3,29+22,92*4,27+0,55*4,16)</t>
  </si>
  <si>
    <t>139601102R00</t>
  </si>
  <si>
    <t>Ruční výkop jam, rýh a šachet v hornině 3</t>
  </si>
  <si>
    <t>POL1_1</t>
  </si>
  <si>
    <t>s přehozením na vzdálenost do 5 m nebo s naložením na ruční dopravní prostředek</t>
  </si>
  <si>
    <t>(0,35+0,45)/2*0,2*(19,8+3,2)</t>
  </si>
  <si>
    <t>0,45*0,8*0,8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</si>
  <si>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</si>
  <si>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</si>
  <si>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</si>
  <si>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</si>
  <si>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m_x000D_
 z horniny 1 až 4</t>
  </si>
  <si>
    <t>(0,16+0,12)/2*(0,2*3,29+22,92*4,27+0,55*4,16)*10</t>
  </si>
  <si>
    <t>(0,35+0,45)/2*0,2*(19,8+3,2)*10</t>
  </si>
  <si>
    <t>0,45*0,8*0,8*10</t>
  </si>
  <si>
    <t>162702199R00</t>
  </si>
  <si>
    <t>Poplatek za skládku drnu</t>
  </si>
  <si>
    <t>823-1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</si>
  <si>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</si>
  <si>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</si>
  <si>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</si>
  <si>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 xml:space="preserve">D.1.SA.06 : </t>
  </si>
  <si>
    <t>(0,55+15,47+0,2+3,29+4,47)*0,25*0,25</t>
  </si>
  <si>
    <t>0,2*0,2*(19,8+3,2)</t>
  </si>
  <si>
    <t>181101102R00</t>
  </si>
  <si>
    <t>Úprava pláně v zářezech v hornině 1 až 4, se zhutněním</t>
  </si>
  <si>
    <t>vyrovnáním výškových rozdílů, ploch vodorovných a ploch do sklonu 1 : 5.</t>
  </si>
  <si>
    <t xml:space="preserve">D.1.SA.05 : </t>
  </si>
  <si>
    <t xml:space="preserve">terasa : </t>
  </si>
  <si>
    <t>(26,7+23,3+18,6)*1,1</t>
  </si>
  <si>
    <t xml:space="preserve">umělý trávník : </t>
  </si>
  <si>
    <t>39,5*1,1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</si>
  <si>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</si>
  <si>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</si>
  <si>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</si>
  <si>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111200001RA0</t>
  </si>
  <si>
    <t>Odstranění křovin a stromů o průměru kmene do 100 mm, spálení</t>
  </si>
  <si>
    <t>AP-HSV</t>
  </si>
  <si>
    <t>Agregovaná položka</t>
  </si>
  <si>
    <t>POL2_</t>
  </si>
  <si>
    <t>a stromů o průměru kmene do 100 mm, s odstraněním kořenů, s odklizením křovin a stromů na vzdálenost do 50 m a jejich spálením.</t>
  </si>
  <si>
    <t>20,0</t>
  </si>
  <si>
    <t>58330002.AR</t>
  </si>
  <si>
    <t>štěrkopísek</t>
  </si>
  <si>
    <t>t</t>
  </si>
  <si>
    <t>SPCM</t>
  </si>
  <si>
    <t>Specifikace</t>
  </si>
  <si>
    <t>POL3_</t>
  </si>
  <si>
    <t>(0,55+15,47+0,2+3,29+4,47)*0,25*0,25*2,2</t>
  </si>
  <si>
    <t>0,2*0,2*(19,8+3,2)*2,2</t>
  </si>
  <si>
    <t>0,45*0,8*0,8*2,2</t>
  </si>
  <si>
    <t>212971110R00</t>
  </si>
  <si>
    <t xml:space="preserve">Zřízení opláštění odvod. trativodů z geotextilie o sklonu do 2,5,  </t>
  </si>
  <si>
    <t>800-2</t>
  </si>
  <si>
    <t>v rýze nebo v zářezu se stěnami,</t>
  </si>
  <si>
    <t xml:space="preserve">D.1.SA.03 : </t>
  </si>
  <si>
    <t>(19,87+3,2)*1,5</t>
  </si>
  <si>
    <t>212810010RAC</t>
  </si>
  <si>
    <t>Trativody z flexibilních trubek lože ze štěrkopísku a obsyp z drceného kameniva, d 100 mm</t>
  </si>
  <si>
    <t>Lože pro trativody, položení trubek, obsyp potrubí sypaninou z vhodných hornin, nebo materiálem připraveným podél výkopu ve vzdálenosti do 3 m od jeho kraje.  Bez výkopu rýhy.</t>
  </si>
  <si>
    <t>(19,87+3,2)</t>
  </si>
  <si>
    <t>28611223.AR</t>
  </si>
  <si>
    <t>trubka plastová drenážní PVC; ohebná; perforovaná po celém obvodu; DN 100,0 mm</t>
  </si>
  <si>
    <t>(19,87+3,2)*1,15</t>
  </si>
  <si>
    <t>69366198R</t>
  </si>
  <si>
    <t>geotextilie PP; funkce separační, ochranná, výztužná, filtrační; plošná hmotnost 300 g/m2; zpevněná oboustranně</t>
  </si>
  <si>
    <t>(19,87+3,2)*1,5*1,15</t>
  </si>
  <si>
    <t>564221112R00</t>
  </si>
  <si>
    <t>s rozprostřením, vlhčením a zhutněním</t>
  </si>
  <si>
    <t>564241112R030</t>
  </si>
  <si>
    <t>Kalkul</t>
  </si>
  <si>
    <t>589181322RUT</t>
  </si>
  <si>
    <t>Kryt relaxačních ploch, umělý trávník tl. 35-45mm</t>
  </si>
  <si>
    <t>včetně zásypu křemičitým pískem.</t>
  </si>
  <si>
    <t>895291112R00</t>
  </si>
  <si>
    <t>Drenážní šachtice kontrolní kombi.,PE+skruž H 0,8m</t>
  </si>
  <si>
    <t>kus</t>
  </si>
  <si>
    <t xml:space="preserve"> - překrytí dna a stěn škopku geotextílií.</t>
  </si>
  <si>
    <t>831350113RAB</t>
  </si>
  <si>
    <t>Kanalizační přípojka D 160 mm, rýha 800x1200 mm</t>
  </si>
  <si>
    <t>2,0</t>
  </si>
  <si>
    <t>95-02</t>
  </si>
  <si>
    <t>Práce malého rozsahu, nevyrozpočtovatelné detaily</t>
  </si>
  <si>
    <t xml:space="preserve">hod   </t>
  </si>
  <si>
    <t>HZS</t>
  </si>
  <si>
    <t>POL10_</t>
  </si>
  <si>
    <t>95-02m</t>
  </si>
  <si>
    <t>Práce malého rozsahu, nevyrozpočtovatelné detaily - materiál</t>
  </si>
  <si>
    <t>LU/01</t>
  </si>
  <si>
    <t>D + M lemovacího úhelníku vč. finální povrchové úpravy, viz výkres D1.SA.04</t>
  </si>
  <si>
    <t>kg</t>
  </si>
  <si>
    <t>M/01</t>
  </si>
  <si>
    <t>D + M Stolek, kompletně dle výkresu D1-SA 09 - Tabulky výrobků</t>
  </si>
  <si>
    <t xml:space="preserve">ks    </t>
  </si>
  <si>
    <t>M/02</t>
  </si>
  <si>
    <t>D + M Parková lavička 2250/740/1000 - rovný díl sopěradlem, kompletně dle výkresu D1-SA 09 - Tabulky výrobků</t>
  </si>
  <si>
    <t>M/03</t>
  </si>
  <si>
    <t>D + M Parková lavička 2920/740/1140/1000 - obloukový díl sopěradlem, kompletně dle výkresu D1-SA 09 - Tabulky výrobků</t>
  </si>
  <si>
    <t>M/04</t>
  </si>
  <si>
    <t>D + M Parková lavička 2250/400/400 - rovný bez opěradla, kompletně dle výkresu D1-SA 09 - Tabulky výrobků</t>
  </si>
  <si>
    <t>M/05</t>
  </si>
  <si>
    <t>D + M Odpadkový koš, kompletně dle výkresu D1-SA 09 - Tabulky výrobků</t>
  </si>
  <si>
    <t>M/06</t>
  </si>
  <si>
    <t>D + M Venkovní sedací vak, kompletně dle výkresu D1-SA 09 - Tabulky výrobků</t>
  </si>
  <si>
    <t>M/07</t>
  </si>
  <si>
    <t>D + M Stínící plachta - trojúhelník 4000/5000/6400, kompletně dle výkresu D1-SA 09 - Tabulky výrobků</t>
  </si>
  <si>
    <t>TP/01</t>
  </si>
  <si>
    <t>D + M Terasových prken - kompletní skladba nad podkladem ze štěrkodrtě</t>
  </si>
  <si>
    <t xml:space="preserve">m2    </t>
  </si>
  <si>
    <t>9,1</t>
  </si>
  <si>
    <t>Z/01</t>
  </si>
  <si>
    <t>D + M vzrostlého stromu, kompletně dle výkresu D1-SA 09 - Tabulky výrobků</t>
  </si>
  <si>
    <t>Z/02</t>
  </si>
  <si>
    <t>D + M živý plot - keře, kompletně dle výkresu D1-SA 09 - Tabulky výrobků</t>
  </si>
  <si>
    <t>Z/03</t>
  </si>
  <si>
    <t>D + M Pampové trávy, kompletně dle výkresu D1-SA 09 - Tabulky výrobků</t>
  </si>
  <si>
    <t>961044111R00</t>
  </si>
  <si>
    <t>Bourání základů z betonu prostého</t>
  </si>
  <si>
    <t>801-3</t>
  </si>
  <si>
    <t>nebo vybourání otvorů průřezové plochy přes 4 m2 v základech,</t>
  </si>
  <si>
    <t>(0,55+15,47+0,2+3,29+4,47)*0,35*0,35</t>
  </si>
  <si>
    <t>721210831R00</t>
  </si>
  <si>
    <t xml:space="preserve">Demontáž vpusti dvorní s obetonávkou,  </t>
  </si>
  <si>
    <t>800-721</t>
  </si>
  <si>
    <t>99-01</t>
  </si>
  <si>
    <t>Bourací práce nezměřitelné</t>
  </si>
  <si>
    <t>999281105R00</t>
  </si>
  <si>
    <t xml:space="preserve">Přesun hmot pro opravy a údržbu objektů pro opravy a údržbu dosavadních objektů včetně vnějších plášťů  výšky do 6 m,  </t>
  </si>
  <si>
    <t>801-4</t>
  </si>
  <si>
    <t>Přesun hmot</t>
  </si>
  <si>
    <t>POL7_</t>
  </si>
  <si>
    <t>oborů 801, 803, 811 a 812</t>
  </si>
  <si>
    <t xml:space="preserve">Hmotnosti z položek s pořadovými čísly: : </t>
  </si>
  <si>
    <t xml:space="preserve">14,15,17,18,19,20,21,22, : </t>
  </si>
  <si>
    <t>Součet: : 40,60348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</si>
  <si>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</si>
  <si>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</si>
  <si>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</si>
  <si>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</si>
  <si>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</si>
  <si>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 xml:space="preserve">Demontážní hmotnosti z položek s pořadovými čísly: : </t>
  </si>
  <si>
    <t xml:space="preserve">2,3,4,38,39, : </t>
  </si>
  <si>
    <t>Součet: : 17,80412</t>
  </si>
  <si>
    <t>979081121R00</t>
  </si>
  <si>
    <t>Odvoz suti a vybouraných hmot na skládku příplatek za každý další 1 km</t>
  </si>
  <si>
    <t>Součet: : 106,82473</t>
  </si>
  <si>
    <t>979082111R00</t>
  </si>
  <si>
    <t>Vnitrostaveništní doprava suti a vybouraných hmot do 10 m</t>
  </si>
  <si>
    <t>Včetně případného složení na staveništní deponii.</t>
  </si>
  <si>
    <t>979990107R00</t>
  </si>
  <si>
    <t>Poplatek za skládku za uložení, směs betonu, cihel a dřeva,  , skupina 17 09 04 z Katalogu odpadů</t>
  </si>
  <si>
    <t xml:space="preserve">Kompletně dle specifikace </t>
  </si>
  <si>
    <t xml:space="preserve"> - šachtové dvo, typ 2,</t>
  </si>
  <si>
    <t xml:space="preserve"> - zaústění drenážního potrubí,</t>
  </si>
  <si>
    <t xml:space="preserve"> - plastový poklop,</t>
  </si>
  <si>
    <t xml:space="preserve"> - </t>
  </si>
  <si>
    <t xml:space="preserve"> - odřezání dle potřebné výšky ,</t>
  </si>
  <si>
    <t>Podklad z drceného kameniva po zhutnění tloušťky 3 cm, frakce 4/8</t>
  </si>
  <si>
    <t>Podklad z drceného kameniva frakce 8/16, tloušťka po zhutnění 90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</si>
</sst>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19" fillId="0" borderId="0" xfId="0" quotePrefix="1" applyNumberFormat="1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3" borderId="0" xfId="0" applyNumberFormat="1" applyFont="1" applyFill="1" applyBorder="1" applyAlignment="1" applyProtection="1">
      <alignment horizontal="left" vertical="top" wrapText="1"/>
      <protection locked="0"/>
    </xf>
    <xf numFmtId="49" fontId="16" fillId="3" borderId="0" xfId="0" applyNumberFormat="1" applyFont="1" applyFill="1" applyBorder="1" applyAlignment="1" applyProtection="1">
      <alignment vertical="top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49" fontId="16" fillId="3" borderId="18" xfId="0" applyNumberFormat="1" applyFont="1" applyFill="1" applyBorder="1" applyAlignment="1" applyProtection="1">
      <alignment vertical="top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72"/>
  <sheetViews>
    <sheetView showGridLines="0" topLeftCell="B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36</v>
      </c>
      <c r="B1" s="182" t="s">
        <v>39</v>
      </c>
      <c r="C1" s="183"/>
      <c r="D1" s="183"/>
      <c r="E1" s="183"/>
      <c r="F1" s="183"/>
      <c r="G1" s="183"/>
      <c r="H1" s="183"/>
      <c r="I1" s="183"/>
      <c r="J1" s="184"/>
    </row>
    <row r="2" spans="1:15" ht="36" customHeight="1" x14ac:dyDescent="0.25">
      <c r="A2" s="2"/>
      <c r="B2" s="76" t="s">
        <v>22</v>
      </c>
      <c r="C2" s="77"/>
      <c r="D2" s="78" t="s">
        <v>41</v>
      </c>
      <c r="E2" s="191" t="s">
        <v>42</v>
      </c>
      <c r="F2" s="192"/>
      <c r="G2" s="192"/>
      <c r="H2" s="192"/>
      <c r="I2" s="192"/>
      <c r="J2" s="193"/>
      <c r="O2" s="1"/>
    </row>
    <row r="3" spans="1:15" ht="27" hidden="1" customHeight="1" x14ac:dyDescent="0.25">
      <c r="A3" s="2"/>
      <c r="B3" s="79"/>
      <c r="C3" s="77"/>
      <c r="D3" s="80"/>
      <c r="E3" s="194"/>
      <c r="F3" s="195"/>
      <c r="G3" s="195"/>
      <c r="H3" s="195"/>
      <c r="I3" s="195"/>
      <c r="J3" s="196"/>
    </row>
    <row r="4" spans="1:15" ht="23.25" customHeight="1" x14ac:dyDescent="0.25">
      <c r="A4" s="2"/>
      <c r="B4" s="81"/>
      <c r="C4" s="82"/>
      <c r="D4" s="83"/>
      <c r="E4" s="204"/>
      <c r="F4" s="204"/>
      <c r="G4" s="204"/>
      <c r="H4" s="204"/>
      <c r="I4" s="204"/>
      <c r="J4" s="205"/>
    </row>
    <row r="5" spans="1:15" ht="24" customHeight="1" x14ac:dyDescent="0.25">
      <c r="A5" s="2"/>
      <c r="B5" s="31" t="s">
        <v>40</v>
      </c>
      <c r="D5" s="208"/>
      <c r="E5" s="209"/>
      <c r="F5" s="209"/>
      <c r="G5" s="209"/>
      <c r="H5" s="18" t="s">
        <v>38</v>
      </c>
      <c r="I5" s="22"/>
      <c r="J5" s="8"/>
    </row>
    <row r="6" spans="1:15" ht="15.75" customHeight="1" x14ac:dyDescent="0.25">
      <c r="A6" s="2"/>
      <c r="B6" s="28"/>
      <c r="C6" s="55"/>
      <c r="D6" s="210"/>
      <c r="E6" s="211"/>
      <c r="F6" s="211"/>
      <c r="G6" s="211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12"/>
      <c r="F7" s="213"/>
      <c r="G7" s="213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98"/>
      <c r="E11" s="198"/>
      <c r="F11" s="198"/>
      <c r="G11" s="198"/>
      <c r="H11" s="18" t="s">
        <v>38</v>
      </c>
      <c r="I11" s="85"/>
      <c r="J11" s="8"/>
    </row>
    <row r="12" spans="1:15" ht="15.75" customHeight="1" x14ac:dyDescent="0.25">
      <c r="A12" s="2"/>
      <c r="B12" s="28"/>
      <c r="C12" s="55"/>
      <c r="D12" s="203"/>
      <c r="E12" s="203"/>
      <c r="F12" s="203"/>
      <c r="G12" s="203"/>
      <c r="H12" s="18" t="s">
        <v>34</v>
      </c>
      <c r="I12" s="85"/>
      <c r="J12" s="8"/>
    </row>
    <row r="13" spans="1:15" ht="15.75" customHeight="1" x14ac:dyDescent="0.25">
      <c r="A13" s="2"/>
      <c r="B13" s="29"/>
      <c r="C13" s="56"/>
      <c r="D13" s="84"/>
      <c r="E13" s="206"/>
      <c r="F13" s="207"/>
      <c r="G13" s="207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197"/>
      <c r="F15" s="197"/>
      <c r="G15" s="199"/>
      <c r="H15" s="199"/>
      <c r="I15" s="199" t="s">
        <v>29</v>
      </c>
      <c r="J15" s="200"/>
    </row>
    <row r="16" spans="1:15" ht="23.25" customHeight="1" x14ac:dyDescent="0.25">
      <c r="A16" s="138" t="s">
        <v>24</v>
      </c>
      <c r="B16" s="38" t="s">
        <v>24</v>
      </c>
      <c r="C16" s="62"/>
      <c r="D16" s="63"/>
      <c r="E16" s="188"/>
      <c r="F16" s="189"/>
      <c r="G16" s="188"/>
      <c r="H16" s="189"/>
      <c r="I16" s="188">
        <f>SUMIF(F57:F68,A16,I57:I68)+SUMIF(F57:F68,"PSU",I57:I68)</f>
        <v>0</v>
      </c>
      <c r="J16" s="190"/>
    </row>
    <row r="17" spans="1:10" ht="23.25" customHeight="1" x14ac:dyDescent="0.25">
      <c r="A17" s="138" t="s">
        <v>25</v>
      </c>
      <c r="B17" s="38" t="s">
        <v>25</v>
      </c>
      <c r="C17" s="62"/>
      <c r="D17" s="63"/>
      <c r="E17" s="188"/>
      <c r="F17" s="189"/>
      <c r="G17" s="188"/>
      <c r="H17" s="189"/>
      <c r="I17" s="188">
        <f>SUMIF(F57:F68,A17,I57:I68)</f>
        <v>0</v>
      </c>
      <c r="J17" s="190"/>
    </row>
    <row r="18" spans="1:10" ht="23.25" customHeight="1" x14ac:dyDescent="0.25">
      <c r="A18" s="138" t="s">
        <v>26</v>
      </c>
      <c r="B18" s="38" t="s">
        <v>26</v>
      </c>
      <c r="C18" s="62"/>
      <c r="D18" s="63"/>
      <c r="E18" s="188"/>
      <c r="F18" s="189"/>
      <c r="G18" s="188"/>
      <c r="H18" s="189"/>
      <c r="I18" s="188">
        <f>SUMIF(F57:F68,A18,I57:I68)</f>
        <v>0</v>
      </c>
      <c r="J18" s="190"/>
    </row>
    <row r="19" spans="1:10" ht="23.25" customHeight="1" x14ac:dyDescent="0.25">
      <c r="A19" s="138" t="s">
        <v>83</v>
      </c>
      <c r="B19" s="38" t="s">
        <v>27</v>
      </c>
      <c r="C19" s="62"/>
      <c r="D19" s="63"/>
      <c r="E19" s="188"/>
      <c r="F19" s="189"/>
      <c r="G19" s="188"/>
      <c r="H19" s="189"/>
      <c r="I19" s="188">
        <f>SUMIF(F57:F68,A19,I57:I68)</f>
        <v>0</v>
      </c>
      <c r="J19" s="190"/>
    </row>
    <row r="20" spans="1:10" ht="23.25" customHeight="1" x14ac:dyDescent="0.25">
      <c r="A20" s="138" t="s">
        <v>84</v>
      </c>
      <c r="B20" s="38" t="s">
        <v>28</v>
      </c>
      <c r="C20" s="62"/>
      <c r="D20" s="63"/>
      <c r="E20" s="188"/>
      <c r="F20" s="189"/>
      <c r="G20" s="188"/>
      <c r="H20" s="189"/>
      <c r="I20" s="188">
        <f>SUMIF(F57:F68,A20,I57:I68)</f>
        <v>0</v>
      </c>
      <c r="J20" s="190"/>
    </row>
    <row r="21" spans="1:10" ht="23.25" customHeight="1" x14ac:dyDescent="0.3">
      <c r="A21" s="2"/>
      <c r="B21" s="48" t="s">
        <v>29</v>
      </c>
      <c r="C21" s="64"/>
      <c r="D21" s="65"/>
      <c r="E21" s="201"/>
      <c r="F21" s="202"/>
      <c r="G21" s="201"/>
      <c r="H21" s="202"/>
      <c r="I21" s="201">
        <f>SUM(I16:J20)</f>
        <v>0</v>
      </c>
      <c r="J21" s="219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7">
        <f>ZakladDPHSniVypocet</f>
        <v>0</v>
      </c>
      <c r="H23" s="218"/>
      <c r="I23" s="218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15">
        <f>IF(A24&gt;50, ROUNDUP(A23, 0), ROUNDDOWN(A23, 0))</f>
        <v>0</v>
      </c>
      <c r="H24" s="216"/>
      <c r="I24" s="216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7">
        <f>ZakladDPHZaklVypocet</f>
        <v>0</v>
      </c>
      <c r="H25" s="218"/>
      <c r="I25" s="218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185">
        <f>IF(A26&gt;50, ROUNDUP(A25, 0), ROUNDDOWN(A25, 0))</f>
        <v>0</v>
      </c>
      <c r="H26" s="186"/>
      <c r="I26" s="186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187">
        <f>CenaCelkem-(ZakladDPHSni+DPHSni+ZakladDPHZakl+DPHZakl)</f>
        <v>0</v>
      </c>
      <c r="H27" s="187"/>
      <c r="I27" s="187"/>
      <c r="J27" s="41" t="str">
        <f t="shared" si="0"/>
        <v>CZK</v>
      </c>
    </row>
    <row r="28" spans="1:10" ht="27.75" hidden="1" customHeight="1" thickBot="1" x14ac:dyDescent="0.3">
      <c r="A28" s="2"/>
      <c r="B28" s="112" t="s">
        <v>23</v>
      </c>
      <c r="C28" s="113"/>
      <c r="D28" s="113"/>
      <c r="E28" s="114"/>
      <c r="F28" s="115"/>
      <c r="G28" s="221">
        <f>ZakladDPHSniVypocet+ZakladDPHZaklVypocet</f>
        <v>0</v>
      </c>
      <c r="H28" s="221"/>
      <c r="I28" s="221"/>
      <c r="J28" s="11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2" t="s">
        <v>35</v>
      </c>
      <c r="C29" s="117"/>
      <c r="D29" s="117"/>
      <c r="E29" s="117"/>
      <c r="F29" s="118"/>
      <c r="G29" s="220">
        <f>IF(A29&gt;50, ROUNDUP(A27, 0), ROUNDDOWN(A27, 0))</f>
        <v>0</v>
      </c>
      <c r="H29" s="220"/>
      <c r="I29" s="220"/>
      <c r="J29" s="119" t="s">
        <v>52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222"/>
      <c r="E34" s="223"/>
      <c r="G34" s="224"/>
      <c r="H34" s="225"/>
      <c r="I34" s="225"/>
      <c r="J34" s="25"/>
    </row>
    <row r="35" spans="1:10" ht="12.75" customHeight="1" x14ac:dyDescent="0.25">
      <c r="A35" s="2"/>
      <c r="B35" s="2"/>
      <c r="D35" s="214" t="s">
        <v>2</v>
      </c>
      <c r="E35" s="214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5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5">
      <c r="A39" s="88">
        <v>1</v>
      </c>
      <c r="B39" s="98" t="s">
        <v>43</v>
      </c>
      <c r="C39" s="226"/>
      <c r="D39" s="226"/>
      <c r="E39" s="226"/>
      <c r="F39" s="99">
        <f>'00 00 Naklady'!AE29+'SO 01 D-SA Pol'!AE240</f>
        <v>0</v>
      </c>
      <c r="G39" s="100">
        <f>'00 00 Naklady'!AF29+'SO 01 D-SA Pol'!AF240</f>
        <v>0</v>
      </c>
      <c r="H39" s="101">
        <f t="shared" ref="H39:H44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5">
      <c r="A40" s="88">
        <v>2</v>
      </c>
      <c r="B40" s="103"/>
      <c r="C40" s="227" t="s">
        <v>44</v>
      </c>
      <c r="D40" s="227"/>
      <c r="E40" s="227"/>
      <c r="F40" s="104">
        <f>'00 00 Naklady'!AE29</f>
        <v>0</v>
      </c>
      <c r="G40" s="105">
        <f>'00 00 Naklady'!AF29</f>
        <v>0</v>
      </c>
      <c r="H40" s="105">
        <f t="shared" si="1"/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 x14ac:dyDescent="0.25">
      <c r="A41" s="88">
        <v>3</v>
      </c>
      <c r="B41" s="107" t="s">
        <v>45</v>
      </c>
      <c r="C41" s="226" t="s">
        <v>46</v>
      </c>
      <c r="D41" s="226"/>
      <c r="E41" s="226"/>
      <c r="F41" s="108">
        <f>'00 00 Naklady'!AE29</f>
        <v>0</v>
      </c>
      <c r="G41" s="101">
        <f>'00 00 Naklady'!AF29</f>
        <v>0</v>
      </c>
      <c r="H41" s="101">
        <f t="shared" si="1"/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customHeight="1" x14ac:dyDescent="0.25">
      <c r="A42" s="88">
        <v>2</v>
      </c>
      <c r="B42" s="103"/>
      <c r="C42" s="227" t="s">
        <v>47</v>
      </c>
      <c r="D42" s="227"/>
      <c r="E42" s="227"/>
      <c r="F42" s="104"/>
      <c r="G42" s="105"/>
      <c r="H42" s="105">
        <f t="shared" si="1"/>
        <v>0</v>
      </c>
      <c r="I42" s="105"/>
      <c r="J42" s="106"/>
    </row>
    <row r="43" spans="1:10" ht="25.5" customHeight="1" x14ac:dyDescent="0.25">
      <c r="A43" s="88">
        <v>2</v>
      </c>
      <c r="B43" s="103" t="s">
        <v>48</v>
      </c>
      <c r="C43" s="227" t="s">
        <v>42</v>
      </c>
      <c r="D43" s="227"/>
      <c r="E43" s="227"/>
      <c r="F43" s="104">
        <f>'SO 01 D-SA Pol'!AE240</f>
        <v>0</v>
      </c>
      <c r="G43" s="105">
        <f>'SO 01 D-SA Pol'!AF240</f>
        <v>0</v>
      </c>
      <c r="H43" s="105">
        <f t="shared" si="1"/>
        <v>0</v>
      </c>
      <c r="I43" s="105">
        <f>F43+G43+H43</f>
        <v>0</v>
      </c>
      <c r="J43" s="106" t="str">
        <f>IF(CenaCelkemVypocet=0,"",I43/CenaCelkemVypocet*100)</f>
        <v/>
      </c>
    </row>
    <row r="44" spans="1:10" ht="25.5" customHeight="1" x14ac:dyDescent="0.25">
      <c r="A44" s="88">
        <v>3</v>
      </c>
      <c r="B44" s="107" t="s">
        <v>49</v>
      </c>
      <c r="C44" s="226" t="s">
        <v>50</v>
      </c>
      <c r="D44" s="226"/>
      <c r="E44" s="226"/>
      <c r="F44" s="108">
        <f>'SO 01 D-SA Pol'!AE240</f>
        <v>0</v>
      </c>
      <c r="G44" s="101">
        <f>'SO 01 D-SA Pol'!AF240</f>
        <v>0</v>
      </c>
      <c r="H44" s="101">
        <f t="shared" si="1"/>
        <v>0</v>
      </c>
      <c r="I44" s="101">
        <f>F44+G44+H44</f>
        <v>0</v>
      </c>
      <c r="J44" s="102" t="str">
        <f>IF(CenaCelkemVypocet=0,"",I44/CenaCelkemVypocet*100)</f>
        <v/>
      </c>
    </row>
    <row r="45" spans="1:10" ht="25.5" customHeight="1" x14ac:dyDescent="0.25">
      <c r="A45" s="88"/>
      <c r="B45" s="228" t="s">
        <v>51</v>
      </c>
      <c r="C45" s="229"/>
      <c r="D45" s="229"/>
      <c r="E45" s="230"/>
      <c r="F45" s="109">
        <f>SUMIF(A39:A44,"=1",F39:F44)</f>
        <v>0</v>
      </c>
      <c r="G45" s="110">
        <f>SUMIF(A39:A44,"=1",G39:G44)</f>
        <v>0</v>
      </c>
      <c r="H45" s="110">
        <f>SUMIF(A39:A44,"=1",H39:H44)</f>
        <v>0</v>
      </c>
      <c r="I45" s="110">
        <f>SUMIF(A39:A44,"=1",I39:I44)</f>
        <v>0</v>
      </c>
      <c r="J45" s="111">
        <f>SUMIF(A39:A44,"=1",J39:J44)</f>
        <v>0</v>
      </c>
    </row>
    <row r="47" spans="1:10" x14ac:dyDescent="0.25">
      <c r="A47" t="s">
        <v>53</v>
      </c>
      <c r="B47" t="s">
        <v>54</v>
      </c>
    </row>
    <row r="48" spans="1:10" x14ac:dyDescent="0.25">
      <c r="A48" t="s">
        <v>55</v>
      </c>
      <c r="B48" t="s">
        <v>56</v>
      </c>
    </row>
    <row r="49" spans="1:10" x14ac:dyDescent="0.25">
      <c r="A49" t="s">
        <v>57</v>
      </c>
      <c r="B49" t="s">
        <v>58</v>
      </c>
    </row>
    <row r="50" spans="1:10" x14ac:dyDescent="0.25">
      <c r="A50" t="s">
        <v>55</v>
      </c>
      <c r="B50" t="s">
        <v>59</v>
      </c>
    </row>
    <row r="51" spans="1:10" x14ac:dyDescent="0.25">
      <c r="A51" t="s">
        <v>57</v>
      </c>
      <c r="B51" t="s">
        <v>60</v>
      </c>
    </row>
    <row r="54" spans="1:10" ht="15.5" x14ac:dyDescent="0.35">
      <c r="B54" s="120" t="s">
        <v>61</v>
      </c>
    </row>
    <row r="56" spans="1:10" ht="25.5" customHeight="1" x14ac:dyDescent="0.25">
      <c r="A56" s="122"/>
      <c r="B56" s="125" t="s">
        <v>17</v>
      </c>
      <c r="C56" s="125" t="s">
        <v>5</v>
      </c>
      <c r="D56" s="126"/>
      <c r="E56" s="126"/>
      <c r="F56" s="127" t="s">
        <v>62</v>
      </c>
      <c r="G56" s="127"/>
      <c r="H56" s="127"/>
      <c r="I56" s="127" t="s">
        <v>29</v>
      </c>
      <c r="J56" s="127" t="s">
        <v>0</v>
      </c>
    </row>
    <row r="57" spans="1:10" ht="36.75" customHeight="1" x14ac:dyDescent="0.25">
      <c r="A57" s="123"/>
      <c r="B57" s="128" t="s">
        <v>45</v>
      </c>
      <c r="C57" s="231" t="s">
        <v>63</v>
      </c>
      <c r="D57" s="232"/>
      <c r="E57" s="232"/>
      <c r="F57" s="134" t="s">
        <v>24</v>
      </c>
      <c r="G57" s="135"/>
      <c r="H57" s="135"/>
      <c r="I57" s="135">
        <f>'SO 01 D-SA Pol'!G8</f>
        <v>0</v>
      </c>
      <c r="J57" s="132" t="str">
        <f>IF(I69=0,"",I57/I69*100)</f>
        <v/>
      </c>
    </row>
    <row r="58" spans="1:10" ht="36.75" customHeight="1" x14ac:dyDescent="0.25">
      <c r="A58" s="123"/>
      <c r="B58" s="128" t="s">
        <v>64</v>
      </c>
      <c r="C58" s="231" t="s">
        <v>65</v>
      </c>
      <c r="D58" s="232"/>
      <c r="E58" s="232"/>
      <c r="F58" s="134" t="s">
        <v>24</v>
      </c>
      <c r="G58" s="135"/>
      <c r="H58" s="135"/>
      <c r="I58" s="135">
        <f>'SO 01 D-SA Pol'!G28</f>
        <v>0</v>
      </c>
      <c r="J58" s="132" t="str">
        <f>IF(I69=0,"",I58/I69*100)</f>
        <v/>
      </c>
    </row>
    <row r="59" spans="1:10" ht="36.75" customHeight="1" x14ac:dyDescent="0.25">
      <c r="A59" s="123"/>
      <c r="B59" s="128" t="s">
        <v>66</v>
      </c>
      <c r="C59" s="231" t="s">
        <v>67</v>
      </c>
      <c r="D59" s="232"/>
      <c r="E59" s="232"/>
      <c r="F59" s="134" t="s">
        <v>24</v>
      </c>
      <c r="G59" s="135"/>
      <c r="H59" s="135"/>
      <c r="I59" s="135">
        <f>'SO 01 D-SA Pol'!G108</f>
        <v>0</v>
      </c>
      <c r="J59" s="132" t="str">
        <f>IF(I69=0,"",I59/I69*100)</f>
        <v/>
      </c>
    </row>
    <row r="60" spans="1:10" ht="36.75" customHeight="1" x14ac:dyDescent="0.25">
      <c r="A60" s="123"/>
      <c r="B60" s="128" t="s">
        <v>68</v>
      </c>
      <c r="C60" s="231" t="s">
        <v>69</v>
      </c>
      <c r="D60" s="232"/>
      <c r="E60" s="232"/>
      <c r="F60" s="134" t="s">
        <v>24</v>
      </c>
      <c r="G60" s="135"/>
      <c r="H60" s="135"/>
      <c r="I60" s="135">
        <f>'SO 01 D-SA Pol'!G127</f>
        <v>0</v>
      </c>
      <c r="J60" s="132" t="str">
        <f>IF(I69=0,"",I60/I69*100)</f>
        <v/>
      </c>
    </row>
    <row r="61" spans="1:10" ht="36.75" customHeight="1" x14ac:dyDescent="0.25">
      <c r="A61" s="123"/>
      <c r="B61" s="128" t="s">
        <v>70</v>
      </c>
      <c r="C61" s="231" t="s">
        <v>71</v>
      </c>
      <c r="D61" s="232"/>
      <c r="E61" s="232"/>
      <c r="F61" s="134" t="s">
        <v>24</v>
      </c>
      <c r="G61" s="135"/>
      <c r="H61" s="135"/>
      <c r="I61" s="135">
        <f>'SO 01 D-SA Pol'!G147</f>
        <v>0</v>
      </c>
      <c r="J61" s="132" t="str">
        <f>IF(I69=0,"",I61/I69*100)</f>
        <v/>
      </c>
    </row>
    <row r="62" spans="1:10" ht="36.75" customHeight="1" x14ac:dyDescent="0.25">
      <c r="A62" s="123"/>
      <c r="B62" s="128" t="s">
        <v>72</v>
      </c>
      <c r="C62" s="231" t="s">
        <v>73</v>
      </c>
      <c r="D62" s="232"/>
      <c r="E62" s="232"/>
      <c r="F62" s="134" t="s">
        <v>24</v>
      </c>
      <c r="G62" s="135"/>
      <c r="H62" s="135"/>
      <c r="I62" s="135">
        <f>'SO 01 D-SA Pol'!G163</f>
        <v>0</v>
      </c>
      <c r="J62" s="132" t="str">
        <f>IF(I69=0,"",I62/I69*100)</f>
        <v/>
      </c>
    </row>
    <row r="63" spans="1:10" ht="36.75" customHeight="1" x14ac:dyDescent="0.25">
      <c r="A63" s="123"/>
      <c r="B63" s="128" t="s">
        <v>74</v>
      </c>
      <c r="C63" s="231" t="s">
        <v>75</v>
      </c>
      <c r="D63" s="232"/>
      <c r="E63" s="232"/>
      <c r="F63" s="134" t="s">
        <v>24</v>
      </c>
      <c r="G63" s="135"/>
      <c r="H63" s="135"/>
      <c r="I63" s="135">
        <f>'SO 01 D-SA Pol'!G168</f>
        <v>0</v>
      </c>
      <c r="J63" s="132" t="str">
        <f>IF(I69=0,"",I63/I69*100)</f>
        <v/>
      </c>
    </row>
    <row r="64" spans="1:10" ht="36.75" customHeight="1" x14ac:dyDescent="0.25">
      <c r="A64" s="123"/>
      <c r="B64" s="128" t="s">
        <v>76</v>
      </c>
      <c r="C64" s="231" t="s">
        <v>77</v>
      </c>
      <c r="D64" s="232"/>
      <c r="E64" s="232"/>
      <c r="F64" s="134" t="s">
        <v>24</v>
      </c>
      <c r="G64" s="135"/>
      <c r="H64" s="135"/>
      <c r="I64" s="135">
        <f>'SO 01 D-SA Pol'!G197</f>
        <v>0</v>
      </c>
      <c r="J64" s="132" t="str">
        <f>IF(I69=0,"",I64/I69*100)</f>
        <v/>
      </c>
    </row>
    <row r="65" spans="1:10" ht="36.75" customHeight="1" x14ac:dyDescent="0.25">
      <c r="A65" s="123"/>
      <c r="B65" s="128" t="s">
        <v>78</v>
      </c>
      <c r="C65" s="231" t="s">
        <v>79</v>
      </c>
      <c r="D65" s="232"/>
      <c r="E65" s="232"/>
      <c r="F65" s="134" t="s">
        <v>24</v>
      </c>
      <c r="G65" s="135"/>
      <c r="H65" s="135"/>
      <c r="I65" s="135">
        <f>'SO 01 D-SA Pol'!G209</f>
        <v>0</v>
      </c>
      <c r="J65" s="132" t="str">
        <f>IF(I69=0,"",I65/I69*100)</f>
        <v/>
      </c>
    </row>
    <row r="66" spans="1:10" ht="36.75" customHeight="1" x14ac:dyDescent="0.25">
      <c r="A66" s="123"/>
      <c r="B66" s="128" t="s">
        <v>80</v>
      </c>
      <c r="C66" s="231" t="s">
        <v>81</v>
      </c>
      <c r="D66" s="232"/>
      <c r="E66" s="232"/>
      <c r="F66" s="134" t="s">
        <v>82</v>
      </c>
      <c r="G66" s="135"/>
      <c r="H66" s="135"/>
      <c r="I66" s="135">
        <f>'SO 01 D-SA Pol'!G216</f>
        <v>0</v>
      </c>
      <c r="J66" s="132" t="str">
        <f>IF(I69=0,"",I66/I69*100)</f>
        <v/>
      </c>
    </row>
    <row r="67" spans="1:10" ht="36.75" customHeight="1" x14ac:dyDescent="0.25">
      <c r="A67" s="123"/>
      <c r="B67" s="128" t="s">
        <v>83</v>
      </c>
      <c r="C67" s="231" t="s">
        <v>27</v>
      </c>
      <c r="D67" s="232"/>
      <c r="E67" s="232"/>
      <c r="F67" s="134" t="s">
        <v>83</v>
      </c>
      <c r="G67" s="135"/>
      <c r="H67" s="135"/>
      <c r="I67" s="135">
        <f>'00 00 Naklady'!G8</f>
        <v>0</v>
      </c>
      <c r="J67" s="132" t="str">
        <f>IF(I69=0,"",I67/I69*100)</f>
        <v/>
      </c>
    </row>
    <row r="68" spans="1:10" ht="36.75" customHeight="1" x14ac:dyDescent="0.25">
      <c r="A68" s="123"/>
      <c r="B68" s="128" t="s">
        <v>84</v>
      </c>
      <c r="C68" s="231" t="s">
        <v>28</v>
      </c>
      <c r="D68" s="232"/>
      <c r="E68" s="232"/>
      <c r="F68" s="134" t="s">
        <v>84</v>
      </c>
      <c r="G68" s="135"/>
      <c r="H68" s="135"/>
      <c r="I68" s="135">
        <f>'00 00 Naklady'!G18</f>
        <v>0</v>
      </c>
      <c r="J68" s="132" t="str">
        <f>IF(I69=0,"",I68/I69*100)</f>
        <v/>
      </c>
    </row>
    <row r="69" spans="1:10" ht="25.5" customHeight="1" x14ac:dyDescent="0.25">
      <c r="A69" s="124"/>
      <c r="B69" s="129" t="s">
        <v>1</v>
      </c>
      <c r="C69" s="130"/>
      <c r="D69" s="131"/>
      <c r="E69" s="131"/>
      <c r="F69" s="136"/>
      <c r="G69" s="137"/>
      <c r="H69" s="137"/>
      <c r="I69" s="137">
        <f>SUM(I57:I68)</f>
        <v>0</v>
      </c>
      <c r="J69" s="133">
        <f>SUM(J57:J68)</f>
        <v>0</v>
      </c>
    </row>
    <row r="70" spans="1:10" x14ac:dyDescent="0.25">
      <c r="F70" s="86"/>
      <c r="G70" s="86"/>
      <c r="H70" s="86"/>
      <c r="I70" s="86"/>
      <c r="J70" s="87"/>
    </row>
    <row r="71" spans="1:10" x14ac:dyDescent="0.25">
      <c r="F71" s="86"/>
      <c r="G71" s="86"/>
      <c r="H71" s="86"/>
      <c r="I71" s="86"/>
      <c r="J71" s="87"/>
    </row>
    <row r="72" spans="1:10" x14ac:dyDescent="0.25">
      <c r="F72" s="86"/>
      <c r="G72" s="86"/>
      <c r="H72" s="86"/>
      <c r="I72" s="86"/>
      <c r="J72" s="87"/>
    </row>
  </sheetData>
  <sheetProtection password="9429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C65:E65"/>
    <mergeCell ref="C66:E66"/>
    <mergeCell ref="C67:E67"/>
    <mergeCell ref="C68:E68"/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233" t="s">
        <v>6</v>
      </c>
      <c r="B1" s="233"/>
      <c r="C1" s="234"/>
      <c r="D1" s="233"/>
      <c r="E1" s="233"/>
      <c r="F1" s="233"/>
      <c r="G1" s="233"/>
    </row>
    <row r="2" spans="1:7" ht="25" customHeight="1" x14ac:dyDescent="0.25">
      <c r="A2" s="50" t="s">
        <v>7</v>
      </c>
      <c r="B2" s="49"/>
      <c r="C2" s="235"/>
      <c r="D2" s="235"/>
      <c r="E2" s="235"/>
      <c r="F2" s="235"/>
      <c r="G2" s="236"/>
    </row>
    <row r="3" spans="1:7" ht="25" customHeight="1" x14ac:dyDescent="0.25">
      <c r="A3" s="50" t="s">
        <v>8</v>
      </c>
      <c r="B3" s="49"/>
      <c r="C3" s="235"/>
      <c r="D3" s="235"/>
      <c r="E3" s="235"/>
      <c r="F3" s="235"/>
      <c r="G3" s="236"/>
    </row>
    <row r="4" spans="1:7" ht="25" customHeight="1" x14ac:dyDescent="0.25">
      <c r="A4" s="50" t="s">
        <v>9</v>
      </c>
      <c r="B4" s="49"/>
      <c r="C4" s="235"/>
      <c r="D4" s="235"/>
      <c r="E4" s="235"/>
      <c r="F4" s="235"/>
      <c r="G4" s="236"/>
    </row>
    <row r="5" spans="1:7" x14ac:dyDescent="0.25">
      <c r="B5" s="4"/>
      <c r="C5" s="5"/>
      <c r="D5" s="6"/>
    </row>
  </sheetData>
  <sheetProtection password="9429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workbookViewId="0">
      <pane ySplit="7" topLeftCell="A29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54296875" style="121" customWidth="1"/>
    <col min="3" max="3" width="63.26953125" style="121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7265625" customWidth="1"/>
  </cols>
  <sheetData>
    <row r="1" spans="1:60" ht="15.75" customHeight="1" x14ac:dyDescent="0.35">
      <c r="A1" s="239" t="s">
        <v>85</v>
      </c>
      <c r="B1" s="239"/>
      <c r="C1" s="239"/>
      <c r="D1" s="239"/>
      <c r="E1" s="239"/>
      <c r="F1" s="239"/>
      <c r="G1" s="239"/>
      <c r="AG1" t="s">
        <v>86</v>
      </c>
    </row>
    <row r="2" spans="1:60" ht="25" customHeight="1" x14ac:dyDescent="0.25">
      <c r="A2" s="139" t="s">
        <v>7</v>
      </c>
      <c r="B2" s="49" t="s">
        <v>41</v>
      </c>
      <c r="C2" s="240" t="s">
        <v>42</v>
      </c>
      <c r="D2" s="241"/>
      <c r="E2" s="241"/>
      <c r="F2" s="241"/>
      <c r="G2" s="242"/>
      <c r="AG2" t="s">
        <v>87</v>
      </c>
    </row>
    <row r="3" spans="1:60" ht="25" customHeight="1" x14ac:dyDescent="0.25">
      <c r="A3" s="139" t="s">
        <v>8</v>
      </c>
      <c r="B3" s="49" t="s">
        <v>45</v>
      </c>
      <c r="C3" s="240" t="s">
        <v>46</v>
      </c>
      <c r="D3" s="241"/>
      <c r="E3" s="241"/>
      <c r="F3" s="241"/>
      <c r="G3" s="242"/>
      <c r="AC3" s="121" t="s">
        <v>88</v>
      </c>
      <c r="AG3" t="s">
        <v>89</v>
      </c>
    </row>
    <row r="4" spans="1:60" ht="25" customHeight="1" x14ac:dyDescent="0.25">
      <c r="A4" s="140" t="s">
        <v>9</v>
      </c>
      <c r="B4" s="141" t="s">
        <v>45</v>
      </c>
      <c r="C4" s="243" t="s">
        <v>46</v>
      </c>
      <c r="D4" s="244"/>
      <c r="E4" s="244"/>
      <c r="F4" s="244"/>
      <c r="G4" s="245"/>
      <c r="AG4" t="s">
        <v>90</v>
      </c>
    </row>
    <row r="5" spans="1:60" x14ac:dyDescent="0.25">
      <c r="D5" s="10"/>
    </row>
    <row r="6" spans="1:60" ht="37.5" x14ac:dyDescent="0.25">
      <c r="A6" s="143" t="s">
        <v>91</v>
      </c>
      <c r="B6" s="145" t="s">
        <v>92</v>
      </c>
      <c r="C6" s="145" t="s">
        <v>93</v>
      </c>
      <c r="D6" s="144" t="s">
        <v>94</v>
      </c>
      <c r="E6" s="143" t="s">
        <v>95</v>
      </c>
      <c r="F6" s="142" t="s">
        <v>96</v>
      </c>
      <c r="G6" s="143" t="s">
        <v>29</v>
      </c>
      <c r="H6" s="146" t="s">
        <v>30</v>
      </c>
      <c r="I6" s="146" t="s">
        <v>97</v>
      </c>
      <c r="J6" s="146" t="s">
        <v>31</v>
      </c>
      <c r="K6" s="146" t="s">
        <v>98</v>
      </c>
      <c r="L6" s="146" t="s">
        <v>99</v>
      </c>
      <c r="M6" s="146" t="s">
        <v>100</v>
      </c>
      <c r="N6" s="146" t="s">
        <v>101</v>
      </c>
      <c r="O6" s="146" t="s">
        <v>102</v>
      </c>
      <c r="P6" s="146" t="s">
        <v>103</v>
      </c>
      <c r="Q6" s="146" t="s">
        <v>104</v>
      </c>
      <c r="R6" s="146" t="s">
        <v>105</v>
      </c>
      <c r="S6" s="146" t="s">
        <v>106</v>
      </c>
      <c r="T6" s="146" t="s">
        <v>107</v>
      </c>
      <c r="U6" s="146" t="s">
        <v>108</v>
      </c>
      <c r="V6" s="146" t="s">
        <v>109</v>
      </c>
      <c r="W6" s="146" t="s">
        <v>110</v>
      </c>
      <c r="X6" s="146" t="s">
        <v>111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ht="13" x14ac:dyDescent="0.25">
      <c r="A8" s="159" t="s">
        <v>112</v>
      </c>
      <c r="B8" s="160" t="s">
        <v>83</v>
      </c>
      <c r="C8" s="174" t="s">
        <v>27</v>
      </c>
      <c r="D8" s="161"/>
      <c r="E8" s="162"/>
      <c r="F8" s="163"/>
      <c r="G8" s="163">
        <f>SUMIF(AG9:AG17,"&lt;&gt;NOR",G9:G17)</f>
        <v>0</v>
      </c>
      <c r="H8" s="163"/>
      <c r="I8" s="163">
        <f>SUM(I9:I17)</f>
        <v>0</v>
      </c>
      <c r="J8" s="163"/>
      <c r="K8" s="163">
        <f>SUM(K9:K17)</f>
        <v>0</v>
      </c>
      <c r="L8" s="163"/>
      <c r="M8" s="163">
        <f>SUM(M9:M17)</f>
        <v>0</v>
      </c>
      <c r="N8" s="162"/>
      <c r="O8" s="162">
        <f>SUM(O9:O17)</f>
        <v>0</v>
      </c>
      <c r="P8" s="162"/>
      <c r="Q8" s="162">
        <f>SUM(Q9:Q17)</f>
        <v>0</v>
      </c>
      <c r="R8" s="163"/>
      <c r="S8" s="163"/>
      <c r="T8" s="164"/>
      <c r="U8" s="158"/>
      <c r="V8" s="158">
        <f>SUM(V9:V17)</f>
        <v>0</v>
      </c>
      <c r="W8" s="158"/>
      <c r="X8" s="158"/>
      <c r="AG8" t="s">
        <v>113</v>
      </c>
    </row>
    <row r="9" spans="1:60" outlineLevel="1" x14ac:dyDescent="0.25">
      <c r="A9" s="165">
        <v>1</v>
      </c>
      <c r="B9" s="166" t="s">
        <v>114</v>
      </c>
      <c r="C9" s="175" t="s">
        <v>115</v>
      </c>
      <c r="D9" s="167" t="s">
        <v>116</v>
      </c>
      <c r="E9" s="168">
        <v>1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70"/>
      <c r="S9" s="170" t="s">
        <v>117</v>
      </c>
      <c r="T9" s="171" t="s">
        <v>118</v>
      </c>
      <c r="U9" s="157">
        <v>0</v>
      </c>
      <c r="V9" s="157">
        <f>ROUND(E9*U9,2)</f>
        <v>0</v>
      </c>
      <c r="W9" s="157"/>
      <c r="X9" s="157" t="s">
        <v>119</v>
      </c>
      <c r="Y9" s="147"/>
      <c r="Z9" s="147"/>
      <c r="AA9" s="147"/>
      <c r="AB9" s="147"/>
      <c r="AC9" s="147"/>
      <c r="AD9" s="147"/>
      <c r="AE9" s="147"/>
      <c r="AF9" s="147"/>
      <c r="AG9" s="147" t="s">
        <v>120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0.5" outlineLevel="1" x14ac:dyDescent="0.25">
      <c r="A10" s="154"/>
      <c r="B10" s="155"/>
      <c r="C10" s="246" t="s">
        <v>121</v>
      </c>
      <c r="D10" s="247"/>
      <c r="E10" s="247"/>
      <c r="F10" s="247"/>
      <c r="G10" s="24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122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2" t="str">
        <f>C10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237"/>
      <c r="D11" s="238"/>
      <c r="E11" s="238"/>
      <c r="F11" s="238"/>
      <c r="G11" s="238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123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65">
        <v>2</v>
      </c>
      <c r="B12" s="166" t="s">
        <v>124</v>
      </c>
      <c r="C12" s="175" t="s">
        <v>125</v>
      </c>
      <c r="D12" s="167" t="s">
        <v>116</v>
      </c>
      <c r="E12" s="168">
        <v>1</v>
      </c>
      <c r="F12" s="169"/>
      <c r="G12" s="170">
        <f>ROUND(E12*F12,2)</f>
        <v>0</v>
      </c>
      <c r="H12" s="169"/>
      <c r="I12" s="170">
        <f>ROUND(E12*H12,2)</f>
        <v>0</v>
      </c>
      <c r="J12" s="169"/>
      <c r="K12" s="170">
        <f>ROUND(E12*J12,2)</f>
        <v>0</v>
      </c>
      <c r="L12" s="170">
        <v>21</v>
      </c>
      <c r="M12" s="170">
        <f>G12*(1+L12/100)</f>
        <v>0</v>
      </c>
      <c r="N12" s="168">
        <v>0</v>
      </c>
      <c r="O12" s="168">
        <f>ROUND(E12*N12,2)</f>
        <v>0</v>
      </c>
      <c r="P12" s="168">
        <v>0</v>
      </c>
      <c r="Q12" s="168">
        <f>ROUND(E12*P12,2)</f>
        <v>0</v>
      </c>
      <c r="R12" s="170"/>
      <c r="S12" s="170" t="s">
        <v>117</v>
      </c>
      <c r="T12" s="171" t="s">
        <v>118</v>
      </c>
      <c r="U12" s="157">
        <v>0</v>
      </c>
      <c r="V12" s="157">
        <f>ROUND(E12*U12,2)</f>
        <v>0</v>
      </c>
      <c r="W12" s="157"/>
      <c r="X12" s="157" t="s">
        <v>119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120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0.5" outlineLevel="1" x14ac:dyDescent="0.25">
      <c r="A13" s="154"/>
      <c r="B13" s="155"/>
      <c r="C13" s="246" t="s">
        <v>126</v>
      </c>
      <c r="D13" s="247"/>
      <c r="E13" s="247"/>
      <c r="F13" s="247"/>
      <c r="G13" s="24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122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2" t="str">
        <f>C13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237"/>
      <c r="D14" s="238"/>
      <c r="E14" s="238"/>
      <c r="F14" s="238"/>
      <c r="G14" s="238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123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65">
        <v>3</v>
      </c>
      <c r="B15" s="166" t="s">
        <v>127</v>
      </c>
      <c r="C15" s="175" t="s">
        <v>128</v>
      </c>
      <c r="D15" s="167" t="s">
        <v>116</v>
      </c>
      <c r="E15" s="168">
        <v>1</v>
      </c>
      <c r="F15" s="169"/>
      <c r="G15" s="170">
        <f>ROUND(E15*F15,2)</f>
        <v>0</v>
      </c>
      <c r="H15" s="169"/>
      <c r="I15" s="170">
        <f>ROUND(E15*H15,2)</f>
        <v>0</v>
      </c>
      <c r="J15" s="169"/>
      <c r="K15" s="170">
        <f>ROUND(E15*J15,2)</f>
        <v>0</v>
      </c>
      <c r="L15" s="170">
        <v>21</v>
      </c>
      <c r="M15" s="170">
        <f>G15*(1+L15/100)</f>
        <v>0</v>
      </c>
      <c r="N15" s="168">
        <v>0</v>
      </c>
      <c r="O15" s="168">
        <f>ROUND(E15*N15,2)</f>
        <v>0</v>
      </c>
      <c r="P15" s="168">
        <v>0</v>
      </c>
      <c r="Q15" s="168">
        <f>ROUND(E15*P15,2)</f>
        <v>0</v>
      </c>
      <c r="R15" s="170"/>
      <c r="S15" s="170" t="s">
        <v>117</v>
      </c>
      <c r="T15" s="171" t="s">
        <v>118</v>
      </c>
      <c r="U15" s="157">
        <v>0</v>
      </c>
      <c r="V15" s="157">
        <f>ROUND(E15*U15,2)</f>
        <v>0</v>
      </c>
      <c r="W15" s="157"/>
      <c r="X15" s="157" t="s">
        <v>119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120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.5" outlineLevel="1" x14ac:dyDescent="0.25">
      <c r="A16" s="154"/>
      <c r="B16" s="155"/>
      <c r="C16" s="246" t="s">
        <v>129</v>
      </c>
      <c r="D16" s="247"/>
      <c r="E16" s="247"/>
      <c r="F16" s="247"/>
      <c r="G16" s="24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122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2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54"/>
      <c r="B17" s="155"/>
      <c r="C17" s="237"/>
      <c r="D17" s="238"/>
      <c r="E17" s="238"/>
      <c r="F17" s="238"/>
      <c r="G17" s="238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123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13" x14ac:dyDescent="0.25">
      <c r="A18" s="159" t="s">
        <v>112</v>
      </c>
      <c r="B18" s="160" t="s">
        <v>84</v>
      </c>
      <c r="C18" s="174" t="s">
        <v>28</v>
      </c>
      <c r="D18" s="161"/>
      <c r="E18" s="162"/>
      <c r="F18" s="163"/>
      <c r="G18" s="163">
        <f>SUMIF(AG19:AG27,"&lt;&gt;NOR",G19:G27)</f>
        <v>0</v>
      </c>
      <c r="H18" s="163"/>
      <c r="I18" s="163">
        <f>SUM(I19:I27)</f>
        <v>0</v>
      </c>
      <c r="J18" s="163"/>
      <c r="K18" s="163">
        <f>SUM(K19:K27)</f>
        <v>0</v>
      </c>
      <c r="L18" s="163"/>
      <c r="M18" s="163">
        <f>SUM(M19:M27)</f>
        <v>0</v>
      </c>
      <c r="N18" s="162"/>
      <c r="O18" s="162">
        <f>SUM(O19:O27)</f>
        <v>0</v>
      </c>
      <c r="P18" s="162"/>
      <c r="Q18" s="162">
        <f>SUM(Q19:Q27)</f>
        <v>0</v>
      </c>
      <c r="R18" s="163"/>
      <c r="S18" s="163"/>
      <c r="T18" s="164"/>
      <c r="U18" s="158"/>
      <c r="V18" s="158">
        <f>SUM(V19:V27)</f>
        <v>0</v>
      </c>
      <c r="W18" s="158"/>
      <c r="X18" s="158"/>
      <c r="AG18" t="s">
        <v>113</v>
      </c>
    </row>
    <row r="19" spans="1:60" outlineLevel="1" x14ac:dyDescent="0.25">
      <c r="A19" s="165">
        <v>4</v>
      </c>
      <c r="B19" s="166" t="s">
        <v>130</v>
      </c>
      <c r="C19" s="175" t="s">
        <v>131</v>
      </c>
      <c r="D19" s="167" t="s">
        <v>116</v>
      </c>
      <c r="E19" s="168">
        <v>1</v>
      </c>
      <c r="F19" s="169"/>
      <c r="G19" s="170">
        <f>ROUND(E19*F19,2)</f>
        <v>0</v>
      </c>
      <c r="H19" s="169"/>
      <c r="I19" s="170">
        <f>ROUND(E19*H19,2)</f>
        <v>0</v>
      </c>
      <c r="J19" s="169"/>
      <c r="K19" s="170">
        <f>ROUND(E19*J19,2)</f>
        <v>0</v>
      </c>
      <c r="L19" s="170">
        <v>21</v>
      </c>
      <c r="M19" s="170">
        <f>G19*(1+L19/100)</f>
        <v>0</v>
      </c>
      <c r="N19" s="168">
        <v>0</v>
      </c>
      <c r="O19" s="168">
        <f>ROUND(E19*N19,2)</f>
        <v>0</v>
      </c>
      <c r="P19" s="168">
        <v>0</v>
      </c>
      <c r="Q19" s="168">
        <f>ROUND(E19*P19,2)</f>
        <v>0</v>
      </c>
      <c r="R19" s="170"/>
      <c r="S19" s="170" t="s">
        <v>117</v>
      </c>
      <c r="T19" s="171" t="s">
        <v>118</v>
      </c>
      <c r="U19" s="157">
        <v>0</v>
      </c>
      <c r="V19" s="157">
        <f>ROUND(E19*U19,2)</f>
        <v>0</v>
      </c>
      <c r="W19" s="157"/>
      <c r="X19" s="157" t="s">
        <v>119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120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30.5" outlineLevel="1" x14ac:dyDescent="0.25">
      <c r="A20" s="154"/>
      <c r="B20" s="155"/>
      <c r="C20" s="246" t="s">
        <v>132</v>
      </c>
      <c r="D20" s="247"/>
      <c r="E20" s="247"/>
      <c r="F20" s="247"/>
      <c r="G20" s="24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122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2" t="str">
        <f>C20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237"/>
      <c r="D21" s="238"/>
      <c r="E21" s="238"/>
      <c r="F21" s="238"/>
      <c r="G21" s="238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123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65">
        <v>5</v>
      </c>
      <c r="B22" s="166" t="s">
        <v>133</v>
      </c>
      <c r="C22" s="175" t="s">
        <v>134</v>
      </c>
      <c r="D22" s="167" t="s">
        <v>116</v>
      </c>
      <c r="E22" s="168">
        <v>1</v>
      </c>
      <c r="F22" s="169"/>
      <c r="G22" s="170">
        <f>ROUND(E22*F22,2)</f>
        <v>0</v>
      </c>
      <c r="H22" s="169"/>
      <c r="I22" s="170">
        <f>ROUND(E22*H22,2)</f>
        <v>0</v>
      </c>
      <c r="J22" s="169"/>
      <c r="K22" s="170">
        <f>ROUND(E22*J22,2)</f>
        <v>0</v>
      </c>
      <c r="L22" s="170">
        <v>21</v>
      </c>
      <c r="M22" s="170">
        <f>G22*(1+L22/100)</f>
        <v>0</v>
      </c>
      <c r="N22" s="168">
        <v>0</v>
      </c>
      <c r="O22" s="168">
        <f>ROUND(E22*N22,2)</f>
        <v>0</v>
      </c>
      <c r="P22" s="168">
        <v>0</v>
      </c>
      <c r="Q22" s="168">
        <f>ROUND(E22*P22,2)</f>
        <v>0</v>
      </c>
      <c r="R22" s="170"/>
      <c r="S22" s="170" t="s">
        <v>117</v>
      </c>
      <c r="T22" s="171" t="s">
        <v>118</v>
      </c>
      <c r="U22" s="157">
        <v>0</v>
      </c>
      <c r="V22" s="157">
        <f>ROUND(E22*U22,2)</f>
        <v>0</v>
      </c>
      <c r="W22" s="157"/>
      <c r="X22" s="157" t="s">
        <v>119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120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246" t="s">
        <v>135</v>
      </c>
      <c r="D23" s="247"/>
      <c r="E23" s="247"/>
      <c r="F23" s="247"/>
      <c r="G23" s="24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122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2" t="str">
        <f>C23</f>
        <v>Náklady na vyhotovení dokumentace skutečného provedení stavby a její předání objednateli v požadované formě a požadovaném počtu.</v>
      </c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37"/>
      <c r="D24" s="238"/>
      <c r="E24" s="238"/>
      <c r="F24" s="238"/>
      <c r="G24" s="238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123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65">
        <v>6</v>
      </c>
      <c r="B25" s="166" t="s">
        <v>136</v>
      </c>
      <c r="C25" s="175" t="s">
        <v>137</v>
      </c>
      <c r="D25" s="167" t="s">
        <v>116</v>
      </c>
      <c r="E25" s="168">
        <v>1</v>
      </c>
      <c r="F25" s="169"/>
      <c r="G25" s="170">
        <f>ROUND(E25*F25,2)</f>
        <v>0</v>
      </c>
      <c r="H25" s="169"/>
      <c r="I25" s="170">
        <f>ROUND(E25*H25,2)</f>
        <v>0</v>
      </c>
      <c r="J25" s="169"/>
      <c r="K25" s="170">
        <f>ROUND(E25*J25,2)</f>
        <v>0</v>
      </c>
      <c r="L25" s="170">
        <v>21</v>
      </c>
      <c r="M25" s="170">
        <f>G25*(1+L25/100)</f>
        <v>0</v>
      </c>
      <c r="N25" s="168">
        <v>0</v>
      </c>
      <c r="O25" s="168">
        <f>ROUND(E25*N25,2)</f>
        <v>0</v>
      </c>
      <c r="P25" s="168">
        <v>0</v>
      </c>
      <c r="Q25" s="168">
        <f>ROUND(E25*P25,2)</f>
        <v>0</v>
      </c>
      <c r="R25" s="170"/>
      <c r="S25" s="170" t="s">
        <v>117</v>
      </c>
      <c r="T25" s="171" t="s">
        <v>118</v>
      </c>
      <c r="U25" s="157">
        <v>0</v>
      </c>
      <c r="V25" s="157">
        <f>ROUND(E25*U25,2)</f>
        <v>0</v>
      </c>
      <c r="W25" s="157"/>
      <c r="X25" s="157" t="s">
        <v>119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120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46" t="s">
        <v>138</v>
      </c>
      <c r="D26" s="247"/>
      <c r="E26" s="247"/>
      <c r="F26" s="247"/>
      <c r="G26" s="24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122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2" t="str">
        <f>C26</f>
        <v>Náklady na provedení skutečného zaměření stavby v rozsahu nezbytném pro zápis změny do katastru nemovitostí.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237"/>
      <c r="D27" s="238"/>
      <c r="E27" s="238"/>
      <c r="F27" s="238"/>
      <c r="G27" s="238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123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5">
      <c r="A28" s="3"/>
      <c r="B28" s="4"/>
      <c r="C28" s="176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v>15</v>
      </c>
      <c r="AF28">
        <v>21</v>
      </c>
      <c r="AG28" t="s">
        <v>99</v>
      </c>
    </row>
    <row r="29" spans="1:60" ht="13" x14ac:dyDescent="0.25">
      <c r="A29" s="150"/>
      <c r="B29" s="151" t="s">
        <v>29</v>
      </c>
      <c r="C29" s="177"/>
      <c r="D29" s="152"/>
      <c r="E29" s="153"/>
      <c r="F29" s="153"/>
      <c r="G29" s="173">
        <f>G8+G18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f>SUMIF(L7:L27,AE28,G7:G27)</f>
        <v>0</v>
      </c>
      <c r="AF29">
        <f>SUMIF(L7:L27,AF28,G7:G27)</f>
        <v>0</v>
      </c>
      <c r="AG29" t="s">
        <v>139</v>
      </c>
    </row>
    <row r="30" spans="1:60" x14ac:dyDescent="0.25">
      <c r="C30" s="178"/>
      <c r="D30" s="10"/>
      <c r="AG30" t="s">
        <v>140</v>
      </c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9429" sheet="1"/>
  <mergeCells count="16">
    <mergeCell ref="C23:G23"/>
    <mergeCell ref="C24:G24"/>
    <mergeCell ref="C26:G26"/>
    <mergeCell ref="C27:G27"/>
    <mergeCell ref="C13:G13"/>
    <mergeCell ref="C14:G14"/>
    <mergeCell ref="C16:G16"/>
    <mergeCell ref="C17:G17"/>
    <mergeCell ref="C20:G20"/>
    <mergeCell ref="C21:G21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workbookViewId="0">
      <pane ySplit="7" topLeftCell="A206" activePane="bottomLeft" state="frozen"/>
      <selection pane="bottomLeft" activeCell="C131" sqref="C131"/>
    </sheetView>
  </sheetViews>
  <sheetFormatPr defaultRowHeight="12.5" outlineLevelRow="1" x14ac:dyDescent="0.25"/>
  <cols>
    <col min="1" max="1" width="3.453125" customWidth="1"/>
    <col min="2" max="2" width="12.54296875" style="121" customWidth="1"/>
    <col min="3" max="3" width="63.26953125" style="121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7265625" customWidth="1"/>
  </cols>
  <sheetData>
    <row r="1" spans="1:60" ht="15.75" customHeight="1" x14ac:dyDescent="0.35">
      <c r="A1" s="239" t="s">
        <v>141</v>
      </c>
      <c r="B1" s="239"/>
      <c r="C1" s="239"/>
      <c r="D1" s="239"/>
      <c r="E1" s="239"/>
      <c r="F1" s="239"/>
      <c r="G1" s="239"/>
      <c r="AG1" t="s">
        <v>86</v>
      </c>
    </row>
    <row r="2" spans="1:60" ht="25" customHeight="1" x14ac:dyDescent="0.25">
      <c r="A2" s="139" t="s">
        <v>7</v>
      </c>
      <c r="B2" s="49" t="s">
        <v>41</v>
      </c>
      <c r="C2" s="240" t="s">
        <v>42</v>
      </c>
      <c r="D2" s="241"/>
      <c r="E2" s="241"/>
      <c r="F2" s="241"/>
      <c r="G2" s="242"/>
      <c r="AG2" t="s">
        <v>87</v>
      </c>
    </row>
    <row r="3" spans="1:60" ht="25" customHeight="1" x14ac:dyDescent="0.25">
      <c r="A3" s="139" t="s">
        <v>8</v>
      </c>
      <c r="B3" s="49" t="s">
        <v>48</v>
      </c>
      <c r="C3" s="240" t="s">
        <v>42</v>
      </c>
      <c r="D3" s="241"/>
      <c r="E3" s="241"/>
      <c r="F3" s="241"/>
      <c r="G3" s="242"/>
      <c r="AC3" s="121" t="s">
        <v>87</v>
      </c>
      <c r="AG3" t="s">
        <v>89</v>
      </c>
    </row>
    <row r="4" spans="1:60" ht="25" customHeight="1" x14ac:dyDescent="0.25">
      <c r="A4" s="140" t="s">
        <v>9</v>
      </c>
      <c r="B4" s="141" t="s">
        <v>49</v>
      </c>
      <c r="C4" s="243" t="s">
        <v>50</v>
      </c>
      <c r="D4" s="244"/>
      <c r="E4" s="244"/>
      <c r="F4" s="244"/>
      <c r="G4" s="245"/>
      <c r="AG4" t="s">
        <v>90</v>
      </c>
    </row>
    <row r="5" spans="1:60" x14ac:dyDescent="0.25">
      <c r="D5" s="10"/>
    </row>
    <row r="6" spans="1:60" ht="37.5" x14ac:dyDescent="0.25">
      <c r="A6" s="143" t="s">
        <v>91</v>
      </c>
      <c r="B6" s="145" t="s">
        <v>92</v>
      </c>
      <c r="C6" s="145" t="s">
        <v>93</v>
      </c>
      <c r="D6" s="144" t="s">
        <v>94</v>
      </c>
      <c r="E6" s="143" t="s">
        <v>95</v>
      </c>
      <c r="F6" s="142" t="s">
        <v>96</v>
      </c>
      <c r="G6" s="143" t="s">
        <v>29</v>
      </c>
      <c r="H6" s="146" t="s">
        <v>30</v>
      </c>
      <c r="I6" s="146" t="s">
        <v>97</v>
      </c>
      <c r="J6" s="146" t="s">
        <v>31</v>
      </c>
      <c r="K6" s="146" t="s">
        <v>98</v>
      </c>
      <c r="L6" s="146" t="s">
        <v>99</v>
      </c>
      <c r="M6" s="146" t="s">
        <v>100</v>
      </c>
      <c r="N6" s="146" t="s">
        <v>101</v>
      </c>
      <c r="O6" s="146" t="s">
        <v>102</v>
      </c>
      <c r="P6" s="146" t="s">
        <v>103</v>
      </c>
      <c r="Q6" s="146" t="s">
        <v>104</v>
      </c>
      <c r="R6" s="146" t="s">
        <v>105</v>
      </c>
      <c r="S6" s="146" t="s">
        <v>106</v>
      </c>
      <c r="T6" s="146" t="s">
        <v>107</v>
      </c>
      <c r="U6" s="146" t="s">
        <v>108</v>
      </c>
      <c r="V6" s="146" t="s">
        <v>109</v>
      </c>
      <c r="W6" s="146" t="s">
        <v>110</v>
      </c>
      <c r="X6" s="146" t="s">
        <v>111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ht="13" x14ac:dyDescent="0.25">
      <c r="A8" s="159" t="s">
        <v>112</v>
      </c>
      <c r="B8" s="160" t="s">
        <v>45</v>
      </c>
      <c r="C8" s="174" t="s">
        <v>63</v>
      </c>
      <c r="D8" s="161"/>
      <c r="E8" s="162"/>
      <c r="F8" s="163"/>
      <c r="G8" s="163">
        <f>SUMIF(AG9:AG27,"&lt;&gt;NOR",G9:G27)</f>
        <v>0</v>
      </c>
      <c r="H8" s="163"/>
      <c r="I8" s="163">
        <f>SUM(I9:I27)</f>
        <v>0</v>
      </c>
      <c r="J8" s="163"/>
      <c r="K8" s="163">
        <f>SUM(K9:K27)</f>
        <v>0</v>
      </c>
      <c r="L8" s="163"/>
      <c r="M8" s="163">
        <f>SUM(M9:M27)</f>
        <v>0</v>
      </c>
      <c r="N8" s="162"/>
      <c r="O8" s="162">
        <f>SUM(O9:O27)</f>
        <v>0</v>
      </c>
      <c r="P8" s="162"/>
      <c r="Q8" s="162">
        <f>SUM(Q9:Q27)</f>
        <v>0</v>
      </c>
      <c r="R8" s="163"/>
      <c r="S8" s="163"/>
      <c r="T8" s="164"/>
      <c r="U8" s="158"/>
      <c r="V8" s="158">
        <f>SUM(V9:V27)</f>
        <v>0</v>
      </c>
      <c r="W8" s="158"/>
      <c r="X8" s="158"/>
      <c r="AG8" t="s">
        <v>113</v>
      </c>
    </row>
    <row r="9" spans="1:60" outlineLevel="1" x14ac:dyDescent="0.25">
      <c r="A9" s="165">
        <v>1</v>
      </c>
      <c r="B9" s="166" t="s">
        <v>45</v>
      </c>
      <c r="C9" s="175" t="s">
        <v>142</v>
      </c>
      <c r="D9" s="167"/>
      <c r="E9" s="168">
        <v>0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70"/>
      <c r="S9" s="170" t="s">
        <v>143</v>
      </c>
      <c r="T9" s="171" t="s">
        <v>118</v>
      </c>
      <c r="U9" s="157">
        <v>0</v>
      </c>
      <c r="V9" s="157">
        <f>ROUND(E9*U9,2)</f>
        <v>0</v>
      </c>
      <c r="W9" s="157"/>
      <c r="X9" s="157" t="s">
        <v>144</v>
      </c>
      <c r="Y9" s="147"/>
      <c r="Z9" s="147"/>
      <c r="AA9" s="147"/>
      <c r="AB9" s="147"/>
      <c r="AC9" s="147"/>
      <c r="AD9" s="147"/>
      <c r="AE9" s="147"/>
      <c r="AF9" s="147"/>
      <c r="AG9" s="147" t="s">
        <v>145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" outlineLevel="1" x14ac:dyDescent="0.25">
      <c r="A10" s="154"/>
      <c r="B10" s="155"/>
      <c r="C10" s="181" t="s">
        <v>146</v>
      </c>
      <c r="D10" s="179"/>
      <c r="E10" s="180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147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40" outlineLevel="1" x14ac:dyDescent="0.25">
      <c r="A11" s="154"/>
      <c r="B11" s="155"/>
      <c r="C11" s="181" t="s">
        <v>148</v>
      </c>
      <c r="D11" s="179"/>
      <c r="E11" s="18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147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181" t="s">
        <v>149</v>
      </c>
      <c r="D12" s="179"/>
      <c r="E12" s="180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147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0" outlineLevel="1" x14ac:dyDescent="0.25">
      <c r="A13" s="154"/>
      <c r="B13" s="155"/>
      <c r="C13" s="181" t="s">
        <v>150</v>
      </c>
      <c r="D13" s="179"/>
      <c r="E13" s="180"/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147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30" outlineLevel="1" x14ac:dyDescent="0.25">
      <c r="A14" s="154"/>
      <c r="B14" s="155"/>
      <c r="C14" s="181" t="s">
        <v>151</v>
      </c>
      <c r="D14" s="179"/>
      <c r="E14" s="180"/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147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" outlineLevel="1" x14ac:dyDescent="0.25">
      <c r="A15" s="154"/>
      <c r="B15" s="155"/>
      <c r="C15" s="181" t="s">
        <v>152</v>
      </c>
      <c r="D15" s="179"/>
      <c r="E15" s="180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147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" outlineLevel="1" x14ac:dyDescent="0.25">
      <c r="A16" s="154"/>
      <c r="B16" s="155"/>
      <c r="C16" s="181" t="s">
        <v>153</v>
      </c>
      <c r="D16" s="179"/>
      <c r="E16" s="180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147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0" outlineLevel="1" x14ac:dyDescent="0.25">
      <c r="A17" s="154"/>
      <c r="B17" s="155"/>
      <c r="C17" s="181" t="s">
        <v>154</v>
      </c>
      <c r="D17" s="179"/>
      <c r="E17" s="180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147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" outlineLevel="1" x14ac:dyDescent="0.25">
      <c r="A18" s="154"/>
      <c r="B18" s="155"/>
      <c r="C18" s="181" t="s">
        <v>155</v>
      </c>
      <c r="D18" s="179"/>
      <c r="E18" s="180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147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" outlineLevel="1" x14ac:dyDescent="0.25">
      <c r="A19" s="154"/>
      <c r="B19" s="155"/>
      <c r="C19" s="181" t="s">
        <v>156</v>
      </c>
      <c r="D19" s="179"/>
      <c r="E19" s="180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147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" outlineLevel="1" x14ac:dyDescent="0.25">
      <c r="A20" s="154"/>
      <c r="B20" s="155"/>
      <c r="C20" s="181" t="s">
        <v>157</v>
      </c>
      <c r="D20" s="179"/>
      <c r="E20" s="180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147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0" outlineLevel="1" x14ac:dyDescent="0.25">
      <c r="A21" s="154"/>
      <c r="B21" s="155"/>
      <c r="C21" s="181" t="s">
        <v>158</v>
      </c>
      <c r="D21" s="179"/>
      <c r="E21" s="180"/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147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181" t="s">
        <v>159</v>
      </c>
      <c r="D22" s="179"/>
      <c r="E22" s="180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147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181" t="s">
        <v>160</v>
      </c>
      <c r="D23" s="179"/>
      <c r="E23" s="180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147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181" t="s">
        <v>161</v>
      </c>
      <c r="D24" s="179"/>
      <c r="E24" s="180"/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147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54"/>
      <c r="B25" s="155"/>
      <c r="C25" s="181" t="s">
        <v>162</v>
      </c>
      <c r="D25" s="179"/>
      <c r="E25" s="18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147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0" outlineLevel="1" x14ac:dyDescent="0.25">
      <c r="A26" s="154"/>
      <c r="B26" s="155"/>
      <c r="C26" s="181" t="s">
        <v>163</v>
      </c>
      <c r="D26" s="179"/>
      <c r="E26" s="180"/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147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237"/>
      <c r="D27" s="238"/>
      <c r="E27" s="238"/>
      <c r="F27" s="238"/>
      <c r="G27" s="238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123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13" x14ac:dyDescent="0.25">
      <c r="A28" s="159" t="s">
        <v>112</v>
      </c>
      <c r="B28" s="160" t="s">
        <v>64</v>
      </c>
      <c r="C28" s="174" t="s">
        <v>65</v>
      </c>
      <c r="D28" s="161"/>
      <c r="E28" s="162"/>
      <c r="F28" s="163"/>
      <c r="G28" s="163">
        <f>SUMIF(AG29:AG107,"&lt;&gt;NOR",G29:G107)</f>
        <v>0</v>
      </c>
      <c r="H28" s="163"/>
      <c r="I28" s="163">
        <f>SUM(I29:I107)</f>
        <v>0</v>
      </c>
      <c r="J28" s="163"/>
      <c r="K28" s="163">
        <f>SUM(K29:K107)</f>
        <v>0</v>
      </c>
      <c r="L28" s="163"/>
      <c r="M28" s="163">
        <f>SUM(M29:M107)</f>
        <v>0</v>
      </c>
      <c r="N28" s="162"/>
      <c r="O28" s="162">
        <f>SUM(O29:O107)</f>
        <v>5.95</v>
      </c>
      <c r="P28" s="162"/>
      <c r="Q28" s="162">
        <f>SUM(Q29:Q107)</f>
        <v>11.850000000000001</v>
      </c>
      <c r="R28" s="163"/>
      <c r="S28" s="163"/>
      <c r="T28" s="164"/>
      <c r="U28" s="158"/>
      <c r="V28" s="158">
        <f>SUM(V29:V107)</f>
        <v>38.89</v>
      </c>
      <c r="W28" s="158"/>
      <c r="X28" s="158"/>
      <c r="AG28" t="s">
        <v>113</v>
      </c>
    </row>
    <row r="29" spans="1:60" ht="20" outlineLevel="1" x14ac:dyDescent="0.25">
      <c r="A29" s="165">
        <v>2</v>
      </c>
      <c r="B29" s="166" t="s">
        <v>164</v>
      </c>
      <c r="C29" s="175" t="s">
        <v>165</v>
      </c>
      <c r="D29" s="167" t="s">
        <v>166</v>
      </c>
      <c r="E29" s="168">
        <v>14.041499999999999</v>
      </c>
      <c r="F29" s="169"/>
      <c r="G29" s="170">
        <f>ROUND(E29*F29,2)</f>
        <v>0</v>
      </c>
      <c r="H29" s="169"/>
      <c r="I29" s="170">
        <f>ROUND(E29*H29,2)</f>
        <v>0</v>
      </c>
      <c r="J29" s="169"/>
      <c r="K29" s="170">
        <f>ROUND(E29*J29,2)</f>
        <v>0</v>
      </c>
      <c r="L29" s="170">
        <v>21</v>
      </c>
      <c r="M29" s="170">
        <f>G29*(1+L29/100)</f>
        <v>0</v>
      </c>
      <c r="N29" s="168">
        <v>0</v>
      </c>
      <c r="O29" s="168">
        <f>ROUND(E29*N29,2)</f>
        <v>0</v>
      </c>
      <c r="P29" s="168">
        <v>0.13800000000000001</v>
      </c>
      <c r="Q29" s="168">
        <f>ROUND(E29*P29,2)</f>
        <v>1.94</v>
      </c>
      <c r="R29" s="170" t="s">
        <v>167</v>
      </c>
      <c r="S29" s="170" t="s">
        <v>117</v>
      </c>
      <c r="T29" s="171" t="s">
        <v>117</v>
      </c>
      <c r="U29" s="157">
        <v>0.16</v>
      </c>
      <c r="V29" s="157">
        <f>ROUND(E29*U29,2)</f>
        <v>2.25</v>
      </c>
      <c r="W29" s="157"/>
      <c r="X29" s="157" t="s">
        <v>144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145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48" t="s">
        <v>168</v>
      </c>
      <c r="D30" s="249"/>
      <c r="E30" s="249"/>
      <c r="F30" s="249"/>
      <c r="G30" s="249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169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81" t="s">
        <v>170</v>
      </c>
      <c r="D31" s="179"/>
      <c r="E31" s="180"/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147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181" t="s">
        <v>171</v>
      </c>
      <c r="D32" s="179"/>
      <c r="E32" s="180">
        <v>14.041499999999999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147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237"/>
      <c r="D33" s="238"/>
      <c r="E33" s="238"/>
      <c r="F33" s="238"/>
      <c r="G33" s="238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123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0" outlineLevel="1" x14ac:dyDescent="0.25">
      <c r="A34" s="165">
        <v>3</v>
      </c>
      <c r="B34" s="166" t="s">
        <v>172</v>
      </c>
      <c r="C34" s="175" t="s">
        <v>173</v>
      </c>
      <c r="D34" s="167" t="s">
        <v>166</v>
      </c>
      <c r="E34" s="168">
        <v>14.041499999999999</v>
      </c>
      <c r="F34" s="169"/>
      <c r="G34" s="170">
        <f>ROUND(E34*F34,2)</f>
        <v>0</v>
      </c>
      <c r="H34" s="169"/>
      <c r="I34" s="170">
        <f>ROUND(E34*H34,2)</f>
        <v>0</v>
      </c>
      <c r="J34" s="169"/>
      <c r="K34" s="170">
        <f>ROUND(E34*J34,2)</f>
        <v>0</v>
      </c>
      <c r="L34" s="170">
        <v>21</v>
      </c>
      <c r="M34" s="170">
        <f>G34*(1+L34/100)</f>
        <v>0</v>
      </c>
      <c r="N34" s="168">
        <v>0</v>
      </c>
      <c r="O34" s="168">
        <f>ROUND(E34*N34,2)</f>
        <v>0</v>
      </c>
      <c r="P34" s="168">
        <v>0.33</v>
      </c>
      <c r="Q34" s="168">
        <f>ROUND(E34*P34,2)</f>
        <v>4.63</v>
      </c>
      <c r="R34" s="170" t="s">
        <v>167</v>
      </c>
      <c r="S34" s="170" t="s">
        <v>117</v>
      </c>
      <c r="T34" s="171" t="s">
        <v>117</v>
      </c>
      <c r="U34" s="157">
        <v>0.3135</v>
      </c>
      <c r="V34" s="157">
        <f>ROUND(E34*U34,2)</f>
        <v>4.4000000000000004</v>
      </c>
      <c r="W34" s="157"/>
      <c r="X34" s="157" t="s">
        <v>144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145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181" t="s">
        <v>170</v>
      </c>
      <c r="D35" s="179"/>
      <c r="E35" s="180"/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147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181" t="s">
        <v>171</v>
      </c>
      <c r="D36" s="179"/>
      <c r="E36" s="180">
        <v>14.041499999999999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147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237"/>
      <c r="D37" s="238"/>
      <c r="E37" s="238"/>
      <c r="F37" s="238"/>
      <c r="G37" s="238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123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65">
        <v>4</v>
      </c>
      <c r="B38" s="166" t="s">
        <v>174</v>
      </c>
      <c r="C38" s="175" t="s">
        <v>175</v>
      </c>
      <c r="D38" s="167" t="s">
        <v>176</v>
      </c>
      <c r="E38" s="168">
        <v>23.98</v>
      </c>
      <c r="F38" s="169"/>
      <c r="G38" s="170">
        <f>ROUND(E38*F38,2)</f>
        <v>0</v>
      </c>
      <c r="H38" s="169"/>
      <c r="I38" s="170">
        <f>ROUND(E38*H38,2)</f>
        <v>0</v>
      </c>
      <c r="J38" s="169"/>
      <c r="K38" s="170">
        <f>ROUND(E38*J38,2)</f>
        <v>0</v>
      </c>
      <c r="L38" s="170">
        <v>21</v>
      </c>
      <c r="M38" s="170">
        <f>G38*(1+L38/100)</f>
        <v>0</v>
      </c>
      <c r="N38" s="168">
        <v>0</v>
      </c>
      <c r="O38" s="168">
        <f>ROUND(E38*N38,2)</f>
        <v>0</v>
      </c>
      <c r="P38" s="168">
        <v>0.22</v>
      </c>
      <c r="Q38" s="168">
        <f>ROUND(E38*P38,2)</f>
        <v>5.28</v>
      </c>
      <c r="R38" s="170" t="s">
        <v>167</v>
      </c>
      <c r="S38" s="170" t="s">
        <v>117</v>
      </c>
      <c r="T38" s="171" t="s">
        <v>117</v>
      </c>
      <c r="U38" s="157">
        <v>0.14299999999999999</v>
      </c>
      <c r="V38" s="157">
        <f>ROUND(E38*U38,2)</f>
        <v>3.43</v>
      </c>
      <c r="W38" s="157"/>
      <c r="X38" s="157" t="s">
        <v>144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145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248" t="s">
        <v>177</v>
      </c>
      <c r="D39" s="249"/>
      <c r="E39" s="249"/>
      <c r="F39" s="249"/>
      <c r="G39" s="249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169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72" t="str">
        <f>C39</f>
        <v>s vybouráním lože, s přemístěním hmot na skládku na vzdálenost do 3 m nebo naložením na dopravní prostředek</v>
      </c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181" t="s">
        <v>170</v>
      </c>
      <c r="D40" s="179"/>
      <c r="E40" s="180"/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147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181" t="s">
        <v>178</v>
      </c>
      <c r="D41" s="179"/>
      <c r="E41" s="180">
        <v>23.98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147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237"/>
      <c r="D42" s="238"/>
      <c r="E42" s="238"/>
      <c r="F42" s="238"/>
      <c r="G42" s="238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123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65">
        <v>5</v>
      </c>
      <c r="B43" s="166" t="s">
        <v>179</v>
      </c>
      <c r="C43" s="175" t="s">
        <v>180</v>
      </c>
      <c r="D43" s="167" t="s">
        <v>181</v>
      </c>
      <c r="E43" s="168">
        <v>14.11402</v>
      </c>
      <c r="F43" s="169"/>
      <c r="G43" s="170">
        <f>ROUND(E43*F43,2)</f>
        <v>0</v>
      </c>
      <c r="H43" s="169"/>
      <c r="I43" s="170">
        <f>ROUND(E43*H43,2)</f>
        <v>0</v>
      </c>
      <c r="J43" s="169"/>
      <c r="K43" s="170">
        <f>ROUND(E43*J43,2)</f>
        <v>0</v>
      </c>
      <c r="L43" s="170">
        <v>21</v>
      </c>
      <c r="M43" s="170">
        <f>G43*(1+L43/100)</f>
        <v>0</v>
      </c>
      <c r="N43" s="168">
        <v>0</v>
      </c>
      <c r="O43" s="168">
        <f>ROUND(E43*N43,2)</f>
        <v>0</v>
      </c>
      <c r="P43" s="168">
        <v>0</v>
      </c>
      <c r="Q43" s="168">
        <f>ROUND(E43*P43,2)</f>
        <v>0</v>
      </c>
      <c r="R43" s="170" t="s">
        <v>182</v>
      </c>
      <c r="S43" s="170" t="s">
        <v>117</v>
      </c>
      <c r="T43" s="171" t="s">
        <v>117</v>
      </c>
      <c r="U43" s="157">
        <v>0.36799999999999999</v>
      </c>
      <c r="V43" s="157">
        <f>ROUND(E43*U43,2)</f>
        <v>5.19</v>
      </c>
      <c r="W43" s="157"/>
      <c r="X43" s="157" t="s">
        <v>144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145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248" t="s">
        <v>183</v>
      </c>
      <c r="D44" s="249"/>
      <c r="E44" s="249"/>
      <c r="F44" s="249"/>
      <c r="G44" s="249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169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181" t="s">
        <v>170</v>
      </c>
      <c r="D45" s="179"/>
      <c r="E45" s="180"/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147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181" t="s">
        <v>184</v>
      </c>
      <c r="D46" s="179"/>
      <c r="E46" s="180">
        <v>14.11402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147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237"/>
      <c r="D47" s="238"/>
      <c r="E47" s="238"/>
      <c r="F47" s="238"/>
      <c r="G47" s="238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123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65">
        <v>6</v>
      </c>
      <c r="B48" s="166" t="s">
        <v>185</v>
      </c>
      <c r="C48" s="175" t="s">
        <v>186</v>
      </c>
      <c r="D48" s="167" t="s">
        <v>181</v>
      </c>
      <c r="E48" s="168">
        <v>2.1280000000000001</v>
      </c>
      <c r="F48" s="169"/>
      <c r="G48" s="170">
        <f>ROUND(E48*F48,2)</f>
        <v>0</v>
      </c>
      <c r="H48" s="169"/>
      <c r="I48" s="170">
        <f>ROUND(E48*H48,2)</f>
        <v>0</v>
      </c>
      <c r="J48" s="169"/>
      <c r="K48" s="170">
        <f>ROUND(E48*J48,2)</f>
        <v>0</v>
      </c>
      <c r="L48" s="170">
        <v>21</v>
      </c>
      <c r="M48" s="170">
        <f>G48*(1+L48/100)</f>
        <v>0</v>
      </c>
      <c r="N48" s="168">
        <v>0</v>
      </c>
      <c r="O48" s="168">
        <f>ROUND(E48*N48,2)</f>
        <v>0</v>
      </c>
      <c r="P48" s="168">
        <v>0</v>
      </c>
      <c r="Q48" s="168">
        <f>ROUND(E48*P48,2)</f>
        <v>0</v>
      </c>
      <c r="R48" s="170" t="s">
        <v>182</v>
      </c>
      <c r="S48" s="170" t="s">
        <v>117</v>
      </c>
      <c r="T48" s="171" t="s">
        <v>117</v>
      </c>
      <c r="U48" s="157">
        <v>3.53</v>
      </c>
      <c r="V48" s="157">
        <f>ROUND(E48*U48,2)</f>
        <v>7.51</v>
      </c>
      <c r="W48" s="157"/>
      <c r="X48" s="157" t="s">
        <v>144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187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248" t="s">
        <v>188</v>
      </c>
      <c r="D49" s="249"/>
      <c r="E49" s="249"/>
      <c r="F49" s="249"/>
      <c r="G49" s="249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169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181" t="s">
        <v>170</v>
      </c>
      <c r="D50" s="179"/>
      <c r="E50" s="180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147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181" t="s">
        <v>189</v>
      </c>
      <c r="D51" s="179"/>
      <c r="E51" s="180">
        <v>1.84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147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4"/>
      <c r="B52" s="155"/>
      <c r="C52" s="181" t="s">
        <v>190</v>
      </c>
      <c r="D52" s="179"/>
      <c r="E52" s="180">
        <v>0.28799999999999998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147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37"/>
      <c r="D53" s="238"/>
      <c r="E53" s="238"/>
      <c r="F53" s="238"/>
      <c r="G53" s="238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123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65">
        <v>7</v>
      </c>
      <c r="B54" s="166" t="s">
        <v>191</v>
      </c>
      <c r="C54" s="175" t="s">
        <v>192</v>
      </c>
      <c r="D54" s="167" t="s">
        <v>181</v>
      </c>
      <c r="E54" s="168">
        <v>16.24202</v>
      </c>
      <c r="F54" s="169"/>
      <c r="G54" s="170">
        <f>ROUND(E54*F54,2)</f>
        <v>0</v>
      </c>
      <c r="H54" s="169"/>
      <c r="I54" s="170">
        <f>ROUND(E54*H54,2)</f>
        <v>0</v>
      </c>
      <c r="J54" s="169"/>
      <c r="K54" s="170">
        <f>ROUND(E54*J54,2)</f>
        <v>0</v>
      </c>
      <c r="L54" s="170">
        <v>21</v>
      </c>
      <c r="M54" s="170">
        <f>G54*(1+L54/100)</f>
        <v>0</v>
      </c>
      <c r="N54" s="168">
        <v>0</v>
      </c>
      <c r="O54" s="168">
        <f>ROUND(E54*N54,2)</f>
        <v>0</v>
      </c>
      <c r="P54" s="168">
        <v>0</v>
      </c>
      <c r="Q54" s="168">
        <f>ROUND(E54*P54,2)</f>
        <v>0</v>
      </c>
      <c r="R54" s="170" t="s">
        <v>182</v>
      </c>
      <c r="S54" s="170" t="s">
        <v>117</v>
      </c>
      <c r="T54" s="171" t="s">
        <v>117</v>
      </c>
      <c r="U54" s="157">
        <v>0.01</v>
      </c>
      <c r="V54" s="157">
        <f>ROUND(E54*U54,2)</f>
        <v>0.16</v>
      </c>
      <c r="W54" s="157"/>
      <c r="X54" s="157" t="s">
        <v>144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145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248" t="s">
        <v>193</v>
      </c>
      <c r="D55" s="249"/>
      <c r="E55" s="249"/>
      <c r="F55" s="249"/>
      <c r="G55" s="249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169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181" t="s">
        <v>170</v>
      </c>
      <c r="D56" s="179"/>
      <c r="E56" s="180"/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147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181" t="s">
        <v>184</v>
      </c>
      <c r="D57" s="179"/>
      <c r="E57" s="180">
        <v>14.11402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147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181" t="s">
        <v>189</v>
      </c>
      <c r="D58" s="179"/>
      <c r="E58" s="180">
        <v>1.84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147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181" t="s">
        <v>190</v>
      </c>
      <c r="D59" s="179"/>
      <c r="E59" s="180">
        <v>0.28799999999999998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147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237"/>
      <c r="D60" s="238"/>
      <c r="E60" s="238"/>
      <c r="F60" s="238"/>
      <c r="G60" s="238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123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30" outlineLevel="1" x14ac:dyDescent="0.25">
      <c r="A61" s="165">
        <v>8</v>
      </c>
      <c r="B61" s="166" t="s">
        <v>194</v>
      </c>
      <c r="C61" s="175" t="s">
        <v>195</v>
      </c>
      <c r="D61" s="167" t="s">
        <v>181</v>
      </c>
      <c r="E61" s="168">
        <v>162.42016000000001</v>
      </c>
      <c r="F61" s="169"/>
      <c r="G61" s="170">
        <f>ROUND(E61*F61,2)</f>
        <v>0</v>
      </c>
      <c r="H61" s="169"/>
      <c r="I61" s="170">
        <f>ROUND(E61*H61,2)</f>
        <v>0</v>
      </c>
      <c r="J61" s="169"/>
      <c r="K61" s="170">
        <f>ROUND(E61*J61,2)</f>
        <v>0</v>
      </c>
      <c r="L61" s="170">
        <v>21</v>
      </c>
      <c r="M61" s="170">
        <f>G61*(1+L61/100)</f>
        <v>0</v>
      </c>
      <c r="N61" s="168">
        <v>0</v>
      </c>
      <c r="O61" s="168">
        <f>ROUND(E61*N61,2)</f>
        <v>0</v>
      </c>
      <c r="P61" s="168">
        <v>0</v>
      </c>
      <c r="Q61" s="168">
        <f>ROUND(E61*P61,2)</f>
        <v>0</v>
      </c>
      <c r="R61" s="170" t="s">
        <v>182</v>
      </c>
      <c r="S61" s="170" t="s">
        <v>117</v>
      </c>
      <c r="T61" s="171" t="s">
        <v>117</v>
      </c>
      <c r="U61" s="157">
        <v>0</v>
      </c>
      <c r="V61" s="157">
        <f>ROUND(E61*U61,2)</f>
        <v>0</v>
      </c>
      <c r="W61" s="157"/>
      <c r="X61" s="157" t="s">
        <v>144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145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248" t="s">
        <v>193</v>
      </c>
      <c r="D62" s="249"/>
      <c r="E62" s="249"/>
      <c r="F62" s="249"/>
      <c r="G62" s="249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169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181" t="s">
        <v>170</v>
      </c>
      <c r="D63" s="179"/>
      <c r="E63" s="180"/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147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181" t="s">
        <v>196</v>
      </c>
      <c r="D64" s="179"/>
      <c r="E64" s="180">
        <v>141.14016000000001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147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181" t="s">
        <v>197</v>
      </c>
      <c r="D65" s="179"/>
      <c r="E65" s="180">
        <v>18.399999999999999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147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181" t="s">
        <v>198</v>
      </c>
      <c r="D66" s="179"/>
      <c r="E66" s="180">
        <v>2.88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147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237"/>
      <c r="D67" s="238"/>
      <c r="E67" s="238"/>
      <c r="F67" s="238"/>
      <c r="G67" s="238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123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65">
        <v>9</v>
      </c>
      <c r="B68" s="166" t="s">
        <v>199</v>
      </c>
      <c r="C68" s="175" t="s">
        <v>200</v>
      </c>
      <c r="D68" s="167" t="s">
        <v>181</v>
      </c>
      <c r="E68" s="168">
        <v>16.24202</v>
      </c>
      <c r="F68" s="169"/>
      <c r="G68" s="170">
        <f>ROUND(E68*F68,2)</f>
        <v>0</v>
      </c>
      <c r="H68" s="169"/>
      <c r="I68" s="170">
        <f>ROUND(E68*H68,2)</f>
        <v>0</v>
      </c>
      <c r="J68" s="169"/>
      <c r="K68" s="170">
        <f>ROUND(E68*J68,2)</f>
        <v>0</v>
      </c>
      <c r="L68" s="170">
        <v>21</v>
      </c>
      <c r="M68" s="170">
        <f>G68*(1+L68/100)</f>
        <v>0</v>
      </c>
      <c r="N68" s="168">
        <v>0</v>
      </c>
      <c r="O68" s="168">
        <f>ROUND(E68*N68,2)</f>
        <v>0</v>
      </c>
      <c r="P68" s="168">
        <v>0</v>
      </c>
      <c r="Q68" s="168">
        <f>ROUND(E68*P68,2)</f>
        <v>0</v>
      </c>
      <c r="R68" s="170" t="s">
        <v>201</v>
      </c>
      <c r="S68" s="170" t="s">
        <v>117</v>
      </c>
      <c r="T68" s="171" t="s">
        <v>117</v>
      </c>
      <c r="U68" s="157">
        <v>0</v>
      </c>
      <c r="V68" s="157">
        <f>ROUND(E68*U68,2)</f>
        <v>0</v>
      </c>
      <c r="W68" s="157"/>
      <c r="X68" s="157" t="s">
        <v>144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145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181" t="s">
        <v>170</v>
      </c>
      <c r="D69" s="179"/>
      <c r="E69" s="180"/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147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181" t="s">
        <v>184</v>
      </c>
      <c r="D70" s="179"/>
      <c r="E70" s="180">
        <v>14.11402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147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181" t="s">
        <v>189</v>
      </c>
      <c r="D71" s="179"/>
      <c r="E71" s="180">
        <v>1.84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147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181" t="s">
        <v>190</v>
      </c>
      <c r="D72" s="179"/>
      <c r="E72" s="180">
        <v>0.28799999999999998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147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237"/>
      <c r="D73" s="238"/>
      <c r="E73" s="238"/>
      <c r="F73" s="238"/>
      <c r="G73" s="238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123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0" outlineLevel="1" x14ac:dyDescent="0.25">
      <c r="A74" s="165">
        <v>10</v>
      </c>
      <c r="B74" s="166" t="s">
        <v>202</v>
      </c>
      <c r="C74" s="175" t="s">
        <v>203</v>
      </c>
      <c r="D74" s="167" t="s">
        <v>181</v>
      </c>
      <c r="E74" s="168">
        <v>2.70675</v>
      </c>
      <c r="F74" s="169"/>
      <c r="G74" s="170">
        <f>ROUND(E74*F74,2)</f>
        <v>0</v>
      </c>
      <c r="H74" s="169"/>
      <c r="I74" s="170">
        <f>ROUND(E74*H74,2)</f>
        <v>0</v>
      </c>
      <c r="J74" s="169"/>
      <c r="K74" s="170">
        <f>ROUND(E74*J74,2)</f>
        <v>0</v>
      </c>
      <c r="L74" s="170">
        <v>21</v>
      </c>
      <c r="M74" s="170">
        <f>G74*(1+L74/100)</f>
        <v>0</v>
      </c>
      <c r="N74" s="168">
        <v>0</v>
      </c>
      <c r="O74" s="168">
        <f>ROUND(E74*N74,2)</f>
        <v>0</v>
      </c>
      <c r="P74" s="168">
        <v>0</v>
      </c>
      <c r="Q74" s="168">
        <f>ROUND(E74*P74,2)</f>
        <v>0</v>
      </c>
      <c r="R74" s="170" t="s">
        <v>182</v>
      </c>
      <c r="S74" s="170" t="s">
        <v>117</v>
      </c>
      <c r="T74" s="171" t="s">
        <v>117</v>
      </c>
      <c r="U74" s="157">
        <v>1.1499999999999999</v>
      </c>
      <c r="V74" s="157">
        <f>ROUND(E74*U74,2)</f>
        <v>3.11</v>
      </c>
      <c r="W74" s="157"/>
      <c r="X74" s="157" t="s">
        <v>144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145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248" t="s">
        <v>204</v>
      </c>
      <c r="D75" s="249"/>
      <c r="E75" s="249"/>
      <c r="F75" s="249"/>
      <c r="G75" s="249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169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181" t="s">
        <v>205</v>
      </c>
      <c r="D76" s="179"/>
      <c r="E76" s="180"/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147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4"/>
      <c r="B77" s="155"/>
      <c r="C77" s="181" t="s">
        <v>206</v>
      </c>
      <c r="D77" s="179"/>
      <c r="E77" s="180">
        <v>1.49875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147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181" t="s">
        <v>207</v>
      </c>
      <c r="D78" s="179"/>
      <c r="E78" s="180">
        <v>0.92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147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181" t="s">
        <v>190</v>
      </c>
      <c r="D79" s="179"/>
      <c r="E79" s="180">
        <v>0.28799999999999998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147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237"/>
      <c r="D80" s="238"/>
      <c r="E80" s="238"/>
      <c r="F80" s="238"/>
      <c r="G80" s="238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123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65">
        <v>11</v>
      </c>
      <c r="B81" s="166" t="s">
        <v>208</v>
      </c>
      <c r="C81" s="175" t="s">
        <v>209</v>
      </c>
      <c r="D81" s="167" t="s">
        <v>166</v>
      </c>
      <c r="E81" s="168">
        <v>118.91</v>
      </c>
      <c r="F81" s="169"/>
      <c r="G81" s="170">
        <f>ROUND(E81*F81,2)</f>
        <v>0</v>
      </c>
      <c r="H81" s="169"/>
      <c r="I81" s="170">
        <f>ROUND(E81*H81,2)</f>
        <v>0</v>
      </c>
      <c r="J81" s="169"/>
      <c r="K81" s="170">
        <f>ROUND(E81*J81,2)</f>
        <v>0</v>
      </c>
      <c r="L81" s="170">
        <v>21</v>
      </c>
      <c r="M81" s="170">
        <f>G81*(1+L81/100)</f>
        <v>0</v>
      </c>
      <c r="N81" s="168">
        <v>0</v>
      </c>
      <c r="O81" s="168">
        <f>ROUND(E81*N81,2)</f>
        <v>0</v>
      </c>
      <c r="P81" s="168">
        <v>0</v>
      </c>
      <c r="Q81" s="168">
        <f>ROUND(E81*P81,2)</f>
        <v>0</v>
      </c>
      <c r="R81" s="170" t="s">
        <v>182</v>
      </c>
      <c r="S81" s="170" t="s">
        <v>117</v>
      </c>
      <c r="T81" s="171" t="s">
        <v>117</v>
      </c>
      <c r="U81" s="157">
        <v>1.7999999999999999E-2</v>
      </c>
      <c r="V81" s="157">
        <f>ROUND(E81*U81,2)</f>
        <v>2.14</v>
      </c>
      <c r="W81" s="157"/>
      <c r="X81" s="157" t="s">
        <v>144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145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248" t="s">
        <v>210</v>
      </c>
      <c r="D82" s="249"/>
      <c r="E82" s="249"/>
      <c r="F82" s="249"/>
      <c r="G82" s="249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169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181" t="s">
        <v>211</v>
      </c>
      <c r="D83" s="179"/>
      <c r="E83" s="180"/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147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181" t="s">
        <v>212</v>
      </c>
      <c r="D84" s="179"/>
      <c r="E84" s="180"/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147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4"/>
      <c r="B85" s="155"/>
      <c r="C85" s="181" t="s">
        <v>213</v>
      </c>
      <c r="D85" s="179"/>
      <c r="E85" s="180">
        <v>75.459999999999994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147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4"/>
      <c r="B86" s="155"/>
      <c r="C86" s="181" t="s">
        <v>214</v>
      </c>
      <c r="D86" s="179"/>
      <c r="E86" s="180"/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147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181" t="s">
        <v>215</v>
      </c>
      <c r="D87" s="179"/>
      <c r="E87" s="180">
        <v>43.45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147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237"/>
      <c r="D88" s="238"/>
      <c r="E88" s="238"/>
      <c r="F88" s="238"/>
      <c r="G88" s="238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123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65">
        <v>12</v>
      </c>
      <c r="B89" s="166" t="s">
        <v>216</v>
      </c>
      <c r="C89" s="175" t="s">
        <v>217</v>
      </c>
      <c r="D89" s="167" t="s">
        <v>166</v>
      </c>
      <c r="E89" s="168">
        <v>118.91</v>
      </c>
      <c r="F89" s="169"/>
      <c r="G89" s="170">
        <f>ROUND(E89*F89,2)</f>
        <v>0</v>
      </c>
      <c r="H89" s="169"/>
      <c r="I89" s="170">
        <f>ROUND(E89*H89,2)</f>
        <v>0</v>
      </c>
      <c r="J89" s="169"/>
      <c r="K89" s="170">
        <f>ROUND(E89*J89,2)</f>
        <v>0</v>
      </c>
      <c r="L89" s="170">
        <v>21</v>
      </c>
      <c r="M89" s="170">
        <f>G89*(1+L89/100)</f>
        <v>0</v>
      </c>
      <c r="N89" s="168">
        <v>0</v>
      </c>
      <c r="O89" s="168">
        <f>ROUND(E89*N89,2)</f>
        <v>0</v>
      </c>
      <c r="P89" s="168">
        <v>0</v>
      </c>
      <c r="Q89" s="168">
        <f>ROUND(E89*P89,2)</f>
        <v>0</v>
      </c>
      <c r="R89" s="170" t="s">
        <v>201</v>
      </c>
      <c r="S89" s="170" t="s">
        <v>117</v>
      </c>
      <c r="T89" s="171" t="s">
        <v>117</v>
      </c>
      <c r="U89" s="157">
        <v>0.09</v>
      </c>
      <c r="V89" s="157">
        <f>ROUND(E89*U89,2)</f>
        <v>10.7</v>
      </c>
      <c r="W89" s="157"/>
      <c r="X89" s="157" t="s">
        <v>144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145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248" t="s">
        <v>218</v>
      </c>
      <c r="D90" s="249"/>
      <c r="E90" s="249"/>
      <c r="F90" s="249"/>
      <c r="G90" s="249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169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54"/>
      <c r="B91" s="155"/>
      <c r="C91" s="181" t="s">
        <v>211</v>
      </c>
      <c r="D91" s="179"/>
      <c r="E91" s="180"/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147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181" t="s">
        <v>212</v>
      </c>
      <c r="D92" s="179"/>
      <c r="E92" s="180"/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147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54"/>
      <c r="B93" s="155"/>
      <c r="C93" s="181" t="s">
        <v>213</v>
      </c>
      <c r="D93" s="179"/>
      <c r="E93" s="180">
        <v>75.459999999999994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147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4"/>
      <c r="B94" s="155"/>
      <c r="C94" s="181" t="s">
        <v>214</v>
      </c>
      <c r="D94" s="179"/>
      <c r="E94" s="180"/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147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181" t="s">
        <v>215</v>
      </c>
      <c r="D95" s="179"/>
      <c r="E95" s="180">
        <v>43.45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147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54"/>
      <c r="B96" s="155"/>
      <c r="C96" s="237"/>
      <c r="D96" s="238"/>
      <c r="E96" s="238"/>
      <c r="F96" s="238"/>
      <c r="G96" s="238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123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65">
        <v>13</v>
      </c>
      <c r="B97" s="166" t="s">
        <v>219</v>
      </c>
      <c r="C97" s="175" t="s">
        <v>220</v>
      </c>
      <c r="D97" s="167" t="s">
        <v>166</v>
      </c>
      <c r="E97" s="168">
        <v>20</v>
      </c>
      <c r="F97" s="169"/>
      <c r="G97" s="170">
        <f>ROUND(E97*F97,2)</f>
        <v>0</v>
      </c>
      <c r="H97" s="169"/>
      <c r="I97" s="170">
        <f>ROUND(E97*H97,2)</f>
        <v>0</v>
      </c>
      <c r="J97" s="169"/>
      <c r="K97" s="170">
        <f>ROUND(E97*J97,2)</f>
        <v>0</v>
      </c>
      <c r="L97" s="170">
        <v>21</v>
      </c>
      <c r="M97" s="170">
        <f>G97*(1+L97/100)</f>
        <v>0</v>
      </c>
      <c r="N97" s="168">
        <v>5.0000000000000002E-5</v>
      </c>
      <c r="O97" s="168">
        <f>ROUND(E97*N97,2)</f>
        <v>0</v>
      </c>
      <c r="P97" s="168">
        <v>0</v>
      </c>
      <c r="Q97" s="168">
        <f>ROUND(E97*P97,2)</f>
        <v>0</v>
      </c>
      <c r="R97" s="170" t="s">
        <v>221</v>
      </c>
      <c r="S97" s="170" t="s">
        <v>117</v>
      </c>
      <c r="T97" s="171" t="s">
        <v>117</v>
      </c>
      <c r="U97" s="157">
        <v>0</v>
      </c>
      <c r="V97" s="157">
        <f>ROUND(E97*U97,2)</f>
        <v>0</v>
      </c>
      <c r="W97" s="157"/>
      <c r="X97" s="157" t="s">
        <v>222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223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248" t="s">
        <v>224</v>
      </c>
      <c r="D98" s="249"/>
      <c r="E98" s="249"/>
      <c r="F98" s="249"/>
      <c r="G98" s="249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169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72" t="str">
        <f>C98</f>
        <v>a stromů o průměru kmene do 100 mm, s odstraněním kořenů, s odklizením křovin a stromů na vzdálenost do 50 m a jejich spálením.</v>
      </c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4"/>
      <c r="B99" s="155"/>
      <c r="C99" s="181" t="s">
        <v>170</v>
      </c>
      <c r="D99" s="179"/>
      <c r="E99" s="180"/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147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54"/>
      <c r="B100" s="155"/>
      <c r="C100" s="181" t="s">
        <v>225</v>
      </c>
      <c r="D100" s="179"/>
      <c r="E100" s="180">
        <v>20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147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54"/>
      <c r="B101" s="155"/>
      <c r="C101" s="237"/>
      <c r="D101" s="238"/>
      <c r="E101" s="238"/>
      <c r="F101" s="238"/>
      <c r="G101" s="238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123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65">
        <v>14</v>
      </c>
      <c r="B102" s="166" t="s">
        <v>226</v>
      </c>
      <c r="C102" s="175" t="s">
        <v>227</v>
      </c>
      <c r="D102" s="167" t="s">
        <v>228</v>
      </c>
      <c r="E102" s="168">
        <v>5.9548500000000004</v>
      </c>
      <c r="F102" s="169"/>
      <c r="G102" s="170">
        <f>ROUND(E102*F102,2)</f>
        <v>0</v>
      </c>
      <c r="H102" s="169"/>
      <c r="I102" s="170">
        <f>ROUND(E102*H102,2)</f>
        <v>0</v>
      </c>
      <c r="J102" s="169"/>
      <c r="K102" s="170">
        <f>ROUND(E102*J102,2)</f>
        <v>0</v>
      </c>
      <c r="L102" s="170">
        <v>21</v>
      </c>
      <c r="M102" s="170">
        <f>G102*(1+L102/100)</f>
        <v>0</v>
      </c>
      <c r="N102" s="168">
        <v>1</v>
      </c>
      <c r="O102" s="168">
        <f>ROUND(E102*N102,2)</f>
        <v>5.95</v>
      </c>
      <c r="P102" s="168">
        <v>0</v>
      </c>
      <c r="Q102" s="168">
        <f>ROUND(E102*P102,2)</f>
        <v>0</v>
      </c>
      <c r="R102" s="170" t="s">
        <v>229</v>
      </c>
      <c r="S102" s="170" t="s">
        <v>117</v>
      </c>
      <c r="T102" s="171" t="s">
        <v>117</v>
      </c>
      <c r="U102" s="157">
        <v>0</v>
      </c>
      <c r="V102" s="157">
        <f>ROUND(E102*U102,2)</f>
        <v>0</v>
      </c>
      <c r="W102" s="157"/>
      <c r="X102" s="157" t="s">
        <v>230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231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54"/>
      <c r="B103" s="155"/>
      <c r="C103" s="181" t="s">
        <v>205</v>
      </c>
      <c r="D103" s="179"/>
      <c r="E103" s="180"/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147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54"/>
      <c r="B104" s="155"/>
      <c r="C104" s="181" t="s">
        <v>232</v>
      </c>
      <c r="D104" s="179"/>
      <c r="E104" s="180">
        <v>3.29725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147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54"/>
      <c r="B105" s="155"/>
      <c r="C105" s="181" t="s">
        <v>233</v>
      </c>
      <c r="D105" s="179"/>
      <c r="E105" s="180">
        <v>2.024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147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4"/>
      <c r="B106" s="155"/>
      <c r="C106" s="181" t="s">
        <v>234</v>
      </c>
      <c r="D106" s="179"/>
      <c r="E106" s="180">
        <v>0.63360000000000005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147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54"/>
      <c r="B107" s="155"/>
      <c r="C107" s="237"/>
      <c r="D107" s="238"/>
      <c r="E107" s="238"/>
      <c r="F107" s="238"/>
      <c r="G107" s="238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123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13" x14ac:dyDescent="0.25">
      <c r="A108" s="159" t="s">
        <v>112</v>
      </c>
      <c r="B108" s="160" t="s">
        <v>66</v>
      </c>
      <c r="C108" s="174" t="s">
        <v>67</v>
      </c>
      <c r="D108" s="161"/>
      <c r="E108" s="162"/>
      <c r="F108" s="163"/>
      <c r="G108" s="163">
        <f>SUMIF(AG109:AG126,"&lt;&gt;NOR",G109:G126)</f>
        <v>0</v>
      </c>
      <c r="H108" s="163"/>
      <c r="I108" s="163">
        <f>SUM(I109:I126)</f>
        <v>0</v>
      </c>
      <c r="J108" s="163"/>
      <c r="K108" s="163">
        <f>SUM(K109:K126)</f>
        <v>0</v>
      </c>
      <c r="L108" s="163"/>
      <c r="M108" s="163">
        <f>SUM(M109:M126)</f>
        <v>0</v>
      </c>
      <c r="N108" s="162"/>
      <c r="O108" s="162">
        <f>SUM(O109:O126)</f>
        <v>10.1</v>
      </c>
      <c r="P108" s="162"/>
      <c r="Q108" s="162">
        <f>SUM(Q109:Q126)</f>
        <v>0</v>
      </c>
      <c r="R108" s="163"/>
      <c r="S108" s="163"/>
      <c r="T108" s="164"/>
      <c r="U108" s="158"/>
      <c r="V108" s="158">
        <f>SUM(V109:V126)</f>
        <v>2.6</v>
      </c>
      <c r="W108" s="158"/>
      <c r="X108" s="158"/>
      <c r="AG108" t="s">
        <v>113</v>
      </c>
    </row>
    <row r="109" spans="1:60" outlineLevel="1" x14ac:dyDescent="0.25">
      <c r="A109" s="165">
        <v>15</v>
      </c>
      <c r="B109" s="166" t="s">
        <v>235</v>
      </c>
      <c r="C109" s="175" t="s">
        <v>236</v>
      </c>
      <c r="D109" s="167" t="s">
        <v>166</v>
      </c>
      <c r="E109" s="168">
        <v>34.604999999999997</v>
      </c>
      <c r="F109" s="169"/>
      <c r="G109" s="170">
        <f>ROUND(E109*F109,2)</f>
        <v>0</v>
      </c>
      <c r="H109" s="169"/>
      <c r="I109" s="170">
        <f>ROUND(E109*H109,2)</f>
        <v>0</v>
      </c>
      <c r="J109" s="169"/>
      <c r="K109" s="170">
        <f>ROUND(E109*J109,2)</f>
        <v>0</v>
      </c>
      <c r="L109" s="170">
        <v>21</v>
      </c>
      <c r="M109" s="170">
        <f>G109*(1+L109/100)</f>
        <v>0</v>
      </c>
      <c r="N109" s="168">
        <v>1.8000000000000001E-4</v>
      </c>
      <c r="O109" s="168">
        <f>ROUND(E109*N109,2)</f>
        <v>0.01</v>
      </c>
      <c r="P109" s="168">
        <v>0</v>
      </c>
      <c r="Q109" s="168">
        <f>ROUND(E109*P109,2)</f>
        <v>0</v>
      </c>
      <c r="R109" s="170" t="s">
        <v>237</v>
      </c>
      <c r="S109" s="170" t="s">
        <v>117</v>
      </c>
      <c r="T109" s="171" t="s">
        <v>117</v>
      </c>
      <c r="U109" s="157">
        <v>7.4999999999999997E-2</v>
      </c>
      <c r="V109" s="157">
        <f>ROUND(E109*U109,2)</f>
        <v>2.6</v>
      </c>
      <c r="W109" s="157"/>
      <c r="X109" s="157" t="s">
        <v>144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145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54"/>
      <c r="B110" s="155"/>
      <c r="C110" s="248" t="s">
        <v>238</v>
      </c>
      <c r="D110" s="249"/>
      <c r="E110" s="249"/>
      <c r="F110" s="249"/>
      <c r="G110" s="249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169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4"/>
      <c r="B111" s="155"/>
      <c r="C111" s="181" t="s">
        <v>239</v>
      </c>
      <c r="D111" s="179"/>
      <c r="E111" s="180"/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147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4"/>
      <c r="B112" s="155"/>
      <c r="C112" s="181" t="s">
        <v>240</v>
      </c>
      <c r="D112" s="179"/>
      <c r="E112" s="180">
        <v>34.604999999999997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147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54"/>
      <c r="B113" s="155"/>
      <c r="C113" s="237"/>
      <c r="D113" s="238"/>
      <c r="E113" s="238"/>
      <c r="F113" s="238"/>
      <c r="G113" s="238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123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65">
        <v>16</v>
      </c>
      <c r="B114" s="166" t="s">
        <v>241</v>
      </c>
      <c r="C114" s="175" t="s">
        <v>242</v>
      </c>
      <c r="D114" s="167" t="s">
        <v>176</v>
      </c>
      <c r="E114" s="168">
        <v>23.07</v>
      </c>
      <c r="F114" s="169"/>
      <c r="G114" s="170">
        <f>ROUND(E114*F114,2)</f>
        <v>0</v>
      </c>
      <c r="H114" s="169"/>
      <c r="I114" s="170">
        <f>ROUND(E114*H114,2)</f>
        <v>0</v>
      </c>
      <c r="J114" s="169"/>
      <c r="K114" s="170">
        <f>ROUND(E114*J114,2)</f>
        <v>0</v>
      </c>
      <c r="L114" s="170">
        <v>21</v>
      </c>
      <c r="M114" s="170">
        <f>G114*(1+L114/100)</f>
        <v>0</v>
      </c>
      <c r="N114" s="168">
        <v>0.43651000000000001</v>
      </c>
      <c r="O114" s="168">
        <f>ROUND(E114*N114,2)</f>
        <v>10.07</v>
      </c>
      <c r="P114" s="168">
        <v>0</v>
      </c>
      <c r="Q114" s="168">
        <f>ROUND(E114*P114,2)</f>
        <v>0</v>
      </c>
      <c r="R114" s="170" t="s">
        <v>221</v>
      </c>
      <c r="S114" s="170" t="s">
        <v>117</v>
      </c>
      <c r="T114" s="171" t="s">
        <v>117</v>
      </c>
      <c r="U114" s="157">
        <v>0</v>
      </c>
      <c r="V114" s="157">
        <f>ROUND(E114*U114,2)</f>
        <v>0</v>
      </c>
      <c r="W114" s="157"/>
      <c r="X114" s="157" t="s">
        <v>222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223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0.5" outlineLevel="1" x14ac:dyDescent="0.25">
      <c r="A115" s="154"/>
      <c r="B115" s="155"/>
      <c r="C115" s="248" t="s">
        <v>243</v>
      </c>
      <c r="D115" s="249"/>
      <c r="E115" s="249"/>
      <c r="F115" s="249"/>
      <c r="G115" s="249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169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72" t="str">
        <f>C115</f>
        <v>Lože pro trativody, položení trubek, obsyp potrubí sypaninou z vhodných hornin, nebo materiálem připraveným podél výkopu ve vzdálenosti do 3 m od jeho kraje.  Bez výkopu rýhy.</v>
      </c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54"/>
      <c r="B116" s="155"/>
      <c r="C116" s="181" t="s">
        <v>239</v>
      </c>
      <c r="D116" s="179"/>
      <c r="E116" s="180"/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147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54"/>
      <c r="B117" s="155"/>
      <c r="C117" s="181" t="s">
        <v>244</v>
      </c>
      <c r="D117" s="179"/>
      <c r="E117" s="180">
        <v>23.07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147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54"/>
      <c r="B118" s="155"/>
      <c r="C118" s="237"/>
      <c r="D118" s="238"/>
      <c r="E118" s="238"/>
      <c r="F118" s="238"/>
      <c r="G118" s="238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123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65">
        <v>17</v>
      </c>
      <c r="B119" s="166" t="s">
        <v>245</v>
      </c>
      <c r="C119" s="175" t="s">
        <v>246</v>
      </c>
      <c r="D119" s="167" t="s">
        <v>176</v>
      </c>
      <c r="E119" s="168">
        <v>26.5305</v>
      </c>
      <c r="F119" s="169"/>
      <c r="G119" s="170">
        <f>ROUND(E119*F119,2)</f>
        <v>0</v>
      </c>
      <c r="H119" s="169"/>
      <c r="I119" s="170">
        <f>ROUND(E119*H119,2)</f>
        <v>0</v>
      </c>
      <c r="J119" s="169"/>
      <c r="K119" s="170">
        <f>ROUND(E119*J119,2)</f>
        <v>0</v>
      </c>
      <c r="L119" s="170">
        <v>21</v>
      </c>
      <c r="M119" s="170">
        <f>G119*(1+L119/100)</f>
        <v>0</v>
      </c>
      <c r="N119" s="168">
        <v>4.8000000000000001E-4</v>
      </c>
      <c r="O119" s="168">
        <f>ROUND(E119*N119,2)</f>
        <v>0.01</v>
      </c>
      <c r="P119" s="168">
        <v>0</v>
      </c>
      <c r="Q119" s="168">
        <f>ROUND(E119*P119,2)</f>
        <v>0</v>
      </c>
      <c r="R119" s="170" t="s">
        <v>229</v>
      </c>
      <c r="S119" s="170" t="s">
        <v>117</v>
      </c>
      <c r="T119" s="171" t="s">
        <v>117</v>
      </c>
      <c r="U119" s="157">
        <v>0</v>
      </c>
      <c r="V119" s="157">
        <f>ROUND(E119*U119,2)</f>
        <v>0</v>
      </c>
      <c r="W119" s="157"/>
      <c r="X119" s="157" t="s">
        <v>230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231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54"/>
      <c r="B120" s="155"/>
      <c r="C120" s="181" t="s">
        <v>239</v>
      </c>
      <c r="D120" s="179"/>
      <c r="E120" s="180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147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54"/>
      <c r="B121" s="155"/>
      <c r="C121" s="181" t="s">
        <v>247</v>
      </c>
      <c r="D121" s="179"/>
      <c r="E121" s="180">
        <v>26.5305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147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54"/>
      <c r="B122" s="155"/>
      <c r="C122" s="237"/>
      <c r="D122" s="238"/>
      <c r="E122" s="238"/>
      <c r="F122" s="238"/>
      <c r="G122" s="238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123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0" outlineLevel="1" x14ac:dyDescent="0.25">
      <c r="A123" s="165">
        <v>18</v>
      </c>
      <c r="B123" s="166" t="s">
        <v>248</v>
      </c>
      <c r="C123" s="175" t="s">
        <v>249</v>
      </c>
      <c r="D123" s="167" t="s">
        <v>166</v>
      </c>
      <c r="E123" s="168">
        <v>39.795749999999998</v>
      </c>
      <c r="F123" s="169"/>
      <c r="G123" s="170">
        <f>ROUND(E123*F123,2)</f>
        <v>0</v>
      </c>
      <c r="H123" s="169"/>
      <c r="I123" s="170">
        <f>ROUND(E123*H123,2)</f>
        <v>0</v>
      </c>
      <c r="J123" s="169"/>
      <c r="K123" s="170">
        <f>ROUND(E123*J123,2)</f>
        <v>0</v>
      </c>
      <c r="L123" s="170">
        <v>21</v>
      </c>
      <c r="M123" s="170">
        <f>G123*(1+L123/100)</f>
        <v>0</v>
      </c>
      <c r="N123" s="168">
        <v>2.9999999999999997E-4</v>
      </c>
      <c r="O123" s="168">
        <f>ROUND(E123*N123,2)</f>
        <v>0.01</v>
      </c>
      <c r="P123" s="168">
        <v>0</v>
      </c>
      <c r="Q123" s="168">
        <f>ROUND(E123*P123,2)</f>
        <v>0</v>
      </c>
      <c r="R123" s="170" t="s">
        <v>229</v>
      </c>
      <c r="S123" s="170" t="s">
        <v>117</v>
      </c>
      <c r="T123" s="171" t="s">
        <v>117</v>
      </c>
      <c r="U123" s="157">
        <v>0</v>
      </c>
      <c r="V123" s="157">
        <f>ROUND(E123*U123,2)</f>
        <v>0</v>
      </c>
      <c r="W123" s="157"/>
      <c r="X123" s="157" t="s">
        <v>230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231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54"/>
      <c r="B124" s="155"/>
      <c r="C124" s="181" t="s">
        <v>239</v>
      </c>
      <c r="D124" s="179"/>
      <c r="E124" s="180"/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147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54"/>
      <c r="B125" s="155"/>
      <c r="C125" s="181" t="s">
        <v>250</v>
      </c>
      <c r="D125" s="179"/>
      <c r="E125" s="180">
        <v>39.795749999999998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147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54"/>
      <c r="B126" s="155"/>
      <c r="C126" s="237"/>
      <c r="D126" s="238"/>
      <c r="E126" s="238"/>
      <c r="F126" s="238"/>
      <c r="G126" s="238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123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13" x14ac:dyDescent="0.25">
      <c r="A127" s="159" t="s">
        <v>112</v>
      </c>
      <c r="B127" s="160" t="s">
        <v>68</v>
      </c>
      <c r="C127" s="174" t="s">
        <v>69</v>
      </c>
      <c r="D127" s="161"/>
      <c r="E127" s="162"/>
      <c r="F127" s="163"/>
      <c r="G127" s="163">
        <f>SUMIF(AG128:AG146,"&lt;&gt;NOR",G128:G146)</f>
        <v>0</v>
      </c>
      <c r="H127" s="163"/>
      <c r="I127" s="163">
        <f>SUM(I128:I146)</f>
        <v>0</v>
      </c>
      <c r="J127" s="163"/>
      <c r="K127" s="163">
        <f>SUM(K128:K146)</f>
        <v>0</v>
      </c>
      <c r="L127" s="163"/>
      <c r="M127" s="163">
        <f>SUM(M128:M146)</f>
        <v>0</v>
      </c>
      <c r="N127" s="162"/>
      <c r="O127" s="162">
        <f>SUM(O128:O146)</f>
        <v>33.770000000000003</v>
      </c>
      <c r="P127" s="162"/>
      <c r="Q127" s="162">
        <f>SUM(Q128:Q146)</f>
        <v>0</v>
      </c>
      <c r="R127" s="163"/>
      <c r="S127" s="163"/>
      <c r="T127" s="164"/>
      <c r="U127" s="158"/>
      <c r="V127" s="158">
        <f>SUM(V128:V146)</f>
        <v>24.740000000000002</v>
      </c>
      <c r="W127" s="158"/>
      <c r="X127" s="158"/>
      <c r="AG127" t="s">
        <v>113</v>
      </c>
    </row>
    <row r="128" spans="1:60" outlineLevel="1" x14ac:dyDescent="0.25">
      <c r="A128" s="165">
        <v>19</v>
      </c>
      <c r="B128" s="166" t="s">
        <v>251</v>
      </c>
      <c r="C128" s="175" t="s">
        <v>342</v>
      </c>
      <c r="D128" s="167" t="s">
        <v>166</v>
      </c>
      <c r="E128" s="168">
        <v>118.91</v>
      </c>
      <c r="F128" s="169"/>
      <c r="G128" s="170">
        <f>ROUND(E128*F128,2)</f>
        <v>0</v>
      </c>
      <c r="H128" s="169"/>
      <c r="I128" s="170">
        <f>ROUND(E128*H128,2)</f>
        <v>0</v>
      </c>
      <c r="J128" s="169"/>
      <c r="K128" s="170">
        <f>ROUND(E128*J128,2)</f>
        <v>0</v>
      </c>
      <c r="L128" s="170">
        <v>21</v>
      </c>
      <c r="M128" s="170">
        <f>G128*(1+L128/100)</f>
        <v>0</v>
      </c>
      <c r="N128" s="168">
        <v>0.18215999999999999</v>
      </c>
      <c r="O128" s="168">
        <f>ROUND(E128*N128,2)</f>
        <v>21.66</v>
      </c>
      <c r="P128" s="168">
        <v>0</v>
      </c>
      <c r="Q128" s="168">
        <f>ROUND(E128*P128,2)</f>
        <v>0</v>
      </c>
      <c r="R128" s="170" t="s">
        <v>167</v>
      </c>
      <c r="S128" s="170" t="s">
        <v>117</v>
      </c>
      <c r="T128" s="171" t="s">
        <v>117</v>
      </c>
      <c r="U128" s="157">
        <v>2.4E-2</v>
      </c>
      <c r="V128" s="157">
        <f>ROUND(E128*U128,2)</f>
        <v>2.85</v>
      </c>
      <c r="W128" s="157"/>
      <c r="X128" s="157" t="s">
        <v>144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145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54"/>
      <c r="B129" s="155"/>
      <c r="C129" s="248" t="s">
        <v>252</v>
      </c>
      <c r="D129" s="249"/>
      <c r="E129" s="249"/>
      <c r="F129" s="249"/>
      <c r="G129" s="249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169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54"/>
      <c r="B130" s="155"/>
      <c r="C130" s="181" t="s">
        <v>211</v>
      </c>
      <c r="D130" s="179"/>
      <c r="E130" s="180"/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147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54"/>
      <c r="B131" s="155"/>
      <c r="C131" s="181" t="s">
        <v>212</v>
      </c>
      <c r="D131" s="179"/>
      <c r="E131" s="180"/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147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54"/>
      <c r="B132" s="155"/>
      <c r="C132" s="181" t="s">
        <v>213</v>
      </c>
      <c r="D132" s="179"/>
      <c r="E132" s="180">
        <v>75.459999999999994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147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54"/>
      <c r="B133" s="155"/>
      <c r="C133" s="181" t="s">
        <v>214</v>
      </c>
      <c r="D133" s="179"/>
      <c r="E133" s="180"/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147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54"/>
      <c r="B134" s="155"/>
      <c r="C134" s="181" t="s">
        <v>215</v>
      </c>
      <c r="D134" s="179"/>
      <c r="E134" s="180">
        <v>43.45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147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54"/>
      <c r="B135" s="155"/>
      <c r="C135" s="237"/>
      <c r="D135" s="238"/>
      <c r="E135" s="238"/>
      <c r="F135" s="238"/>
      <c r="G135" s="238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123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65">
        <v>20</v>
      </c>
      <c r="B136" s="166" t="s">
        <v>253</v>
      </c>
      <c r="C136" s="175" t="s">
        <v>341</v>
      </c>
      <c r="D136" s="167" t="s">
        <v>166</v>
      </c>
      <c r="E136" s="168">
        <v>43.45</v>
      </c>
      <c r="F136" s="169"/>
      <c r="G136" s="170">
        <f>ROUND(E136*F136,2)</f>
        <v>0</v>
      </c>
      <c r="H136" s="169"/>
      <c r="I136" s="170">
        <f>ROUND(E136*H136,2)</f>
        <v>0</v>
      </c>
      <c r="J136" s="169"/>
      <c r="K136" s="170">
        <f>ROUND(E136*J136,2)</f>
        <v>0</v>
      </c>
      <c r="L136" s="170">
        <v>21</v>
      </c>
      <c r="M136" s="170">
        <f>G136*(1+L136/100)</f>
        <v>0</v>
      </c>
      <c r="N136" s="168">
        <v>0.26318999999999998</v>
      </c>
      <c r="O136" s="168">
        <f>ROUND(E136*N136,2)</f>
        <v>11.44</v>
      </c>
      <c r="P136" s="168">
        <v>0</v>
      </c>
      <c r="Q136" s="168">
        <f>ROUND(E136*P136,2)</f>
        <v>0</v>
      </c>
      <c r="R136" s="170"/>
      <c r="S136" s="170" t="s">
        <v>143</v>
      </c>
      <c r="T136" s="171" t="s">
        <v>254</v>
      </c>
      <c r="U136" s="157">
        <v>1.4E-2</v>
      </c>
      <c r="V136" s="157">
        <f>ROUND(E136*U136,2)</f>
        <v>0.61</v>
      </c>
      <c r="W136" s="157"/>
      <c r="X136" s="157" t="s">
        <v>144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145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54"/>
      <c r="B137" s="155"/>
      <c r="C137" s="181" t="s">
        <v>211</v>
      </c>
      <c r="D137" s="179"/>
      <c r="E137" s="180"/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147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54"/>
      <c r="B138" s="155"/>
      <c r="C138" s="181" t="s">
        <v>214</v>
      </c>
      <c r="D138" s="179"/>
      <c r="E138" s="180"/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147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54"/>
      <c r="B139" s="155"/>
      <c r="C139" s="181" t="s">
        <v>215</v>
      </c>
      <c r="D139" s="179"/>
      <c r="E139" s="180">
        <v>43.45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147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54"/>
      <c r="B140" s="155"/>
      <c r="C140" s="237"/>
      <c r="D140" s="238"/>
      <c r="E140" s="238"/>
      <c r="F140" s="238"/>
      <c r="G140" s="238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123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65">
        <v>21</v>
      </c>
      <c r="B141" s="166" t="s">
        <v>255</v>
      </c>
      <c r="C141" s="175" t="s">
        <v>256</v>
      </c>
      <c r="D141" s="167" t="s">
        <v>166</v>
      </c>
      <c r="E141" s="168">
        <v>43.45</v>
      </c>
      <c r="F141" s="169"/>
      <c r="G141" s="170">
        <f>ROUND(E141*F141,2)</f>
        <v>0</v>
      </c>
      <c r="H141" s="169"/>
      <c r="I141" s="170">
        <f>ROUND(E141*H141,2)</f>
        <v>0</v>
      </c>
      <c r="J141" s="169"/>
      <c r="K141" s="170">
        <f>ROUND(E141*J141,2)</f>
        <v>0</v>
      </c>
      <c r="L141" s="170">
        <v>21</v>
      </c>
      <c r="M141" s="170">
        <f>G141*(1+L141/100)</f>
        <v>0</v>
      </c>
      <c r="N141" s="168">
        <v>1.533E-2</v>
      </c>
      <c r="O141" s="168">
        <f>ROUND(E141*N141,2)</f>
        <v>0.67</v>
      </c>
      <c r="P141" s="168">
        <v>0</v>
      </c>
      <c r="Q141" s="168">
        <f>ROUND(E141*P141,2)</f>
        <v>0</v>
      </c>
      <c r="R141" s="170"/>
      <c r="S141" s="170" t="s">
        <v>143</v>
      </c>
      <c r="T141" s="171" t="s">
        <v>254</v>
      </c>
      <c r="U141" s="157">
        <v>0.48969000000000001</v>
      </c>
      <c r="V141" s="157">
        <f>ROUND(E141*U141,2)</f>
        <v>21.28</v>
      </c>
      <c r="W141" s="157"/>
      <c r="X141" s="157" t="s">
        <v>144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145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54"/>
      <c r="B142" s="155"/>
      <c r="C142" s="246" t="s">
        <v>257</v>
      </c>
      <c r="D142" s="247"/>
      <c r="E142" s="247"/>
      <c r="F142" s="247"/>
      <c r="G142" s="24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122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54"/>
      <c r="B143" s="155"/>
      <c r="C143" s="181" t="s">
        <v>211</v>
      </c>
      <c r="D143" s="179"/>
      <c r="E143" s="180"/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147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54"/>
      <c r="B144" s="155"/>
      <c r="C144" s="181" t="s">
        <v>214</v>
      </c>
      <c r="D144" s="179"/>
      <c r="E144" s="180"/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147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54"/>
      <c r="B145" s="155"/>
      <c r="C145" s="181" t="s">
        <v>215</v>
      </c>
      <c r="D145" s="179"/>
      <c r="E145" s="180">
        <v>43.45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147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54"/>
      <c r="B146" s="155"/>
      <c r="C146" s="237"/>
      <c r="D146" s="238"/>
      <c r="E146" s="238"/>
      <c r="F146" s="238"/>
      <c r="G146" s="238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123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13" x14ac:dyDescent="0.25">
      <c r="A147" s="159" t="s">
        <v>112</v>
      </c>
      <c r="B147" s="160" t="s">
        <v>70</v>
      </c>
      <c r="C147" s="174" t="s">
        <v>71</v>
      </c>
      <c r="D147" s="161"/>
      <c r="E147" s="162"/>
      <c r="F147" s="163"/>
      <c r="G147" s="163">
        <f>SUMIF(AG148:AG162,"&lt;&gt;NOR",G148:G162)</f>
        <v>0</v>
      </c>
      <c r="H147" s="163"/>
      <c r="I147" s="163">
        <f>SUM(I148:I162)</f>
        <v>0</v>
      </c>
      <c r="J147" s="163"/>
      <c r="K147" s="163">
        <f>SUM(K148:K162)</f>
        <v>0</v>
      </c>
      <c r="L147" s="163"/>
      <c r="M147" s="163">
        <f>SUM(M148:M162)</f>
        <v>0</v>
      </c>
      <c r="N147" s="162"/>
      <c r="O147" s="162">
        <f>SUM(O148:O162)</f>
        <v>1.9</v>
      </c>
      <c r="P147" s="162"/>
      <c r="Q147" s="162">
        <f>SUM(Q148:Q162)</f>
        <v>0</v>
      </c>
      <c r="R147" s="163"/>
      <c r="S147" s="163"/>
      <c r="T147" s="164"/>
      <c r="U147" s="158"/>
      <c r="V147" s="158">
        <f>SUM(V148:V162)</f>
        <v>7.4</v>
      </c>
      <c r="W147" s="158"/>
      <c r="X147" s="158"/>
      <c r="AG147" t="s">
        <v>113</v>
      </c>
    </row>
    <row r="148" spans="1:60" outlineLevel="1" x14ac:dyDescent="0.25">
      <c r="A148" s="165">
        <v>22</v>
      </c>
      <c r="B148" s="166" t="s">
        <v>258</v>
      </c>
      <c r="C148" s="175" t="s">
        <v>259</v>
      </c>
      <c r="D148" s="167" t="s">
        <v>260</v>
      </c>
      <c r="E148" s="168">
        <v>1</v>
      </c>
      <c r="F148" s="169"/>
      <c r="G148" s="170">
        <f>ROUND(E148*F148,2)</f>
        <v>0</v>
      </c>
      <c r="H148" s="169"/>
      <c r="I148" s="170">
        <f>ROUND(E148*H148,2)</f>
        <v>0</v>
      </c>
      <c r="J148" s="169"/>
      <c r="K148" s="170">
        <f>ROUND(E148*J148,2)</f>
        <v>0</v>
      </c>
      <c r="L148" s="170">
        <v>21</v>
      </c>
      <c r="M148" s="170">
        <f>G148*(1+L148/100)</f>
        <v>0</v>
      </c>
      <c r="N148" s="168">
        <v>0.85538999999999998</v>
      </c>
      <c r="O148" s="168">
        <f>ROUND(E148*N148,2)</f>
        <v>0.86</v>
      </c>
      <c r="P148" s="168">
        <v>0</v>
      </c>
      <c r="Q148" s="168">
        <f>ROUND(E148*P148,2)</f>
        <v>0</v>
      </c>
      <c r="R148" s="170"/>
      <c r="S148" s="170" t="s">
        <v>143</v>
      </c>
      <c r="T148" s="171" t="s">
        <v>254</v>
      </c>
      <c r="U148" s="157">
        <v>7.399</v>
      </c>
      <c r="V148" s="157">
        <f>ROUND(E148*U148,2)</f>
        <v>7.4</v>
      </c>
      <c r="W148" s="157"/>
      <c r="X148" s="157" t="s">
        <v>144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145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54"/>
      <c r="B149" s="155"/>
      <c r="C149" s="246" t="s">
        <v>335</v>
      </c>
      <c r="D149" s="247"/>
      <c r="E149" s="247"/>
      <c r="F149" s="247"/>
      <c r="G149" s="24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122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54"/>
      <c r="B150" s="155"/>
      <c r="C150" s="250" t="s">
        <v>340</v>
      </c>
      <c r="D150" s="251"/>
      <c r="E150" s="251"/>
      <c r="F150" s="251"/>
      <c r="G150" s="251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122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54"/>
      <c r="B151" s="155"/>
      <c r="C151" s="250" t="s">
        <v>336</v>
      </c>
      <c r="D151" s="251"/>
      <c r="E151" s="251"/>
      <c r="F151" s="251"/>
      <c r="G151" s="251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122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54"/>
      <c r="B152" s="155"/>
      <c r="C152" s="250" t="s">
        <v>337</v>
      </c>
      <c r="D152" s="251"/>
      <c r="E152" s="251"/>
      <c r="F152" s="251"/>
      <c r="G152" s="251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122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54"/>
      <c r="B153" s="155"/>
      <c r="C153" s="250" t="s">
        <v>338</v>
      </c>
      <c r="D153" s="251"/>
      <c r="E153" s="251"/>
      <c r="F153" s="251"/>
      <c r="G153" s="251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122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54"/>
      <c r="B154" s="155"/>
      <c r="C154" s="250" t="s">
        <v>339</v>
      </c>
      <c r="D154" s="251"/>
      <c r="E154" s="251"/>
      <c r="F154" s="251"/>
      <c r="G154" s="251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122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5">
      <c r="A155" s="154"/>
      <c r="B155" s="155"/>
      <c r="C155" s="250" t="s">
        <v>261</v>
      </c>
      <c r="D155" s="251"/>
      <c r="E155" s="251"/>
      <c r="F155" s="251"/>
      <c r="G155" s="251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122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54"/>
      <c r="B156" s="155"/>
      <c r="C156" s="181" t="s">
        <v>239</v>
      </c>
      <c r="D156" s="179"/>
      <c r="E156" s="180"/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147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54"/>
      <c r="B157" s="155"/>
      <c r="C157" s="181" t="s">
        <v>64</v>
      </c>
      <c r="D157" s="179"/>
      <c r="E157" s="180">
        <v>1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147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54"/>
      <c r="B158" s="155"/>
      <c r="C158" s="237"/>
      <c r="D158" s="238"/>
      <c r="E158" s="238"/>
      <c r="F158" s="238"/>
      <c r="G158" s="238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123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65">
        <v>23</v>
      </c>
      <c r="B159" s="166" t="s">
        <v>262</v>
      </c>
      <c r="C159" s="175" t="s">
        <v>263</v>
      </c>
      <c r="D159" s="167" t="s">
        <v>176</v>
      </c>
      <c r="E159" s="168">
        <v>2</v>
      </c>
      <c r="F159" s="169"/>
      <c r="G159" s="170">
        <f>ROUND(E159*F159,2)</f>
        <v>0</v>
      </c>
      <c r="H159" s="169"/>
      <c r="I159" s="170">
        <f>ROUND(E159*H159,2)</f>
        <v>0</v>
      </c>
      <c r="J159" s="169"/>
      <c r="K159" s="170">
        <f>ROUND(E159*J159,2)</f>
        <v>0</v>
      </c>
      <c r="L159" s="170">
        <v>21</v>
      </c>
      <c r="M159" s="170">
        <f>G159*(1+L159/100)</f>
        <v>0</v>
      </c>
      <c r="N159" s="168">
        <v>0.51870000000000005</v>
      </c>
      <c r="O159" s="168">
        <f>ROUND(E159*N159,2)</f>
        <v>1.04</v>
      </c>
      <c r="P159" s="168">
        <v>0</v>
      </c>
      <c r="Q159" s="168">
        <f>ROUND(E159*P159,2)</f>
        <v>0</v>
      </c>
      <c r="R159" s="170" t="s">
        <v>221</v>
      </c>
      <c r="S159" s="170" t="s">
        <v>117</v>
      </c>
      <c r="T159" s="171" t="s">
        <v>117</v>
      </c>
      <c r="U159" s="157">
        <v>0</v>
      </c>
      <c r="V159" s="157">
        <f>ROUND(E159*U159,2)</f>
        <v>0</v>
      </c>
      <c r="W159" s="157"/>
      <c r="X159" s="157" t="s">
        <v>222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223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54"/>
      <c r="B160" s="155"/>
      <c r="C160" s="181" t="s">
        <v>239</v>
      </c>
      <c r="D160" s="179"/>
      <c r="E160" s="180"/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147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54"/>
      <c r="B161" s="155"/>
      <c r="C161" s="181" t="s">
        <v>264</v>
      </c>
      <c r="D161" s="179"/>
      <c r="E161" s="180">
        <v>2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147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54"/>
      <c r="B162" s="155"/>
      <c r="C162" s="237"/>
      <c r="D162" s="238"/>
      <c r="E162" s="238"/>
      <c r="F162" s="238"/>
      <c r="G162" s="238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123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13" x14ac:dyDescent="0.25">
      <c r="A163" s="159" t="s">
        <v>112</v>
      </c>
      <c r="B163" s="160" t="s">
        <v>72</v>
      </c>
      <c r="C163" s="174" t="s">
        <v>73</v>
      </c>
      <c r="D163" s="161"/>
      <c r="E163" s="162"/>
      <c r="F163" s="163"/>
      <c r="G163" s="163">
        <f>SUMIF(AG164:AG167,"&lt;&gt;NOR",G164:G167)</f>
        <v>0</v>
      </c>
      <c r="H163" s="163"/>
      <c r="I163" s="163">
        <f>SUM(I164:I167)</f>
        <v>0</v>
      </c>
      <c r="J163" s="163"/>
      <c r="K163" s="163">
        <f>SUM(K164:K167)</f>
        <v>0</v>
      </c>
      <c r="L163" s="163"/>
      <c r="M163" s="163">
        <f>SUM(M164:M167)</f>
        <v>0</v>
      </c>
      <c r="N163" s="162"/>
      <c r="O163" s="162">
        <f>SUM(O164:O167)</f>
        <v>0</v>
      </c>
      <c r="P163" s="162"/>
      <c r="Q163" s="162">
        <f>SUM(Q164:Q167)</f>
        <v>0</v>
      </c>
      <c r="R163" s="163"/>
      <c r="S163" s="163"/>
      <c r="T163" s="164"/>
      <c r="U163" s="158"/>
      <c r="V163" s="158">
        <f>SUM(V164:V167)</f>
        <v>0</v>
      </c>
      <c r="W163" s="158"/>
      <c r="X163" s="158"/>
      <c r="AG163" t="s">
        <v>113</v>
      </c>
    </row>
    <row r="164" spans="1:60" outlineLevel="1" x14ac:dyDescent="0.25">
      <c r="A164" s="165">
        <v>24</v>
      </c>
      <c r="B164" s="166" t="s">
        <v>265</v>
      </c>
      <c r="C164" s="175" t="s">
        <v>266</v>
      </c>
      <c r="D164" s="167" t="s">
        <v>267</v>
      </c>
      <c r="E164" s="168">
        <v>20</v>
      </c>
      <c r="F164" s="169"/>
      <c r="G164" s="170">
        <f>ROUND(E164*F164,2)</f>
        <v>0</v>
      </c>
      <c r="H164" s="169"/>
      <c r="I164" s="170">
        <f>ROUND(E164*H164,2)</f>
        <v>0</v>
      </c>
      <c r="J164" s="169"/>
      <c r="K164" s="170">
        <f>ROUND(E164*J164,2)</f>
        <v>0</v>
      </c>
      <c r="L164" s="170">
        <v>21</v>
      </c>
      <c r="M164" s="170">
        <f>G164*(1+L164/100)</f>
        <v>0</v>
      </c>
      <c r="N164" s="168">
        <v>0</v>
      </c>
      <c r="O164" s="168">
        <f>ROUND(E164*N164,2)</f>
        <v>0</v>
      </c>
      <c r="P164" s="168">
        <v>0</v>
      </c>
      <c r="Q164" s="168">
        <f>ROUND(E164*P164,2)</f>
        <v>0</v>
      </c>
      <c r="R164" s="170"/>
      <c r="S164" s="170" t="s">
        <v>143</v>
      </c>
      <c r="T164" s="171" t="s">
        <v>118</v>
      </c>
      <c r="U164" s="157">
        <v>0</v>
      </c>
      <c r="V164" s="157">
        <f>ROUND(E164*U164,2)</f>
        <v>0</v>
      </c>
      <c r="W164" s="157"/>
      <c r="X164" s="157" t="s">
        <v>268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269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54"/>
      <c r="B165" s="155"/>
      <c r="C165" s="252"/>
      <c r="D165" s="253"/>
      <c r="E165" s="253"/>
      <c r="F165" s="253"/>
      <c r="G165" s="253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123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65">
        <v>25</v>
      </c>
      <c r="B166" s="166" t="s">
        <v>270</v>
      </c>
      <c r="C166" s="175" t="s">
        <v>271</v>
      </c>
      <c r="D166" s="167" t="s">
        <v>116</v>
      </c>
      <c r="E166" s="168">
        <v>1</v>
      </c>
      <c r="F166" s="169"/>
      <c r="G166" s="170">
        <f>ROUND(E166*F166,2)</f>
        <v>0</v>
      </c>
      <c r="H166" s="169"/>
      <c r="I166" s="170">
        <f>ROUND(E166*H166,2)</f>
        <v>0</v>
      </c>
      <c r="J166" s="169"/>
      <c r="K166" s="170">
        <f>ROUND(E166*J166,2)</f>
        <v>0</v>
      </c>
      <c r="L166" s="170">
        <v>21</v>
      </c>
      <c r="M166" s="170">
        <f>G166*(1+L166/100)</f>
        <v>0</v>
      </c>
      <c r="N166" s="168">
        <v>0</v>
      </c>
      <c r="O166" s="168">
        <f>ROUND(E166*N166,2)</f>
        <v>0</v>
      </c>
      <c r="P166" s="168">
        <v>0</v>
      </c>
      <c r="Q166" s="168">
        <f>ROUND(E166*P166,2)</f>
        <v>0</v>
      </c>
      <c r="R166" s="170"/>
      <c r="S166" s="170" t="s">
        <v>143</v>
      </c>
      <c r="T166" s="171" t="s">
        <v>118</v>
      </c>
      <c r="U166" s="157">
        <v>0</v>
      </c>
      <c r="V166" s="157">
        <f>ROUND(E166*U166,2)</f>
        <v>0</v>
      </c>
      <c r="W166" s="157"/>
      <c r="X166" s="157" t="s">
        <v>268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269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5">
      <c r="A167" s="154"/>
      <c r="B167" s="155"/>
      <c r="C167" s="252"/>
      <c r="D167" s="253"/>
      <c r="E167" s="253"/>
      <c r="F167" s="253"/>
      <c r="G167" s="253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123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13" x14ac:dyDescent="0.25">
      <c r="A168" s="159" t="s">
        <v>112</v>
      </c>
      <c r="B168" s="160" t="s">
        <v>74</v>
      </c>
      <c r="C168" s="174" t="s">
        <v>75</v>
      </c>
      <c r="D168" s="161"/>
      <c r="E168" s="162"/>
      <c r="F168" s="163"/>
      <c r="G168" s="163">
        <f>SUMIF(AG169:AG196,"&lt;&gt;NOR",G169:G196)</f>
        <v>0</v>
      </c>
      <c r="H168" s="163"/>
      <c r="I168" s="163">
        <f>SUM(I169:I196)</f>
        <v>0</v>
      </c>
      <c r="J168" s="163"/>
      <c r="K168" s="163">
        <f>SUM(K169:K196)</f>
        <v>0</v>
      </c>
      <c r="L168" s="163"/>
      <c r="M168" s="163">
        <f>SUM(M169:M196)</f>
        <v>0</v>
      </c>
      <c r="N168" s="162"/>
      <c r="O168" s="162">
        <f>SUM(O169:O196)</f>
        <v>0</v>
      </c>
      <c r="P168" s="162"/>
      <c r="Q168" s="162">
        <f>SUM(Q169:Q196)</f>
        <v>0</v>
      </c>
      <c r="R168" s="163"/>
      <c r="S168" s="163"/>
      <c r="T168" s="164"/>
      <c r="U168" s="158"/>
      <c r="V168" s="158">
        <f>SUM(V169:V196)</f>
        <v>0</v>
      </c>
      <c r="W168" s="158"/>
      <c r="X168" s="158"/>
      <c r="AG168" t="s">
        <v>113</v>
      </c>
    </row>
    <row r="169" spans="1:60" outlineLevel="1" x14ac:dyDescent="0.25">
      <c r="A169" s="165">
        <v>26</v>
      </c>
      <c r="B169" s="166" t="s">
        <v>272</v>
      </c>
      <c r="C169" s="175" t="s">
        <v>273</v>
      </c>
      <c r="D169" s="167" t="s">
        <v>274</v>
      </c>
      <c r="E169" s="168">
        <v>267.23599999999999</v>
      </c>
      <c r="F169" s="169"/>
      <c r="G169" s="170">
        <f>ROUND(E169*F169,2)</f>
        <v>0</v>
      </c>
      <c r="H169" s="169"/>
      <c r="I169" s="170">
        <f>ROUND(E169*H169,2)</f>
        <v>0</v>
      </c>
      <c r="J169" s="169"/>
      <c r="K169" s="170">
        <f>ROUND(E169*J169,2)</f>
        <v>0</v>
      </c>
      <c r="L169" s="170">
        <v>21</v>
      </c>
      <c r="M169" s="170">
        <f>G169*(1+L169/100)</f>
        <v>0</v>
      </c>
      <c r="N169" s="168">
        <v>0</v>
      </c>
      <c r="O169" s="168">
        <f>ROUND(E169*N169,2)</f>
        <v>0</v>
      </c>
      <c r="P169" s="168">
        <v>0</v>
      </c>
      <c r="Q169" s="168">
        <f>ROUND(E169*P169,2)</f>
        <v>0</v>
      </c>
      <c r="R169" s="170"/>
      <c r="S169" s="170" t="s">
        <v>143</v>
      </c>
      <c r="T169" s="171" t="s">
        <v>118</v>
      </c>
      <c r="U169" s="157">
        <v>0</v>
      </c>
      <c r="V169" s="157">
        <f>ROUND(E169*U169,2)</f>
        <v>0</v>
      </c>
      <c r="W169" s="157"/>
      <c r="X169" s="157" t="s">
        <v>144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145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54"/>
      <c r="B170" s="155"/>
      <c r="C170" s="252"/>
      <c r="D170" s="253"/>
      <c r="E170" s="253"/>
      <c r="F170" s="253"/>
      <c r="G170" s="253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123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65">
        <v>27</v>
      </c>
      <c r="B171" s="166" t="s">
        <v>275</v>
      </c>
      <c r="C171" s="175" t="s">
        <v>276</v>
      </c>
      <c r="D171" s="167" t="s">
        <v>277</v>
      </c>
      <c r="E171" s="168">
        <v>5</v>
      </c>
      <c r="F171" s="169"/>
      <c r="G171" s="170">
        <f>ROUND(E171*F171,2)</f>
        <v>0</v>
      </c>
      <c r="H171" s="169"/>
      <c r="I171" s="170">
        <f>ROUND(E171*H171,2)</f>
        <v>0</v>
      </c>
      <c r="J171" s="169"/>
      <c r="K171" s="170">
        <f>ROUND(E171*J171,2)</f>
        <v>0</v>
      </c>
      <c r="L171" s="170">
        <v>21</v>
      </c>
      <c r="M171" s="170">
        <f>G171*(1+L171/100)</f>
        <v>0</v>
      </c>
      <c r="N171" s="168">
        <v>0</v>
      </c>
      <c r="O171" s="168">
        <f>ROUND(E171*N171,2)</f>
        <v>0</v>
      </c>
      <c r="P171" s="168">
        <v>0</v>
      </c>
      <c r="Q171" s="168">
        <f>ROUND(E171*P171,2)</f>
        <v>0</v>
      </c>
      <c r="R171" s="170"/>
      <c r="S171" s="170" t="s">
        <v>143</v>
      </c>
      <c r="T171" s="171" t="s">
        <v>118</v>
      </c>
      <c r="U171" s="157">
        <v>0</v>
      </c>
      <c r="V171" s="157">
        <f>ROUND(E171*U171,2)</f>
        <v>0</v>
      </c>
      <c r="W171" s="157"/>
      <c r="X171" s="157" t="s">
        <v>144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145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54"/>
      <c r="B172" s="155"/>
      <c r="C172" s="252"/>
      <c r="D172" s="253"/>
      <c r="E172" s="253"/>
      <c r="F172" s="253"/>
      <c r="G172" s="253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123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20" outlineLevel="1" x14ac:dyDescent="0.25">
      <c r="A173" s="165">
        <v>28</v>
      </c>
      <c r="B173" s="166" t="s">
        <v>278</v>
      </c>
      <c r="C173" s="175" t="s">
        <v>279</v>
      </c>
      <c r="D173" s="167" t="s">
        <v>277</v>
      </c>
      <c r="E173" s="168">
        <v>4</v>
      </c>
      <c r="F173" s="169"/>
      <c r="G173" s="170">
        <f>ROUND(E173*F173,2)</f>
        <v>0</v>
      </c>
      <c r="H173" s="169"/>
      <c r="I173" s="170">
        <f>ROUND(E173*H173,2)</f>
        <v>0</v>
      </c>
      <c r="J173" s="169"/>
      <c r="K173" s="170">
        <f>ROUND(E173*J173,2)</f>
        <v>0</v>
      </c>
      <c r="L173" s="170">
        <v>21</v>
      </c>
      <c r="M173" s="170">
        <f>G173*(1+L173/100)</f>
        <v>0</v>
      </c>
      <c r="N173" s="168">
        <v>0</v>
      </c>
      <c r="O173" s="168">
        <f>ROUND(E173*N173,2)</f>
        <v>0</v>
      </c>
      <c r="P173" s="168">
        <v>0</v>
      </c>
      <c r="Q173" s="168">
        <f>ROUND(E173*P173,2)</f>
        <v>0</v>
      </c>
      <c r="R173" s="170"/>
      <c r="S173" s="170" t="s">
        <v>143</v>
      </c>
      <c r="T173" s="171" t="s">
        <v>118</v>
      </c>
      <c r="U173" s="157">
        <v>0</v>
      </c>
      <c r="V173" s="157">
        <f>ROUND(E173*U173,2)</f>
        <v>0</v>
      </c>
      <c r="W173" s="157"/>
      <c r="X173" s="157" t="s">
        <v>144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145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54"/>
      <c r="B174" s="155"/>
      <c r="C174" s="252"/>
      <c r="D174" s="253"/>
      <c r="E174" s="253"/>
      <c r="F174" s="253"/>
      <c r="G174" s="253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123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20" outlineLevel="1" x14ac:dyDescent="0.25">
      <c r="A175" s="165">
        <v>29</v>
      </c>
      <c r="B175" s="166" t="s">
        <v>280</v>
      </c>
      <c r="C175" s="175" t="s">
        <v>281</v>
      </c>
      <c r="D175" s="167" t="s">
        <v>277</v>
      </c>
      <c r="E175" s="168">
        <v>1</v>
      </c>
      <c r="F175" s="169"/>
      <c r="G175" s="170">
        <f>ROUND(E175*F175,2)</f>
        <v>0</v>
      </c>
      <c r="H175" s="169"/>
      <c r="I175" s="170">
        <f>ROUND(E175*H175,2)</f>
        <v>0</v>
      </c>
      <c r="J175" s="169"/>
      <c r="K175" s="170">
        <f>ROUND(E175*J175,2)</f>
        <v>0</v>
      </c>
      <c r="L175" s="170">
        <v>21</v>
      </c>
      <c r="M175" s="170">
        <f>G175*(1+L175/100)</f>
        <v>0</v>
      </c>
      <c r="N175" s="168">
        <v>0</v>
      </c>
      <c r="O175" s="168">
        <f>ROUND(E175*N175,2)</f>
        <v>0</v>
      </c>
      <c r="P175" s="168">
        <v>0</v>
      </c>
      <c r="Q175" s="168">
        <f>ROUND(E175*P175,2)</f>
        <v>0</v>
      </c>
      <c r="R175" s="170"/>
      <c r="S175" s="170" t="s">
        <v>143</v>
      </c>
      <c r="T175" s="171" t="s">
        <v>118</v>
      </c>
      <c r="U175" s="157">
        <v>0</v>
      </c>
      <c r="V175" s="157">
        <f>ROUND(E175*U175,2)</f>
        <v>0</v>
      </c>
      <c r="W175" s="157"/>
      <c r="X175" s="157" t="s">
        <v>144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145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5">
      <c r="A176" s="154"/>
      <c r="B176" s="155"/>
      <c r="C176" s="252"/>
      <c r="D176" s="253"/>
      <c r="E176" s="253"/>
      <c r="F176" s="253"/>
      <c r="G176" s="253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123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0" outlineLevel="1" x14ac:dyDescent="0.25">
      <c r="A177" s="165">
        <v>30</v>
      </c>
      <c r="B177" s="166" t="s">
        <v>282</v>
      </c>
      <c r="C177" s="175" t="s">
        <v>283</v>
      </c>
      <c r="D177" s="167" t="s">
        <v>277</v>
      </c>
      <c r="E177" s="168">
        <v>1</v>
      </c>
      <c r="F177" s="169"/>
      <c r="G177" s="170">
        <f>ROUND(E177*F177,2)</f>
        <v>0</v>
      </c>
      <c r="H177" s="169"/>
      <c r="I177" s="170">
        <f>ROUND(E177*H177,2)</f>
        <v>0</v>
      </c>
      <c r="J177" s="169"/>
      <c r="K177" s="170">
        <f>ROUND(E177*J177,2)</f>
        <v>0</v>
      </c>
      <c r="L177" s="170">
        <v>21</v>
      </c>
      <c r="M177" s="170">
        <f>G177*(1+L177/100)</f>
        <v>0</v>
      </c>
      <c r="N177" s="168">
        <v>0</v>
      </c>
      <c r="O177" s="168">
        <f>ROUND(E177*N177,2)</f>
        <v>0</v>
      </c>
      <c r="P177" s="168">
        <v>0</v>
      </c>
      <c r="Q177" s="168">
        <f>ROUND(E177*P177,2)</f>
        <v>0</v>
      </c>
      <c r="R177" s="170"/>
      <c r="S177" s="170" t="s">
        <v>143</v>
      </c>
      <c r="T177" s="171" t="s">
        <v>118</v>
      </c>
      <c r="U177" s="157">
        <v>0</v>
      </c>
      <c r="V177" s="157">
        <f>ROUND(E177*U177,2)</f>
        <v>0</v>
      </c>
      <c r="W177" s="157"/>
      <c r="X177" s="157" t="s">
        <v>144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145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5">
      <c r="A178" s="154"/>
      <c r="B178" s="155"/>
      <c r="C178" s="252"/>
      <c r="D178" s="253"/>
      <c r="E178" s="253"/>
      <c r="F178" s="253"/>
      <c r="G178" s="253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123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5">
      <c r="A179" s="165">
        <v>31</v>
      </c>
      <c r="B179" s="166" t="s">
        <v>284</v>
      </c>
      <c r="C179" s="175" t="s">
        <v>285</v>
      </c>
      <c r="D179" s="167" t="s">
        <v>277</v>
      </c>
      <c r="E179" s="168">
        <v>2</v>
      </c>
      <c r="F179" s="169"/>
      <c r="G179" s="170">
        <f>ROUND(E179*F179,2)</f>
        <v>0</v>
      </c>
      <c r="H179" s="169"/>
      <c r="I179" s="170">
        <f>ROUND(E179*H179,2)</f>
        <v>0</v>
      </c>
      <c r="J179" s="169"/>
      <c r="K179" s="170">
        <f>ROUND(E179*J179,2)</f>
        <v>0</v>
      </c>
      <c r="L179" s="170">
        <v>21</v>
      </c>
      <c r="M179" s="170">
        <f>G179*(1+L179/100)</f>
        <v>0</v>
      </c>
      <c r="N179" s="168">
        <v>0</v>
      </c>
      <c r="O179" s="168">
        <f>ROUND(E179*N179,2)</f>
        <v>0</v>
      </c>
      <c r="P179" s="168">
        <v>0</v>
      </c>
      <c r="Q179" s="168">
        <f>ROUND(E179*P179,2)</f>
        <v>0</v>
      </c>
      <c r="R179" s="170"/>
      <c r="S179" s="170" t="s">
        <v>143</v>
      </c>
      <c r="T179" s="171" t="s">
        <v>118</v>
      </c>
      <c r="U179" s="157">
        <v>0</v>
      </c>
      <c r="V179" s="157">
        <f>ROUND(E179*U179,2)</f>
        <v>0</v>
      </c>
      <c r="W179" s="157"/>
      <c r="X179" s="157" t="s">
        <v>144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145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54"/>
      <c r="B180" s="155"/>
      <c r="C180" s="252"/>
      <c r="D180" s="253"/>
      <c r="E180" s="253"/>
      <c r="F180" s="253"/>
      <c r="G180" s="253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123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65">
        <v>32</v>
      </c>
      <c r="B181" s="166" t="s">
        <v>286</v>
      </c>
      <c r="C181" s="175" t="s">
        <v>287</v>
      </c>
      <c r="D181" s="167" t="s">
        <v>277</v>
      </c>
      <c r="E181" s="168">
        <v>4</v>
      </c>
      <c r="F181" s="169"/>
      <c r="G181" s="170">
        <f>ROUND(E181*F181,2)</f>
        <v>0</v>
      </c>
      <c r="H181" s="169"/>
      <c r="I181" s="170">
        <f>ROUND(E181*H181,2)</f>
        <v>0</v>
      </c>
      <c r="J181" s="169"/>
      <c r="K181" s="170">
        <f>ROUND(E181*J181,2)</f>
        <v>0</v>
      </c>
      <c r="L181" s="170">
        <v>21</v>
      </c>
      <c r="M181" s="170">
        <f>G181*(1+L181/100)</f>
        <v>0</v>
      </c>
      <c r="N181" s="168">
        <v>0</v>
      </c>
      <c r="O181" s="168">
        <f>ROUND(E181*N181,2)</f>
        <v>0</v>
      </c>
      <c r="P181" s="168">
        <v>0</v>
      </c>
      <c r="Q181" s="168">
        <f>ROUND(E181*P181,2)</f>
        <v>0</v>
      </c>
      <c r="R181" s="170"/>
      <c r="S181" s="170" t="s">
        <v>143</v>
      </c>
      <c r="T181" s="171" t="s">
        <v>118</v>
      </c>
      <c r="U181" s="157">
        <v>0</v>
      </c>
      <c r="V181" s="157">
        <f>ROUND(E181*U181,2)</f>
        <v>0</v>
      </c>
      <c r="W181" s="157"/>
      <c r="X181" s="157" t="s">
        <v>144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145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54"/>
      <c r="B182" s="155"/>
      <c r="C182" s="252"/>
      <c r="D182" s="253"/>
      <c r="E182" s="253"/>
      <c r="F182" s="253"/>
      <c r="G182" s="253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123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20" outlineLevel="1" x14ac:dyDescent="0.25">
      <c r="A183" s="165">
        <v>33</v>
      </c>
      <c r="B183" s="166" t="s">
        <v>288</v>
      </c>
      <c r="C183" s="175" t="s">
        <v>289</v>
      </c>
      <c r="D183" s="167" t="s">
        <v>277</v>
      </c>
      <c r="E183" s="168">
        <v>6</v>
      </c>
      <c r="F183" s="169"/>
      <c r="G183" s="170">
        <f>ROUND(E183*F183,2)</f>
        <v>0</v>
      </c>
      <c r="H183" s="169"/>
      <c r="I183" s="170">
        <f>ROUND(E183*H183,2)</f>
        <v>0</v>
      </c>
      <c r="J183" s="169"/>
      <c r="K183" s="170">
        <f>ROUND(E183*J183,2)</f>
        <v>0</v>
      </c>
      <c r="L183" s="170">
        <v>21</v>
      </c>
      <c r="M183" s="170">
        <f>G183*(1+L183/100)</f>
        <v>0</v>
      </c>
      <c r="N183" s="168">
        <v>0</v>
      </c>
      <c r="O183" s="168">
        <f>ROUND(E183*N183,2)</f>
        <v>0</v>
      </c>
      <c r="P183" s="168">
        <v>0</v>
      </c>
      <c r="Q183" s="168">
        <f>ROUND(E183*P183,2)</f>
        <v>0</v>
      </c>
      <c r="R183" s="170"/>
      <c r="S183" s="170" t="s">
        <v>143</v>
      </c>
      <c r="T183" s="171" t="s">
        <v>118</v>
      </c>
      <c r="U183" s="157">
        <v>0</v>
      </c>
      <c r="V183" s="157">
        <f>ROUND(E183*U183,2)</f>
        <v>0</v>
      </c>
      <c r="W183" s="157"/>
      <c r="X183" s="157" t="s">
        <v>144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145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54"/>
      <c r="B184" s="155"/>
      <c r="C184" s="252"/>
      <c r="D184" s="253"/>
      <c r="E184" s="253"/>
      <c r="F184" s="253"/>
      <c r="G184" s="253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123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5">
      <c r="A185" s="165">
        <v>34</v>
      </c>
      <c r="B185" s="166" t="s">
        <v>290</v>
      </c>
      <c r="C185" s="175" t="s">
        <v>291</v>
      </c>
      <c r="D185" s="167" t="s">
        <v>292</v>
      </c>
      <c r="E185" s="168">
        <v>84.56</v>
      </c>
      <c r="F185" s="169"/>
      <c r="G185" s="170">
        <f>ROUND(E185*F185,2)</f>
        <v>0</v>
      </c>
      <c r="H185" s="169"/>
      <c r="I185" s="170">
        <f>ROUND(E185*H185,2)</f>
        <v>0</v>
      </c>
      <c r="J185" s="169"/>
      <c r="K185" s="170">
        <f>ROUND(E185*J185,2)</f>
        <v>0</v>
      </c>
      <c r="L185" s="170">
        <v>21</v>
      </c>
      <c r="M185" s="170">
        <f>G185*(1+L185/100)</f>
        <v>0</v>
      </c>
      <c r="N185" s="168">
        <v>0</v>
      </c>
      <c r="O185" s="168">
        <f>ROUND(E185*N185,2)</f>
        <v>0</v>
      </c>
      <c r="P185" s="168">
        <v>0</v>
      </c>
      <c r="Q185" s="168">
        <f>ROUND(E185*P185,2)</f>
        <v>0</v>
      </c>
      <c r="R185" s="170"/>
      <c r="S185" s="170" t="s">
        <v>143</v>
      </c>
      <c r="T185" s="171" t="s">
        <v>118</v>
      </c>
      <c r="U185" s="157">
        <v>0</v>
      </c>
      <c r="V185" s="157">
        <f>ROUND(E185*U185,2)</f>
        <v>0</v>
      </c>
      <c r="W185" s="157"/>
      <c r="X185" s="157" t="s">
        <v>144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145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5">
      <c r="A186" s="154"/>
      <c r="B186" s="155"/>
      <c r="C186" s="181" t="s">
        <v>211</v>
      </c>
      <c r="D186" s="179"/>
      <c r="E186" s="180"/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147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5">
      <c r="A187" s="154"/>
      <c r="B187" s="155"/>
      <c r="C187" s="181" t="s">
        <v>212</v>
      </c>
      <c r="D187" s="179"/>
      <c r="E187" s="180"/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147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5">
      <c r="A188" s="154"/>
      <c r="B188" s="155"/>
      <c r="C188" s="181" t="s">
        <v>213</v>
      </c>
      <c r="D188" s="179"/>
      <c r="E188" s="180">
        <v>75.459999999999994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147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54"/>
      <c r="B189" s="155"/>
      <c r="C189" s="181" t="s">
        <v>293</v>
      </c>
      <c r="D189" s="179"/>
      <c r="E189" s="180">
        <v>9.1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147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54"/>
      <c r="B190" s="155"/>
      <c r="C190" s="237"/>
      <c r="D190" s="238"/>
      <c r="E190" s="238"/>
      <c r="F190" s="238"/>
      <c r="G190" s="238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123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5">
      <c r="A191" s="165">
        <v>35</v>
      </c>
      <c r="B191" s="166" t="s">
        <v>294</v>
      </c>
      <c r="C191" s="175" t="s">
        <v>295</v>
      </c>
      <c r="D191" s="167" t="s">
        <v>277</v>
      </c>
      <c r="E191" s="168">
        <v>2</v>
      </c>
      <c r="F191" s="169"/>
      <c r="G191" s="170">
        <f>ROUND(E191*F191,2)</f>
        <v>0</v>
      </c>
      <c r="H191" s="169"/>
      <c r="I191" s="170">
        <f>ROUND(E191*H191,2)</f>
        <v>0</v>
      </c>
      <c r="J191" s="169"/>
      <c r="K191" s="170">
        <f>ROUND(E191*J191,2)</f>
        <v>0</v>
      </c>
      <c r="L191" s="170">
        <v>21</v>
      </c>
      <c r="M191" s="170">
        <f>G191*(1+L191/100)</f>
        <v>0</v>
      </c>
      <c r="N191" s="168">
        <v>0</v>
      </c>
      <c r="O191" s="168">
        <f>ROUND(E191*N191,2)</f>
        <v>0</v>
      </c>
      <c r="P191" s="168">
        <v>0</v>
      </c>
      <c r="Q191" s="168">
        <f>ROUND(E191*P191,2)</f>
        <v>0</v>
      </c>
      <c r="R191" s="170"/>
      <c r="S191" s="170" t="s">
        <v>143</v>
      </c>
      <c r="T191" s="171" t="s">
        <v>118</v>
      </c>
      <c r="U191" s="157">
        <v>0</v>
      </c>
      <c r="V191" s="157">
        <f>ROUND(E191*U191,2)</f>
        <v>0</v>
      </c>
      <c r="W191" s="157"/>
      <c r="X191" s="157" t="s">
        <v>144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145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54"/>
      <c r="B192" s="155"/>
      <c r="C192" s="252"/>
      <c r="D192" s="253"/>
      <c r="E192" s="253"/>
      <c r="F192" s="253"/>
      <c r="G192" s="253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123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5">
      <c r="A193" s="165">
        <v>36</v>
      </c>
      <c r="B193" s="166" t="s">
        <v>296</v>
      </c>
      <c r="C193" s="175" t="s">
        <v>297</v>
      </c>
      <c r="D193" s="167" t="s">
        <v>277</v>
      </c>
      <c r="E193" s="168">
        <v>25</v>
      </c>
      <c r="F193" s="169"/>
      <c r="G193" s="170">
        <f>ROUND(E193*F193,2)</f>
        <v>0</v>
      </c>
      <c r="H193" s="169"/>
      <c r="I193" s="170">
        <f>ROUND(E193*H193,2)</f>
        <v>0</v>
      </c>
      <c r="J193" s="169"/>
      <c r="K193" s="170">
        <f>ROUND(E193*J193,2)</f>
        <v>0</v>
      </c>
      <c r="L193" s="170">
        <v>21</v>
      </c>
      <c r="M193" s="170">
        <f>G193*(1+L193/100)</f>
        <v>0</v>
      </c>
      <c r="N193" s="168">
        <v>0</v>
      </c>
      <c r="O193" s="168">
        <f>ROUND(E193*N193,2)</f>
        <v>0</v>
      </c>
      <c r="P193" s="168">
        <v>0</v>
      </c>
      <c r="Q193" s="168">
        <f>ROUND(E193*P193,2)</f>
        <v>0</v>
      </c>
      <c r="R193" s="170"/>
      <c r="S193" s="170" t="s">
        <v>143</v>
      </c>
      <c r="T193" s="171" t="s">
        <v>118</v>
      </c>
      <c r="U193" s="157">
        <v>0</v>
      </c>
      <c r="V193" s="157">
        <f>ROUND(E193*U193,2)</f>
        <v>0</v>
      </c>
      <c r="W193" s="157"/>
      <c r="X193" s="157" t="s">
        <v>144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145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5">
      <c r="A194" s="154"/>
      <c r="B194" s="155"/>
      <c r="C194" s="252"/>
      <c r="D194" s="253"/>
      <c r="E194" s="253"/>
      <c r="F194" s="253"/>
      <c r="G194" s="253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123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65">
        <v>37</v>
      </c>
      <c r="B195" s="166" t="s">
        <v>298</v>
      </c>
      <c r="C195" s="175" t="s">
        <v>299</v>
      </c>
      <c r="D195" s="167" t="s">
        <v>277</v>
      </c>
      <c r="E195" s="168">
        <v>1</v>
      </c>
      <c r="F195" s="169"/>
      <c r="G195" s="170">
        <f>ROUND(E195*F195,2)</f>
        <v>0</v>
      </c>
      <c r="H195" s="169"/>
      <c r="I195" s="170">
        <f>ROUND(E195*H195,2)</f>
        <v>0</v>
      </c>
      <c r="J195" s="169"/>
      <c r="K195" s="170">
        <f>ROUND(E195*J195,2)</f>
        <v>0</v>
      </c>
      <c r="L195" s="170">
        <v>21</v>
      </c>
      <c r="M195" s="170">
        <f>G195*(1+L195/100)</f>
        <v>0</v>
      </c>
      <c r="N195" s="168">
        <v>0</v>
      </c>
      <c r="O195" s="168">
        <f>ROUND(E195*N195,2)</f>
        <v>0</v>
      </c>
      <c r="P195" s="168">
        <v>0</v>
      </c>
      <c r="Q195" s="168">
        <f>ROUND(E195*P195,2)</f>
        <v>0</v>
      </c>
      <c r="R195" s="170"/>
      <c r="S195" s="170" t="s">
        <v>143</v>
      </c>
      <c r="T195" s="171" t="s">
        <v>118</v>
      </c>
      <c r="U195" s="157">
        <v>0</v>
      </c>
      <c r="V195" s="157">
        <f>ROUND(E195*U195,2)</f>
        <v>0</v>
      </c>
      <c r="W195" s="157"/>
      <c r="X195" s="157" t="s">
        <v>144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145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54"/>
      <c r="B196" s="155"/>
      <c r="C196" s="252"/>
      <c r="D196" s="253"/>
      <c r="E196" s="253"/>
      <c r="F196" s="253"/>
      <c r="G196" s="253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123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13" x14ac:dyDescent="0.25">
      <c r="A197" s="159" t="s">
        <v>112</v>
      </c>
      <c r="B197" s="160" t="s">
        <v>76</v>
      </c>
      <c r="C197" s="174" t="s">
        <v>77</v>
      </c>
      <c r="D197" s="161"/>
      <c r="E197" s="162"/>
      <c r="F197" s="163"/>
      <c r="G197" s="163">
        <f>SUMIF(AG198:AG208,"&lt;&gt;NOR",G198:G208)</f>
        <v>0</v>
      </c>
      <c r="H197" s="163"/>
      <c r="I197" s="163">
        <f>SUM(I198:I208)</f>
        <v>0</v>
      </c>
      <c r="J197" s="163"/>
      <c r="K197" s="163">
        <f>SUM(K198:K208)</f>
        <v>0</v>
      </c>
      <c r="L197" s="163"/>
      <c r="M197" s="163">
        <f>SUM(M198:M208)</f>
        <v>0</v>
      </c>
      <c r="N197" s="162"/>
      <c r="O197" s="162">
        <f>SUM(O198:O208)</f>
        <v>0</v>
      </c>
      <c r="P197" s="162"/>
      <c r="Q197" s="162">
        <f>SUM(Q198:Q208)</f>
        <v>5.96</v>
      </c>
      <c r="R197" s="163"/>
      <c r="S197" s="163"/>
      <c r="T197" s="164"/>
      <c r="U197" s="158"/>
      <c r="V197" s="158">
        <f>SUM(V198:V208)</f>
        <v>19.54</v>
      </c>
      <c r="W197" s="158"/>
      <c r="X197" s="158"/>
      <c r="AG197" t="s">
        <v>113</v>
      </c>
    </row>
    <row r="198" spans="1:60" outlineLevel="1" x14ac:dyDescent="0.25">
      <c r="A198" s="165">
        <v>38</v>
      </c>
      <c r="B198" s="166" t="s">
        <v>300</v>
      </c>
      <c r="C198" s="175" t="s">
        <v>301</v>
      </c>
      <c r="D198" s="167" t="s">
        <v>181</v>
      </c>
      <c r="E198" s="168">
        <v>2.9375499999999999</v>
      </c>
      <c r="F198" s="169"/>
      <c r="G198" s="170">
        <f>ROUND(E198*F198,2)</f>
        <v>0</v>
      </c>
      <c r="H198" s="169"/>
      <c r="I198" s="170">
        <f>ROUND(E198*H198,2)</f>
        <v>0</v>
      </c>
      <c r="J198" s="169"/>
      <c r="K198" s="170">
        <f>ROUND(E198*J198,2)</f>
        <v>0</v>
      </c>
      <c r="L198" s="170">
        <v>21</v>
      </c>
      <c r="M198" s="170">
        <f>G198*(1+L198/100)</f>
        <v>0</v>
      </c>
      <c r="N198" s="168">
        <v>0</v>
      </c>
      <c r="O198" s="168">
        <f>ROUND(E198*N198,2)</f>
        <v>0</v>
      </c>
      <c r="P198" s="168">
        <v>2</v>
      </c>
      <c r="Q198" s="168">
        <f>ROUND(E198*P198,2)</f>
        <v>5.88</v>
      </c>
      <c r="R198" s="170" t="s">
        <v>302</v>
      </c>
      <c r="S198" s="170" t="s">
        <v>117</v>
      </c>
      <c r="T198" s="171" t="s">
        <v>117</v>
      </c>
      <c r="U198" s="157">
        <v>6.4359999999999999</v>
      </c>
      <c r="V198" s="157">
        <f>ROUND(E198*U198,2)</f>
        <v>18.91</v>
      </c>
      <c r="W198" s="157"/>
      <c r="X198" s="157" t="s">
        <v>144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145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54"/>
      <c r="B199" s="155"/>
      <c r="C199" s="248" t="s">
        <v>303</v>
      </c>
      <c r="D199" s="249"/>
      <c r="E199" s="249"/>
      <c r="F199" s="249"/>
      <c r="G199" s="249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169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5">
      <c r="A200" s="154"/>
      <c r="B200" s="155"/>
      <c r="C200" s="181" t="s">
        <v>170</v>
      </c>
      <c r="D200" s="179"/>
      <c r="E200" s="180"/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147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5">
      <c r="A201" s="154"/>
      <c r="B201" s="155"/>
      <c r="C201" s="181" t="s">
        <v>304</v>
      </c>
      <c r="D201" s="179"/>
      <c r="E201" s="180">
        <v>2.9375499999999999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147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5">
      <c r="A202" s="154"/>
      <c r="B202" s="155"/>
      <c r="C202" s="237"/>
      <c r="D202" s="238"/>
      <c r="E202" s="238"/>
      <c r="F202" s="238"/>
      <c r="G202" s="238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123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65">
        <v>39</v>
      </c>
      <c r="B203" s="166" t="s">
        <v>305</v>
      </c>
      <c r="C203" s="175" t="s">
        <v>306</v>
      </c>
      <c r="D203" s="167" t="s">
        <v>260</v>
      </c>
      <c r="E203" s="168">
        <v>1</v>
      </c>
      <c r="F203" s="169"/>
      <c r="G203" s="170">
        <f>ROUND(E203*F203,2)</f>
        <v>0</v>
      </c>
      <c r="H203" s="169"/>
      <c r="I203" s="170">
        <f>ROUND(E203*H203,2)</f>
        <v>0</v>
      </c>
      <c r="J203" s="169"/>
      <c r="K203" s="170">
        <f>ROUND(E203*J203,2)</f>
        <v>0</v>
      </c>
      <c r="L203" s="170">
        <v>21</v>
      </c>
      <c r="M203" s="170">
        <f>G203*(1+L203/100)</f>
        <v>0</v>
      </c>
      <c r="N203" s="168">
        <v>0</v>
      </c>
      <c r="O203" s="168">
        <f>ROUND(E203*N203,2)</f>
        <v>0</v>
      </c>
      <c r="P203" s="168">
        <v>8.2000000000000003E-2</v>
      </c>
      <c r="Q203" s="168">
        <f>ROUND(E203*P203,2)</f>
        <v>0.08</v>
      </c>
      <c r="R203" s="170" t="s">
        <v>307</v>
      </c>
      <c r="S203" s="170" t="s">
        <v>117</v>
      </c>
      <c r="T203" s="171" t="s">
        <v>117</v>
      </c>
      <c r="U203" s="157">
        <v>0.63</v>
      </c>
      <c r="V203" s="157">
        <f>ROUND(E203*U203,2)</f>
        <v>0.63</v>
      </c>
      <c r="W203" s="157"/>
      <c r="X203" s="157" t="s">
        <v>144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145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5">
      <c r="A204" s="154"/>
      <c r="B204" s="155"/>
      <c r="C204" s="181" t="s">
        <v>170</v>
      </c>
      <c r="D204" s="179"/>
      <c r="E204" s="180"/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147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5">
      <c r="A205" s="154"/>
      <c r="B205" s="155"/>
      <c r="C205" s="181" t="s">
        <v>64</v>
      </c>
      <c r="D205" s="179"/>
      <c r="E205" s="180">
        <v>1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147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5">
      <c r="A206" s="154"/>
      <c r="B206" s="155"/>
      <c r="C206" s="237"/>
      <c r="D206" s="238"/>
      <c r="E206" s="238"/>
      <c r="F206" s="238"/>
      <c r="G206" s="238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123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65">
        <v>40</v>
      </c>
      <c r="B207" s="166" t="s">
        <v>308</v>
      </c>
      <c r="C207" s="175" t="s">
        <v>309</v>
      </c>
      <c r="D207" s="167" t="s">
        <v>267</v>
      </c>
      <c r="E207" s="168">
        <v>10</v>
      </c>
      <c r="F207" s="169"/>
      <c r="G207" s="170">
        <f>ROUND(E207*F207,2)</f>
        <v>0</v>
      </c>
      <c r="H207" s="169"/>
      <c r="I207" s="170">
        <f>ROUND(E207*H207,2)</f>
        <v>0</v>
      </c>
      <c r="J207" s="169"/>
      <c r="K207" s="170">
        <f>ROUND(E207*J207,2)</f>
        <v>0</v>
      </c>
      <c r="L207" s="170">
        <v>21</v>
      </c>
      <c r="M207" s="170">
        <f>G207*(1+L207/100)</f>
        <v>0</v>
      </c>
      <c r="N207" s="168">
        <v>0</v>
      </c>
      <c r="O207" s="168">
        <f>ROUND(E207*N207,2)</f>
        <v>0</v>
      </c>
      <c r="P207" s="168">
        <v>0</v>
      </c>
      <c r="Q207" s="168">
        <f>ROUND(E207*P207,2)</f>
        <v>0</v>
      </c>
      <c r="R207" s="170"/>
      <c r="S207" s="170" t="s">
        <v>143</v>
      </c>
      <c r="T207" s="171" t="s">
        <v>118</v>
      </c>
      <c r="U207" s="157">
        <v>0</v>
      </c>
      <c r="V207" s="157">
        <f>ROUND(E207*U207,2)</f>
        <v>0</v>
      </c>
      <c r="W207" s="157"/>
      <c r="X207" s="157" t="s">
        <v>144</v>
      </c>
      <c r="Y207" s="147"/>
      <c r="Z207" s="147"/>
      <c r="AA207" s="147"/>
      <c r="AB207" s="147"/>
      <c r="AC207" s="147"/>
      <c r="AD207" s="147"/>
      <c r="AE207" s="147"/>
      <c r="AF207" s="147"/>
      <c r="AG207" s="147" t="s">
        <v>145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5">
      <c r="A208" s="154"/>
      <c r="B208" s="155"/>
      <c r="C208" s="252"/>
      <c r="D208" s="253"/>
      <c r="E208" s="253"/>
      <c r="F208" s="253"/>
      <c r="G208" s="253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123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13" x14ac:dyDescent="0.25">
      <c r="A209" s="159" t="s">
        <v>112</v>
      </c>
      <c r="B209" s="160" t="s">
        <v>78</v>
      </c>
      <c r="C209" s="174" t="s">
        <v>79</v>
      </c>
      <c r="D209" s="161"/>
      <c r="E209" s="162"/>
      <c r="F209" s="163"/>
      <c r="G209" s="163">
        <f>SUMIF(AG210:AG215,"&lt;&gt;NOR",G210:G215)</f>
        <v>0</v>
      </c>
      <c r="H209" s="163"/>
      <c r="I209" s="163">
        <f>SUM(I210:I215)</f>
        <v>0</v>
      </c>
      <c r="J209" s="163"/>
      <c r="K209" s="163">
        <f>SUM(K210:K215)</f>
        <v>0</v>
      </c>
      <c r="L209" s="163"/>
      <c r="M209" s="163">
        <f>SUM(M210:M215)</f>
        <v>0</v>
      </c>
      <c r="N209" s="162"/>
      <c r="O209" s="162">
        <f>SUM(O210:O215)</f>
        <v>0</v>
      </c>
      <c r="P209" s="162"/>
      <c r="Q209" s="162">
        <f>SUM(Q210:Q215)</f>
        <v>0</v>
      </c>
      <c r="R209" s="163"/>
      <c r="S209" s="163"/>
      <c r="T209" s="164"/>
      <c r="U209" s="158"/>
      <c r="V209" s="158">
        <f>SUM(V210:V215)</f>
        <v>38.11</v>
      </c>
      <c r="W209" s="158"/>
      <c r="X209" s="158"/>
      <c r="AG209" t="s">
        <v>113</v>
      </c>
    </row>
    <row r="210" spans="1:60" ht="20" outlineLevel="1" x14ac:dyDescent="0.25">
      <c r="A210" s="165">
        <v>41</v>
      </c>
      <c r="B210" s="166" t="s">
        <v>310</v>
      </c>
      <c r="C210" s="175" t="s">
        <v>311</v>
      </c>
      <c r="D210" s="167" t="s">
        <v>228</v>
      </c>
      <c r="E210" s="168">
        <v>40.603479999999998</v>
      </c>
      <c r="F210" s="169"/>
      <c r="G210" s="170">
        <f>ROUND(E210*F210,2)</f>
        <v>0</v>
      </c>
      <c r="H210" s="169"/>
      <c r="I210" s="170">
        <f>ROUND(E210*H210,2)</f>
        <v>0</v>
      </c>
      <c r="J210" s="169"/>
      <c r="K210" s="170">
        <f>ROUND(E210*J210,2)</f>
        <v>0</v>
      </c>
      <c r="L210" s="170">
        <v>21</v>
      </c>
      <c r="M210" s="170">
        <f>G210*(1+L210/100)</f>
        <v>0</v>
      </c>
      <c r="N210" s="168">
        <v>0</v>
      </c>
      <c r="O210" s="168">
        <f>ROUND(E210*N210,2)</f>
        <v>0</v>
      </c>
      <c r="P210" s="168">
        <v>0</v>
      </c>
      <c r="Q210" s="168">
        <f>ROUND(E210*P210,2)</f>
        <v>0</v>
      </c>
      <c r="R210" s="170" t="s">
        <v>312</v>
      </c>
      <c r="S210" s="170" t="s">
        <v>117</v>
      </c>
      <c r="T210" s="171" t="s">
        <v>117</v>
      </c>
      <c r="U210" s="157">
        <v>0.9385</v>
      </c>
      <c r="V210" s="157">
        <f>ROUND(E210*U210,2)</f>
        <v>38.11</v>
      </c>
      <c r="W210" s="157"/>
      <c r="X210" s="157" t="s">
        <v>313</v>
      </c>
      <c r="Y210" s="147"/>
      <c r="Z210" s="147"/>
      <c r="AA210" s="147"/>
      <c r="AB210" s="147"/>
      <c r="AC210" s="147"/>
      <c r="AD210" s="147"/>
      <c r="AE210" s="147"/>
      <c r="AF210" s="147"/>
      <c r="AG210" s="147" t="s">
        <v>314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5">
      <c r="A211" s="154"/>
      <c r="B211" s="155"/>
      <c r="C211" s="248" t="s">
        <v>315</v>
      </c>
      <c r="D211" s="249"/>
      <c r="E211" s="249"/>
      <c r="F211" s="249"/>
      <c r="G211" s="249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169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5">
      <c r="A212" s="154"/>
      <c r="B212" s="155"/>
      <c r="C212" s="181" t="s">
        <v>316</v>
      </c>
      <c r="D212" s="179"/>
      <c r="E212" s="180"/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147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5">
      <c r="A213" s="154"/>
      <c r="B213" s="155"/>
      <c r="C213" s="181" t="s">
        <v>317</v>
      </c>
      <c r="D213" s="179"/>
      <c r="E213" s="180"/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147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5">
      <c r="A214" s="154"/>
      <c r="B214" s="155"/>
      <c r="C214" s="181" t="s">
        <v>318</v>
      </c>
      <c r="D214" s="179"/>
      <c r="E214" s="180">
        <v>40.603479999999998</v>
      </c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147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5">
      <c r="A215" s="154"/>
      <c r="B215" s="155"/>
      <c r="C215" s="237"/>
      <c r="D215" s="238"/>
      <c r="E215" s="238"/>
      <c r="F215" s="238"/>
      <c r="G215" s="238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123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13" x14ac:dyDescent="0.25">
      <c r="A216" s="159" t="s">
        <v>112</v>
      </c>
      <c r="B216" s="160" t="s">
        <v>80</v>
      </c>
      <c r="C216" s="174" t="s">
        <v>81</v>
      </c>
      <c r="D216" s="161"/>
      <c r="E216" s="162"/>
      <c r="F216" s="163"/>
      <c r="G216" s="163">
        <f>SUMIF(AG217:AG238,"&lt;&gt;NOR",G217:G238)</f>
        <v>0</v>
      </c>
      <c r="H216" s="163"/>
      <c r="I216" s="163">
        <f>SUM(I217:I238)</f>
        <v>0</v>
      </c>
      <c r="J216" s="163"/>
      <c r="K216" s="163">
        <f>SUM(K217:K238)</f>
        <v>0</v>
      </c>
      <c r="L216" s="163"/>
      <c r="M216" s="163">
        <f>SUM(M217:M238)</f>
        <v>0</v>
      </c>
      <c r="N216" s="162"/>
      <c r="O216" s="162">
        <f>SUM(O217:O238)</f>
        <v>0</v>
      </c>
      <c r="P216" s="162"/>
      <c r="Q216" s="162">
        <f>SUM(Q217:Q238)</f>
        <v>0</v>
      </c>
      <c r="R216" s="163"/>
      <c r="S216" s="163"/>
      <c r="T216" s="164"/>
      <c r="U216" s="158"/>
      <c r="V216" s="158">
        <f>SUM(V217:V238)</f>
        <v>25.490000000000002</v>
      </c>
      <c r="W216" s="158"/>
      <c r="X216" s="158"/>
      <c r="AG216" t="s">
        <v>113</v>
      </c>
    </row>
    <row r="217" spans="1:60" outlineLevel="1" x14ac:dyDescent="0.25">
      <c r="A217" s="165">
        <v>42</v>
      </c>
      <c r="B217" s="166" t="s">
        <v>319</v>
      </c>
      <c r="C217" s="175" t="s">
        <v>320</v>
      </c>
      <c r="D217" s="167" t="s">
        <v>228</v>
      </c>
      <c r="E217" s="168">
        <v>17.804120000000001</v>
      </c>
      <c r="F217" s="169"/>
      <c r="G217" s="170">
        <f>ROUND(E217*F217,2)</f>
        <v>0</v>
      </c>
      <c r="H217" s="169"/>
      <c r="I217" s="170">
        <f>ROUND(E217*H217,2)</f>
        <v>0</v>
      </c>
      <c r="J217" s="169"/>
      <c r="K217" s="170">
        <f>ROUND(E217*J217,2)</f>
        <v>0</v>
      </c>
      <c r="L217" s="170">
        <v>21</v>
      </c>
      <c r="M217" s="170">
        <f>G217*(1+L217/100)</f>
        <v>0</v>
      </c>
      <c r="N217" s="168">
        <v>0</v>
      </c>
      <c r="O217" s="168">
        <f>ROUND(E217*N217,2)</f>
        <v>0</v>
      </c>
      <c r="P217" s="168">
        <v>0</v>
      </c>
      <c r="Q217" s="168">
        <f>ROUND(E217*P217,2)</f>
        <v>0</v>
      </c>
      <c r="R217" s="170" t="s">
        <v>302</v>
      </c>
      <c r="S217" s="170" t="s">
        <v>117</v>
      </c>
      <c r="T217" s="171" t="s">
        <v>117</v>
      </c>
      <c r="U217" s="157">
        <v>0.49</v>
      </c>
      <c r="V217" s="157">
        <f>ROUND(E217*U217,2)</f>
        <v>8.7200000000000006</v>
      </c>
      <c r="W217" s="157"/>
      <c r="X217" s="157" t="s">
        <v>321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322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5">
      <c r="A218" s="154"/>
      <c r="B218" s="155"/>
      <c r="C218" s="246" t="s">
        <v>323</v>
      </c>
      <c r="D218" s="247"/>
      <c r="E218" s="247"/>
      <c r="F218" s="247"/>
      <c r="G218" s="24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122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5">
      <c r="A219" s="154"/>
      <c r="B219" s="155"/>
      <c r="C219" s="181" t="s">
        <v>324</v>
      </c>
      <c r="D219" s="179"/>
      <c r="E219" s="180"/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147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5">
      <c r="A220" s="154"/>
      <c r="B220" s="155"/>
      <c r="C220" s="181" t="s">
        <v>325</v>
      </c>
      <c r="D220" s="179"/>
      <c r="E220" s="180"/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147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5">
      <c r="A221" s="154"/>
      <c r="B221" s="155"/>
      <c r="C221" s="181" t="s">
        <v>326</v>
      </c>
      <c r="D221" s="179"/>
      <c r="E221" s="180">
        <v>17.804120000000001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147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5">
      <c r="A222" s="154"/>
      <c r="B222" s="155"/>
      <c r="C222" s="237"/>
      <c r="D222" s="238"/>
      <c r="E222" s="238"/>
      <c r="F222" s="238"/>
      <c r="G222" s="238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123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5">
      <c r="A223" s="165">
        <v>43</v>
      </c>
      <c r="B223" s="166" t="s">
        <v>327</v>
      </c>
      <c r="C223" s="175" t="s">
        <v>328</v>
      </c>
      <c r="D223" s="167" t="s">
        <v>228</v>
      </c>
      <c r="E223" s="168">
        <v>106.82473</v>
      </c>
      <c r="F223" s="169"/>
      <c r="G223" s="170">
        <f>ROUND(E223*F223,2)</f>
        <v>0</v>
      </c>
      <c r="H223" s="169"/>
      <c r="I223" s="170">
        <f>ROUND(E223*H223,2)</f>
        <v>0</v>
      </c>
      <c r="J223" s="169"/>
      <c r="K223" s="170">
        <f>ROUND(E223*J223,2)</f>
        <v>0</v>
      </c>
      <c r="L223" s="170">
        <v>21</v>
      </c>
      <c r="M223" s="170">
        <f>G223*(1+L223/100)</f>
        <v>0</v>
      </c>
      <c r="N223" s="168">
        <v>0</v>
      </c>
      <c r="O223" s="168">
        <f>ROUND(E223*N223,2)</f>
        <v>0</v>
      </c>
      <c r="P223" s="168">
        <v>0</v>
      </c>
      <c r="Q223" s="168">
        <f>ROUND(E223*P223,2)</f>
        <v>0</v>
      </c>
      <c r="R223" s="170" t="s">
        <v>302</v>
      </c>
      <c r="S223" s="170" t="s">
        <v>117</v>
      </c>
      <c r="T223" s="171" t="s">
        <v>117</v>
      </c>
      <c r="U223" s="157">
        <v>0</v>
      </c>
      <c r="V223" s="157">
        <f>ROUND(E223*U223,2)</f>
        <v>0</v>
      </c>
      <c r="W223" s="157"/>
      <c r="X223" s="157" t="s">
        <v>321</v>
      </c>
      <c r="Y223" s="147"/>
      <c r="Z223" s="147"/>
      <c r="AA223" s="147"/>
      <c r="AB223" s="147"/>
      <c r="AC223" s="147"/>
      <c r="AD223" s="147"/>
      <c r="AE223" s="147"/>
      <c r="AF223" s="147"/>
      <c r="AG223" s="147" t="s">
        <v>322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5">
      <c r="A224" s="154"/>
      <c r="B224" s="155"/>
      <c r="C224" s="181" t="s">
        <v>324</v>
      </c>
      <c r="D224" s="179"/>
      <c r="E224" s="180"/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147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5">
      <c r="A225" s="154"/>
      <c r="B225" s="155"/>
      <c r="C225" s="181" t="s">
        <v>325</v>
      </c>
      <c r="D225" s="179"/>
      <c r="E225" s="180"/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147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5">
      <c r="A226" s="154"/>
      <c r="B226" s="155"/>
      <c r="C226" s="181" t="s">
        <v>329</v>
      </c>
      <c r="D226" s="179"/>
      <c r="E226" s="180">
        <v>106.82473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147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5">
      <c r="A227" s="154"/>
      <c r="B227" s="155"/>
      <c r="C227" s="237"/>
      <c r="D227" s="238"/>
      <c r="E227" s="238"/>
      <c r="F227" s="238"/>
      <c r="G227" s="238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123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5">
      <c r="A228" s="165">
        <v>44</v>
      </c>
      <c r="B228" s="166" t="s">
        <v>330</v>
      </c>
      <c r="C228" s="175" t="s">
        <v>331</v>
      </c>
      <c r="D228" s="167" t="s">
        <v>228</v>
      </c>
      <c r="E228" s="168">
        <v>17.804120000000001</v>
      </c>
      <c r="F228" s="169"/>
      <c r="G228" s="170">
        <f>ROUND(E228*F228,2)</f>
        <v>0</v>
      </c>
      <c r="H228" s="169"/>
      <c r="I228" s="170">
        <f>ROUND(E228*H228,2)</f>
        <v>0</v>
      </c>
      <c r="J228" s="169"/>
      <c r="K228" s="170">
        <f>ROUND(E228*J228,2)</f>
        <v>0</v>
      </c>
      <c r="L228" s="170">
        <v>21</v>
      </c>
      <c r="M228" s="170">
        <f>G228*(1+L228/100)</f>
        <v>0</v>
      </c>
      <c r="N228" s="168">
        <v>0</v>
      </c>
      <c r="O228" s="168">
        <f>ROUND(E228*N228,2)</f>
        <v>0</v>
      </c>
      <c r="P228" s="168">
        <v>0</v>
      </c>
      <c r="Q228" s="168">
        <f>ROUND(E228*P228,2)</f>
        <v>0</v>
      </c>
      <c r="R228" s="170" t="s">
        <v>302</v>
      </c>
      <c r="S228" s="170" t="s">
        <v>117</v>
      </c>
      <c r="T228" s="171" t="s">
        <v>117</v>
      </c>
      <c r="U228" s="157">
        <v>0.94199999999999995</v>
      </c>
      <c r="V228" s="157">
        <f>ROUND(E228*U228,2)</f>
        <v>16.77</v>
      </c>
      <c r="W228" s="157"/>
      <c r="X228" s="157" t="s">
        <v>321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322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5">
      <c r="A229" s="154"/>
      <c r="B229" s="155"/>
      <c r="C229" s="246" t="s">
        <v>332</v>
      </c>
      <c r="D229" s="247"/>
      <c r="E229" s="247"/>
      <c r="F229" s="247"/>
      <c r="G229" s="24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122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5">
      <c r="A230" s="154"/>
      <c r="B230" s="155"/>
      <c r="C230" s="181" t="s">
        <v>324</v>
      </c>
      <c r="D230" s="179"/>
      <c r="E230" s="180"/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147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5">
      <c r="A231" s="154"/>
      <c r="B231" s="155"/>
      <c r="C231" s="181" t="s">
        <v>325</v>
      </c>
      <c r="D231" s="179"/>
      <c r="E231" s="180"/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147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5">
      <c r="A232" s="154"/>
      <c r="B232" s="155"/>
      <c r="C232" s="181" t="s">
        <v>326</v>
      </c>
      <c r="D232" s="179"/>
      <c r="E232" s="180">
        <v>17.804120000000001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147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5">
      <c r="A233" s="154"/>
      <c r="B233" s="155"/>
      <c r="C233" s="237"/>
      <c r="D233" s="238"/>
      <c r="E233" s="238"/>
      <c r="F233" s="238"/>
      <c r="G233" s="238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123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20" outlineLevel="1" x14ac:dyDescent="0.25">
      <c r="A234" s="165">
        <v>45</v>
      </c>
      <c r="B234" s="166" t="s">
        <v>333</v>
      </c>
      <c r="C234" s="175" t="s">
        <v>334</v>
      </c>
      <c r="D234" s="167" t="s">
        <v>228</v>
      </c>
      <c r="E234" s="168">
        <v>17.804120000000001</v>
      </c>
      <c r="F234" s="169"/>
      <c r="G234" s="170">
        <f>ROUND(E234*F234,2)</f>
        <v>0</v>
      </c>
      <c r="H234" s="169"/>
      <c r="I234" s="170">
        <f>ROUND(E234*H234,2)</f>
        <v>0</v>
      </c>
      <c r="J234" s="169"/>
      <c r="K234" s="170">
        <f>ROUND(E234*J234,2)</f>
        <v>0</v>
      </c>
      <c r="L234" s="170">
        <v>21</v>
      </c>
      <c r="M234" s="170">
        <f>G234*(1+L234/100)</f>
        <v>0</v>
      </c>
      <c r="N234" s="168">
        <v>0</v>
      </c>
      <c r="O234" s="168">
        <f>ROUND(E234*N234,2)</f>
        <v>0</v>
      </c>
      <c r="P234" s="168">
        <v>0</v>
      </c>
      <c r="Q234" s="168">
        <f>ROUND(E234*P234,2)</f>
        <v>0</v>
      </c>
      <c r="R234" s="170" t="s">
        <v>302</v>
      </c>
      <c r="S234" s="170" t="s">
        <v>117</v>
      </c>
      <c r="T234" s="171" t="s">
        <v>117</v>
      </c>
      <c r="U234" s="157">
        <v>0</v>
      </c>
      <c r="V234" s="157">
        <f>ROUND(E234*U234,2)</f>
        <v>0</v>
      </c>
      <c r="W234" s="157"/>
      <c r="X234" s="157" t="s">
        <v>321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322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5">
      <c r="A235" s="154"/>
      <c r="B235" s="155"/>
      <c r="C235" s="181" t="s">
        <v>324</v>
      </c>
      <c r="D235" s="179"/>
      <c r="E235" s="180"/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147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5">
      <c r="A236" s="154"/>
      <c r="B236" s="155"/>
      <c r="C236" s="181" t="s">
        <v>325</v>
      </c>
      <c r="D236" s="179"/>
      <c r="E236" s="180"/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147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5">
      <c r="A237" s="154"/>
      <c r="B237" s="155"/>
      <c r="C237" s="181" t="s">
        <v>326</v>
      </c>
      <c r="D237" s="179"/>
      <c r="E237" s="180">
        <v>17.804120000000001</v>
      </c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147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5">
      <c r="A238" s="154"/>
      <c r="B238" s="155"/>
      <c r="C238" s="237"/>
      <c r="D238" s="238"/>
      <c r="E238" s="238"/>
      <c r="F238" s="238"/>
      <c r="G238" s="238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123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x14ac:dyDescent="0.25">
      <c r="A239" s="3"/>
      <c r="B239" s="4"/>
      <c r="C239" s="176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AE239">
        <v>15</v>
      </c>
      <c r="AF239">
        <v>21</v>
      </c>
      <c r="AG239" t="s">
        <v>99</v>
      </c>
    </row>
    <row r="240" spans="1:60" ht="13" x14ac:dyDescent="0.25">
      <c r="A240" s="150"/>
      <c r="B240" s="151" t="s">
        <v>29</v>
      </c>
      <c r="C240" s="177"/>
      <c r="D240" s="152"/>
      <c r="E240" s="153"/>
      <c r="F240" s="153"/>
      <c r="G240" s="173">
        <f>G8+G28+G108+G127+G147+G163+G168+G197+G209+G216</f>
        <v>0</v>
      </c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AE240">
        <f>SUMIF(L7:L238,AE239,G7:G238)</f>
        <v>0</v>
      </c>
      <c r="AF240">
        <f>SUMIF(L7:L238,AF239,G7:G238)</f>
        <v>0</v>
      </c>
      <c r="AG240" t="s">
        <v>139</v>
      </c>
    </row>
    <row r="241" spans="3:33" x14ac:dyDescent="0.25">
      <c r="C241" s="178"/>
      <c r="D241" s="10"/>
      <c r="AG241" t="s">
        <v>140</v>
      </c>
    </row>
    <row r="242" spans="3:33" x14ac:dyDescent="0.25">
      <c r="D242" s="10"/>
    </row>
    <row r="243" spans="3:33" x14ac:dyDescent="0.25">
      <c r="D243" s="10"/>
    </row>
    <row r="244" spans="3:33" x14ac:dyDescent="0.25">
      <c r="D244" s="10"/>
    </row>
    <row r="245" spans="3:33" x14ac:dyDescent="0.25">
      <c r="D245" s="10"/>
    </row>
    <row r="246" spans="3:33" x14ac:dyDescent="0.25">
      <c r="D246" s="10"/>
    </row>
    <row r="247" spans="3:33" x14ac:dyDescent="0.25">
      <c r="D247" s="10"/>
    </row>
    <row r="248" spans="3:33" x14ac:dyDescent="0.25">
      <c r="D248" s="10"/>
    </row>
    <row r="249" spans="3:33" x14ac:dyDescent="0.25">
      <c r="D249" s="10"/>
    </row>
    <row r="250" spans="3:33" x14ac:dyDescent="0.25">
      <c r="D250" s="10"/>
    </row>
    <row r="251" spans="3:33" x14ac:dyDescent="0.25">
      <c r="D251" s="10"/>
    </row>
    <row r="252" spans="3:33" x14ac:dyDescent="0.25">
      <c r="D252" s="10"/>
    </row>
    <row r="253" spans="3:33" x14ac:dyDescent="0.25">
      <c r="D253" s="10"/>
    </row>
    <row r="254" spans="3:33" x14ac:dyDescent="0.25">
      <c r="D254" s="10"/>
    </row>
    <row r="255" spans="3:33" x14ac:dyDescent="0.25">
      <c r="D255" s="10"/>
    </row>
    <row r="256" spans="3:33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9429" sheet="1" objects="1" scenarios="1"/>
  <mergeCells count="74">
    <mergeCell ref="C233:G233"/>
    <mergeCell ref="C238:G238"/>
    <mergeCell ref="C211:G211"/>
    <mergeCell ref="C215:G215"/>
    <mergeCell ref="C218:G218"/>
    <mergeCell ref="C222:G222"/>
    <mergeCell ref="C227:G227"/>
    <mergeCell ref="C229:G229"/>
    <mergeCell ref="C208:G208"/>
    <mergeCell ref="C178:G178"/>
    <mergeCell ref="C180:G180"/>
    <mergeCell ref="C182:G182"/>
    <mergeCell ref="C184:G184"/>
    <mergeCell ref="C190:G190"/>
    <mergeCell ref="C192:G192"/>
    <mergeCell ref="C194:G194"/>
    <mergeCell ref="C196:G196"/>
    <mergeCell ref="C199:G199"/>
    <mergeCell ref="C202:G202"/>
    <mergeCell ref="C206:G206"/>
    <mergeCell ref="C176:G176"/>
    <mergeCell ref="C152:G152"/>
    <mergeCell ref="C153:G153"/>
    <mergeCell ref="C154:G154"/>
    <mergeCell ref="C155:G155"/>
    <mergeCell ref="C158:G158"/>
    <mergeCell ref="C162:G162"/>
    <mergeCell ref="C165:G165"/>
    <mergeCell ref="C167:G167"/>
    <mergeCell ref="C170:G170"/>
    <mergeCell ref="C172:G172"/>
    <mergeCell ref="C174:G174"/>
    <mergeCell ref="C151:G151"/>
    <mergeCell ref="C115:G115"/>
    <mergeCell ref="C118:G118"/>
    <mergeCell ref="C122:G122"/>
    <mergeCell ref="C126:G126"/>
    <mergeCell ref="C129:G129"/>
    <mergeCell ref="C135:G135"/>
    <mergeCell ref="C140:G140"/>
    <mergeCell ref="C142:G142"/>
    <mergeCell ref="C146:G146"/>
    <mergeCell ref="C149:G149"/>
    <mergeCell ref="C150:G150"/>
    <mergeCell ref="C113:G113"/>
    <mergeCell ref="C73:G73"/>
    <mergeCell ref="C75:G75"/>
    <mergeCell ref="C80:G80"/>
    <mergeCell ref="C82:G82"/>
    <mergeCell ref="C88:G88"/>
    <mergeCell ref="C90:G90"/>
    <mergeCell ref="C96:G96"/>
    <mergeCell ref="C98:G98"/>
    <mergeCell ref="C101:G101"/>
    <mergeCell ref="C107:G107"/>
    <mergeCell ref="C110:G110"/>
    <mergeCell ref="C67:G67"/>
    <mergeCell ref="C33:G33"/>
    <mergeCell ref="C37:G37"/>
    <mergeCell ref="C39:G39"/>
    <mergeCell ref="C42:G42"/>
    <mergeCell ref="C44:G44"/>
    <mergeCell ref="C47:G47"/>
    <mergeCell ref="C49:G49"/>
    <mergeCell ref="C53:G53"/>
    <mergeCell ref="C55:G55"/>
    <mergeCell ref="C60:G60"/>
    <mergeCell ref="C62:G62"/>
    <mergeCell ref="C30:G30"/>
    <mergeCell ref="A1:G1"/>
    <mergeCell ref="C2:G2"/>
    <mergeCell ref="C3:G3"/>
    <mergeCell ref="C4:G4"/>
    <mergeCell ref="C27:G2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50</vt:i4>
      </vt:variant>
    </vt:vector>
  </HeadingPairs>
  <TitlesOfParts>
    <vt:vector size="54" baseType="lpstr">
      <vt:lpstr>Stavba</vt:lpstr>
      <vt:lpstr>VzorPolozky</vt:lpstr>
      <vt:lpstr>00 00 Naklady</vt:lpstr>
      <vt:lpstr>SO 01 D-SA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'SO 01 D-SA Pol'!Názvy_tisku</vt:lpstr>
      <vt:lpstr>oadresa</vt:lpstr>
      <vt:lpstr>Stavba!Objednatel</vt:lpstr>
      <vt:lpstr>Stavba!Objekt</vt:lpstr>
      <vt:lpstr>'00 00 Naklady'!Oblast_tisku</vt:lpstr>
      <vt:lpstr>'SO 01 D-SA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Ing. Bc. Petra Heczková</cp:lastModifiedBy>
  <cp:lastPrinted>2019-03-19T12:27:02Z</cp:lastPrinted>
  <dcterms:created xsi:type="dcterms:W3CDTF">2009-04-08T07:15:50Z</dcterms:created>
  <dcterms:modified xsi:type="dcterms:W3CDTF">2023-04-02T15:34:13Z</dcterms:modified>
</cp:coreProperties>
</file>