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ESF\Modernizace knihovny\"/>
    </mc:Choice>
  </mc:AlternateContent>
  <xr:revisionPtr revIDLastSave="0" documentId="8_{8BEFD207-0EF3-485E-9549-E4CD5E69CFCB}" xr6:coauthVersionLast="47" xr6:coauthVersionMax="47" xr10:uidLastSave="{00000000-0000-0000-0000-000000000000}"/>
  <bookViews>
    <workbookView xWindow="-5145" yWindow="3285" windowWidth="32625" windowHeight="13890" firstSheet="1" activeTab="8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 Naklady" sheetId="12" r:id="rId4"/>
    <sheet name="Stavebni cast" sheetId="13" r:id="rId5"/>
    <sheet name="Za profese celkem" sheetId="14" r:id="rId6"/>
    <sheet name="ZTI" sheetId="18" r:id="rId7"/>
    <sheet name="ESIL" sheetId="19" r:id="rId8"/>
    <sheet name="CHL" sheetId="20" r:id="rId9"/>
  </sheets>
  <externalReferences>
    <externalReference r:id="rId10"/>
  </externalReferences>
  <definedNames>
    <definedName name="_xlnm._FilterDatabase" localSheetId="8" hidden="1">CHL!$C$1:$E$34</definedName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 localSheetId="6">#REF!</definedName>
    <definedName name="cisloobjektu">Stavba!$D$3</definedName>
    <definedName name="CisloRozpoctu">'[1]Krycí list'!$C$2</definedName>
    <definedName name="CisloStavby" localSheetId="1">Stavba!$D$2</definedName>
    <definedName name="cislostavby" localSheetId="6">#REF!</definedName>
    <definedName name="cislostavby">'[1]Krycí list'!$A$7</definedName>
    <definedName name="CisloStavebnihoRozpoctu">Stavba!$D$4</definedName>
    <definedName name="dadresa">Stavba!$D$12:$G$12</definedName>
    <definedName name="Datum">#REF!</definedName>
    <definedName name="DIČ" localSheetId="1">Stavba!$I$12</definedName>
    <definedName name="Dil">#REF!</definedName>
    <definedName name="dmisto">Stavba!$E$13:$G$13</definedName>
    <definedName name="Dodavka">#REF!</definedName>
    <definedName name="Dodavka0">ZTI!#REF!</definedName>
    <definedName name="DPHSni">Stavba!$G$24</definedName>
    <definedName name="DPHZakl">Stavba!$G$26</definedName>
    <definedName name="dpsc" localSheetId="1">Stavba!$D$13</definedName>
    <definedName name="HSV">#REF!</definedName>
    <definedName name="HSV0">ZTI!#REF!</definedName>
    <definedName name="HZS">#REF!</definedName>
    <definedName name="HZS0">ZTI!#REF!</definedName>
    <definedName name="IČO" localSheetId="1">Stavba!$I$11</definedName>
    <definedName name="JKSO">#REF!</definedName>
    <definedName name="Mena">Stavba!$J$29</definedName>
    <definedName name="MistoStavby">Stavba!$D$4</definedName>
    <definedName name="MJ">#REF!</definedName>
    <definedName name="Mont">#REF!</definedName>
    <definedName name="Montaz0">ZTI!#REF!</definedName>
    <definedName name="NazevDilu">#REF!</definedName>
    <definedName name="nazevobjektu" localSheetId="6">#REF!</definedName>
    <definedName name="nazevobjektu">Stavba!$E$3</definedName>
    <definedName name="NazevRozpoctu">'[1]Krycí list'!$D$2</definedName>
    <definedName name="NazevStavby" localSheetId="1">Stavba!$E$2</definedName>
    <definedName name="nazevstavby" localSheetId="6">#REF!</definedName>
    <definedName name="nazevstavby">'[1]Krycí list'!$C$7</definedName>
    <definedName name="NazevStavebnihoRozpoctu">Stavba!$E$4</definedName>
    <definedName name="_xlnm.Print_Titles" localSheetId="3">'00 0 Naklady'!$1:$7</definedName>
    <definedName name="_xlnm.Print_Titles" localSheetId="8">CHL!$1:$6</definedName>
    <definedName name="_xlnm.Print_Titles" localSheetId="4">'Stavebni cast'!$1:$7</definedName>
    <definedName name="_xlnm.Print_Titles" localSheetId="5">'Za profese celkem'!$1:$7</definedName>
    <definedName name="_xlnm.Print_Titles" localSheetId="6">ZTI!$1:$6</definedName>
    <definedName name="oadresa">Stavba!$D$6</definedName>
    <definedName name="Objednatel" localSheetId="1">Stavba!$D$5</definedName>
    <definedName name="Objednatel">#REF!</definedName>
    <definedName name="Objekt" localSheetId="1">Stavba!$B$38</definedName>
    <definedName name="_xlnm.Print_Area" localSheetId="3">'00 0 Naklady'!$A$1:$X$22</definedName>
    <definedName name="_xlnm.Print_Area" localSheetId="1">Stavba!$A$1:$J$73</definedName>
    <definedName name="_xlnm.Print_Area" localSheetId="4">'Stavebni cast'!$A$1:$X$105</definedName>
    <definedName name="_xlnm.Print_Area" localSheetId="5">'Za profese celkem'!$A$1:$X$16</definedName>
    <definedName name="_xlnm.Print_Area" localSheetId="6">ZTI!$A$1:$G$20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 localSheetId="6">#REF!</definedName>
    <definedName name="PocetMJ">#REF!</definedName>
    <definedName name="PoptavkaID">Stavba!$A$1</definedName>
    <definedName name="Poznamka">#REF!</definedName>
    <definedName name="pPSC">Stavba!$D$10</definedName>
    <definedName name="Projektant" localSheetId="6">#REF!</definedName>
    <definedName name="Projektant">Stavba!$D$8</definedName>
    <definedName name="PSV">#REF!</definedName>
    <definedName name="PSV0">ZTI!#REF!</definedName>
    <definedName name="SazbaDPH1" localSheetId="1">Stavba!$E$23</definedName>
    <definedName name="SazbaDPH1" localSheetId="6">#REF!</definedName>
    <definedName name="SazbaDPH1">'[1]Krycí list'!$C$30</definedName>
    <definedName name="SazbaDPH2" localSheetId="1">Stavba!$E$25</definedName>
    <definedName name="SazbaDPH2" localSheetId="6">#REF!</definedName>
    <definedName name="SazbaDPH2">'[1]Krycí list'!$C$32</definedName>
    <definedName name="SloupecCC" localSheetId="6">ZTI!$G$6</definedName>
    <definedName name="SloupecCC">#REF!</definedName>
    <definedName name="SloupecCisloPol" localSheetId="6">ZTI!$B$6</definedName>
    <definedName name="SloupecCisloPol">#REF!</definedName>
    <definedName name="SloupecJC" localSheetId="6">ZTI!$F$6</definedName>
    <definedName name="SloupecJC">#REF!</definedName>
    <definedName name="SloupecMJ" localSheetId="6">ZTI!$D$6</definedName>
    <definedName name="SloupecMJ">#REF!</definedName>
    <definedName name="SloupecMnozstvi" localSheetId="6">ZTI!$E$6</definedName>
    <definedName name="SloupecMnozstvi">#REF!</definedName>
    <definedName name="SloupecNazPol" localSheetId="6">ZTI!$C$6</definedName>
    <definedName name="SloupecNazPol">#REF!</definedName>
    <definedName name="SloupecPC" localSheetId="6">ZTI!$A$6</definedName>
    <definedName name="SloupecPC">#REF!</definedName>
    <definedName name="solver_lin" localSheetId="6" hidden="1">0</definedName>
    <definedName name="solver_num" localSheetId="6" hidden="1">0</definedName>
    <definedName name="solver_opt" localSheetId="6" hidden="1">ZTI!#REF!</definedName>
    <definedName name="solver_typ" localSheetId="6" hidden="1">1</definedName>
    <definedName name="solver_val" localSheetId="6" hidden="1">0</definedName>
    <definedName name="Typ">ZTI!#REF!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azka">#REF!</definedName>
    <definedName name="Zaklad22">#REF!</definedName>
    <definedName name="Zaklad5">#REF!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 localSheetId="6">#REF!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20" l="1"/>
  <c r="H33" i="20"/>
  <c r="I32" i="20"/>
  <c r="H32" i="20"/>
  <c r="I31" i="20"/>
  <c r="H31" i="20"/>
  <c r="I30" i="20"/>
  <c r="H30" i="20"/>
  <c r="I29" i="20"/>
  <c r="H29" i="20"/>
  <c r="I28" i="20"/>
  <c r="H28" i="20"/>
  <c r="I27" i="20"/>
  <c r="H27" i="20"/>
  <c r="E24" i="20"/>
  <c r="H24" i="20" s="1"/>
  <c r="I23" i="20"/>
  <c r="I22" i="20"/>
  <c r="H22" i="20"/>
  <c r="I21" i="20"/>
  <c r="H21" i="20"/>
  <c r="H20" i="20" s="1"/>
  <c r="I18" i="20"/>
  <c r="H18" i="20"/>
  <c r="E17" i="20"/>
  <c r="I17" i="20" s="1"/>
  <c r="E16" i="20"/>
  <c r="I16" i="20" s="1"/>
  <c r="E15" i="20"/>
  <c r="I15" i="20" s="1"/>
  <c r="I14" i="20"/>
  <c r="H14" i="20"/>
  <c r="I13" i="20"/>
  <c r="H13" i="20"/>
  <c r="I12" i="20"/>
  <c r="H12" i="20"/>
  <c r="I11" i="20"/>
  <c r="H11" i="20"/>
  <c r="I10" i="20"/>
  <c r="H10" i="20"/>
  <c r="I9" i="20"/>
  <c r="H9" i="20"/>
  <c r="I8" i="20"/>
  <c r="H8" i="20"/>
  <c r="H17" i="20" l="1"/>
  <c r="I26" i="20"/>
  <c r="I7" i="20"/>
  <c r="H26" i="20"/>
  <c r="H16" i="20"/>
  <c r="H15" i="20"/>
  <c r="I24" i="20"/>
  <c r="I20" i="20" s="1"/>
  <c r="G48" i="19"/>
  <c r="E48" i="19"/>
  <c r="G47" i="19"/>
  <c r="E47" i="19"/>
  <c r="G46" i="19"/>
  <c r="E46" i="19"/>
  <c r="G44" i="19"/>
  <c r="E44" i="19"/>
  <c r="G43" i="19"/>
  <c r="E43" i="19"/>
  <c r="G42" i="19"/>
  <c r="E42" i="19"/>
  <c r="G41" i="19"/>
  <c r="E41" i="19"/>
  <c r="G40" i="19"/>
  <c r="E40" i="19"/>
  <c r="G36" i="19"/>
  <c r="E36" i="19"/>
  <c r="G35" i="19"/>
  <c r="E35" i="19"/>
  <c r="G29" i="19"/>
  <c r="G31" i="19" s="1"/>
  <c r="E29" i="19"/>
  <c r="E31" i="19" s="1"/>
  <c r="G24" i="19"/>
  <c r="G23" i="19"/>
  <c r="E23" i="19"/>
  <c r="G22" i="19"/>
  <c r="G21" i="19"/>
  <c r="G20" i="19"/>
  <c r="G19" i="19"/>
  <c r="E19" i="19"/>
  <c r="G18" i="19"/>
  <c r="E18" i="19"/>
  <c r="G17" i="19"/>
  <c r="E17" i="19"/>
  <c r="G16" i="19"/>
  <c r="E16" i="19"/>
  <c r="G10" i="19"/>
  <c r="G9" i="19"/>
  <c r="G8" i="19"/>
  <c r="E8" i="19"/>
  <c r="G7" i="19"/>
  <c r="E7" i="19"/>
  <c r="G37" i="19" l="1"/>
  <c r="G50" i="19"/>
  <c r="E50" i="19"/>
  <c r="E37" i="19"/>
  <c r="G25" i="19"/>
  <c r="E25" i="19"/>
  <c r="G11" i="19"/>
  <c r="E11" i="19"/>
  <c r="I35" i="20"/>
  <c r="I37" i="20" s="1"/>
  <c r="H7" i="20"/>
  <c r="H35" i="20" s="1"/>
  <c r="I36" i="20" s="1"/>
  <c r="G52" i="19" l="1"/>
  <c r="E52" i="19"/>
  <c r="I41" i="20"/>
  <c r="F13" i="14" s="1"/>
  <c r="G18" i="18"/>
  <c r="G17" i="18"/>
  <c r="G16" i="18"/>
  <c r="G15" i="18"/>
  <c r="G12" i="18"/>
  <c r="G11" i="18"/>
  <c r="G10" i="18"/>
  <c r="G9" i="18"/>
  <c r="G8" i="18"/>
  <c r="G54" i="19" l="1"/>
  <c r="F11" i="14" s="1"/>
  <c r="G19" i="18"/>
  <c r="F9" i="14" s="1"/>
  <c r="G9" i="14" s="1"/>
  <c r="M9" i="14" s="1"/>
  <c r="M8" i="14" s="1"/>
  <c r="I9" i="14"/>
  <c r="I8" i="14" s="1"/>
  <c r="K9" i="14"/>
  <c r="K8" i="14" s="1"/>
  <c r="O9" i="14"/>
  <c r="O8" i="14" s="1"/>
  <c r="Q9" i="14"/>
  <c r="Q8" i="14" s="1"/>
  <c r="V9" i="14"/>
  <c r="V8" i="14" s="1"/>
  <c r="G10" i="14"/>
  <c r="I68" i="1" s="1"/>
  <c r="G11" i="14"/>
  <c r="M11" i="14" s="1"/>
  <c r="M10" i="14" s="1"/>
  <c r="I11" i="14"/>
  <c r="I10" i="14" s="1"/>
  <c r="K11" i="14"/>
  <c r="K10" i="14" s="1"/>
  <c r="O11" i="14"/>
  <c r="O10" i="14" s="1"/>
  <c r="Q11" i="14"/>
  <c r="Q10" i="14" s="1"/>
  <c r="V11" i="14"/>
  <c r="V10" i="14" s="1"/>
  <c r="G13" i="14"/>
  <c r="M13" i="14" s="1"/>
  <c r="M12" i="14" s="1"/>
  <c r="I13" i="14"/>
  <c r="I12" i="14" s="1"/>
  <c r="K13" i="14"/>
  <c r="K12" i="14" s="1"/>
  <c r="O13" i="14"/>
  <c r="O12" i="14" s="1"/>
  <c r="Q13" i="14"/>
  <c r="Q12" i="14" s="1"/>
  <c r="V13" i="14"/>
  <c r="V12" i="14" s="1"/>
  <c r="AE15" i="14"/>
  <c r="G9" i="13"/>
  <c r="M9" i="13" s="1"/>
  <c r="M8" i="13" s="1"/>
  <c r="I9" i="13"/>
  <c r="I8" i="13" s="1"/>
  <c r="K9" i="13"/>
  <c r="K8" i="13" s="1"/>
  <c r="O9" i="13"/>
  <c r="O8" i="13" s="1"/>
  <c r="Q9" i="13"/>
  <c r="Q8" i="13" s="1"/>
  <c r="V9" i="13"/>
  <c r="V8" i="13" s="1"/>
  <c r="G12" i="13"/>
  <c r="G11" i="13" s="1"/>
  <c r="I60" i="1" s="1"/>
  <c r="I12" i="13"/>
  <c r="I11" i="13" s="1"/>
  <c r="K12" i="13"/>
  <c r="K11" i="13" s="1"/>
  <c r="O12" i="13"/>
  <c r="O11" i="13" s="1"/>
  <c r="Q12" i="13"/>
  <c r="Q11" i="13" s="1"/>
  <c r="V12" i="13"/>
  <c r="V11" i="13" s="1"/>
  <c r="G14" i="13"/>
  <c r="M14" i="13" s="1"/>
  <c r="I14" i="13"/>
  <c r="K14" i="13"/>
  <c r="O14" i="13"/>
  <c r="Q14" i="13"/>
  <c r="V14" i="13"/>
  <c r="G16" i="13"/>
  <c r="M16" i="13" s="1"/>
  <c r="I16" i="13"/>
  <c r="K16" i="13"/>
  <c r="O16" i="13"/>
  <c r="Q16" i="13"/>
  <c r="V16" i="13"/>
  <c r="G19" i="13"/>
  <c r="M19" i="13" s="1"/>
  <c r="I19" i="13"/>
  <c r="K19" i="13"/>
  <c r="O19" i="13"/>
  <c r="Q19" i="13"/>
  <c r="V19" i="13"/>
  <c r="G21" i="13"/>
  <c r="I21" i="13"/>
  <c r="K21" i="13"/>
  <c r="O21" i="13"/>
  <c r="Q21" i="13"/>
  <c r="V21" i="13"/>
  <c r="G23" i="13"/>
  <c r="M23" i="13" s="1"/>
  <c r="I23" i="13"/>
  <c r="K23" i="13"/>
  <c r="O23" i="13"/>
  <c r="Q23" i="13"/>
  <c r="V23" i="13"/>
  <c r="G25" i="13"/>
  <c r="M25" i="13" s="1"/>
  <c r="I25" i="13"/>
  <c r="K25" i="13"/>
  <c r="O25" i="13"/>
  <c r="Q25" i="13"/>
  <c r="V25" i="13"/>
  <c r="G28" i="13"/>
  <c r="I28" i="13"/>
  <c r="K28" i="13"/>
  <c r="O28" i="13"/>
  <c r="Q28" i="13"/>
  <c r="V28" i="13"/>
  <c r="G30" i="13"/>
  <c r="M30" i="13" s="1"/>
  <c r="I30" i="13"/>
  <c r="K30" i="13"/>
  <c r="O30" i="13"/>
  <c r="Q30" i="13"/>
  <c r="V30" i="13"/>
  <c r="G33" i="13"/>
  <c r="G32" i="13" s="1"/>
  <c r="I63" i="1" s="1"/>
  <c r="I33" i="13"/>
  <c r="I32" i="13" s="1"/>
  <c r="K33" i="13"/>
  <c r="K32" i="13" s="1"/>
  <c r="O33" i="13"/>
  <c r="O32" i="13" s="1"/>
  <c r="Q33" i="13"/>
  <c r="Q32" i="13" s="1"/>
  <c r="V33" i="13"/>
  <c r="V32" i="13" s="1"/>
  <c r="G39" i="13"/>
  <c r="M39" i="13" s="1"/>
  <c r="I39" i="13"/>
  <c r="K39" i="13"/>
  <c r="O39" i="13"/>
  <c r="Q39" i="13"/>
  <c r="V39" i="13"/>
  <c r="G41" i="13"/>
  <c r="M41" i="13" s="1"/>
  <c r="I41" i="13"/>
  <c r="K41" i="13"/>
  <c r="O41" i="13"/>
  <c r="Q41" i="13"/>
  <c r="V41" i="13"/>
  <c r="G43" i="13"/>
  <c r="M43" i="13" s="1"/>
  <c r="I43" i="13"/>
  <c r="K43" i="13"/>
  <c r="O43" i="13"/>
  <c r="Q43" i="13"/>
  <c r="V43" i="13"/>
  <c r="G44" i="13"/>
  <c r="I44" i="13"/>
  <c r="K44" i="13"/>
  <c r="O44" i="13"/>
  <c r="Q44" i="13"/>
  <c r="V44" i="13"/>
  <c r="G46" i="13"/>
  <c r="M46" i="13" s="1"/>
  <c r="I46" i="13"/>
  <c r="K46" i="13"/>
  <c r="O46" i="13"/>
  <c r="Q46" i="13"/>
  <c r="V46" i="13"/>
  <c r="G48" i="13"/>
  <c r="M48" i="13" s="1"/>
  <c r="I48" i="13"/>
  <c r="K48" i="13"/>
  <c r="O48" i="13"/>
  <c r="Q48" i="13"/>
  <c r="V48" i="13"/>
  <c r="G53" i="13"/>
  <c r="I53" i="13"/>
  <c r="K53" i="13"/>
  <c r="O53" i="13"/>
  <c r="Q53" i="13"/>
  <c r="V53" i="13"/>
  <c r="G56" i="13"/>
  <c r="M56" i="13" s="1"/>
  <c r="I56" i="13"/>
  <c r="K56" i="13"/>
  <c r="O56" i="13"/>
  <c r="Q56" i="13"/>
  <c r="V56" i="13"/>
  <c r="G60" i="13"/>
  <c r="M60" i="13" s="1"/>
  <c r="I60" i="13"/>
  <c r="K60" i="13"/>
  <c r="O60" i="13"/>
  <c r="Q60" i="13"/>
  <c r="V60" i="13"/>
  <c r="G62" i="13"/>
  <c r="I62" i="13"/>
  <c r="K62" i="13"/>
  <c r="O62" i="13"/>
  <c r="Q62" i="13"/>
  <c r="V62" i="13"/>
  <c r="G64" i="13"/>
  <c r="M64" i="13" s="1"/>
  <c r="I64" i="13"/>
  <c r="K64" i="13"/>
  <c r="O64" i="13"/>
  <c r="Q64" i="13"/>
  <c r="V64" i="13"/>
  <c r="G65" i="13"/>
  <c r="M65" i="13" s="1"/>
  <c r="I65" i="13"/>
  <c r="K65" i="13"/>
  <c r="O65" i="13"/>
  <c r="Q65" i="13"/>
  <c r="V65" i="13"/>
  <c r="G67" i="13"/>
  <c r="M67" i="13" s="1"/>
  <c r="I67" i="13"/>
  <c r="K67" i="13"/>
  <c r="O67" i="13"/>
  <c r="Q67" i="13"/>
  <c r="V67" i="13"/>
  <c r="G68" i="13"/>
  <c r="M68" i="13" s="1"/>
  <c r="I68" i="13"/>
  <c r="K68" i="13"/>
  <c r="O68" i="13"/>
  <c r="Q68" i="13"/>
  <c r="V68" i="13"/>
  <c r="G70" i="13"/>
  <c r="M70" i="13" s="1"/>
  <c r="I70" i="13"/>
  <c r="K70" i="13"/>
  <c r="O70" i="13"/>
  <c r="Q70" i="13"/>
  <c r="V70" i="13"/>
  <c r="G71" i="13"/>
  <c r="M71" i="13" s="1"/>
  <c r="I71" i="13"/>
  <c r="K71" i="13"/>
  <c r="O71" i="13"/>
  <c r="Q71" i="13"/>
  <c r="V71" i="13"/>
  <c r="G73" i="13"/>
  <c r="I73" i="13"/>
  <c r="K73" i="13"/>
  <c r="O73" i="13"/>
  <c r="Q73" i="13"/>
  <c r="V73" i="13"/>
  <c r="G77" i="13"/>
  <c r="M77" i="13" s="1"/>
  <c r="I77" i="13"/>
  <c r="K77" i="13"/>
  <c r="O77" i="13"/>
  <c r="Q77" i="13"/>
  <c r="V77" i="13"/>
  <c r="G81" i="13"/>
  <c r="M81" i="13" s="1"/>
  <c r="I81" i="13"/>
  <c r="K81" i="13"/>
  <c r="O81" i="13"/>
  <c r="Q81" i="13"/>
  <c r="V81" i="13"/>
  <c r="G86" i="13"/>
  <c r="M86" i="13" s="1"/>
  <c r="I86" i="13"/>
  <c r="K86" i="13"/>
  <c r="O86" i="13"/>
  <c r="Q86" i="13"/>
  <c r="V86" i="13"/>
  <c r="G90" i="13"/>
  <c r="M90" i="13" s="1"/>
  <c r="I90" i="13"/>
  <c r="K90" i="13"/>
  <c r="O90" i="13"/>
  <c r="Q90" i="13"/>
  <c r="V90" i="13"/>
  <c r="G95" i="13"/>
  <c r="M95" i="13" s="1"/>
  <c r="I95" i="13"/>
  <c r="K95" i="13"/>
  <c r="O95" i="13"/>
  <c r="Q95" i="13"/>
  <c r="V95" i="13"/>
  <c r="G99" i="13"/>
  <c r="M99" i="13" s="1"/>
  <c r="I99" i="13"/>
  <c r="K99" i="13"/>
  <c r="O99" i="13"/>
  <c r="Q99" i="13"/>
  <c r="V99" i="13"/>
  <c r="AE104" i="13"/>
  <c r="F44" i="1" s="1"/>
  <c r="BA17" i="12"/>
  <c r="BA12" i="12"/>
  <c r="G9" i="12"/>
  <c r="M9" i="12" s="1"/>
  <c r="I9" i="12"/>
  <c r="K9" i="12"/>
  <c r="O9" i="12"/>
  <c r="O8" i="12" s="1"/>
  <c r="Q9" i="12"/>
  <c r="V9" i="12"/>
  <c r="G11" i="12"/>
  <c r="M11" i="12" s="1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G16" i="12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AE21" i="12"/>
  <c r="F41" i="1" s="1"/>
  <c r="H46" i="1"/>
  <c r="J28" i="1"/>
  <c r="J26" i="1"/>
  <c r="G38" i="1"/>
  <c r="F38" i="1"/>
  <c r="J23" i="1"/>
  <c r="J24" i="1"/>
  <c r="J25" i="1"/>
  <c r="J27" i="1"/>
  <c r="E24" i="1"/>
  <c r="E26" i="1"/>
  <c r="G12" i="14" l="1"/>
  <c r="I69" i="1" s="1"/>
  <c r="G15" i="12"/>
  <c r="I72" i="1" s="1"/>
  <c r="I20" i="1" s="1"/>
  <c r="G8" i="12"/>
  <c r="I71" i="1" s="1"/>
  <c r="I19" i="1" s="1"/>
  <c r="K15" i="12"/>
  <c r="Q15" i="12"/>
  <c r="O15" i="12"/>
  <c r="O24" i="13"/>
  <c r="M12" i="13"/>
  <c r="M11" i="13" s="1"/>
  <c r="O52" i="13"/>
  <c r="I24" i="13"/>
  <c r="V38" i="13"/>
  <c r="M33" i="13"/>
  <c r="M32" i="13" s="1"/>
  <c r="V24" i="13"/>
  <c r="V72" i="13"/>
  <c r="G59" i="13"/>
  <c r="I67" i="1" s="1"/>
  <c r="V59" i="13"/>
  <c r="V52" i="13"/>
  <c r="G24" i="13"/>
  <c r="I62" i="1" s="1"/>
  <c r="K24" i="13"/>
  <c r="V13" i="13"/>
  <c r="F39" i="1"/>
  <c r="F46" i="1" s="1"/>
  <c r="G23" i="1" s="1"/>
  <c r="F43" i="1"/>
  <c r="Q13" i="13"/>
  <c r="V15" i="12"/>
  <c r="I8" i="12"/>
  <c r="O59" i="13"/>
  <c r="I52" i="13"/>
  <c r="F45" i="1"/>
  <c r="G8" i="13"/>
  <c r="Q72" i="13"/>
  <c r="K72" i="13"/>
  <c r="K59" i="13"/>
  <c r="G8" i="14"/>
  <c r="V8" i="12"/>
  <c r="I72" i="13"/>
  <c r="Q59" i="13"/>
  <c r="K52" i="13"/>
  <c r="K38" i="13"/>
  <c r="AF15" i="14"/>
  <c r="G45" i="1" s="1"/>
  <c r="G72" i="13"/>
  <c r="I70" i="1" s="1"/>
  <c r="AF104" i="13"/>
  <c r="G52" i="13"/>
  <c r="I66" i="1" s="1"/>
  <c r="O38" i="13"/>
  <c r="K13" i="13"/>
  <c r="M16" i="12"/>
  <c r="M15" i="12" s="1"/>
  <c r="K8" i="12"/>
  <c r="Q24" i="13"/>
  <c r="F40" i="1"/>
  <c r="I59" i="13"/>
  <c r="Q38" i="13"/>
  <c r="O13" i="13"/>
  <c r="I15" i="12"/>
  <c r="G38" i="13"/>
  <c r="I65" i="1" s="1"/>
  <c r="I18" i="1"/>
  <c r="Q52" i="13"/>
  <c r="G13" i="13"/>
  <c r="I61" i="1" s="1"/>
  <c r="O72" i="13"/>
  <c r="Q8" i="12"/>
  <c r="I38" i="13"/>
  <c r="I13" i="13"/>
  <c r="M73" i="13"/>
  <c r="M72" i="13" s="1"/>
  <c r="M62" i="13"/>
  <c r="M59" i="13" s="1"/>
  <c r="M53" i="13"/>
  <c r="M52" i="13" s="1"/>
  <c r="M44" i="13"/>
  <c r="M38" i="13" s="1"/>
  <c r="M28" i="13"/>
  <c r="M24" i="13" s="1"/>
  <c r="M21" i="13"/>
  <c r="M13" i="13" s="1"/>
  <c r="M8" i="12"/>
  <c r="AF21" i="12"/>
  <c r="G21" i="12" l="1"/>
  <c r="I45" i="1"/>
  <c r="G104" i="13"/>
  <c r="I59" i="1"/>
  <c r="I64" i="1"/>
  <c r="I17" i="1" s="1"/>
  <c r="G15" i="14"/>
  <c r="G44" i="1"/>
  <c r="I44" i="1" s="1"/>
  <c r="G43" i="1"/>
  <c r="I43" i="1" s="1"/>
  <c r="G41" i="1"/>
  <c r="I41" i="1" s="1"/>
  <c r="G40" i="1"/>
  <c r="I40" i="1" s="1"/>
  <c r="G39" i="1"/>
  <c r="G46" i="1" l="1"/>
  <c r="G25" i="1" s="1"/>
  <c r="A27" i="1" s="1"/>
  <c r="A28" i="1" s="1"/>
  <c r="G28" i="1" s="1"/>
  <c r="G27" i="1" s="1"/>
  <c r="G29" i="1" s="1"/>
  <c r="I39" i="1"/>
  <c r="I46" i="1" s="1"/>
  <c r="I16" i="1"/>
  <c r="I21" i="1" s="1"/>
  <c r="I73" i="1"/>
  <c r="J68" i="1" l="1"/>
  <c r="J66" i="1"/>
  <c r="J61" i="1"/>
  <c r="J63" i="1"/>
  <c r="J64" i="1"/>
  <c r="J62" i="1"/>
  <c r="J71" i="1"/>
  <c r="J72" i="1"/>
  <c r="J60" i="1"/>
  <c r="J65" i="1"/>
  <c r="J67" i="1"/>
  <c r="J59" i="1"/>
  <c r="J69" i="1"/>
  <c r="J70" i="1"/>
  <c r="J39" i="1"/>
  <c r="J46" i="1" s="1"/>
  <c r="J45" i="1"/>
  <c r="J41" i="1"/>
  <c r="J44" i="1"/>
  <c r="J43" i="1"/>
  <c r="J40" i="1"/>
  <c r="J7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lenka</author>
  </authors>
  <commentList>
    <comment ref="S6" authorId="0" shapeId="0" xr:uid="{EBADBD73-2CE3-4975-A1A7-EEFC5CA4151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1032137-1F5E-4967-980E-A5F6F4555CD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lenka</author>
  </authors>
  <commentList>
    <comment ref="S6" authorId="0" shapeId="0" xr:uid="{3058AE95-20EB-47E2-995F-8FEC25DE788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AED2F67-1649-4736-8D6A-026BEACFA43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lenka</author>
  </authors>
  <commentList>
    <comment ref="S6" authorId="0" shapeId="0" xr:uid="{84CAD43F-3FE6-4820-A7A4-D136870C119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BF83B63-96C1-4F56-9DC8-682BA01DBB7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<sst xmlns="http://schemas.openxmlformats.org/spreadsheetml/2006/main" count="963" uniqueCount="414">
  <si>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</si>
  <si>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</si>
  <si>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</si>
  <si>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</si>
  <si>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</si>
  <si>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</si>
  <si>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</si>
  <si>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</si>
  <si>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</si>
  <si>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</si>
  <si>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</si>
  <si>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</si>
  <si>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</si>
  <si>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</si>
  <si>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</si>
  <si>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</si>
  <si>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</si>
  <si>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</si>
  <si>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</si>
  <si>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</si>
  <si>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</si>
  <si>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</si>
  <si>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</si>
  <si>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</si>
  <si>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</si>
  <si>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</si>
  <si>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</si>
  <si>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</si>
  <si>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</si>
  <si>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</si>
  <si>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</si>
  <si>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</si>
  <si>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</si>
  <si>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</si>
  <si>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</si>
  <si>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</si>
  <si>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</si>
  <si>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</si>
  <si>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</si>
  <si>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</si>
  <si>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</si>
  <si>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</si>
  <si>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</si>
  <si>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2022/26 PaK</t>
  </si>
  <si>
    <t>Chlazení v knihovně</t>
  </si>
  <si>
    <t>Masarykova univerzita</t>
  </si>
  <si>
    <t>Žerotínovo náměstí 617/9</t>
  </si>
  <si>
    <t>Brno-Brno-město</t>
  </si>
  <si>
    <t>60200</t>
  </si>
  <si>
    <t>00216224</t>
  </si>
  <si>
    <t>CZ00216224</t>
  </si>
  <si>
    <t>Projekční architektonická kancelář spol. s r.o. ing.arch. V. Steinhauserová</t>
  </si>
  <si>
    <t>Gorkého 62/13</t>
  </si>
  <si>
    <t>Brno-Veveří</t>
  </si>
  <si>
    <t>60754583</t>
  </si>
  <si>
    <t>CZ60754583</t>
  </si>
  <si>
    <t>Stavba</t>
  </si>
  <si>
    <t>Ostatní a vedlejší náklady</t>
  </si>
  <si>
    <t>0</t>
  </si>
  <si>
    <t>VN+ON</t>
  </si>
  <si>
    <t>Stavební objekt</t>
  </si>
  <si>
    <t>1</t>
  </si>
  <si>
    <t>stavební část</t>
  </si>
  <si>
    <t>2</t>
  </si>
  <si>
    <t>profese</t>
  </si>
  <si>
    <t>Celkem za stavbu</t>
  </si>
  <si>
    <t>CZK</t>
  </si>
  <si>
    <t>#POPS</t>
  </si>
  <si>
    <t>Popis stavby: 2022/26 PaK - Chlazení v knihovně</t>
  </si>
  <si>
    <t>#POPO</t>
  </si>
  <si>
    <t>Popis objektu: 00 - Vedlejší a ostatní náklady</t>
  </si>
  <si>
    <t>#POPR</t>
  </si>
  <si>
    <t>Popis rozpočtu: 0 - VN+ON</t>
  </si>
  <si>
    <t>Popis objektu: 1 - Chlazení v knihovně</t>
  </si>
  <si>
    <t>Popis rozpočtu: 1 - stavební část</t>
  </si>
  <si>
    <t>Popis rozpočtu: 2 - profese</t>
  </si>
  <si>
    <t>Rekapitulace dílů</t>
  </si>
  <si>
    <t>Typ dílu</t>
  </si>
  <si>
    <t>3</t>
  </si>
  <si>
    <t>Svislé a kompletní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</si>
  <si>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</si>
  <si>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</si>
  <si>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</si>
  <si>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</si>
  <si>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</si>
  <si>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</si>
  <si>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</si>
  <si>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</si>
  <si>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720</t>
  </si>
  <si>
    <t>Zdravotechnická instalace</t>
  </si>
  <si>
    <t>781</t>
  </si>
  <si>
    <t>Obklady keramické</t>
  </si>
  <si>
    <t>784</t>
  </si>
  <si>
    <t>Malby</t>
  </si>
  <si>
    <t>786</t>
  </si>
  <si>
    <t>Zastiňující technika</t>
  </si>
  <si>
    <t>M21</t>
  </si>
  <si>
    <t>Elektromontáže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</si>
  <si>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</si>
  <si>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</si>
  <si>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</si>
  <si>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</si>
  <si>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</si>
  <si>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</si>
  <si>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</si>
  <si>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</si>
  <si>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</si>
  <si>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</si>
  <si>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00</t>
  </si>
  <si>
    <t>Vedlejší a ostatní náklady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</si>
  <si>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</si>
  <si>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</si>
  <si>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</si>
  <si>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</si>
  <si>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</si>
  <si>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</si>
  <si>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</si>
  <si>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</si>
  <si>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</si>
  <si>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</si>
  <si>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</si>
  <si>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</si>
  <si>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</si>
  <si>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</si>
  <si>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</si>
  <si>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</si>
  <si>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</si>
  <si>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</si>
  <si>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</si>
  <si>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</si>
  <si>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</si>
  <si>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</si>
  <si>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</si>
  <si>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</si>
  <si>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</si>
  <si>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</si>
  <si>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 R</t>
  </si>
  <si>
    <t>Zařízení staveniště</t>
  </si>
  <si>
    <t>Soubor</t>
  </si>
  <si>
    <t>RTS 22/ II</t>
  </si>
  <si>
    <t>Indiv</t>
  </si>
  <si>
    <t>VRN</t>
  </si>
  <si>
    <t>POL99_2</t>
  </si>
  <si>
    <t>Veškeré náklady spojené s vybudováním, provozem a odstraněním zařízení staveniště.</t>
  </si>
  <si>
    <t>POP</t>
  </si>
  <si>
    <t>005122010R</t>
  </si>
  <si>
    <t xml:space="preserve">Provoz objednatele </t>
  </si>
  <si>
    <t>POL99_1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</si>
  <si>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</si>
  <si>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</si>
  <si>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</si>
  <si>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</si>
  <si>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005241010R</t>
  </si>
  <si>
    <t xml:space="preserve">Dokumentace skutečného provedení </t>
  </si>
  <si>
    <t>POL99_8</t>
  </si>
  <si>
    <t>Náklady na vyhotovení dokumentace skutečného provedení stavby a její předání objednateli v požadované formě a požadovaném počtu.</t>
  </si>
  <si>
    <t>004111a</t>
  </si>
  <si>
    <t>Stavební pasport</t>
  </si>
  <si>
    <t>Vlastní</t>
  </si>
  <si>
    <t>004111b</t>
  </si>
  <si>
    <t>Technologický  pasport</t>
  </si>
  <si>
    <t>SUM</t>
  </si>
  <si>
    <t>END</t>
  </si>
  <si>
    <t>Položkový soupis prací a dodávek</t>
  </si>
  <si>
    <t>3422x</t>
  </si>
  <si>
    <t>SDK opláštění  2 x 12,5mm impregnované - kompl.dod+mtz na stávající  rošt</t>
  </si>
  <si>
    <t>m2</t>
  </si>
  <si>
    <t>Práce</t>
  </si>
  <si>
    <t>POL1_</t>
  </si>
  <si>
    <t>3-5np : (1,2+1,0+1,0)*3,27</t>
  </si>
  <si>
    <t>VV</t>
  </si>
  <si>
    <t>949</t>
  </si>
  <si>
    <t>zvedací plošina pro instalaci protislunečních fólií</t>
  </si>
  <si>
    <t xml:space="preserve">soubor  </t>
  </si>
  <si>
    <t>801-1</t>
  </si>
  <si>
    <t>950 1</t>
  </si>
  <si>
    <t>ochrana podlahy(marmoleum, koberec,dlažba) před poškozením - zřízení + odstranění</t>
  </si>
  <si>
    <t>POL1_1</t>
  </si>
  <si>
    <t>950 2</t>
  </si>
  <si>
    <t>ochrana skleněného schodiště obedněním  před poškozením - zřízení + odstranění</t>
  </si>
  <si>
    <t>1,5*(3,8+2,35)</t>
  </si>
  <si>
    <t>950 3</t>
  </si>
  <si>
    <t>ochrana zábradlí skleněného schodiště  před poškozením - zřízení + odstranění</t>
  </si>
  <si>
    <t>cca : 4,6*1,0*4</t>
  </si>
  <si>
    <t>950 4</t>
  </si>
  <si>
    <t>ochrana střechy před poškozením - zřízení + odstranění</t>
  </si>
  <si>
    <t>978059531R00</t>
  </si>
  <si>
    <t>Odsekání a odebrání obkladů stěn z obkládaček vnitřních z jakýchkoliv materiálů, plochy přes 2 m2</t>
  </si>
  <si>
    <t>801-3</t>
  </si>
  <si>
    <t>včetně otlučení podkladní omítky až na zdivo,</t>
  </si>
  <si>
    <t>SPI</t>
  </si>
  <si>
    <t>3-5np : (1,2+1,0+1,0)*2,02</t>
  </si>
  <si>
    <t>767137803R00</t>
  </si>
  <si>
    <t>Demontáž stěn a příček z plechu příček sádrokartonových  desek do suti</t>
  </si>
  <si>
    <t>800-767</t>
  </si>
  <si>
    <t>3-5np : 2*(1,2+1,0+1,0)*3,27</t>
  </si>
  <si>
    <t>960</t>
  </si>
  <si>
    <t>demontáž horizontálních okenních vnitřních žaluzií</t>
  </si>
  <si>
    <t>(,5*2+1,93)*(1,06*20+1,04*5+,87*1)</t>
  </si>
  <si>
    <t>999281211R00</t>
  </si>
  <si>
    <t>Přesun hmot pro opravy a údržbu objektů pro opravy a údržbu vnějších plášťů dosavadních objektů  výšky do 25 m</t>
  </si>
  <si>
    <t>t</t>
  </si>
  <si>
    <t>801-4</t>
  </si>
  <si>
    <t>Přesun hmot</t>
  </si>
  <si>
    <t>POL7_</t>
  </si>
  <si>
    <t>oborů 801, 803, 811 a 812</t>
  </si>
  <si>
    <t xml:space="preserve">Hmotnosti z položek s pořadovými čísly: : </t>
  </si>
  <si>
    <t xml:space="preserve">1,3,4,5,6,7, : </t>
  </si>
  <si>
    <t>Součet: : 0,28277</t>
  </si>
  <si>
    <t>781101210RT1</t>
  </si>
  <si>
    <t>Příprava podkladu pod obklady penetrace podkladu pod obklady</t>
  </si>
  <si>
    <t>800-771</t>
  </si>
  <si>
    <t>včetně dodávky materiálu.</t>
  </si>
  <si>
    <t>781475114RT6</t>
  </si>
  <si>
    <t>Montáž obkladů vnitřních z dlaždic keramických kladených do tmele 200 x 200 mm,  , kladených do flexibilního tmele</t>
  </si>
  <si>
    <t>781479711R00</t>
  </si>
  <si>
    <t>Montáž obkladů vnitřních z dlaždic keramických Příplatky k položkám montáže obkladů vnitřních stěn z dlaždic keramických příplatek k obkladu stěn keram.,za plochu do 10 m2</t>
  </si>
  <si>
    <t>597813600R</t>
  </si>
  <si>
    <t>obklad keramický š = 198 mm; l = 198 mm; h = 6,5 mm; pro interiér; barva bílá; mat</t>
  </si>
  <si>
    <t>SPCM</t>
  </si>
  <si>
    <t>Specifikace</t>
  </si>
  <si>
    <t>POL3_</t>
  </si>
  <si>
    <t>4-5np : (1,0+1,0)*2,02*1,1</t>
  </si>
  <si>
    <t>597813623R</t>
  </si>
  <si>
    <t>obklad keramický š = 198 mm; l = 198 mm; h = 6,5 mm; pro interiér; barva žlutá; mat</t>
  </si>
  <si>
    <t>3np : 1,2*2,02*1,1</t>
  </si>
  <si>
    <t>998781103R00</t>
  </si>
  <si>
    <t>Přesun hmot pro obklady keramické v objektech výšky do 24 m</t>
  </si>
  <si>
    <t xml:space="preserve">12,13,15,16, : </t>
  </si>
  <si>
    <t>Součet: : 0,11693</t>
  </si>
  <si>
    <t>784191101R00</t>
  </si>
  <si>
    <t>Příprava povrchu Penetrace (napouštění) podkladu disperzní, jednonásobná</t>
  </si>
  <si>
    <t>800-784</t>
  </si>
  <si>
    <t>3-5np : (1,2+1,0+1,0)*(3,27-2,02)</t>
  </si>
  <si>
    <t>784195412R00</t>
  </si>
  <si>
    <t>Malby z malířských směsí otěruvzdorných,  , bělost 92 %, dvojnásobné</t>
  </si>
  <si>
    <t xml:space="preserve">   poznámka</t>
  </si>
  <si>
    <t>výrobky nacenit kompletně vč. povrch.úprav,kování, kotvení ,zárubní a veškerých  prvků dle výpisu výrobků</t>
  </si>
  <si>
    <t>Agregovaná položka</t>
  </si>
  <si>
    <t>POL2_</t>
  </si>
  <si>
    <t>vč.přesunu hmot</t>
  </si>
  <si>
    <t>O 401a</t>
  </si>
  <si>
    <t>O 401 a - vnitřní žaluzie horizontální  - 1060/550mm kompl.dod+mtz dle výpisu výrobků</t>
  </si>
  <si>
    <t>ks</t>
  </si>
  <si>
    <t>20*2</t>
  </si>
  <si>
    <t>O 401b</t>
  </si>
  <si>
    <t>O 401 b - vnitřní žaluzie horizontální  - 1060/1930mm kompl.dod+mtz dle výpisu výrobků</t>
  </si>
  <si>
    <t>O 402a</t>
  </si>
  <si>
    <t>O 402 a - vnitřní žaluzie horizontální  - 1040/550mm kompl.dod+mtz dle výpisu výrobků</t>
  </si>
  <si>
    <t>5*2</t>
  </si>
  <si>
    <t>O 402b</t>
  </si>
  <si>
    <t>O 402 b - vnitřní žaluzie horizontální  - 1040/1930mm kompl.dod+mtz dle výpisu výrobků</t>
  </si>
  <si>
    <t>O 403a</t>
  </si>
  <si>
    <t>O 403 a - vnitřní žaluzie horizontální  - 870/550mm kompl.dod+mtz dle výpisu výrobků</t>
  </si>
  <si>
    <t>1*2</t>
  </si>
  <si>
    <t>O 403b</t>
  </si>
  <si>
    <t>O 403 b - vnitřní žaluzie horizontální  - 870/1930mm kompl.dod+mtz dle výpisu výrobků</t>
  </si>
  <si>
    <t>O 404</t>
  </si>
  <si>
    <t>O 404 - protisluneční fólie -kompl.dod+mtz dle výpisu výrobků</t>
  </si>
  <si>
    <t>979011111R00</t>
  </si>
  <si>
    <t>Svislá doprava suti a vybouraných hmot za prvé podlaží nad nebo pod základním podlažím</t>
  </si>
  <si>
    <t>Přesun suti</t>
  </si>
  <si>
    <t>POL8_</t>
  </si>
  <si>
    <t xml:space="preserve">Demontážní hmotnosti z položek s pořadovými čísly: : </t>
  </si>
  <si>
    <t xml:space="preserve">8,9,10, : </t>
  </si>
  <si>
    <t>Součet: : 0,99431</t>
  </si>
  <si>
    <t>979011121R00</t>
  </si>
  <si>
    <t>Svislá doprava suti a vybouraných hmot příplatek za každé další podlaží</t>
  </si>
  <si>
    <t>Součet: : 1,49147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</si>
  <si>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</si>
  <si>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</si>
  <si>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</si>
  <si>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</si>
  <si>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</si>
  <si>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13,92037</t>
  </si>
  <si>
    <t>979082111R00</t>
  </si>
  <si>
    <t>Vnitrostaveništní doprava suti a vybouraných hmot do 10 m</t>
  </si>
  <si>
    <t>Včetně případného složení na staveništní deponii.</t>
  </si>
  <si>
    <t>979082121R00</t>
  </si>
  <si>
    <t>Vnitrostaveništní doprava suti a vybouraných hmot příplatek k ceně za každých dalších 5 m</t>
  </si>
  <si>
    <t>Součet: : 7,95450</t>
  </si>
  <si>
    <t>979990110R00</t>
  </si>
  <si>
    <t>Poplatek za skládku za uložení, sádrokartonové desky,  , skupina 17 08 02 z Katalogu odpadů</t>
  </si>
  <si>
    <t>ZTI   dle samost.rozpočtu</t>
  </si>
  <si>
    <t>soubor</t>
  </si>
  <si>
    <t>210</t>
  </si>
  <si>
    <t>Elekroinstalace- silnoproud dle samostat.rozpočtu</t>
  </si>
  <si>
    <t>240</t>
  </si>
  <si>
    <t>VZT   dle samostat. rozpočtu</t>
  </si>
  <si>
    <t>cca : 135+125+3*5</t>
  </si>
  <si>
    <t>25*3,0+15*2,0*3</t>
  </si>
  <si>
    <t>cca : 150+(76,73+44,40)</t>
  </si>
  <si>
    <t>2np:85,2</t>
  </si>
  <si>
    <t>952901</t>
  </si>
  <si>
    <t>příprava prostor před předáním</t>
  </si>
  <si>
    <t>Stavba :</t>
  </si>
  <si>
    <t>MU BRNO ESF</t>
  </si>
  <si>
    <t>Rozpočet:</t>
  </si>
  <si>
    <t>Objekt :</t>
  </si>
  <si>
    <t>ZTI</t>
  </si>
  <si>
    <t>množství</t>
  </si>
  <si>
    <t>cena / MJ</t>
  </si>
  <si>
    <t>celkem (Kč)</t>
  </si>
  <si>
    <t>721</t>
  </si>
  <si>
    <t>Vnitřní kanalizace</t>
  </si>
  <si>
    <t>721170965R00</t>
  </si>
  <si>
    <t xml:space="preserve">Oprava - propojení dosavadního potrubí PVC </t>
  </si>
  <si>
    <t>kus</t>
  </si>
  <si>
    <t>721171803R00</t>
  </si>
  <si>
    <t xml:space="preserve">Demontáž potrubí z PVC do DN 75 </t>
  </si>
  <si>
    <t>m</t>
  </si>
  <si>
    <t>721176101R00</t>
  </si>
  <si>
    <t>Potrubí HT připojovací DN 32 x 1,8 mm vč. Uchycení</t>
  </si>
  <si>
    <t>SIFON NA KONDENZÁT DO POTRUBÍ</t>
  </si>
  <si>
    <t>KUS</t>
  </si>
  <si>
    <t>721194105R00</t>
  </si>
  <si>
    <t xml:space="preserve">Vyvedení odpadních výpustek D 50 x 1,8 </t>
  </si>
  <si>
    <t>799</t>
  </si>
  <si>
    <t>Ostatní</t>
  </si>
  <si>
    <t>KPL</t>
  </si>
  <si>
    <t>STAVEBNÍ PŘÍPOMOCE ( sekání  drážek, prostupy atd.)</t>
  </si>
  <si>
    <t>M</t>
  </si>
  <si>
    <t>CELKEM ZTI   BEZ DPH</t>
  </si>
  <si>
    <t>Kč</t>
  </si>
  <si>
    <t>dodávka</t>
  </si>
  <si>
    <t>montáž</t>
  </si>
  <si>
    <t>Mj</t>
  </si>
  <si>
    <t>Počet</t>
  </si>
  <si>
    <t>cena ks/m</t>
  </si>
  <si>
    <t>cena celkem</t>
  </si>
  <si>
    <t/>
  </si>
  <si>
    <t>Rozváděč</t>
  </si>
  <si>
    <t>Rozváděč RS21 dle příslušného výkresu, zapojení vč. osazení</t>
  </si>
  <si>
    <t>kpl</t>
  </si>
  <si>
    <t>Úprava masky rozváděče</t>
  </si>
  <si>
    <t>Zapojení kabelů do prům. 10mm</t>
  </si>
  <si>
    <t>Zapojení kabelů do prům. 1,5mm</t>
  </si>
  <si>
    <t>Rozváděč - celkem</t>
  </si>
  <si>
    <t>Kabely</t>
  </si>
  <si>
    <t>KABEL SILOVÝ,IZOLACE PVC</t>
  </si>
  <si>
    <t>CYKY-J 5x10 , pevně</t>
  </si>
  <si>
    <t>CYKY-J 3x1,5, pevně</t>
  </si>
  <si>
    <t>CYY 6(H07V-U)</t>
  </si>
  <si>
    <t>CYY 4(H07V-U)</t>
  </si>
  <si>
    <t>TRUBKY</t>
  </si>
  <si>
    <t xml:space="preserve">Trubka ohebná 42,5/32,5 s UV ochranou </t>
  </si>
  <si>
    <t>Kabely - celkem</t>
  </si>
  <si>
    <t>Přístroje</t>
  </si>
  <si>
    <t>Přepěťová ochrana "C" v krabici</t>
  </si>
  <si>
    <t>Celkem:</t>
  </si>
  <si>
    <t>Demontáže</t>
  </si>
  <si>
    <t xml:space="preserve">Demontáž a opětovná montáž podhledů </t>
  </si>
  <si>
    <t xml:space="preserve">uvedení stěny do původního stavu vč. zamalování </t>
  </si>
  <si>
    <t>Přístroje - celkem</t>
  </si>
  <si>
    <t>HZS</t>
  </si>
  <si>
    <t>Revize a prohlídky zařízení</t>
  </si>
  <si>
    <t>Doprava materiálu</t>
  </si>
  <si>
    <t>Práce předem neměřitelné</t>
  </si>
  <si>
    <t>Podružný materiál</t>
  </si>
  <si>
    <t>Pomocné stavební přípomoci (sekání drážek, průrazy, sekání kapes, apod.)</t>
  </si>
  <si>
    <t>Koordinace s ostatními profesemi</t>
  </si>
  <si>
    <t>Dohledání napojovacích bodů</t>
  </si>
  <si>
    <t>Požární ucpávky</t>
  </si>
  <si>
    <t>HZS - celkem</t>
  </si>
  <si>
    <t>Elektromontáže - celkem</t>
  </si>
  <si>
    <t>Akce :</t>
  </si>
  <si>
    <t>ESF - 06 Chlazení v knihovně</t>
  </si>
  <si>
    <t>Položka specifikace</t>
  </si>
  <si>
    <t>Pozice</t>
  </si>
  <si>
    <t>Měrná jednotka</t>
  </si>
  <si>
    <t>Počet jednotek</t>
  </si>
  <si>
    <t>Jednotková cena</t>
  </si>
  <si>
    <t>Celková cena</t>
  </si>
  <si>
    <t>*</t>
  </si>
  <si>
    <t>Zařízení č.1 - Chlazení knihovny</t>
  </si>
  <si>
    <t>1.1</t>
  </si>
  <si>
    <t>1.2</t>
  </si>
  <si>
    <t>1.3</t>
  </si>
  <si>
    <t>Refnet KHRQ22M29T9</t>
  </si>
  <si>
    <t>Refnet KHRQ22M64T</t>
  </si>
  <si>
    <t>Čerpadlo kondenzátu</t>
  </si>
  <si>
    <t>Doplnění chladiva R410A</t>
  </si>
  <si>
    <t>kg</t>
  </si>
  <si>
    <t>Předizolované Cu potrubí 12,7x28,6mm včetně prodrátování</t>
  </si>
  <si>
    <t>bm</t>
  </si>
  <si>
    <t>Předizolované Cu potrubí 9,5x22,2mm včetně prodrátování</t>
  </si>
  <si>
    <t>Předizolované Cu potrubí 9,5x15,9mm včetně prodrátování</t>
  </si>
  <si>
    <t>Demontáže stávajícího zařízení</t>
  </si>
  <si>
    <t>Předizolované Cu potrubí do průměru 12,7x28,6mm včetně prodrátování</t>
  </si>
  <si>
    <t>Doplňkový materiál</t>
  </si>
  <si>
    <t>Montážní, těsnící a spojovací materiál (konzoly, chráničky…), demontáž a zpětná montáž kazet.podhledu</t>
  </si>
  <si>
    <t>Kabeláž pro externí monitoring /kabel cca 110m), doplnění sběrnice</t>
  </si>
  <si>
    <t>Montáž, oživení, vizualizace</t>
  </si>
  <si>
    <t>Stávající prostup na střechu - přesilikonování, nátěr, zapravení</t>
  </si>
  <si>
    <t>Součet :</t>
  </si>
  <si>
    <t>Doprava</t>
  </si>
  <si>
    <t>Přesuny</t>
  </si>
  <si>
    <t>Zaregulování, vyzkoušení, předávací řízení</t>
  </si>
  <si>
    <t>Inženýrská a koordinační činnost</t>
  </si>
  <si>
    <t>Kompletace - návody, atesty, prohlášení o shodě</t>
  </si>
  <si>
    <t>Celkový součet :</t>
  </si>
  <si>
    <t>Položkový výkaz</t>
  </si>
  <si>
    <t>Odsátí chladiva vč. ekologické likvidace</t>
  </si>
  <si>
    <t>Zhotovení prostupu stěnou, vč. zapravení</t>
  </si>
  <si>
    <t>hod</t>
  </si>
  <si>
    <t>Venkovní kondenzační jednotka vč. odvozu a ekologické likvidace</t>
  </si>
  <si>
    <t>Vnitřní jednotka podstropní vč. odvozu a ekologické likvidace</t>
  </si>
  <si>
    <t>Přeprogramování stávající ústředny Daikin-typDMS502B51 vč. úpravy komunikace s nadřízeným systémem MaR</t>
  </si>
  <si>
    <t xml:space="preserve">Venkovní kondenzační jednotka VRV IV+ 400V Qch=38,3 kW, Qt=26 kW, </t>
  </si>
  <si>
    <t xml:space="preserve">Vnitřní jednotka podstropní Qch=6,7 kW  Qt=4,3kW včetně kabelového ovladače </t>
  </si>
  <si>
    <t xml:space="preserve">Vnitřní jednotka podstropní Qch=10,6 kW Qt=6,6kW  včetně kabelového ovladače </t>
  </si>
  <si>
    <t>Likvidace demontovaných hmot zti + odvoz+likvidace</t>
  </si>
  <si>
    <t>STAVEBNÍ PŘÍPOMOCE - vč.zapravení drážek apod.</t>
  </si>
  <si>
    <t>Konzole pro venkovní klimatizační jednotku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</si>
</sst>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"/>
    <numFmt numFmtId="165" formatCode="#,##0\ "/>
    <numFmt numFmtId="166" formatCode="#,##0\ &quot;Kč&quot;\ ;\-#,##0\ &quot;Kč&quot;\ "/>
    <numFmt numFmtId="167" formatCode="d/mm"/>
    <numFmt numFmtId="168" formatCode="##,#0?"/>
  </numFmts>
  <fonts count="4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10"/>
      <name val="Arial CE"/>
    </font>
    <font>
      <b/>
      <sz val="11"/>
      <color theme="1"/>
      <name val="Calibri"/>
      <family val="2"/>
      <charset val="238"/>
      <scheme val="minor"/>
    </font>
    <font>
      <b/>
      <u/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color rgb="FF000000"/>
      <name val="敓潧⁥䥕瘀攮˲☸U_x0008_"/>
      <charset val="238"/>
    </font>
    <font>
      <b/>
      <i/>
      <sz val="9"/>
      <color rgb="FF000000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sz val="6"/>
      <name val="Times New Roman CE"/>
      <family val="1"/>
      <charset val="238"/>
    </font>
    <font>
      <sz val="8"/>
      <name val="Arial CE"/>
      <family val="2"/>
      <charset val="238"/>
    </font>
    <font>
      <b/>
      <sz val="18"/>
      <name val="Arial CE"/>
      <family val="2"/>
      <charset val="238"/>
    </font>
    <font>
      <b/>
      <sz val="9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FFFFE0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medium">
        <color indexed="64"/>
      </right>
      <top/>
      <bottom style="thin">
        <color rgb="FFC0C0C0"/>
      </bottom>
      <diagonal/>
    </border>
    <border>
      <left style="medium">
        <color indexed="64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indexed="64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thin">
        <color rgb="FFC0C0C0"/>
      </right>
      <top style="thin">
        <color rgb="FFC0C0C0"/>
      </top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indexed="64"/>
      </bottom>
      <diagonal/>
    </border>
    <border>
      <left style="thin">
        <color rgb="FFC0C0C0"/>
      </left>
      <right/>
      <top style="thin">
        <color rgb="FFC0C0C0"/>
      </top>
      <bottom style="medium">
        <color indexed="64"/>
      </bottom>
      <diagonal/>
    </border>
    <border>
      <left style="thin">
        <color rgb="FFC0C0C0"/>
      </left>
      <right style="medium">
        <color indexed="64"/>
      </right>
      <top style="thin">
        <color rgb="FFC0C0C0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2" fillId="0" borderId="0"/>
    <xf numFmtId="0" fontId="22" fillId="0" borderId="0"/>
    <xf numFmtId="0" fontId="1" fillId="0" borderId="0"/>
    <xf numFmtId="165" fontId="22" fillId="0" borderId="0">
      <alignment vertical="center"/>
    </xf>
    <xf numFmtId="0" fontId="42" fillId="0" borderId="73">
      <alignment horizontal="center" vertical="center" wrapText="1"/>
    </xf>
    <xf numFmtId="0" fontId="44" fillId="0" borderId="0">
      <alignment horizontal="center" vertical="center" wrapText="1"/>
    </xf>
    <xf numFmtId="165" fontId="4" fillId="0" borderId="0" applyFont="0" applyFill="0" applyBorder="0">
      <alignment horizontal="right" vertical="center"/>
    </xf>
  </cellStyleXfs>
  <cellXfs count="478">
    <xf numFmtId="0" fontId="0" fillId="0" borderId="0" xfId="0"/>
    <xf numFmtId="14" fontId="4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9" fillId="0" borderId="1" xfId="0" applyFont="1" applyBorder="1"/>
    <xf numFmtId="0" fontId="9" fillId="0" borderId="0" xfId="0" applyFont="1"/>
    <xf numFmtId="0" fontId="9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9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9" fillId="0" borderId="0" xfId="0" applyFont="1" applyAlignment="1">
      <alignment vertical="center" wrapText="1"/>
    </xf>
    <xf numFmtId="0" fontId="9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wrapText="1"/>
    </xf>
    <xf numFmtId="1" fontId="9" fillId="0" borderId="12" xfId="0" applyNumberFormat="1" applyFont="1" applyBorder="1" applyAlignment="1">
      <alignment horizontal="right" vertical="center" wrapText="1"/>
    </xf>
    <xf numFmtId="1" fontId="9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9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10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7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9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9" fillId="3" borderId="6" xfId="0" applyFont="1" applyFill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0" fontId="9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4" fontId="8" fillId="5" borderId="28" xfId="0" applyNumberFormat="1" applyFont="1" applyFill="1" applyBorder="1" applyAlignment="1">
      <alignment vertical="center"/>
    </xf>
    <xf numFmtId="4" fontId="8" fillId="5" borderId="29" xfId="0" applyNumberFormat="1" applyFont="1" applyFill="1" applyBorder="1" applyAlignment="1">
      <alignment vertical="center" wrapText="1"/>
    </xf>
    <xf numFmtId="4" fontId="11" fillId="5" borderId="30" xfId="0" applyNumberFormat="1" applyFont="1" applyFill="1" applyBorder="1" applyAlignment="1">
      <alignment horizontal="center" vertical="center" wrapText="1" shrinkToFit="1"/>
    </xf>
    <xf numFmtId="4" fontId="8" fillId="5" borderId="28" xfId="0" applyNumberFormat="1" applyFont="1" applyFill="1" applyBorder="1" applyAlignment="1">
      <alignment horizontal="center" vertical="center" wrapText="1" shrinkToFit="1"/>
    </xf>
    <xf numFmtId="4" fontId="8" fillId="5" borderId="30" xfId="0" applyNumberFormat="1" applyFont="1" applyFill="1" applyBorder="1" applyAlignment="1">
      <alignment horizontal="center" vertical="center" wrapText="1" shrinkToFit="1"/>
    </xf>
    <xf numFmtId="3" fontId="8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4" fillId="0" borderId="32" xfId="0" applyNumberFormat="1" applyFont="1" applyBorder="1" applyAlignment="1">
      <alignment horizontal="right" vertical="center" wrapText="1" shrinkToFit="1"/>
    </xf>
    <xf numFmtId="4" fontId="4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9" fillId="0" borderId="31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vertical="center" wrapText="1" shrinkToFit="1"/>
    </xf>
    <xf numFmtId="4" fontId="9" fillId="0" borderId="32" xfId="0" applyNumberFormat="1" applyFont="1" applyBorder="1" applyAlignment="1">
      <alignment vertical="center" shrinkToFit="1"/>
    </xf>
    <xf numFmtId="4" fontId="9" fillId="0" borderId="33" xfId="0" applyNumberFormat="1" applyFont="1" applyBorder="1" applyAlignment="1">
      <alignment vertical="center" shrinkToFit="1"/>
    </xf>
    <xf numFmtId="3" fontId="9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6" fillId="3" borderId="35" xfId="0" applyNumberFormat="1" applyFont="1" applyFill="1" applyBorder="1" applyAlignment="1">
      <alignment vertical="center" wrapText="1" shrinkToFit="1"/>
    </xf>
    <xf numFmtId="4" fontId="16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7" fillId="0" borderId="0" xfId="0" applyFont="1"/>
    <xf numFmtId="49" fontId="0" fillId="0" borderId="0" xfId="0" applyNumberFormat="1"/>
    <xf numFmtId="0" fontId="17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/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0" fontId="8" fillId="3" borderId="34" xfId="0" applyFont="1" applyFill="1" applyBorder="1" applyAlignment="1">
      <alignment vertical="center"/>
    </xf>
    <xf numFmtId="0" fontId="8" fillId="3" borderId="34" xfId="0" applyFont="1" applyFill="1" applyBorder="1" applyAlignment="1">
      <alignment vertical="center" wrapText="1"/>
    </xf>
    <xf numFmtId="0" fontId="8" fillId="3" borderId="35" xfId="0" applyFont="1" applyFill="1" applyBorder="1" applyAlignment="1">
      <alignment vertical="center" wrapText="1"/>
    </xf>
    <xf numFmtId="4" fontId="8" fillId="3" borderId="36" xfId="0" applyNumberFormat="1" applyFont="1" applyFill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3" borderId="36" xfId="0" applyNumberFormat="1" applyFont="1" applyFill="1" applyBorder="1" applyAlignment="1">
      <alignment vertical="center"/>
    </xf>
    <xf numFmtId="4" fontId="8" fillId="0" borderId="33" xfId="0" applyNumberFormat="1" applyFont="1" applyBorder="1" applyAlignment="1">
      <alignment horizontal="center" vertical="center"/>
    </xf>
    <xf numFmtId="4" fontId="8" fillId="3" borderId="36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9" fillId="3" borderId="15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vertical="top"/>
    </xf>
    <xf numFmtId="0" fontId="9" fillId="3" borderId="12" xfId="0" applyFont="1" applyFill="1" applyBorder="1" applyAlignment="1">
      <alignment horizontal="center" vertical="top"/>
    </xf>
    <xf numFmtId="0" fontId="9" fillId="3" borderId="12" xfId="0" applyFont="1" applyFill="1" applyBorder="1" applyAlignment="1">
      <alignment vertical="top"/>
    </xf>
    <xf numFmtId="0" fontId="18" fillId="0" borderId="0" xfId="0" applyFont="1" applyAlignment="1">
      <alignment vertical="top"/>
    </xf>
    <xf numFmtId="49" fontId="18" fillId="0" borderId="0" xfId="0" applyNumberFormat="1" applyFont="1" applyAlignment="1">
      <alignment vertical="top"/>
    </xf>
    <xf numFmtId="164" fontId="18" fillId="0" borderId="0" xfId="0" applyNumberFormat="1" applyFont="1" applyAlignment="1">
      <alignment vertical="top" shrinkToFit="1"/>
    </xf>
    <xf numFmtId="4" fontId="18" fillId="0" borderId="0" xfId="0" applyNumberFormat="1" applyFont="1" applyAlignment="1">
      <alignment vertical="top" shrinkToFit="1"/>
    </xf>
    <xf numFmtId="4" fontId="9" fillId="3" borderId="0" xfId="0" applyNumberFormat="1" applyFont="1" applyFill="1" applyAlignment="1">
      <alignment vertical="top" shrinkToFit="1"/>
    </xf>
    <xf numFmtId="0" fontId="9" fillId="3" borderId="27" xfId="0" applyFont="1" applyFill="1" applyBorder="1" applyAlignment="1">
      <alignment vertical="top"/>
    </xf>
    <xf numFmtId="49" fontId="9" fillId="3" borderId="18" xfId="0" applyNumberFormat="1" applyFont="1" applyFill="1" applyBorder="1" applyAlignment="1">
      <alignment vertical="top"/>
    </xf>
    <xf numFmtId="0" fontId="9" fillId="3" borderId="18" xfId="0" applyFont="1" applyFill="1" applyBorder="1" applyAlignment="1">
      <alignment horizontal="center" vertical="top" shrinkToFit="1"/>
    </xf>
    <xf numFmtId="164" fontId="9" fillId="3" borderId="18" xfId="0" applyNumberFormat="1" applyFont="1" applyFill="1" applyBorder="1" applyAlignment="1">
      <alignment vertical="top" shrinkToFit="1"/>
    </xf>
    <xf numFmtId="4" fontId="9" fillId="3" borderId="18" xfId="0" applyNumberFormat="1" applyFont="1" applyFill="1" applyBorder="1" applyAlignment="1">
      <alignment vertical="top" shrinkToFit="1"/>
    </xf>
    <xf numFmtId="4" fontId="9" fillId="3" borderId="37" xfId="0" applyNumberFormat="1" applyFont="1" applyFill="1" applyBorder="1" applyAlignment="1">
      <alignment vertical="top" shrinkToFit="1"/>
    </xf>
    <xf numFmtId="4" fontId="9" fillId="3" borderId="22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4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4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43" xfId="0" applyNumberFormat="1" applyFont="1" applyBorder="1" applyAlignment="1">
      <alignment vertical="top" shrinkToFit="1"/>
    </xf>
    <xf numFmtId="49" fontId="9" fillId="3" borderId="18" xfId="0" applyNumberFormat="1" applyFont="1" applyFill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49" fontId="18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1" fillId="0" borderId="0" xfId="0" applyNumberFormat="1" applyFont="1" applyAlignment="1">
      <alignment horizontal="center" vertical="top" wrapText="1" shrinkToFit="1"/>
    </xf>
    <xf numFmtId="164" fontId="21" fillId="0" borderId="0" xfId="0" applyNumberFormat="1" applyFont="1" applyAlignment="1">
      <alignment vertical="top" wrapText="1" shrinkToFit="1"/>
    </xf>
    <xf numFmtId="164" fontId="21" fillId="0" borderId="0" xfId="0" quotePrefix="1" applyNumberFormat="1" applyFont="1" applyAlignment="1">
      <alignment horizontal="left" vertical="top" wrapText="1"/>
    </xf>
    <xf numFmtId="4" fontId="18" fillId="4" borderId="0" xfId="0" applyNumberFormat="1" applyFont="1" applyFill="1" applyAlignment="1" applyProtection="1">
      <alignment vertical="top" shrinkToFit="1"/>
      <protection locked="0"/>
    </xf>
    <xf numFmtId="0" fontId="22" fillId="0" borderId="0" xfId="2"/>
    <xf numFmtId="0" fontId="25" fillId="0" borderId="0" xfId="2" applyFont="1"/>
    <xf numFmtId="0" fontId="26" fillId="0" borderId="0" xfId="2" applyFont="1" applyAlignment="1">
      <alignment horizontal="centerContinuous"/>
    </xf>
    <xf numFmtId="0" fontId="27" fillId="0" borderId="0" xfId="2" applyFont="1" applyAlignment="1">
      <alignment horizontal="centerContinuous"/>
    </xf>
    <xf numFmtId="3" fontId="27" fillId="0" borderId="0" xfId="2" applyNumberFormat="1" applyFont="1" applyAlignment="1">
      <alignment horizontal="center" vertical="center"/>
    </xf>
    <xf numFmtId="49" fontId="28" fillId="0" borderId="46" xfId="2" applyNumberFormat="1" applyFont="1" applyBorder="1"/>
    <xf numFmtId="0" fontId="25" fillId="0" borderId="46" xfId="2" applyFont="1" applyBorder="1"/>
    <xf numFmtId="3" fontId="29" fillId="0" borderId="47" xfId="2" applyNumberFormat="1" applyFont="1" applyBorder="1" applyAlignment="1">
      <alignment horizontal="center" vertical="center"/>
    </xf>
    <xf numFmtId="3" fontId="25" fillId="0" borderId="46" xfId="2" applyNumberFormat="1" applyFont="1" applyBorder="1" applyAlignment="1">
      <alignment horizontal="center" vertical="center"/>
    </xf>
    <xf numFmtId="3" fontId="25" fillId="0" borderId="48" xfId="2" applyNumberFormat="1" applyFont="1" applyBorder="1" applyAlignment="1">
      <alignment horizontal="center" vertical="center"/>
    </xf>
    <xf numFmtId="49" fontId="28" fillId="0" borderId="51" xfId="2" applyNumberFormat="1" applyFont="1" applyBorder="1"/>
    <xf numFmtId="0" fontId="25" fillId="0" borderId="51" xfId="2" applyFont="1" applyBorder="1"/>
    <xf numFmtId="0" fontId="29" fillId="0" borderId="0" xfId="2" applyFont="1"/>
    <xf numFmtId="3" fontId="25" fillId="0" borderId="0" xfId="2" applyNumberFormat="1" applyFont="1" applyAlignment="1">
      <alignment horizontal="center" vertical="center"/>
    </xf>
    <xf numFmtId="49" fontId="29" fillId="6" borderId="36" xfId="2" applyNumberFormat="1" applyFont="1" applyFill="1" applyBorder="1"/>
    <xf numFmtId="0" fontId="29" fillId="6" borderId="22" xfId="2" applyFont="1" applyFill="1" applyBorder="1" applyAlignment="1">
      <alignment horizontal="center"/>
    </xf>
    <xf numFmtId="3" fontId="29" fillId="6" borderId="22" xfId="2" applyNumberFormat="1" applyFont="1" applyFill="1" applyBorder="1" applyAlignment="1">
      <alignment horizontal="center" vertical="center"/>
    </xf>
    <xf numFmtId="3" fontId="29" fillId="6" borderId="36" xfId="2" applyNumberFormat="1" applyFont="1" applyFill="1" applyBorder="1" applyAlignment="1">
      <alignment horizontal="center" vertical="center"/>
    </xf>
    <xf numFmtId="0" fontId="30" fillId="0" borderId="54" xfId="2" applyFont="1" applyBorder="1" applyAlignment="1">
      <alignment horizontal="center" vertical="top"/>
    </xf>
    <xf numFmtId="49" fontId="28" fillId="0" borderId="36" xfId="2" applyNumberFormat="1" applyFont="1" applyBorder="1" applyAlignment="1">
      <alignment horizontal="left"/>
    </xf>
    <xf numFmtId="0" fontId="28" fillId="0" borderId="34" xfId="2" applyFont="1" applyBorder="1"/>
    <xf numFmtId="49" fontId="30" fillId="0" borderId="54" xfId="2" applyNumberFormat="1" applyFont="1" applyBorder="1" applyAlignment="1">
      <alignment horizontal="center" shrinkToFit="1"/>
    </xf>
    <xf numFmtId="3" fontId="30" fillId="0" borderId="54" xfId="2" applyNumberFormat="1" applyFont="1" applyBorder="1" applyAlignment="1">
      <alignment horizontal="center" vertical="center"/>
    </xf>
    <xf numFmtId="49" fontId="30" fillId="0" borderId="54" xfId="2" applyNumberFormat="1" applyFont="1" applyBorder="1" applyAlignment="1">
      <alignment horizontal="left" vertical="top"/>
    </xf>
    <xf numFmtId="0" fontId="30" fillId="0" borderId="54" xfId="2" applyFont="1" applyBorder="1" applyAlignment="1">
      <alignment vertical="top" wrapText="1"/>
    </xf>
    <xf numFmtId="49" fontId="28" fillId="0" borderId="55" xfId="2" applyNumberFormat="1" applyFont="1" applyBorder="1" applyAlignment="1">
      <alignment horizontal="left"/>
    </xf>
    <xf numFmtId="0" fontId="25" fillId="6" borderId="36" xfId="2" applyFont="1" applyFill="1" applyBorder="1" applyAlignment="1">
      <alignment horizontal="center"/>
    </xf>
    <xf numFmtId="49" fontId="31" fillId="6" borderId="36" xfId="2" applyNumberFormat="1" applyFont="1" applyFill="1" applyBorder="1" applyAlignment="1">
      <alignment horizontal="left"/>
    </xf>
    <xf numFmtId="0" fontId="31" fillId="6" borderId="34" xfId="2" applyFont="1" applyFill="1" applyBorder="1"/>
    <xf numFmtId="0" fontId="25" fillId="6" borderId="35" xfId="2" applyFont="1" applyFill="1" applyBorder="1" applyAlignment="1">
      <alignment horizontal="center"/>
    </xf>
    <xf numFmtId="3" fontId="25" fillId="6" borderId="35" xfId="2" applyNumberFormat="1" applyFont="1" applyFill="1" applyBorder="1" applyAlignment="1">
      <alignment horizontal="center" vertical="center"/>
    </xf>
    <xf numFmtId="3" fontId="25" fillId="6" borderId="22" xfId="2" applyNumberFormat="1" applyFont="1" applyFill="1" applyBorder="1" applyAlignment="1">
      <alignment horizontal="center" vertical="center"/>
    </xf>
    <xf numFmtId="3" fontId="28" fillId="6" borderId="36" xfId="2" applyNumberFormat="1" applyFont="1" applyFill="1" applyBorder="1" applyAlignment="1">
      <alignment horizontal="center" vertical="center"/>
    </xf>
    <xf numFmtId="3" fontId="22" fillId="0" borderId="0" xfId="2" applyNumberFormat="1" applyAlignment="1">
      <alignment horizontal="center" vertical="center"/>
    </xf>
    <xf numFmtId="49" fontId="1" fillId="0" borderId="0" xfId="3" applyNumberFormat="1" applyAlignment="1">
      <alignment wrapText="1"/>
    </xf>
    <xf numFmtId="49" fontId="1" fillId="0" borderId="0" xfId="3" applyNumberFormat="1"/>
    <xf numFmtId="0" fontId="1" fillId="0" borderId="0" xfId="3"/>
    <xf numFmtId="4" fontId="1" fillId="0" borderId="1" xfId="3" applyNumberFormat="1" applyBorder="1" applyAlignment="1">
      <alignment horizontal="center"/>
    </xf>
    <xf numFmtId="4" fontId="1" fillId="0" borderId="11" xfId="3" applyNumberFormat="1" applyBorder="1" applyAlignment="1">
      <alignment horizontal="center"/>
    </xf>
    <xf numFmtId="4" fontId="23" fillId="0" borderId="13" xfId="3" applyNumberFormat="1" applyFont="1" applyBorder="1" applyAlignment="1">
      <alignment horizontal="center"/>
    </xf>
    <xf numFmtId="49" fontId="32" fillId="7" borderId="58" xfId="3" applyNumberFormat="1" applyFont="1" applyFill="1" applyBorder="1" applyAlignment="1">
      <alignment horizontal="left" wrapText="1"/>
    </xf>
    <xf numFmtId="49" fontId="32" fillId="7" borderId="59" xfId="3" applyNumberFormat="1" applyFont="1" applyFill="1" applyBorder="1" applyAlignment="1">
      <alignment horizontal="left"/>
    </xf>
    <xf numFmtId="4" fontId="32" fillId="7" borderId="60" xfId="3" applyNumberFormat="1" applyFont="1" applyFill="1" applyBorder="1" applyAlignment="1">
      <alignment horizontal="left"/>
    </xf>
    <xf numFmtId="4" fontId="32" fillId="7" borderId="61" xfId="3" applyNumberFormat="1" applyFont="1" applyFill="1" applyBorder="1" applyAlignment="1">
      <alignment horizontal="left"/>
    </xf>
    <xf numFmtId="0" fontId="33" fillId="0" borderId="61" xfId="2" applyFont="1" applyBorder="1" applyAlignment="1">
      <alignment horizontal="center" vertical="top" wrapText="1"/>
    </xf>
    <xf numFmtId="4" fontId="32" fillId="7" borderId="62" xfId="3" applyNumberFormat="1" applyFont="1" applyFill="1" applyBorder="1" applyAlignment="1">
      <alignment horizontal="left"/>
    </xf>
    <xf numFmtId="4" fontId="32" fillId="7" borderId="63" xfId="3" applyNumberFormat="1" applyFont="1" applyFill="1" applyBorder="1" applyAlignment="1">
      <alignment horizontal="left"/>
    </xf>
    <xf numFmtId="4" fontId="32" fillId="7" borderId="64" xfId="3" applyNumberFormat="1" applyFont="1" applyFill="1" applyBorder="1" applyAlignment="1">
      <alignment horizontal="left"/>
    </xf>
    <xf numFmtId="4" fontId="32" fillId="7" borderId="65" xfId="3" applyNumberFormat="1" applyFont="1" applyFill="1" applyBorder="1" applyAlignment="1">
      <alignment horizontal="left"/>
    </xf>
    <xf numFmtId="4" fontId="32" fillId="7" borderId="66" xfId="3" applyNumberFormat="1" applyFont="1" applyFill="1" applyBorder="1" applyAlignment="1">
      <alignment horizontal="left"/>
    </xf>
    <xf numFmtId="49" fontId="34" fillId="8" borderId="58" xfId="3" applyNumberFormat="1" applyFont="1" applyFill="1" applyBorder="1" applyAlignment="1">
      <alignment horizontal="left" wrapText="1"/>
    </xf>
    <xf numFmtId="49" fontId="34" fillId="8" borderId="59" xfId="3" applyNumberFormat="1" applyFont="1" applyFill="1" applyBorder="1" applyAlignment="1">
      <alignment horizontal="left"/>
    </xf>
    <xf numFmtId="4" fontId="34" fillId="8" borderId="67" xfId="3" applyNumberFormat="1" applyFont="1" applyFill="1" applyBorder="1" applyAlignment="1">
      <alignment horizontal="left"/>
    </xf>
    <xf numFmtId="4" fontId="34" fillId="8" borderId="58" xfId="3" applyNumberFormat="1" applyFont="1" applyFill="1" applyBorder="1" applyAlignment="1">
      <alignment horizontal="left"/>
    </xf>
    <xf numFmtId="4" fontId="34" fillId="8" borderId="59" xfId="3" applyNumberFormat="1" applyFont="1" applyFill="1" applyBorder="1" applyAlignment="1">
      <alignment horizontal="left"/>
    </xf>
    <xf numFmtId="4" fontId="34" fillId="8" borderId="68" xfId="3" applyNumberFormat="1" applyFont="1" applyFill="1" applyBorder="1" applyAlignment="1">
      <alignment horizontal="left"/>
    </xf>
    <xf numFmtId="49" fontId="35" fillId="9" borderId="58" xfId="3" applyNumberFormat="1" applyFont="1" applyFill="1" applyBorder="1" applyAlignment="1">
      <alignment horizontal="left" wrapText="1"/>
    </xf>
    <xf numFmtId="49" fontId="35" fillId="9" borderId="59" xfId="3" applyNumberFormat="1" applyFont="1" applyFill="1" applyBorder="1" applyAlignment="1">
      <alignment horizontal="left"/>
    </xf>
    <xf numFmtId="4" fontId="35" fillId="9" borderId="67" xfId="3" applyNumberFormat="1" applyFont="1" applyFill="1" applyBorder="1" applyAlignment="1">
      <alignment horizontal="left"/>
    </xf>
    <xf numFmtId="4" fontId="35" fillId="9" borderId="58" xfId="3" applyNumberFormat="1" applyFont="1" applyFill="1" applyBorder="1" applyAlignment="1">
      <alignment horizontal="left"/>
    </xf>
    <xf numFmtId="4" fontId="35" fillId="9" borderId="59" xfId="3" applyNumberFormat="1" applyFont="1" applyFill="1" applyBorder="1" applyAlignment="1">
      <alignment horizontal="left"/>
    </xf>
    <xf numFmtId="4" fontId="35" fillId="9" borderId="68" xfId="3" applyNumberFormat="1" applyFont="1" applyFill="1" applyBorder="1" applyAlignment="1">
      <alignment horizontal="left"/>
    </xf>
    <xf numFmtId="49" fontId="32" fillId="0" borderId="58" xfId="3" applyNumberFormat="1" applyFont="1" applyBorder="1" applyAlignment="1">
      <alignment horizontal="left" wrapText="1"/>
    </xf>
    <xf numFmtId="49" fontId="32" fillId="0" borderId="59" xfId="3" applyNumberFormat="1" applyFont="1" applyBorder="1" applyAlignment="1">
      <alignment horizontal="left"/>
    </xf>
    <xf numFmtId="4" fontId="32" fillId="0" borderId="67" xfId="3" applyNumberFormat="1" applyFont="1" applyBorder="1" applyAlignment="1">
      <alignment horizontal="right"/>
    </xf>
    <xf numFmtId="4" fontId="32" fillId="0" borderId="58" xfId="3" applyNumberFormat="1" applyFont="1" applyBorder="1" applyAlignment="1">
      <alignment horizontal="right"/>
    </xf>
    <xf numFmtId="4" fontId="32" fillId="0" borderId="59" xfId="3" applyNumberFormat="1" applyFont="1" applyBorder="1" applyAlignment="1">
      <alignment horizontal="right"/>
    </xf>
    <xf numFmtId="4" fontId="32" fillId="10" borderId="68" xfId="3" applyNumberFormat="1" applyFont="1" applyFill="1" applyBorder="1" applyAlignment="1">
      <alignment horizontal="right"/>
    </xf>
    <xf numFmtId="49" fontId="35" fillId="11" borderId="58" xfId="3" applyNumberFormat="1" applyFont="1" applyFill="1" applyBorder="1" applyAlignment="1">
      <alignment horizontal="left" wrapText="1"/>
    </xf>
    <xf numFmtId="49" fontId="35" fillId="11" borderId="59" xfId="3" applyNumberFormat="1" applyFont="1" applyFill="1" applyBorder="1" applyAlignment="1">
      <alignment horizontal="left"/>
    </xf>
    <xf numFmtId="4" fontId="35" fillId="11" borderId="67" xfId="3" applyNumberFormat="1" applyFont="1" applyFill="1" applyBorder="1" applyAlignment="1">
      <alignment horizontal="left"/>
    </xf>
    <xf numFmtId="4" fontId="35" fillId="11" borderId="58" xfId="3" applyNumberFormat="1" applyFont="1" applyFill="1" applyBorder="1" applyAlignment="1">
      <alignment horizontal="left"/>
    </xf>
    <xf numFmtId="4" fontId="36" fillId="11" borderId="59" xfId="3" applyNumberFormat="1" applyFont="1" applyFill="1" applyBorder="1" applyAlignment="1">
      <alignment horizontal="right"/>
    </xf>
    <xf numFmtId="4" fontId="36" fillId="11" borderId="68" xfId="3" applyNumberFormat="1" applyFont="1" applyFill="1" applyBorder="1" applyAlignment="1">
      <alignment horizontal="right"/>
    </xf>
    <xf numFmtId="49" fontId="34" fillId="0" borderId="58" xfId="3" applyNumberFormat="1" applyFont="1" applyBorder="1" applyAlignment="1">
      <alignment horizontal="left" wrapText="1"/>
    </xf>
    <xf numFmtId="49" fontId="34" fillId="0" borderId="59" xfId="3" applyNumberFormat="1" applyFont="1" applyBorder="1" applyAlignment="1">
      <alignment horizontal="left"/>
    </xf>
    <xf numFmtId="4" fontId="34" fillId="0" borderId="67" xfId="3" applyNumberFormat="1" applyFont="1" applyBorder="1" applyAlignment="1">
      <alignment horizontal="left"/>
    </xf>
    <xf numFmtId="4" fontId="34" fillId="0" borderId="58" xfId="3" applyNumberFormat="1" applyFont="1" applyBorder="1" applyAlignment="1">
      <alignment horizontal="left"/>
    </xf>
    <xf numFmtId="4" fontId="34" fillId="0" borderId="59" xfId="3" applyNumberFormat="1" applyFont="1" applyBorder="1" applyAlignment="1">
      <alignment horizontal="left"/>
    </xf>
    <xf numFmtId="4" fontId="34" fillId="0" borderId="68" xfId="3" applyNumberFormat="1" applyFont="1" applyBorder="1" applyAlignment="1">
      <alignment horizontal="left"/>
    </xf>
    <xf numFmtId="49" fontId="35" fillId="0" borderId="58" xfId="3" applyNumberFormat="1" applyFont="1" applyBorder="1" applyAlignment="1">
      <alignment horizontal="left" wrapText="1"/>
    </xf>
    <xf numFmtId="49" fontId="35" fillId="0" borderId="59" xfId="3" applyNumberFormat="1" applyFont="1" applyBorder="1" applyAlignment="1">
      <alignment horizontal="left"/>
    </xf>
    <xf numFmtId="4" fontId="35" fillId="0" borderId="67" xfId="3" applyNumberFormat="1" applyFont="1" applyBorder="1" applyAlignment="1">
      <alignment horizontal="left"/>
    </xf>
    <xf numFmtId="4" fontId="35" fillId="0" borderId="58" xfId="3" applyNumberFormat="1" applyFont="1" applyBorder="1" applyAlignment="1">
      <alignment horizontal="left"/>
    </xf>
    <xf numFmtId="4" fontId="35" fillId="0" borderId="59" xfId="3" applyNumberFormat="1" applyFont="1" applyBorder="1" applyAlignment="1">
      <alignment horizontal="left"/>
    </xf>
    <xf numFmtId="4" fontId="32" fillId="0" borderId="68" xfId="3" applyNumberFormat="1" applyFont="1" applyBorder="1" applyAlignment="1">
      <alignment horizontal="right"/>
    </xf>
    <xf numFmtId="49" fontId="37" fillId="12" borderId="58" xfId="3" applyNumberFormat="1" applyFont="1" applyFill="1" applyBorder="1" applyAlignment="1">
      <alignment horizontal="left" wrapText="1"/>
    </xf>
    <xf numFmtId="49" fontId="37" fillId="0" borderId="59" xfId="3" applyNumberFormat="1" applyFont="1" applyBorder="1" applyAlignment="1">
      <alignment horizontal="left"/>
    </xf>
    <xf numFmtId="4" fontId="37" fillId="0" borderId="67" xfId="3" applyNumberFormat="1" applyFont="1" applyBorder="1" applyAlignment="1">
      <alignment horizontal="left"/>
    </xf>
    <xf numFmtId="4" fontId="37" fillId="0" borderId="58" xfId="3" applyNumberFormat="1" applyFont="1" applyBorder="1" applyAlignment="1">
      <alignment horizontal="left"/>
    </xf>
    <xf numFmtId="4" fontId="37" fillId="0" borderId="59" xfId="3" applyNumberFormat="1" applyFont="1" applyBorder="1" applyAlignment="1">
      <alignment horizontal="left"/>
    </xf>
    <xf numFmtId="49" fontId="38" fillId="12" borderId="58" xfId="3" applyNumberFormat="1" applyFont="1" applyFill="1" applyBorder="1" applyAlignment="1">
      <alignment horizontal="left" wrapText="1"/>
    </xf>
    <xf numFmtId="49" fontId="32" fillId="10" borderId="58" xfId="3" applyNumberFormat="1" applyFont="1" applyFill="1" applyBorder="1" applyAlignment="1">
      <alignment horizontal="left" wrapText="1"/>
    </xf>
    <xf numFmtId="49" fontId="32" fillId="10" borderId="59" xfId="3" applyNumberFormat="1" applyFont="1" applyFill="1" applyBorder="1" applyAlignment="1">
      <alignment horizontal="left"/>
    </xf>
    <xf numFmtId="4" fontId="32" fillId="0" borderId="67" xfId="3" applyNumberFormat="1" applyFont="1" applyBorder="1" applyAlignment="1">
      <alignment horizontal="left"/>
    </xf>
    <xf numFmtId="4" fontId="32" fillId="0" borderId="58" xfId="3" applyNumberFormat="1" applyFont="1" applyBorder="1" applyAlignment="1">
      <alignment horizontal="left"/>
    </xf>
    <xf numFmtId="4" fontId="32" fillId="10" borderId="59" xfId="3" applyNumberFormat="1" applyFont="1" applyFill="1" applyBorder="1" applyAlignment="1">
      <alignment horizontal="right"/>
    </xf>
    <xf numFmtId="4" fontId="32" fillId="10" borderId="59" xfId="3" applyNumberFormat="1" applyFont="1" applyFill="1" applyBorder="1" applyAlignment="1">
      <alignment horizontal="left"/>
    </xf>
    <xf numFmtId="4" fontId="36" fillId="0" borderId="58" xfId="3" applyNumberFormat="1" applyFont="1" applyBorder="1" applyAlignment="1">
      <alignment horizontal="right"/>
    </xf>
    <xf numFmtId="4" fontId="36" fillId="10" borderId="68" xfId="3" applyNumberFormat="1" applyFont="1" applyFill="1" applyBorder="1" applyAlignment="1">
      <alignment horizontal="right"/>
    </xf>
    <xf numFmtId="4" fontId="35" fillId="0" borderId="58" xfId="3" applyNumberFormat="1" applyFont="1" applyBorder="1" applyAlignment="1">
      <alignment horizontal="right"/>
    </xf>
    <xf numFmtId="49" fontId="35" fillId="0" borderId="64" xfId="3" applyNumberFormat="1" applyFont="1" applyBorder="1" applyAlignment="1">
      <alignment horizontal="left" wrapText="1"/>
    </xf>
    <xf numFmtId="4" fontId="36" fillId="0" borderId="59" xfId="3" applyNumberFormat="1" applyFont="1" applyBorder="1" applyAlignment="1">
      <alignment horizontal="right"/>
    </xf>
    <xf numFmtId="4" fontId="36" fillId="0" borderId="68" xfId="3" applyNumberFormat="1" applyFont="1" applyBorder="1" applyAlignment="1">
      <alignment horizontal="right"/>
    </xf>
    <xf numFmtId="49" fontId="39" fillId="0" borderId="58" xfId="3" applyNumberFormat="1" applyFont="1" applyBorder="1" applyAlignment="1">
      <alignment horizontal="left" wrapText="1"/>
    </xf>
    <xf numFmtId="49" fontId="40" fillId="0" borderId="58" xfId="3" applyNumberFormat="1" applyFont="1" applyBorder="1" applyAlignment="1">
      <alignment horizontal="left" wrapText="1"/>
    </xf>
    <xf numFmtId="4" fontId="32" fillId="0" borderId="59" xfId="3" applyNumberFormat="1" applyFont="1" applyBorder="1" applyAlignment="1">
      <alignment horizontal="left"/>
    </xf>
    <xf numFmtId="4" fontId="35" fillId="9" borderId="67" xfId="3" applyNumberFormat="1" applyFont="1" applyFill="1" applyBorder="1" applyAlignment="1">
      <alignment horizontal="right"/>
    </xf>
    <xf numFmtId="4" fontId="35" fillId="9" borderId="58" xfId="3" applyNumberFormat="1" applyFont="1" applyFill="1" applyBorder="1" applyAlignment="1">
      <alignment horizontal="right"/>
    </xf>
    <xf numFmtId="4" fontId="36" fillId="9" borderId="59" xfId="3" applyNumberFormat="1" applyFont="1" applyFill="1" applyBorder="1" applyAlignment="1">
      <alignment horizontal="right"/>
    </xf>
    <xf numFmtId="4" fontId="35" fillId="9" borderId="59" xfId="3" applyNumberFormat="1" applyFont="1" applyFill="1" applyBorder="1" applyAlignment="1">
      <alignment horizontal="right"/>
    </xf>
    <xf numFmtId="4" fontId="32" fillId="10" borderId="67" xfId="3" applyNumberFormat="1" applyFont="1" applyFill="1" applyBorder="1" applyAlignment="1">
      <alignment horizontal="left"/>
    </xf>
    <xf numFmtId="4" fontId="32" fillId="10" borderId="58" xfId="3" applyNumberFormat="1" applyFont="1" applyFill="1" applyBorder="1" applyAlignment="1">
      <alignment horizontal="left"/>
    </xf>
    <xf numFmtId="4" fontId="34" fillId="8" borderId="69" xfId="3" applyNumberFormat="1" applyFont="1" applyFill="1" applyBorder="1" applyAlignment="1">
      <alignment horizontal="left"/>
    </xf>
    <xf numFmtId="4" fontId="34" fillId="8" borderId="70" xfId="3" applyNumberFormat="1" applyFont="1" applyFill="1" applyBorder="1" applyAlignment="1">
      <alignment horizontal="left"/>
    </xf>
    <xf numFmtId="4" fontId="34" fillId="8" borderId="71" xfId="3" applyNumberFormat="1" applyFont="1" applyFill="1" applyBorder="1" applyAlignment="1">
      <alignment horizontal="right"/>
    </xf>
    <xf numFmtId="4" fontId="34" fillId="8" borderId="71" xfId="3" applyNumberFormat="1" applyFont="1" applyFill="1" applyBorder="1" applyAlignment="1">
      <alignment horizontal="center"/>
    </xf>
    <xf numFmtId="4" fontId="34" fillId="8" borderId="72" xfId="3" applyNumberFormat="1" applyFont="1" applyFill="1" applyBorder="1" applyAlignment="1">
      <alignment horizontal="right"/>
    </xf>
    <xf numFmtId="49" fontId="32" fillId="10" borderId="58" xfId="3" applyNumberFormat="1" applyFont="1" applyFill="1" applyBorder="1" applyAlignment="1">
      <alignment horizontal="left"/>
    </xf>
    <xf numFmtId="4" fontId="32" fillId="10" borderId="64" xfId="3" applyNumberFormat="1" applyFont="1" applyFill="1" applyBorder="1" applyAlignment="1">
      <alignment horizontal="left"/>
    </xf>
    <xf numFmtId="49" fontId="23" fillId="0" borderId="0" xfId="3" applyNumberFormat="1" applyFont="1" applyAlignment="1">
      <alignment wrapText="1"/>
    </xf>
    <xf numFmtId="4" fontId="1" fillId="0" borderId="0" xfId="3" applyNumberFormat="1"/>
    <xf numFmtId="4" fontId="23" fillId="0" borderId="0" xfId="3" applyNumberFormat="1" applyFont="1"/>
    <xf numFmtId="165" fontId="41" fillId="0" borderId="23" xfId="4" applyFont="1" applyBorder="1" applyAlignment="1">
      <alignment horizontal="center" vertical="center"/>
    </xf>
    <xf numFmtId="165" fontId="41" fillId="0" borderId="24" xfId="4" applyFont="1" applyBorder="1" applyAlignment="1">
      <alignment horizontal="center" vertical="center"/>
    </xf>
    <xf numFmtId="0" fontId="43" fillId="0" borderId="24" xfId="5" applyFont="1" applyBorder="1" applyAlignment="1">
      <alignment horizontal="left" vertical="center"/>
    </xf>
    <xf numFmtId="165" fontId="22" fillId="0" borderId="24" xfId="4" applyBorder="1" applyAlignment="1">
      <alignment horizontal="center" vertical="center"/>
    </xf>
    <xf numFmtId="165" fontId="22" fillId="0" borderId="74" xfId="4" applyBorder="1" applyAlignment="1">
      <alignment horizontal="center" vertical="center"/>
    </xf>
    <xf numFmtId="1" fontId="6" fillId="0" borderId="25" xfId="4" applyNumberFormat="1" applyFont="1" applyBorder="1" applyAlignment="1">
      <alignment horizontal="centerContinuous" vertical="center"/>
    </xf>
    <xf numFmtId="165" fontId="22" fillId="0" borderId="0" xfId="4">
      <alignment vertical="center"/>
    </xf>
    <xf numFmtId="0" fontId="44" fillId="0" borderId="9" xfId="6" quotePrefix="1" applyBorder="1" applyAlignment="1">
      <alignment horizontal="centerContinuous" vertical="center"/>
    </xf>
    <xf numFmtId="0" fontId="44" fillId="0" borderId="6" xfId="6" quotePrefix="1" applyBorder="1" applyAlignment="1">
      <alignment horizontal="centerContinuous" vertical="center"/>
    </xf>
    <xf numFmtId="165" fontId="22" fillId="0" borderId="6" xfId="4" applyBorder="1" applyAlignment="1">
      <alignment horizontal="centerContinuous" vertical="center"/>
    </xf>
    <xf numFmtId="3" fontId="22" fillId="0" borderId="6" xfId="4" applyNumberFormat="1" applyBorder="1" applyAlignment="1">
      <alignment horizontal="centerContinuous" vertical="center"/>
    </xf>
    <xf numFmtId="166" fontId="22" fillId="0" borderId="6" xfId="4" applyNumberFormat="1" applyBorder="1" applyAlignment="1">
      <alignment horizontal="centerContinuous" vertical="center"/>
    </xf>
    <xf numFmtId="166" fontId="22" fillId="0" borderId="8" xfId="4" applyNumberFormat="1" applyBorder="1" applyAlignment="1">
      <alignment horizontal="centerContinuous" vertical="center"/>
    </xf>
    <xf numFmtId="165" fontId="45" fillId="0" borderId="61" xfId="7" applyFont="1" applyBorder="1" applyAlignment="1">
      <alignment horizontal="center" vertical="center" wrapText="1"/>
    </xf>
    <xf numFmtId="165" fontId="45" fillId="0" borderId="62" xfId="7" applyFont="1" applyBorder="1" applyAlignment="1">
      <alignment horizontal="center" vertical="center" wrapText="1"/>
    </xf>
    <xf numFmtId="167" fontId="45" fillId="0" borderId="3" xfId="5" applyNumberFormat="1" applyFont="1" applyBorder="1" applyAlignment="1">
      <alignment horizontal="center"/>
    </xf>
    <xf numFmtId="167" fontId="45" fillId="0" borderId="81" xfId="5" applyNumberFormat="1" applyFont="1" applyBorder="1" applyAlignment="1">
      <alignment horizontal="center" vertical="center"/>
    </xf>
    <xf numFmtId="167" fontId="45" fillId="0" borderId="82" xfId="5" applyNumberFormat="1" applyFont="1" applyBorder="1" applyAlignment="1">
      <alignment horizontal="center"/>
    </xf>
    <xf numFmtId="167" fontId="45" fillId="0" borderId="83" xfId="5" applyNumberFormat="1" applyFont="1" applyBorder="1" applyAlignment="1">
      <alignment horizontal="center" vertical="center"/>
    </xf>
    <xf numFmtId="3" fontId="45" fillId="0" borderId="83" xfId="5" applyNumberFormat="1" applyFont="1" applyBorder="1" applyAlignment="1">
      <alignment horizontal="center" vertical="center"/>
    </xf>
    <xf numFmtId="168" fontId="45" fillId="0" borderId="83" xfId="5" applyNumberFormat="1" applyFont="1" applyBorder="1" applyAlignment="1">
      <alignment horizontal="center" vertical="center"/>
    </xf>
    <xf numFmtId="168" fontId="45" fillId="0" borderId="5" xfId="5" applyNumberFormat="1" applyFont="1" applyBorder="1" applyAlignment="1">
      <alignment horizontal="center" vertical="center"/>
    </xf>
    <xf numFmtId="165" fontId="4" fillId="0" borderId="0" xfId="4" applyFont="1">
      <alignment vertical="center"/>
    </xf>
    <xf numFmtId="167" fontId="45" fillId="0" borderId="0" xfId="5" applyNumberFormat="1" applyFont="1" applyBorder="1" applyAlignment="1">
      <alignment horizontal="center"/>
    </xf>
    <xf numFmtId="167" fontId="45" fillId="0" borderId="0" xfId="5" applyNumberFormat="1" applyFont="1" applyBorder="1" applyAlignment="1">
      <alignment horizontal="center" vertical="center"/>
    </xf>
    <xf numFmtId="3" fontId="45" fillId="0" borderId="0" xfId="5" applyNumberFormat="1" applyFont="1" applyBorder="1" applyAlignment="1">
      <alignment horizontal="center" vertical="center"/>
    </xf>
    <xf numFmtId="168" fontId="45" fillId="0" borderId="0" xfId="5" applyNumberFormat="1" applyFont="1" applyBorder="1" applyAlignment="1">
      <alignment horizontal="center" vertical="center"/>
    </xf>
    <xf numFmtId="167" fontId="44" fillId="0" borderId="26" xfId="5" quotePrefix="1" applyNumberFormat="1" applyFont="1" applyBorder="1" applyAlignment="1">
      <alignment horizontal="center" vertical="center"/>
    </xf>
    <xf numFmtId="167" fontId="44" fillId="0" borderId="0" xfId="5" quotePrefix="1" applyNumberFormat="1" applyFont="1" applyBorder="1" applyAlignment="1">
      <alignment horizontal="center" vertical="center"/>
    </xf>
    <xf numFmtId="167" fontId="44" fillId="0" borderId="0" xfId="5" quotePrefix="1" applyNumberFormat="1" applyFont="1" applyBorder="1" applyAlignment="1">
      <alignment horizontal="left" vertical="center" wrapText="1"/>
    </xf>
    <xf numFmtId="3" fontId="44" fillId="0" borderId="0" xfId="5" quotePrefix="1" applyNumberFormat="1" applyFont="1" applyBorder="1" applyAlignment="1">
      <alignment horizontal="center" vertical="center"/>
    </xf>
    <xf numFmtId="165" fontId="44" fillId="0" borderId="0" xfId="7" quotePrefix="1" applyFont="1" applyFill="1" applyBorder="1">
      <alignment horizontal="right" vertical="center"/>
    </xf>
    <xf numFmtId="165" fontId="44" fillId="0" borderId="84" xfId="7" quotePrefix="1" applyFont="1" applyFill="1" applyBorder="1">
      <alignment horizontal="right" vertical="center"/>
    </xf>
    <xf numFmtId="165" fontId="44" fillId="0" borderId="0" xfId="4" applyFont="1">
      <alignment vertical="center"/>
    </xf>
    <xf numFmtId="49" fontId="4" fillId="0" borderId="26" xfId="4" applyNumberFormat="1" applyFont="1" applyBorder="1" applyAlignment="1">
      <alignment horizontal="center" vertical="top"/>
    </xf>
    <xf numFmtId="167" fontId="8" fillId="0" borderId="0" xfId="5" quotePrefix="1" applyNumberFormat="1" applyFont="1" applyBorder="1" applyAlignment="1">
      <alignment horizontal="center" vertical="center"/>
    </xf>
    <xf numFmtId="167" fontId="8" fillId="0" borderId="0" xfId="5" quotePrefix="1" applyNumberFormat="1" applyFont="1" applyBorder="1" applyAlignment="1">
      <alignment horizontal="left" vertical="center" wrapText="1"/>
    </xf>
    <xf numFmtId="3" fontId="8" fillId="0" borderId="0" xfId="5" quotePrefix="1" applyNumberFormat="1" applyFont="1" applyBorder="1" applyAlignment="1">
      <alignment horizontal="center" vertical="center"/>
    </xf>
    <xf numFmtId="165" fontId="8" fillId="0" borderId="0" xfId="7" quotePrefix="1" applyFont="1" applyFill="1" applyBorder="1">
      <alignment horizontal="right" vertical="center"/>
    </xf>
    <xf numFmtId="165" fontId="8" fillId="0" borderId="84" xfId="7" quotePrefix="1" applyFont="1" applyFill="1" applyBorder="1">
      <alignment horizontal="right" vertical="center"/>
    </xf>
    <xf numFmtId="167" fontId="8" fillId="0" borderId="0" xfId="5" applyNumberFormat="1" applyFont="1" applyBorder="1" applyAlignment="1">
      <alignment horizontal="left" vertical="center" wrapText="1"/>
    </xf>
    <xf numFmtId="167" fontId="8" fillId="0" borderId="0" xfId="5" applyNumberFormat="1" applyFont="1" applyBorder="1" applyAlignment="1">
      <alignment horizontal="center" vertical="center"/>
    </xf>
    <xf numFmtId="3" fontId="8" fillId="0" borderId="0" xfId="5" applyNumberFormat="1" applyFont="1" applyBorder="1" applyAlignment="1">
      <alignment horizontal="center" vertical="center"/>
    </xf>
    <xf numFmtId="165" fontId="9" fillId="0" borderId="0" xfId="4" applyFont="1">
      <alignment vertical="center"/>
    </xf>
    <xf numFmtId="165" fontId="8" fillId="0" borderId="0" xfId="7" quotePrefix="1" applyFont="1" applyFill="1" applyBorder="1" applyAlignment="1">
      <alignment horizontal="left" vertical="center"/>
    </xf>
    <xf numFmtId="165" fontId="8" fillId="0" borderId="0" xfId="7" quotePrefix="1" applyFont="1" applyFill="1" applyBorder="1" applyAlignment="1">
      <alignment horizontal="center" vertical="center"/>
    </xf>
    <xf numFmtId="165" fontId="8" fillId="0" borderId="0" xfId="7" applyFont="1" applyFill="1" applyBorder="1" applyAlignment="1">
      <alignment horizontal="left" vertical="center"/>
    </xf>
    <xf numFmtId="167" fontId="8" fillId="0" borderId="26" xfId="5" quotePrefix="1" applyNumberFormat="1" applyFont="1" applyBorder="1" applyAlignment="1">
      <alignment horizontal="center" vertical="center"/>
    </xf>
    <xf numFmtId="167" fontId="8" fillId="6" borderId="26" xfId="5" quotePrefix="1" applyNumberFormat="1" applyFont="1" applyFill="1" applyBorder="1" applyAlignment="1">
      <alignment horizontal="center" vertical="center"/>
    </xf>
    <xf numFmtId="167" fontId="8" fillId="6" borderId="0" xfId="5" quotePrefix="1" applyNumberFormat="1" applyFont="1" applyFill="1" applyBorder="1" applyAlignment="1">
      <alignment horizontal="center" vertical="center"/>
    </xf>
    <xf numFmtId="167" fontId="17" fillId="6" borderId="0" xfId="5" quotePrefix="1" applyNumberFormat="1" applyFont="1" applyFill="1" applyBorder="1" applyAlignment="1">
      <alignment horizontal="left" vertical="center"/>
    </xf>
    <xf numFmtId="3" fontId="8" fillId="6" borderId="0" xfId="5" quotePrefix="1" applyNumberFormat="1" applyFont="1" applyFill="1" applyBorder="1" applyAlignment="1">
      <alignment horizontal="center" vertical="center"/>
    </xf>
    <xf numFmtId="165" fontId="8" fillId="6" borderId="0" xfId="7" quotePrefix="1" applyFont="1" applyFill="1" applyBorder="1">
      <alignment horizontal="right" vertical="center"/>
    </xf>
    <xf numFmtId="165" fontId="17" fillId="6" borderId="0" xfId="7" quotePrefix="1" applyFont="1" applyFill="1" applyBorder="1">
      <alignment horizontal="right" vertical="center"/>
    </xf>
    <xf numFmtId="165" fontId="17" fillId="6" borderId="84" xfId="7" quotePrefix="1" applyFont="1" applyFill="1" applyBorder="1">
      <alignment horizontal="right" vertical="center"/>
    </xf>
    <xf numFmtId="167" fontId="8" fillId="0" borderId="0" xfId="5" quotePrefix="1" applyNumberFormat="1" applyFont="1" applyBorder="1" applyAlignment="1">
      <alignment horizontal="left" vertical="center"/>
    </xf>
    <xf numFmtId="165" fontId="8" fillId="0" borderId="0" xfId="7" quotePrefix="1" applyFont="1" applyBorder="1">
      <alignment horizontal="right" vertical="center"/>
    </xf>
    <xf numFmtId="165" fontId="8" fillId="0" borderId="84" xfId="7" quotePrefix="1" applyFont="1" applyBorder="1">
      <alignment horizontal="right" vertical="center"/>
    </xf>
    <xf numFmtId="167" fontId="8" fillId="6" borderId="11" xfId="5" quotePrefix="1" applyNumberFormat="1" applyFont="1" applyFill="1" applyBorder="1" applyAlignment="1">
      <alignment horizontal="center" vertical="center"/>
    </xf>
    <xf numFmtId="167" fontId="8" fillId="6" borderId="7" xfId="5" quotePrefix="1" applyNumberFormat="1" applyFont="1" applyFill="1" applyBorder="1" applyAlignment="1">
      <alignment horizontal="center" vertical="center"/>
    </xf>
    <xf numFmtId="167" fontId="46" fillId="6" borderId="7" xfId="5" quotePrefix="1" applyNumberFormat="1" applyFont="1" applyFill="1" applyBorder="1" applyAlignment="1">
      <alignment horizontal="left" vertical="center"/>
    </xf>
    <xf numFmtId="3" fontId="8" fillId="6" borderId="7" xfId="5" quotePrefix="1" applyNumberFormat="1" applyFont="1" applyFill="1" applyBorder="1" applyAlignment="1">
      <alignment horizontal="center" vertical="center"/>
    </xf>
    <xf numFmtId="165" fontId="8" fillId="6" borderId="7" xfId="7" quotePrefix="1" applyFont="1" applyFill="1" applyBorder="1">
      <alignment horizontal="right" vertical="center"/>
    </xf>
    <xf numFmtId="165" fontId="12" fillId="6" borderId="13" xfId="7" quotePrefix="1" applyFont="1" applyFill="1" applyBorder="1">
      <alignment horizontal="right" vertical="center"/>
    </xf>
    <xf numFmtId="165" fontId="22" fillId="0" borderId="0" xfId="4" applyAlignment="1">
      <alignment horizontal="center" vertical="center"/>
    </xf>
    <xf numFmtId="3" fontId="22" fillId="0" borderId="0" xfId="4" applyNumberFormat="1" applyAlignment="1">
      <alignment horizontal="center" vertical="center"/>
    </xf>
    <xf numFmtId="166" fontId="22" fillId="0" borderId="0" xfId="4" applyNumberFormat="1" applyAlignment="1">
      <alignment horizontal="right"/>
    </xf>
    <xf numFmtId="165" fontId="8" fillId="0" borderId="0" xfId="7" quotePrefix="1" applyFont="1" applyFill="1" applyBorder="1" applyProtection="1">
      <alignment horizontal="right" vertical="center"/>
      <protection locked="0"/>
    </xf>
    <xf numFmtId="165" fontId="44" fillId="0" borderId="0" xfId="7" quotePrefix="1" applyFont="1" applyFill="1" applyBorder="1" applyProtection="1">
      <alignment horizontal="right" vertical="center"/>
      <protection locked="0"/>
    </xf>
    <xf numFmtId="165" fontId="8" fillId="0" borderId="84" xfId="7" quotePrefix="1" applyFont="1" applyBorder="1" applyProtection="1">
      <alignment horizontal="right" vertical="center"/>
      <protection locked="0"/>
    </xf>
    <xf numFmtId="4" fontId="32" fillId="0" borderId="58" xfId="3" applyNumberFormat="1" applyFont="1" applyBorder="1" applyAlignment="1" applyProtection="1">
      <alignment horizontal="right"/>
      <protection locked="0"/>
    </xf>
    <xf numFmtId="4" fontId="32" fillId="0" borderId="59" xfId="3" applyNumberFormat="1" applyFont="1" applyBorder="1" applyAlignment="1" applyProtection="1">
      <alignment horizontal="right"/>
      <protection locked="0"/>
    </xf>
    <xf numFmtId="3" fontId="30" fillId="0" borderId="54" xfId="2" applyNumberFormat="1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left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22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49" fontId="7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9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9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22" xfId="0" applyNumberFormat="1" applyFont="1" applyBorder="1" applyAlignment="1">
      <alignment horizontal="right" vertical="center" indent="1"/>
    </xf>
    <xf numFmtId="0" fontId="9" fillId="4" borderId="0" xfId="0" applyFont="1" applyFill="1" applyAlignment="1" applyProtection="1">
      <alignment horizontal="left" vertical="center"/>
      <protection locked="0"/>
    </xf>
    <xf numFmtId="0" fontId="9" fillId="3" borderId="6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9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9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9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2" fillId="0" borderId="16" xfId="0" applyNumberFormat="1" applyFont="1" applyBorder="1" applyAlignment="1">
      <alignment horizontal="right" vertical="center" indent="1"/>
    </xf>
    <xf numFmtId="4" fontId="13" fillId="3" borderId="7" xfId="0" applyNumberFormat="1" applyFont="1" applyFill="1" applyBorder="1" applyAlignment="1">
      <alignment horizontal="right" vertical="center"/>
    </xf>
    <xf numFmtId="2" fontId="13" fillId="3" borderId="7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9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9" fontId="8" fillId="0" borderId="31" xfId="0" applyNumberFormat="1" applyFont="1" applyBorder="1" applyAlignment="1">
      <alignment vertical="center" wrapText="1"/>
    </xf>
    <xf numFmtId="49" fontId="8" fillId="0" borderId="32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24" fillId="0" borderId="0" xfId="2" applyFont="1" applyAlignment="1">
      <alignment horizontal="center"/>
    </xf>
    <xf numFmtId="0" fontId="25" fillId="0" borderId="44" xfId="2" applyFont="1" applyBorder="1" applyAlignment="1">
      <alignment horizontal="center"/>
    </xf>
    <xf numFmtId="0" fontId="25" fillId="0" borderId="45" xfId="2" applyFont="1" applyBorder="1" applyAlignment="1">
      <alignment horizontal="center"/>
    </xf>
    <xf numFmtId="49" fontId="25" fillId="0" borderId="49" xfId="2" applyNumberFormat="1" applyFont="1" applyBorder="1" applyAlignment="1">
      <alignment horizontal="center"/>
    </xf>
    <xf numFmtId="0" fontId="25" fillId="0" borderId="50" xfId="2" applyFont="1" applyBorder="1" applyAlignment="1">
      <alignment horizontal="center"/>
    </xf>
    <xf numFmtId="0" fontId="25" fillId="0" borderId="52" xfId="2" applyFont="1" applyBorder="1" applyAlignment="1">
      <alignment horizontal="center" shrinkToFit="1"/>
    </xf>
    <xf numFmtId="0" fontId="25" fillId="0" borderId="51" xfId="2" applyFont="1" applyBorder="1" applyAlignment="1">
      <alignment horizontal="center" shrinkToFit="1"/>
    </xf>
    <xf numFmtId="0" fontId="25" fillId="0" borderId="53" xfId="2" applyFont="1" applyBorder="1" applyAlignment="1">
      <alignment horizontal="center" shrinkToFit="1"/>
    </xf>
    <xf numFmtId="4" fontId="1" fillId="0" borderId="20" xfId="3" applyNumberFormat="1" applyBorder="1" applyAlignment="1">
      <alignment horizontal="center"/>
    </xf>
    <xf numFmtId="4" fontId="1" fillId="0" borderId="56" xfId="3" applyNumberFormat="1" applyBorder="1" applyAlignment="1">
      <alignment horizontal="center"/>
    </xf>
    <xf numFmtId="4" fontId="1" fillId="0" borderId="57" xfId="3" applyNumberFormat="1" applyBorder="1" applyAlignment="1">
      <alignment horizontal="center"/>
    </xf>
    <xf numFmtId="165" fontId="45" fillId="0" borderId="34" xfId="7" applyFont="1" applyBorder="1" applyAlignment="1">
      <alignment horizontal="center" vertical="center" wrapText="1"/>
    </xf>
    <xf numFmtId="165" fontId="45" fillId="0" borderId="16" xfId="7" applyFont="1" applyBorder="1" applyAlignment="1">
      <alignment horizontal="center" vertical="center" wrapText="1"/>
    </xf>
    <xf numFmtId="0" fontId="45" fillId="0" borderId="75" xfId="5" applyFont="1" applyBorder="1">
      <alignment horizontal="center" vertical="center" wrapText="1"/>
    </xf>
    <xf numFmtId="0" fontId="45" fillId="0" borderId="78" xfId="5" applyFont="1" applyBorder="1">
      <alignment horizontal="center" vertical="center" wrapText="1"/>
    </xf>
    <xf numFmtId="0" fontId="45" fillId="0" borderId="76" xfId="5" quotePrefix="1" applyFont="1" applyBorder="1">
      <alignment horizontal="center" vertical="center" wrapText="1"/>
    </xf>
    <xf numFmtId="0" fontId="45" fillId="0" borderId="79" xfId="5" quotePrefix="1" applyFont="1" applyBorder="1">
      <alignment horizontal="center" vertical="center" wrapText="1"/>
    </xf>
    <xf numFmtId="0" fontId="45" fillId="0" borderId="76" xfId="5" applyFont="1" applyBorder="1" applyAlignment="1">
      <alignment horizontal="center" vertical="center"/>
    </xf>
    <xf numFmtId="0" fontId="45" fillId="0" borderId="79" xfId="5" applyFont="1" applyBorder="1" applyAlignment="1">
      <alignment horizontal="center" vertical="center"/>
    </xf>
    <xf numFmtId="3" fontId="45" fillId="0" borderId="77" xfId="5" applyNumberFormat="1" applyFont="1" applyBorder="1">
      <alignment horizontal="center" vertical="center" wrapText="1"/>
    </xf>
    <xf numFmtId="3" fontId="45" fillId="0" borderId="80" xfId="5" applyNumberFormat="1" applyFont="1" applyBorder="1">
      <alignment horizontal="center" vertical="center" wrapText="1"/>
    </xf>
    <xf numFmtId="165" fontId="45" fillId="0" borderId="22" xfId="7" applyFont="1" applyBorder="1" applyAlignment="1">
      <alignment horizontal="center" vertical="center" wrapText="1"/>
    </xf>
  </cellXfs>
  <cellStyles count="8">
    <cellStyle name="Celá čísla" xfId="7" xr:uid="{31695D16-8953-4CFF-8A58-740C8227FCDA}"/>
    <cellStyle name="Hlavička" xfId="6" xr:uid="{E0B8DB21-A8FD-4A0E-AF55-3ACB2C5F453A}"/>
    <cellStyle name="Normální" xfId="0" builtinId="0"/>
    <cellStyle name="normální 2" xfId="1" xr:uid="{00000000-0005-0000-0000-000001000000}"/>
    <cellStyle name="Normální 3" xfId="3" xr:uid="{4179B5E0-F8AE-482B-AABE-16D7DAF04F47}"/>
    <cellStyle name="Normální 4" xfId="4" xr:uid="{42484E4F-A48B-43B3-BB29-439EEF2C570F}"/>
    <cellStyle name="normální_POL.XLS" xfId="2" xr:uid="{D70D71FE-BA30-425E-8749-B29E7D3C90DE}"/>
    <cellStyle name="Podhlavička" xfId="5" xr:uid="{921C97F5-6B52-4BE1-B6F6-3D0E7CEB18E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38</v>
      </c>
    </row>
    <row r="2" spans="1:7" ht="57.75" customHeight="1">
      <c r="A2" s="390" t="s">
        <v>39</v>
      </c>
      <c r="B2" s="390"/>
      <c r="C2" s="390"/>
      <c r="D2" s="390"/>
      <c r="E2" s="390"/>
      <c r="F2" s="390"/>
      <c r="G2" s="39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6"/>
  <sheetViews>
    <sheetView showGridLines="0" topLeftCell="B14" zoomScaleNormal="100" zoomScaleSheetLayoutView="75" workbookViewId="0">
      <selection activeCell="A29" sqref="A29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6" t="s">
        <v>36</v>
      </c>
      <c r="B1" s="391" t="s">
        <v>41</v>
      </c>
      <c r="C1" s="392"/>
      <c r="D1" s="392"/>
      <c r="E1" s="392"/>
      <c r="F1" s="392"/>
      <c r="G1" s="392"/>
      <c r="H1" s="392"/>
      <c r="I1" s="392"/>
      <c r="J1" s="393"/>
    </row>
    <row r="2" spans="1:15" ht="36" customHeight="1">
      <c r="A2" s="2"/>
      <c r="B2" s="72" t="s">
        <v>22</v>
      </c>
      <c r="C2" s="73"/>
      <c r="D2" s="74" t="s">
        <v>43</v>
      </c>
      <c r="E2" s="400" t="s">
        <v>44</v>
      </c>
      <c r="F2" s="401"/>
      <c r="G2" s="401"/>
      <c r="H2" s="401"/>
      <c r="I2" s="401"/>
      <c r="J2" s="402"/>
      <c r="O2" s="1"/>
    </row>
    <row r="3" spans="1:15" ht="27" hidden="1" customHeight="1">
      <c r="A3" s="2"/>
      <c r="B3" s="75"/>
      <c r="C3" s="73"/>
      <c r="D3" s="76"/>
      <c r="E3" s="403"/>
      <c r="F3" s="404"/>
      <c r="G3" s="404"/>
      <c r="H3" s="404"/>
      <c r="I3" s="404"/>
      <c r="J3" s="405"/>
    </row>
    <row r="4" spans="1:15" ht="23.25" customHeight="1">
      <c r="A4" s="2"/>
      <c r="B4" s="77"/>
      <c r="C4" s="78"/>
      <c r="D4" s="79"/>
      <c r="E4" s="413"/>
      <c r="F4" s="413"/>
      <c r="G4" s="413"/>
      <c r="H4" s="413"/>
      <c r="I4" s="413"/>
      <c r="J4" s="414"/>
    </row>
    <row r="5" spans="1:15" ht="24" customHeight="1">
      <c r="A5" s="2"/>
      <c r="B5" s="30" t="s">
        <v>42</v>
      </c>
      <c r="D5" s="417" t="s">
        <v>45</v>
      </c>
      <c r="E5" s="418"/>
      <c r="F5" s="418"/>
      <c r="G5" s="418"/>
      <c r="H5" s="18" t="s">
        <v>40</v>
      </c>
      <c r="I5" s="81" t="s">
        <v>49</v>
      </c>
      <c r="J5" s="8"/>
    </row>
    <row r="6" spans="1:15" ht="15.75" customHeight="1">
      <c r="A6" s="2"/>
      <c r="B6" s="27"/>
      <c r="C6" s="52"/>
      <c r="D6" s="419" t="s">
        <v>46</v>
      </c>
      <c r="E6" s="420"/>
      <c r="F6" s="420"/>
      <c r="G6" s="420"/>
      <c r="H6" s="18" t="s">
        <v>34</v>
      </c>
      <c r="I6" s="81" t="s">
        <v>50</v>
      </c>
      <c r="J6" s="8"/>
    </row>
    <row r="7" spans="1:15" ht="15.75" customHeight="1">
      <c r="A7" s="2"/>
      <c r="B7" s="28"/>
      <c r="C7" s="53"/>
      <c r="D7" s="80" t="s">
        <v>48</v>
      </c>
      <c r="E7" s="421" t="s">
        <v>47</v>
      </c>
      <c r="F7" s="422"/>
      <c r="G7" s="422"/>
      <c r="H7" s="23"/>
      <c r="I7" s="22"/>
      <c r="J7" s="33"/>
    </row>
    <row r="8" spans="1:15" ht="24" hidden="1" customHeight="1">
      <c r="A8" s="2"/>
      <c r="B8" s="30" t="s">
        <v>20</v>
      </c>
      <c r="D8" s="82" t="s">
        <v>51</v>
      </c>
      <c r="H8" s="18" t="s">
        <v>40</v>
      </c>
      <c r="I8" s="81" t="s">
        <v>54</v>
      </c>
      <c r="J8" s="8"/>
    </row>
    <row r="9" spans="1:15" ht="15.75" hidden="1" customHeight="1">
      <c r="A9" s="2"/>
      <c r="B9" s="2"/>
      <c r="D9" s="82" t="s">
        <v>52</v>
      </c>
      <c r="H9" s="18" t="s">
        <v>34</v>
      </c>
      <c r="I9" s="81" t="s">
        <v>55</v>
      </c>
      <c r="J9" s="8"/>
    </row>
    <row r="10" spans="1:15" ht="15.75" hidden="1" customHeight="1">
      <c r="A10" s="2"/>
      <c r="B10" s="34"/>
      <c r="C10" s="53"/>
      <c r="D10" s="80" t="s">
        <v>48</v>
      </c>
      <c r="E10" s="83" t="s">
        <v>53</v>
      </c>
      <c r="F10" s="23"/>
      <c r="G10" s="14"/>
      <c r="H10" s="14"/>
      <c r="I10" s="35"/>
      <c r="J10" s="33"/>
    </row>
    <row r="11" spans="1:15" ht="24" customHeight="1">
      <c r="A11" s="2"/>
      <c r="B11" s="30" t="s">
        <v>19</v>
      </c>
      <c r="D11" s="407"/>
      <c r="E11" s="407"/>
      <c r="F11" s="407"/>
      <c r="G11" s="407"/>
      <c r="H11" s="18" t="s">
        <v>40</v>
      </c>
      <c r="I11" s="85"/>
      <c r="J11" s="8"/>
    </row>
    <row r="12" spans="1:15" ht="15.75" customHeight="1">
      <c r="A12" s="2"/>
      <c r="B12" s="27"/>
      <c r="C12" s="52"/>
      <c r="D12" s="412"/>
      <c r="E12" s="412"/>
      <c r="F12" s="412"/>
      <c r="G12" s="412"/>
      <c r="H12" s="18" t="s">
        <v>34</v>
      </c>
      <c r="I12" s="85"/>
      <c r="J12" s="8"/>
    </row>
    <row r="13" spans="1:15" ht="15.75" customHeight="1">
      <c r="A13" s="2"/>
      <c r="B13" s="28"/>
      <c r="C13" s="53"/>
      <c r="D13" s="84"/>
      <c r="E13" s="415"/>
      <c r="F13" s="416"/>
      <c r="G13" s="416"/>
      <c r="H13" s="19"/>
      <c r="I13" s="22"/>
      <c r="J13" s="33"/>
    </row>
    <row r="14" spans="1:15" ht="24" customHeight="1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>
      <c r="A15" s="2"/>
      <c r="B15" s="34" t="s">
        <v>32</v>
      </c>
      <c r="C15" s="57"/>
      <c r="D15" s="51"/>
      <c r="E15" s="406"/>
      <c r="F15" s="406"/>
      <c r="G15" s="408"/>
      <c r="H15" s="408"/>
      <c r="I15" s="408" t="s">
        <v>29</v>
      </c>
      <c r="J15" s="409"/>
    </row>
    <row r="16" spans="1:15" ht="23.25" customHeight="1">
      <c r="A16" s="142" t="s">
        <v>24</v>
      </c>
      <c r="B16" s="37" t="s">
        <v>24</v>
      </c>
      <c r="C16" s="58"/>
      <c r="D16" s="59"/>
      <c r="E16" s="397"/>
      <c r="F16" s="398"/>
      <c r="G16" s="397"/>
      <c r="H16" s="398"/>
      <c r="I16" s="397">
        <f>SUMIF(F59:F72,A16,I59:I72)+SUMIF(F59:F72,"PSU",I59:I72)</f>
        <v>0</v>
      </c>
      <c r="J16" s="399"/>
    </row>
    <row r="17" spans="1:10" ht="23.25" customHeight="1">
      <c r="A17" s="142" t="s">
        <v>25</v>
      </c>
      <c r="B17" s="37" t="s">
        <v>25</v>
      </c>
      <c r="C17" s="58"/>
      <c r="D17" s="59"/>
      <c r="E17" s="397"/>
      <c r="F17" s="398"/>
      <c r="G17" s="397"/>
      <c r="H17" s="398"/>
      <c r="I17" s="397">
        <f>SUMIF(F59:F72,A17,I59:I72)</f>
        <v>0</v>
      </c>
      <c r="J17" s="399"/>
    </row>
    <row r="18" spans="1:10" ht="23.25" customHeight="1">
      <c r="A18" s="142" t="s">
        <v>26</v>
      </c>
      <c r="B18" s="37" t="s">
        <v>26</v>
      </c>
      <c r="C18" s="58"/>
      <c r="D18" s="59"/>
      <c r="E18" s="397"/>
      <c r="F18" s="398"/>
      <c r="G18" s="397"/>
      <c r="H18" s="398"/>
      <c r="I18" s="397">
        <f>SUMIF(F59:F72,A18,I59:I72)</f>
        <v>0</v>
      </c>
      <c r="J18" s="399"/>
    </row>
    <row r="19" spans="1:10" ht="23.25" customHeight="1">
      <c r="A19" s="142" t="s">
        <v>103</v>
      </c>
      <c r="B19" s="37" t="s">
        <v>27</v>
      </c>
      <c r="C19" s="58"/>
      <c r="D19" s="59"/>
      <c r="E19" s="397"/>
      <c r="F19" s="398"/>
      <c r="G19" s="397"/>
      <c r="H19" s="398"/>
      <c r="I19" s="397">
        <f>SUMIF(F59:F72,A19,I59:I72)</f>
        <v>0</v>
      </c>
      <c r="J19" s="399"/>
    </row>
    <row r="20" spans="1:10" ht="23.25" customHeight="1">
      <c r="A20" s="142" t="s">
        <v>104</v>
      </c>
      <c r="B20" s="37" t="s">
        <v>28</v>
      </c>
      <c r="C20" s="58"/>
      <c r="D20" s="59"/>
      <c r="E20" s="397"/>
      <c r="F20" s="398"/>
      <c r="G20" s="397"/>
      <c r="H20" s="398"/>
      <c r="I20" s="397">
        <f>SUMIF(F59:F72,A20,I59:I72)</f>
        <v>0</v>
      </c>
      <c r="J20" s="399"/>
    </row>
    <row r="21" spans="1:10" ht="23.25" customHeight="1">
      <c r="A21" s="2"/>
      <c r="B21" s="47" t="s">
        <v>29</v>
      </c>
      <c r="C21" s="60"/>
      <c r="D21" s="61"/>
      <c r="E21" s="410"/>
      <c r="F21" s="411"/>
      <c r="G21" s="410"/>
      <c r="H21" s="411"/>
      <c r="I21" s="410">
        <f>SUM(I16:J20)</f>
        <v>0</v>
      </c>
      <c r="J21" s="428"/>
    </row>
    <row r="22" spans="1:10" ht="33" customHeight="1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>
      <c r="A23" s="2"/>
      <c r="B23" s="37" t="s">
        <v>12</v>
      </c>
      <c r="C23" s="58"/>
      <c r="D23" s="59"/>
      <c r="E23" s="63">
        <v>15</v>
      </c>
      <c r="F23" s="38" t="s">
        <v>0</v>
      </c>
      <c r="G23" s="426">
        <f>ZakladDPHSniVypocet</f>
        <v>0</v>
      </c>
      <c r="H23" s="427"/>
      <c r="I23" s="427"/>
      <c r="J23" s="39" t="str">
        <f t="shared" ref="J23:J28" si="0">Mena</f>
        <v>CZK</v>
      </c>
    </row>
    <row r="24" spans="1:10" ht="23.25" hidden="1" customHeight="1">
      <c r="A24" s="2"/>
      <c r="B24" s="37" t="s">
        <v>13</v>
      </c>
      <c r="C24" s="58"/>
      <c r="D24" s="59"/>
      <c r="E24" s="63">
        <f>SazbaDPH1</f>
        <v>15</v>
      </c>
      <c r="F24" s="38" t="s">
        <v>0</v>
      </c>
      <c r="G24" s="424">
        <v>0</v>
      </c>
      <c r="H24" s="425"/>
      <c r="I24" s="425"/>
      <c r="J24" s="39" t="str">
        <f t="shared" si="0"/>
        <v>CZK</v>
      </c>
    </row>
    <row r="25" spans="1:10" ht="23.25" customHeight="1">
      <c r="A25" s="2"/>
      <c r="B25" s="37" t="s">
        <v>14</v>
      </c>
      <c r="C25" s="58"/>
      <c r="D25" s="59"/>
      <c r="E25" s="63">
        <v>21</v>
      </c>
      <c r="F25" s="38" t="s">
        <v>0</v>
      </c>
      <c r="G25" s="426">
        <f>ZakladDPHZaklVypocet</f>
        <v>0</v>
      </c>
      <c r="H25" s="427"/>
      <c r="I25" s="427"/>
      <c r="J25" s="39" t="str">
        <f t="shared" si="0"/>
        <v>CZK</v>
      </c>
    </row>
    <row r="26" spans="1:10" ht="23.25" hidden="1" customHeight="1">
      <c r="A26" s="2"/>
      <c r="B26" s="31" t="s">
        <v>15</v>
      </c>
      <c r="C26" s="64"/>
      <c r="D26" s="51"/>
      <c r="E26" s="65">
        <f>SazbaDPH2</f>
        <v>21</v>
      </c>
      <c r="F26" s="29" t="s">
        <v>0</v>
      </c>
      <c r="G26" s="394">
        <v>499801</v>
      </c>
      <c r="H26" s="395"/>
      <c r="I26" s="395"/>
      <c r="J26" s="36" t="str">
        <f t="shared" si="0"/>
        <v>CZK</v>
      </c>
    </row>
    <row r="27" spans="1:10" ht="23.25" customHeight="1" thickBot="1">
      <c r="A27" s="2">
        <f>ZakladDPHSni+ZakladDPHZakl</f>
        <v>0</v>
      </c>
      <c r="B27" s="30" t="s">
        <v>4</v>
      </c>
      <c r="C27" s="66"/>
      <c r="D27" s="67"/>
      <c r="E27" s="66"/>
      <c r="F27" s="16"/>
      <c r="G27" s="396">
        <f>CenaCelkemBezDPH-(ZakladDPHSni+ZakladDPHZakl)</f>
        <v>0</v>
      </c>
      <c r="H27" s="396"/>
      <c r="I27" s="396"/>
      <c r="J27" s="40" t="str">
        <f t="shared" si="0"/>
        <v>CZK</v>
      </c>
    </row>
    <row r="28" spans="1:10" ht="27.75" customHeight="1" thickBot="1">
      <c r="A28" s="2">
        <f>(A27-INT(A27))*100</f>
        <v>0</v>
      </c>
      <c r="B28" s="116" t="s">
        <v>23</v>
      </c>
      <c r="C28" s="117"/>
      <c r="D28" s="117"/>
      <c r="E28" s="118"/>
      <c r="F28" s="119"/>
      <c r="G28" s="429">
        <f>IF(A28&gt;50, ROUNDUP(A27, 0), ROUNDDOWN(A27, 0))</f>
        <v>0</v>
      </c>
      <c r="H28" s="430"/>
      <c r="I28" s="430"/>
      <c r="J28" s="120" t="str">
        <f t="shared" si="0"/>
        <v>CZK</v>
      </c>
    </row>
    <row r="29" spans="1:10" ht="27.75" hidden="1" customHeight="1" thickBot="1">
      <c r="A29" s="2"/>
      <c r="B29" s="116" t="s">
        <v>35</v>
      </c>
      <c r="C29" s="121"/>
      <c r="D29" s="121"/>
      <c r="E29" s="121"/>
      <c r="F29" s="122"/>
      <c r="G29" s="429">
        <f>ZakladDPHSni+DPHSni+ZakladDPHZakl+DPHZakl+Zaokrouhleni</f>
        <v>499801</v>
      </c>
      <c r="H29" s="429"/>
      <c r="I29" s="429"/>
      <c r="J29" s="123" t="s">
        <v>66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0"/>
      <c r="D34" s="431"/>
      <c r="E34" s="432"/>
      <c r="G34" s="433"/>
      <c r="H34" s="434"/>
      <c r="I34" s="434"/>
      <c r="J34" s="24"/>
    </row>
    <row r="35" spans="1:10" ht="12.75" customHeight="1">
      <c r="A35" s="2"/>
      <c r="B35" s="2"/>
      <c r="D35" s="423" t="s">
        <v>2</v>
      </c>
      <c r="E35" s="423"/>
      <c r="H35" s="10" t="s">
        <v>3</v>
      </c>
      <c r="J35" s="9"/>
    </row>
    <row r="36" spans="1:10" ht="13.5" customHeight="1" thickBot="1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>
      <c r="A39" s="88">
        <v>1</v>
      </c>
      <c r="B39" s="99" t="s">
        <v>56</v>
      </c>
      <c r="C39" s="435"/>
      <c r="D39" s="435"/>
      <c r="E39" s="435"/>
      <c r="F39" s="100">
        <f>'00 0 Naklady'!AE21+'Stavebni cast'!AE104+'Za profese celkem'!AE15</f>
        <v>0</v>
      </c>
      <c r="G39" s="101">
        <f>'00 0 Naklady'!AF21+'Stavebni cast'!AF104+'Za profese celkem'!AF15</f>
        <v>0</v>
      </c>
      <c r="H39" s="102"/>
      <c r="I39" s="103">
        <f>F39+G39+H39</f>
        <v>0</v>
      </c>
      <c r="J39" s="104" t="str">
        <f>IF(CenaCelkemVypocet=0,"",I39/CenaCelkemVypocet*100)</f>
        <v/>
      </c>
    </row>
    <row r="40" spans="1:10" ht="25.5" customHeight="1">
      <c r="A40" s="88">
        <v>2</v>
      </c>
      <c r="B40" s="105"/>
      <c r="C40" s="436" t="s">
        <v>57</v>
      </c>
      <c r="D40" s="436"/>
      <c r="E40" s="436"/>
      <c r="F40" s="106">
        <f>'00 0 Naklady'!AE21</f>
        <v>0</v>
      </c>
      <c r="G40" s="107">
        <f>'00 0 Naklady'!AF21</f>
        <v>0</v>
      </c>
      <c r="H40" s="107"/>
      <c r="I40" s="108">
        <f>F40+G40+H40</f>
        <v>0</v>
      </c>
      <c r="J40" s="109" t="str">
        <f>IF(CenaCelkemVypocet=0,"",I40/CenaCelkemVypocet*100)</f>
        <v/>
      </c>
    </row>
    <row r="41" spans="1:10" ht="25.5" customHeight="1">
      <c r="A41" s="88">
        <v>3</v>
      </c>
      <c r="B41" s="110" t="s">
        <v>58</v>
      </c>
      <c r="C41" s="435" t="s">
        <v>59</v>
      </c>
      <c r="D41" s="435"/>
      <c r="E41" s="435"/>
      <c r="F41" s="111">
        <f>'00 0 Naklady'!AE21</f>
        <v>0</v>
      </c>
      <c r="G41" s="102">
        <f>'00 0 Naklady'!AF21</f>
        <v>0</v>
      </c>
      <c r="H41" s="102"/>
      <c r="I41" s="103">
        <f>F41+G41+H41</f>
        <v>0</v>
      </c>
      <c r="J41" s="104" t="str">
        <f>IF(CenaCelkemVypocet=0,"",I41/CenaCelkemVypocet*100)</f>
        <v/>
      </c>
    </row>
    <row r="42" spans="1:10" ht="25.5" customHeight="1">
      <c r="A42" s="88">
        <v>2</v>
      </c>
      <c r="B42" s="105"/>
      <c r="C42" s="436" t="s">
        <v>60</v>
      </c>
      <c r="D42" s="436"/>
      <c r="E42" s="436"/>
      <c r="F42" s="106"/>
      <c r="G42" s="107"/>
      <c r="H42" s="107"/>
      <c r="I42" s="108"/>
      <c r="J42" s="109"/>
    </row>
    <row r="43" spans="1:10" ht="25.5" customHeight="1">
      <c r="A43" s="88">
        <v>2</v>
      </c>
      <c r="B43" s="105" t="s">
        <v>61</v>
      </c>
      <c r="C43" s="436" t="s">
        <v>44</v>
      </c>
      <c r="D43" s="436"/>
      <c r="E43" s="436"/>
      <c r="F43" s="106">
        <f>'Stavebni cast'!AE104+'Za profese celkem'!AE15</f>
        <v>0</v>
      </c>
      <c r="G43" s="107">
        <f>'Stavebni cast'!AF104+'Za profese celkem'!AF15</f>
        <v>0</v>
      </c>
      <c r="H43" s="107"/>
      <c r="I43" s="108">
        <f>F43+G43+H43</f>
        <v>0</v>
      </c>
      <c r="J43" s="109" t="str">
        <f>IF(CenaCelkemVypocet=0,"",I43/CenaCelkemVypocet*100)</f>
        <v/>
      </c>
    </row>
    <row r="44" spans="1:10" ht="25.5" customHeight="1">
      <c r="A44" s="88">
        <v>3</v>
      </c>
      <c r="B44" s="110" t="s">
        <v>61</v>
      </c>
      <c r="C44" s="435" t="s">
        <v>62</v>
      </c>
      <c r="D44" s="435"/>
      <c r="E44" s="435"/>
      <c r="F44" s="111">
        <f>'Stavebni cast'!AE104</f>
        <v>0</v>
      </c>
      <c r="G44" s="102">
        <f>'Stavebni cast'!AF104</f>
        <v>0</v>
      </c>
      <c r="H44" s="102"/>
      <c r="I44" s="103">
        <f>F44+G44+H44</f>
        <v>0</v>
      </c>
      <c r="J44" s="104" t="str">
        <f>IF(CenaCelkemVypocet=0,"",I44/CenaCelkemVypocet*100)</f>
        <v/>
      </c>
    </row>
    <row r="45" spans="1:10" ht="25.5" customHeight="1">
      <c r="A45" s="88">
        <v>3</v>
      </c>
      <c r="B45" s="110" t="s">
        <v>63</v>
      </c>
      <c r="C45" s="435" t="s">
        <v>64</v>
      </c>
      <c r="D45" s="435"/>
      <c r="E45" s="435"/>
      <c r="F45" s="111">
        <f>'Za profese celkem'!AE15</f>
        <v>0</v>
      </c>
      <c r="G45" s="102">
        <f>'Za profese celkem'!AF15</f>
        <v>0</v>
      </c>
      <c r="H45" s="102"/>
      <c r="I45" s="103">
        <f>F45+G45+H45</f>
        <v>0</v>
      </c>
      <c r="J45" s="104" t="str">
        <f>IF(CenaCelkemVypocet=0,"",I45/CenaCelkemVypocet*100)</f>
        <v/>
      </c>
    </row>
    <row r="46" spans="1:10" ht="25.5" customHeight="1">
      <c r="A46" s="88"/>
      <c r="B46" s="437" t="s">
        <v>65</v>
      </c>
      <c r="C46" s="438"/>
      <c r="D46" s="438"/>
      <c r="E46" s="438"/>
      <c r="F46" s="112">
        <f>SUMIF(A39:A45,"=1",F39:F45)</f>
        <v>0</v>
      </c>
      <c r="G46" s="113">
        <f>SUMIF(A39:A45,"=1",G39:G45)</f>
        <v>0</v>
      </c>
      <c r="H46" s="113">
        <f>SUMIF(A39:A45,"=1",H39:H45)</f>
        <v>0</v>
      </c>
      <c r="I46" s="114">
        <f>SUMIF(A39:A45,"=1",I39:I45)</f>
        <v>0</v>
      </c>
      <c r="J46" s="115">
        <f>SUMIF(A39:A45,"=1",J39:J45)</f>
        <v>0</v>
      </c>
    </row>
    <row r="48" spans="1:10">
      <c r="A48" t="s">
        <v>67</v>
      </c>
      <c r="B48" t="s">
        <v>68</v>
      </c>
    </row>
    <row r="49" spans="1:10">
      <c r="A49" t="s">
        <v>69</v>
      </c>
      <c r="B49" t="s">
        <v>70</v>
      </c>
    </row>
    <row r="50" spans="1:10">
      <c r="A50" t="s">
        <v>71</v>
      </c>
      <c r="B50" t="s">
        <v>72</v>
      </c>
    </row>
    <row r="51" spans="1:10">
      <c r="A51" t="s">
        <v>69</v>
      </c>
      <c r="B51" t="s">
        <v>73</v>
      </c>
    </row>
    <row r="52" spans="1:10">
      <c r="A52" t="s">
        <v>71</v>
      </c>
      <c r="B52" t="s">
        <v>74</v>
      </c>
    </row>
    <row r="53" spans="1:10">
      <c r="A53" t="s">
        <v>71</v>
      </c>
      <c r="B53" t="s">
        <v>75</v>
      </c>
    </row>
    <row r="56" spans="1:10" ht="15.75">
      <c r="B56" s="124" t="s">
        <v>76</v>
      </c>
    </row>
    <row r="58" spans="1:10" ht="25.5" customHeight="1">
      <c r="A58" s="126"/>
      <c r="B58" s="129" t="s">
        <v>17</v>
      </c>
      <c r="C58" s="129" t="s">
        <v>5</v>
      </c>
      <c r="D58" s="130"/>
      <c r="E58" s="130"/>
      <c r="F58" s="131" t="s">
        <v>77</v>
      </c>
      <c r="G58" s="131"/>
      <c r="H58" s="131"/>
      <c r="I58" s="131" t="s">
        <v>29</v>
      </c>
      <c r="J58" s="131" t="s">
        <v>0</v>
      </c>
    </row>
    <row r="59" spans="1:10" ht="36.75" customHeight="1">
      <c r="A59" s="127"/>
      <c r="B59" s="132" t="s">
        <v>78</v>
      </c>
      <c r="C59" s="439" t="s">
        <v>79</v>
      </c>
      <c r="D59" s="440"/>
      <c r="E59" s="440"/>
      <c r="F59" s="140" t="s">
        <v>24</v>
      </c>
      <c r="G59" s="133"/>
      <c r="H59" s="133"/>
      <c r="I59" s="133">
        <f>'Stavebni cast'!G8</f>
        <v>0</v>
      </c>
      <c r="J59" s="138" t="str">
        <f>IF(I73=0,"",I59/I73*100)</f>
        <v/>
      </c>
    </row>
    <row r="60" spans="1:10" ht="36.75" customHeight="1">
      <c r="A60" s="127"/>
      <c r="B60" s="132" t="s">
        <v>80</v>
      </c>
      <c r="C60" s="439" t="s">
        <v>81</v>
      </c>
      <c r="D60" s="440"/>
      <c r="E60" s="440"/>
      <c r="F60" s="140" t="s">
        <v>24</v>
      </c>
      <c r="G60" s="133"/>
      <c r="H60" s="133"/>
      <c r="I60" s="133">
        <f>'Stavebni cast'!G11</f>
        <v>0</v>
      </c>
      <c r="J60" s="138" t="str">
        <f>IF(I73=0,"",I60/I73*100)</f>
        <v/>
      </c>
    </row>
    <row r="61" spans="1:10" ht="36.75" customHeight="1">
      <c r="A61" s="127"/>
      <c r="B61" s="132" t="s">
        <v>82</v>
      </c>
      <c r="C61" s="439" t="s">
        <v>83</v>
      </c>
      <c r="D61" s="440"/>
      <c r="E61" s="440"/>
      <c r="F61" s="140" t="s">
        <v>24</v>
      </c>
      <c r="G61" s="133"/>
      <c r="H61" s="133"/>
      <c r="I61" s="133">
        <f>'Stavebni cast'!G13</f>
        <v>0</v>
      </c>
      <c r="J61" s="138" t="str">
        <f>IF(I73=0,"",I61/I73*100)</f>
        <v/>
      </c>
    </row>
    <row r="62" spans="1:10" ht="36.75" customHeight="1">
      <c r="A62" s="127"/>
      <c r="B62" s="132" t="s">
        <v>84</v>
      </c>
      <c r="C62" s="439" t="s">
        <v>85</v>
      </c>
      <c r="D62" s="440"/>
      <c r="E62" s="440"/>
      <c r="F62" s="140" t="s">
        <v>24</v>
      </c>
      <c r="G62" s="133"/>
      <c r="H62" s="133"/>
      <c r="I62" s="133">
        <f>'Stavebni cast'!G24</f>
        <v>0</v>
      </c>
      <c r="J62" s="138" t="str">
        <f>IF(I73=0,"",I62/I73*100)</f>
        <v/>
      </c>
    </row>
    <row r="63" spans="1:10" ht="36.75" customHeight="1">
      <c r="A63" s="127"/>
      <c r="B63" s="132" t="s">
        <v>86</v>
      </c>
      <c r="C63" s="439" t="s">
        <v>87</v>
      </c>
      <c r="D63" s="440"/>
      <c r="E63" s="440"/>
      <c r="F63" s="140" t="s">
        <v>24</v>
      </c>
      <c r="G63" s="133"/>
      <c r="H63" s="133"/>
      <c r="I63" s="133">
        <f>'Stavebni cast'!G32</f>
        <v>0</v>
      </c>
      <c r="J63" s="138" t="str">
        <f>IF(I73=0,"",I63/I73*100)</f>
        <v/>
      </c>
    </row>
    <row r="64" spans="1:10" ht="36.75" customHeight="1">
      <c r="A64" s="127"/>
      <c r="B64" s="132" t="s">
        <v>88</v>
      </c>
      <c r="C64" s="439" t="s">
        <v>89</v>
      </c>
      <c r="D64" s="440"/>
      <c r="E64" s="440"/>
      <c r="F64" s="140" t="s">
        <v>25</v>
      </c>
      <c r="G64" s="133"/>
      <c r="H64" s="133"/>
      <c r="I64" s="133">
        <f>'Za profese celkem'!G8</f>
        <v>0</v>
      </c>
      <c r="J64" s="138" t="str">
        <f>IF(I73=0,"",I64/I73*100)</f>
        <v/>
      </c>
    </row>
    <row r="65" spans="1:10" ht="36.75" customHeight="1">
      <c r="A65" s="127"/>
      <c r="B65" s="132" t="s">
        <v>90</v>
      </c>
      <c r="C65" s="439" t="s">
        <v>91</v>
      </c>
      <c r="D65" s="440"/>
      <c r="E65" s="440"/>
      <c r="F65" s="140" t="s">
        <v>25</v>
      </c>
      <c r="G65" s="133"/>
      <c r="H65" s="133"/>
      <c r="I65" s="133">
        <f>'Stavebni cast'!G38</f>
        <v>0</v>
      </c>
      <c r="J65" s="138" t="str">
        <f>IF(I73=0,"",I65/I73*100)</f>
        <v/>
      </c>
    </row>
    <row r="66" spans="1:10" ht="36.75" customHeight="1">
      <c r="A66" s="127"/>
      <c r="B66" s="132" t="s">
        <v>92</v>
      </c>
      <c r="C66" s="439" t="s">
        <v>93</v>
      </c>
      <c r="D66" s="440"/>
      <c r="E66" s="440"/>
      <c r="F66" s="140" t="s">
        <v>25</v>
      </c>
      <c r="G66" s="133"/>
      <c r="H66" s="133"/>
      <c r="I66" s="133">
        <f>'Stavebni cast'!G52</f>
        <v>0</v>
      </c>
      <c r="J66" s="138" t="str">
        <f>IF(I73=0,"",I66/I73*100)</f>
        <v/>
      </c>
    </row>
    <row r="67" spans="1:10" ht="36.75" customHeight="1">
      <c r="A67" s="127"/>
      <c r="B67" s="132" t="s">
        <v>94</v>
      </c>
      <c r="C67" s="439" t="s">
        <v>95</v>
      </c>
      <c r="D67" s="440"/>
      <c r="E67" s="440"/>
      <c r="F67" s="140" t="s">
        <v>25</v>
      </c>
      <c r="G67" s="133"/>
      <c r="H67" s="133"/>
      <c r="I67" s="133">
        <f>'Stavebni cast'!G59</f>
        <v>0</v>
      </c>
      <c r="J67" s="138" t="str">
        <f>IF(I73=0,"",I67/I73*100)</f>
        <v/>
      </c>
    </row>
    <row r="68" spans="1:10" ht="36.75" customHeight="1">
      <c r="A68" s="127"/>
      <c r="B68" s="132" t="s">
        <v>96</v>
      </c>
      <c r="C68" s="439" t="s">
        <v>97</v>
      </c>
      <c r="D68" s="440"/>
      <c r="E68" s="440"/>
      <c r="F68" s="140" t="s">
        <v>26</v>
      </c>
      <c r="G68" s="133"/>
      <c r="H68" s="133"/>
      <c r="I68" s="133">
        <f>'Za profese celkem'!G10</f>
        <v>0</v>
      </c>
      <c r="J68" s="138" t="str">
        <f>IF(I73=0,"",I68/I73*100)</f>
        <v/>
      </c>
    </row>
    <row r="69" spans="1:10" ht="36.75" customHeight="1">
      <c r="A69" s="127"/>
      <c r="B69" s="132" t="s">
        <v>98</v>
      </c>
      <c r="C69" s="439" t="s">
        <v>99</v>
      </c>
      <c r="D69" s="440"/>
      <c r="E69" s="440"/>
      <c r="F69" s="140" t="s">
        <v>26</v>
      </c>
      <c r="G69" s="133"/>
      <c r="H69" s="133"/>
      <c r="I69" s="133">
        <f>'Za profese celkem'!G12</f>
        <v>0</v>
      </c>
      <c r="J69" s="138" t="str">
        <f>IF(I73=0,"",I69/I73*100)</f>
        <v/>
      </c>
    </row>
    <row r="70" spans="1:10" ht="36.75" customHeight="1">
      <c r="A70" s="127"/>
      <c r="B70" s="132" t="s">
        <v>100</v>
      </c>
      <c r="C70" s="439" t="s">
        <v>101</v>
      </c>
      <c r="D70" s="440"/>
      <c r="E70" s="440"/>
      <c r="F70" s="140" t="s">
        <v>102</v>
      </c>
      <c r="G70" s="133"/>
      <c r="H70" s="133"/>
      <c r="I70" s="133">
        <f>'Stavebni cast'!G72</f>
        <v>0</v>
      </c>
      <c r="J70" s="138" t="str">
        <f>IF(I73=0,"",I70/I73*100)</f>
        <v/>
      </c>
    </row>
    <row r="71" spans="1:10" ht="36.75" customHeight="1">
      <c r="A71" s="127"/>
      <c r="B71" s="132" t="s">
        <v>103</v>
      </c>
      <c r="C71" s="439" t="s">
        <v>27</v>
      </c>
      <c r="D71" s="440"/>
      <c r="E71" s="440"/>
      <c r="F71" s="140" t="s">
        <v>103</v>
      </c>
      <c r="G71" s="133"/>
      <c r="H71" s="133"/>
      <c r="I71" s="133">
        <f>'00 0 Naklady'!G8</f>
        <v>0</v>
      </c>
      <c r="J71" s="138" t="str">
        <f>IF(I73=0,"",I71/I73*100)</f>
        <v/>
      </c>
    </row>
    <row r="72" spans="1:10" ht="36.75" customHeight="1">
      <c r="A72" s="127"/>
      <c r="B72" s="132" t="s">
        <v>104</v>
      </c>
      <c r="C72" s="439" t="s">
        <v>28</v>
      </c>
      <c r="D72" s="440"/>
      <c r="E72" s="440"/>
      <c r="F72" s="140" t="s">
        <v>104</v>
      </c>
      <c r="G72" s="133"/>
      <c r="H72" s="133"/>
      <c r="I72" s="133">
        <f>'00 0 Naklady'!G15</f>
        <v>0</v>
      </c>
      <c r="J72" s="138" t="str">
        <f>IF(I73=0,"",I72/I73*100)</f>
        <v/>
      </c>
    </row>
    <row r="73" spans="1:10" ht="25.5" customHeight="1">
      <c r="A73" s="128"/>
      <c r="B73" s="134" t="s">
        <v>1</v>
      </c>
      <c r="C73" s="135"/>
      <c r="D73" s="136"/>
      <c r="E73" s="136"/>
      <c r="F73" s="141"/>
      <c r="G73" s="137"/>
      <c r="H73" s="137"/>
      <c r="I73" s="137">
        <f>SUM(I59:I72)</f>
        <v>0</v>
      </c>
      <c r="J73" s="139">
        <f>SUM(J59:J72)</f>
        <v>0</v>
      </c>
    </row>
    <row r="74" spans="1:10">
      <c r="F74" s="86"/>
      <c r="G74" s="86"/>
      <c r="H74" s="86"/>
      <c r="I74" s="86"/>
      <c r="J74" s="87"/>
    </row>
    <row r="75" spans="1:10">
      <c r="F75" s="86"/>
      <c r="G75" s="86"/>
      <c r="H75" s="86"/>
      <c r="I75" s="86"/>
      <c r="J75" s="87"/>
    </row>
    <row r="76" spans="1:10">
      <c r="F76" s="86"/>
      <c r="G76" s="86"/>
      <c r="H76" s="86"/>
      <c r="I76" s="86"/>
      <c r="J76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C71:E71"/>
    <mergeCell ref="C72:E72"/>
    <mergeCell ref="C66:E66"/>
    <mergeCell ref="C67:E67"/>
    <mergeCell ref="C68:E68"/>
    <mergeCell ref="C69:E69"/>
    <mergeCell ref="C70:E70"/>
    <mergeCell ref="C61:E61"/>
    <mergeCell ref="C62:E62"/>
    <mergeCell ref="C63:E63"/>
    <mergeCell ref="C64:E64"/>
    <mergeCell ref="C65:E65"/>
    <mergeCell ref="C44:E44"/>
    <mergeCell ref="C45:E45"/>
    <mergeCell ref="B46:E46"/>
    <mergeCell ref="C59:E59"/>
    <mergeCell ref="C60:E60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19685039370078741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441" t="s">
        <v>6</v>
      </c>
      <c r="B1" s="441"/>
      <c r="C1" s="442"/>
      <c r="D1" s="441"/>
      <c r="E1" s="441"/>
      <c r="F1" s="441"/>
      <c r="G1" s="441"/>
    </row>
    <row r="2" spans="1:7" ht="24.95" customHeight="1">
      <c r="A2" s="49" t="s">
        <v>7</v>
      </c>
      <c r="B2" s="48"/>
      <c r="C2" s="443"/>
      <c r="D2" s="443"/>
      <c r="E2" s="443"/>
      <c r="F2" s="443"/>
      <c r="G2" s="444"/>
    </row>
    <row r="3" spans="1:7" ht="24.95" customHeight="1">
      <c r="A3" s="49" t="s">
        <v>8</v>
      </c>
      <c r="B3" s="48"/>
      <c r="C3" s="443"/>
      <c r="D3" s="443"/>
      <c r="E3" s="443"/>
      <c r="F3" s="443"/>
      <c r="G3" s="444"/>
    </row>
    <row r="4" spans="1:7" ht="24.95" customHeight="1">
      <c r="A4" s="49" t="s">
        <v>9</v>
      </c>
      <c r="B4" s="48"/>
      <c r="C4" s="443"/>
      <c r="D4" s="443"/>
      <c r="E4" s="443"/>
      <c r="F4" s="443"/>
      <c r="G4" s="444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B4D21-D295-4E98-9066-7099006062B5}">
  <sheetPr>
    <outlinePr summaryBelow="0"/>
  </sheetPr>
  <dimension ref="A1:BH5000"/>
  <sheetViews>
    <sheetView workbookViewId="0">
      <pane ySplit="7" topLeftCell="A8" activePane="bottomLeft" state="frozen"/>
      <selection pane="bottomLeft" activeCell="G30" sqref="G30"/>
    </sheetView>
  </sheetViews>
  <sheetFormatPr defaultRowHeight="12.75" outlineLevelRow="1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447" t="s">
        <v>105</v>
      </c>
      <c r="B1" s="447"/>
      <c r="C1" s="447"/>
      <c r="D1" s="447"/>
      <c r="E1" s="447"/>
      <c r="F1" s="447"/>
      <c r="G1" s="447"/>
      <c r="AG1" t="s">
        <v>106</v>
      </c>
    </row>
    <row r="2" spans="1:60" ht="25.15" customHeight="1">
      <c r="A2" s="49" t="s">
        <v>7</v>
      </c>
      <c r="B2" s="48" t="s">
        <v>43</v>
      </c>
      <c r="C2" s="448" t="s">
        <v>44</v>
      </c>
      <c r="D2" s="449"/>
      <c r="E2" s="449"/>
      <c r="F2" s="449"/>
      <c r="G2" s="450"/>
      <c r="AG2" t="s">
        <v>107</v>
      </c>
    </row>
    <row r="3" spans="1:60" ht="25.15" customHeight="1">
      <c r="A3" s="49" t="s">
        <v>8</v>
      </c>
      <c r="B3" s="48" t="s">
        <v>108</v>
      </c>
      <c r="C3" s="448" t="s">
        <v>109</v>
      </c>
      <c r="D3" s="449"/>
      <c r="E3" s="449"/>
      <c r="F3" s="449"/>
      <c r="G3" s="450"/>
      <c r="AC3" s="125" t="s">
        <v>110</v>
      </c>
      <c r="AG3" t="s">
        <v>111</v>
      </c>
    </row>
    <row r="4" spans="1:60" ht="25.15" customHeight="1">
      <c r="A4" s="143" t="s">
        <v>9</v>
      </c>
      <c r="B4" s="144" t="s">
        <v>58</v>
      </c>
      <c r="C4" s="451" t="s">
        <v>59</v>
      </c>
      <c r="D4" s="452"/>
      <c r="E4" s="452"/>
      <c r="F4" s="452"/>
      <c r="G4" s="453"/>
      <c r="AG4" t="s">
        <v>112</v>
      </c>
    </row>
    <row r="5" spans="1:60">
      <c r="D5" s="10"/>
    </row>
    <row r="6" spans="1:60" ht="38.25">
      <c r="A6" s="146" t="s">
        <v>113</v>
      </c>
      <c r="B6" s="148" t="s">
        <v>114</v>
      </c>
      <c r="C6" s="148" t="s">
        <v>115</v>
      </c>
      <c r="D6" s="147" t="s">
        <v>116</v>
      </c>
      <c r="E6" s="146" t="s">
        <v>117</v>
      </c>
      <c r="F6" s="145" t="s">
        <v>118</v>
      </c>
      <c r="G6" s="146" t="s">
        <v>29</v>
      </c>
      <c r="H6" s="149" t="s">
        <v>30</v>
      </c>
      <c r="I6" s="149" t="s">
        <v>119</v>
      </c>
      <c r="J6" s="149" t="s">
        <v>31</v>
      </c>
      <c r="K6" s="149" t="s">
        <v>120</v>
      </c>
      <c r="L6" s="149" t="s">
        <v>121</v>
      </c>
      <c r="M6" s="149" t="s">
        <v>122</v>
      </c>
      <c r="N6" s="149" t="s">
        <v>123</v>
      </c>
      <c r="O6" s="149" t="s">
        <v>124</v>
      </c>
      <c r="P6" s="149" t="s">
        <v>125</v>
      </c>
      <c r="Q6" s="149" t="s">
        <v>126</v>
      </c>
      <c r="R6" s="149" t="s">
        <v>127</v>
      </c>
      <c r="S6" s="149" t="s">
        <v>128</v>
      </c>
      <c r="T6" s="149" t="s">
        <v>129</v>
      </c>
      <c r="U6" s="149" t="s">
        <v>130</v>
      </c>
      <c r="V6" s="149" t="s">
        <v>131</v>
      </c>
      <c r="W6" s="149" t="s">
        <v>132</v>
      </c>
      <c r="X6" s="149" t="s">
        <v>133</v>
      </c>
    </row>
    <row r="7" spans="1:60" hidden="1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</row>
    <row r="8" spans="1:60">
      <c r="A8" s="162" t="s">
        <v>134</v>
      </c>
      <c r="B8" s="163" t="s">
        <v>103</v>
      </c>
      <c r="C8" s="184" t="s">
        <v>27</v>
      </c>
      <c r="D8" s="164"/>
      <c r="E8" s="165"/>
      <c r="F8" s="166"/>
      <c r="G8" s="166">
        <f>SUMIF(AG9:AG14,"&lt;&gt;NOR",G9:G14)</f>
        <v>0</v>
      </c>
      <c r="H8" s="166"/>
      <c r="I8" s="166">
        <f>SUM(I9:I14)</f>
        <v>0</v>
      </c>
      <c r="J8" s="166"/>
      <c r="K8" s="166">
        <f>SUM(K9:K14)</f>
        <v>88846.349999999991</v>
      </c>
      <c r="L8" s="166"/>
      <c r="M8" s="166">
        <f>SUM(M9:M14)</f>
        <v>0</v>
      </c>
      <c r="N8" s="165"/>
      <c r="O8" s="165">
        <f>SUM(O9:O14)</f>
        <v>0</v>
      </c>
      <c r="P8" s="165"/>
      <c r="Q8" s="165">
        <f>SUM(Q9:Q14)</f>
        <v>0</v>
      </c>
      <c r="R8" s="166"/>
      <c r="S8" s="166"/>
      <c r="T8" s="167"/>
      <c r="U8" s="161"/>
      <c r="V8" s="161">
        <f>SUM(V9:V14)</f>
        <v>0</v>
      </c>
      <c r="W8" s="161"/>
      <c r="X8" s="161"/>
      <c r="AG8" t="s">
        <v>135</v>
      </c>
    </row>
    <row r="9" spans="1:60" outlineLevel="1">
      <c r="A9" s="169">
        <v>1</v>
      </c>
      <c r="B9" s="170" t="s">
        <v>136</v>
      </c>
      <c r="C9" s="185" t="s">
        <v>137</v>
      </c>
      <c r="D9" s="171" t="s">
        <v>138</v>
      </c>
      <c r="E9" s="172">
        <v>1</v>
      </c>
      <c r="F9" s="173">
        <v>0</v>
      </c>
      <c r="G9" s="174">
        <f>ROUND(E9*F9,2)</f>
        <v>0</v>
      </c>
      <c r="H9" s="173">
        <v>0</v>
      </c>
      <c r="I9" s="174">
        <f>ROUND(E9*H9,2)</f>
        <v>0</v>
      </c>
      <c r="J9" s="173">
        <v>33317.379999999997</v>
      </c>
      <c r="K9" s="174">
        <f>ROUND(E9*J9,2)</f>
        <v>33317.379999999997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/>
      <c r="S9" s="174" t="s">
        <v>139</v>
      </c>
      <c r="T9" s="175" t="s">
        <v>140</v>
      </c>
      <c r="U9" s="160">
        <v>0</v>
      </c>
      <c r="V9" s="160">
        <f>ROUND(E9*U9,2)</f>
        <v>0</v>
      </c>
      <c r="W9" s="160"/>
      <c r="X9" s="160" t="s">
        <v>141</v>
      </c>
      <c r="Y9" s="150"/>
      <c r="Z9" s="150"/>
      <c r="AA9" s="150"/>
      <c r="AB9" s="150"/>
      <c r="AC9" s="150"/>
      <c r="AD9" s="150"/>
      <c r="AE9" s="150"/>
      <c r="AF9" s="150"/>
      <c r="AG9" s="150" t="s">
        <v>142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>
      <c r="A10" s="157"/>
      <c r="B10" s="158"/>
      <c r="C10" s="445" t="s">
        <v>143</v>
      </c>
      <c r="D10" s="446"/>
      <c r="E10" s="446"/>
      <c r="F10" s="446"/>
      <c r="G10" s="446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50"/>
      <c r="Z10" s="150"/>
      <c r="AA10" s="150"/>
      <c r="AB10" s="150"/>
      <c r="AC10" s="150"/>
      <c r="AD10" s="150"/>
      <c r="AE10" s="150"/>
      <c r="AF10" s="150"/>
      <c r="AG10" s="150" t="s">
        <v>144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>
      <c r="A11" s="169">
        <v>2</v>
      </c>
      <c r="B11" s="170" t="s">
        <v>145</v>
      </c>
      <c r="C11" s="185" t="s">
        <v>146</v>
      </c>
      <c r="D11" s="171" t="s">
        <v>138</v>
      </c>
      <c r="E11" s="172">
        <v>1</v>
      </c>
      <c r="F11" s="173">
        <v>0</v>
      </c>
      <c r="G11" s="174">
        <f>ROUND(E11*F11,2)</f>
        <v>0</v>
      </c>
      <c r="H11" s="173">
        <v>0</v>
      </c>
      <c r="I11" s="174">
        <f>ROUND(E11*H11,2)</f>
        <v>0</v>
      </c>
      <c r="J11" s="173">
        <v>33317.379999999997</v>
      </c>
      <c r="K11" s="174">
        <f>ROUND(E11*J11,2)</f>
        <v>33317.379999999997</v>
      </c>
      <c r="L11" s="174">
        <v>21</v>
      </c>
      <c r="M11" s="174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4"/>
      <c r="S11" s="174" t="s">
        <v>139</v>
      </c>
      <c r="T11" s="175" t="s">
        <v>140</v>
      </c>
      <c r="U11" s="160">
        <v>0</v>
      </c>
      <c r="V11" s="160">
        <f>ROUND(E11*U11,2)</f>
        <v>0</v>
      </c>
      <c r="W11" s="160"/>
      <c r="X11" s="160" t="s">
        <v>141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147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>
      <c r="A12" s="157"/>
      <c r="B12" s="158"/>
      <c r="C12" s="445" t="s">
        <v>148</v>
      </c>
      <c r="D12" s="446"/>
      <c r="E12" s="446"/>
      <c r="F12" s="446"/>
      <c r="G12" s="446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50"/>
      <c r="Z12" s="150"/>
      <c r="AA12" s="150"/>
      <c r="AB12" s="150"/>
      <c r="AC12" s="150"/>
      <c r="AD12" s="150"/>
      <c r="AE12" s="150"/>
      <c r="AF12" s="150"/>
      <c r="AG12" s="150" t="s">
        <v>144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76" t="str">
        <f>C12</f>
        <v>Náklady na ztížené provádění stavebních prací v důsledku nepřerušeného provozu na staveništi nebo v případech nepřerušeného provozu v objektech v nichž se stavební práce provádí.</v>
      </c>
      <c r="BB12" s="150"/>
      <c r="BC12" s="150"/>
      <c r="BD12" s="150"/>
      <c r="BE12" s="150"/>
      <c r="BF12" s="150"/>
      <c r="BG12" s="150"/>
      <c r="BH12" s="150"/>
    </row>
    <row r="13" spans="1:60" outlineLevel="1">
      <c r="A13" s="169">
        <v>3</v>
      </c>
      <c r="B13" s="170" t="s">
        <v>149</v>
      </c>
      <c r="C13" s="185" t="s">
        <v>150</v>
      </c>
      <c r="D13" s="171" t="s">
        <v>138</v>
      </c>
      <c r="E13" s="172">
        <v>1</v>
      </c>
      <c r="F13" s="173">
        <v>0</v>
      </c>
      <c r="G13" s="174">
        <f>ROUND(E13*F13,2)</f>
        <v>0</v>
      </c>
      <c r="H13" s="173">
        <v>0</v>
      </c>
      <c r="I13" s="174">
        <f>ROUND(E13*H13,2)</f>
        <v>0</v>
      </c>
      <c r="J13" s="173">
        <v>22211.59</v>
      </c>
      <c r="K13" s="174">
        <f>ROUND(E13*J13,2)</f>
        <v>22211.59</v>
      </c>
      <c r="L13" s="174">
        <v>21</v>
      </c>
      <c r="M13" s="174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4"/>
      <c r="S13" s="174" t="s">
        <v>139</v>
      </c>
      <c r="T13" s="175" t="s">
        <v>140</v>
      </c>
      <c r="U13" s="160">
        <v>0</v>
      </c>
      <c r="V13" s="160">
        <f>ROUND(E13*U13,2)</f>
        <v>0</v>
      </c>
      <c r="W13" s="160"/>
      <c r="X13" s="160" t="s">
        <v>141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142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>
      <c r="A14" s="157"/>
      <c r="B14" s="158"/>
      <c r="C14" s="445" t="s">
        <v>151</v>
      </c>
      <c r="D14" s="446"/>
      <c r="E14" s="446"/>
      <c r="F14" s="446"/>
      <c r="G14" s="446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50"/>
      <c r="Z14" s="150"/>
      <c r="AA14" s="150"/>
      <c r="AB14" s="150"/>
      <c r="AC14" s="150"/>
      <c r="AD14" s="150"/>
      <c r="AE14" s="150"/>
      <c r="AF14" s="150"/>
      <c r="AG14" s="150" t="s">
        <v>144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>
      <c r="A15" s="162" t="s">
        <v>134</v>
      </c>
      <c r="B15" s="163" t="s">
        <v>104</v>
      </c>
      <c r="C15" s="184" t="s">
        <v>28</v>
      </c>
      <c r="D15" s="164"/>
      <c r="E15" s="165"/>
      <c r="F15" s="166"/>
      <c r="G15" s="166">
        <f>SUMIF(AG16:AG19,"&lt;&gt;NOR",G16:G19)</f>
        <v>0</v>
      </c>
      <c r="H15" s="166"/>
      <c r="I15" s="166">
        <f>SUM(I16:I19)</f>
        <v>0</v>
      </c>
      <c r="J15" s="166"/>
      <c r="K15" s="166">
        <f>SUM(K16:K19)</f>
        <v>70000</v>
      </c>
      <c r="L15" s="166"/>
      <c r="M15" s="166">
        <f>SUM(M16:M19)</f>
        <v>0</v>
      </c>
      <c r="N15" s="165"/>
      <c r="O15" s="165">
        <f>SUM(O16:O19)</f>
        <v>0</v>
      </c>
      <c r="P15" s="165"/>
      <c r="Q15" s="165">
        <f>SUM(Q16:Q19)</f>
        <v>0</v>
      </c>
      <c r="R15" s="166"/>
      <c r="S15" s="166"/>
      <c r="T15" s="167"/>
      <c r="U15" s="161"/>
      <c r="V15" s="161">
        <f>SUM(V16:V19)</f>
        <v>0</v>
      </c>
      <c r="W15" s="161"/>
      <c r="X15" s="161"/>
      <c r="AG15" t="s">
        <v>135</v>
      </c>
    </row>
    <row r="16" spans="1:60" outlineLevel="1">
      <c r="A16" s="169">
        <v>4</v>
      </c>
      <c r="B16" s="170" t="s">
        <v>152</v>
      </c>
      <c r="C16" s="185" t="s">
        <v>153</v>
      </c>
      <c r="D16" s="171" t="s">
        <v>138</v>
      </c>
      <c r="E16" s="172">
        <v>1</v>
      </c>
      <c r="F16" s="173">
        <v>0</v>
      </c>
      <c r="G16" s="174">
        <f>ROUND(E16*F16,2)</f>
        <v>0</v>
      </c>
      <c r="H16" s="173">
        <v>0</v>
      </c>
      <c r="I16" s="174">
        <f>ROUND(E16*H16,2)</f>
        <v>0</v>
      </c>
      <c r="J16" s="173">
        <v>20000</v>
      </c>
      <c r="K16" s="174">
        <f>ROUND(E16*J16,2)</f>
        <v>20000</v>
      </c>
      <c r="L16" s="174">
        <v>21</v>
      </c>
      <c r="M16" s="174">
        <f>G16*(1+L16/100)</f>
        <v>0</v>
      </c>
      <c r="N16" s="172">
        <v>0</v>
      </c>
      <c r="O16" s="172">
        <f>ROUND(E16*N16,2)</f>
        <v>0</v>
      </c>
      <c r="P16" s="172">
        <v>0</v>
      </c>
      <c r="Q16" s="172">
        <f>ROUND(E16*P16,2)</f>
        <v>0</v>
      </c>
      <c r="R16" s="174"/>
      <c r="S16" s="174" t="s">
        <v>139</v>
      </c>
      <c r="T16" s="175" t="s">
        <v>140</v>
      </c>
      <c r="U16" s="160">
        <v>0</v>
      </c>
      <c r="V16" s="160">
        <f>ROUND(E16*U16,2)</f>
        <v>0</v>
      </c>
      <c r="W16" s="160"/>
      <c r="X16" s="160" t="s">
        <v>141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154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>
      <c r="A17" s="157"/>
      <c r="B17" s="158"/>
      <c r="C17" s="445" t="s">
        <v>155</v>
      </c>
      <c r="D17" s="446"/>
      <c r="E17" s="446"/>
      <c r="F17" s="446"/>
      <c r="G17" s="446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50"/>
      <c r="Z17" s="150"/>
      <c r="AA17" s="150"/>
      <c r="AB17" s="150"/>
      <c r="AC17" s="150"/>
      <c r="AD17" s="150"/>
      <c r="AE17" s="150"/>
      <c r="AF17" s="150"/>
      <c r="AG17" s="150" t="s">
        <v>144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76" t="str">
        <f>C17</f>
        <v>Náklady na vyhotovení dokumentace skutečného provedení stavby a její předání objednateli v požadované formě a požadovaném počtu.</v>
      </c>
      <c r="BB17" s="150"/>
      <c r="BC17" s="150"/>
      <c r="BD17" s="150"/>
      <c r="BE17" s="150"/>
      <c r="BF17" s="150"/>
      <c r="BG17" s="150"/>
      <c r="BH17" s="150"/>
    </row>
    <row r="18" spans="1:60" outlineLevel="1">
      <c r="A18" s="177">
        <v>5</v>
      </c>
      <c r="B18" s="178" t="s">
        <v>156</v>
      </c>
      <c r="C18" s="186" t="s">
        <v>157</v>
      </c>
      <c r="D18" s="179" t="s">
        <v>138</v>
      </c>
      <c r="E18" s="180">
        <v>1</v>
      </c>
      <c r="F18" s="181">
        <v>0</v>
      </c>
      <c r="G18" s="182">
        <f>ROUND(E18*F18,2)</f>
        <v>0</v>
      </c>
      <c r="H18" s="181">
        <v>0</v>
      </c>
      <c r="I18" s="182">
        <f>ROUND(E18*H18,2)</f>
        <v>0</v>
      </c>
      <c r="J18" s="181">
        <v>25000</v>
      </c>
      <c r="K18" s="182">
        <f>ROUND(E18*J18,2)</f>
        <v>25000</v>
      </c>
      <c r="L18" s="182">
        <v>21</v>
      </c>
      <c r="M18" s="182">
        <f>G18*(1+L18/100)</f>
        <v>0</v>
      </c>
      <c r="N18" s="180">
        <v>0</v>
      </c>
      <c r="O18" s="180">
        <f>ROUND(E18*N18,2)</f>
        <v>0</v>
      </c>
      <c r="P18" s="180">
        <v>0</v>
      </c>
      <c r="Q18" s="180">
        <f>ROUND(E18*P18,2)</f>
        <v>0</v>
      </c>
      <c r="R18" s="182"/>
      <c r="S18" s="182" t="s">
        <v>158</v>
      </c>
      <c r="T18" s="183" t="s">
        <v>140</v>
      </c>
      <c r="U18" s="160">
        <v>0</v>
      </c>
      <c r="V18" s="160">
        <f>ROUND(E18*U18,2)</f>
        <v>0</v>
      </c>
      <c r="W18" s="160"/>
      <c r="X18" s="160" t="s">
        <v>141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154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>
      <c r="A19" s="169">
        <v>6</v>
      </c>
      <c r="B19" s="170" t="s">
        <v>159</v>
      </c>
      <c r="C19" s="185" t="s">
        <v>160</v>
      </c>
      <c r="D19" s="171" t="s">
        <v>138</v>
      </c>
      <c r="E19" s="172">
        <v>1</v>
      </c>
      <c r="F19" s="173">
        <v>0</v>
      </c>
      <c r="G19" s="174">
        <f>ROUND(E19*F19,2)</f>
        <v>0</v>
      </c>
      <c r="H19" s="173">
        <v>0</v>
      </c>
      <c r="I19" s="174">
        <f>ROUND(E19*H19,2)</f>
        <v>0</v>
      </c>
      <c r="J19" s="173">
        <v>25000</v>
      </c>
      <c r="K19" s="174">
        <f>ROUND(E19*J19,2)</f>
        <v>25000</v>
      </c>
      <c r="L19" s="174">
        <v>21</v>
      </c>
      <c r="M19" s="174">
        <f>G19*(1+L19/100)</f>
        <v>0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4"/>
      <c r="S19" s="174" t="s">
        <v>158</v>
      </c>
      <c r="T19" s="175" t="s">
        <v>140</v>
      </c>
      <c r="U19" s="160">
        <v>0</v>
      </c>
      <c r="V19" s="160">
        <f>ROUND(E19*U19,2)</f>
        <v>0</v>
      </c>
      <c r="W19" s="160"/>
      <c r="X19" s="160" t="s">
        <v>141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154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>
      <c r="A20" s="3"/>
      <c r="B20" s="4"/>
      <c r="C20" s="187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AE20">
        <v>15</v>
      </c>
      <c r="AF20">
        <v>21</v>
      </c>
      <c r="AG20" t="s">
        <v>121</v>
      </c>
    </row>
    <row r="21" spans="1:60">
      <c r="A21" s="153"/>
      <c r="B21" s="154" t="s">
        <v>29</v>
      </c>
      <c r="C21" s="188"/>
      <c r="D21" s="155"/>
      <c r="E21" s="156"/>
      <c r="F21" s="156"/>
      <c r="G21" s="168">
        <f>G8+G15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E21">
        <f>SUMIF(L7:L19,AE20,G7:G19)</f>
        <v>0</v>
      </c>
      <c r="AF21">
        <f>SUMIF(L7:L19,AF20,G7:G19)</f>
        <v>0</v>
      </c>
      <c r="AG21" t="s">
        <v>161</v>
      </c>
    </row>
    <row r="22" spans="1:60">
      <c r="C22" s="189"/>
      <c r="D22" s="10"/>
      <c r="AG22" t="s">
        <v>162</v>
      </c>
    </row>
    <row r="23" spans="1:60">
      <c r="D23" s="10"/>
    </row>
    <row r="24" spans="1:60">
      <c r="D24" s="10"/>
    </row>
    <row r="25" spans="1:60">
      <c r="D25" s="10"/>
    </row>
    <row r="26" spans="1:60">
      <c r="D26" s="10"/>
    </row>
    <row r="27" spans="1:60">
      <c r="D27" s="10"/>
    </row>
    <row r="28" spans="1:60">
      <c r="D28" s="10"/>
    </row>
    <row r="29" spans="1:60">
      <c r="D29" s="10"/>
    </row>
    <row r="30" spans="1:60">
      <c r="D30" s="10"/>
    </row>
    <row r="31" spans="1:60">
      <c r="D31" s="10"/>
    </row>
    <row r="32" spans="1:60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8">
    <mergeCell ref="C14:G14"/>
    <mergeCell ref="C17:G17"/>
    <mergeCell ref="A1:G1"/>
    <mergeCell ref="C2:G2"/>
    <mergeCell ref="C3:G3"/>
    <mergeCell ref="C4:G4"/>
    <mergeCell ref="C10:G10"/>
    <mergeCell ref="C12:G12"/>
  </mergeCells>
  <pageMargins left="0.19685039370078741" right="0.19685039370078741" top="0.59055118110236215" bottom="0.39370078740157483" header="0" footer="0.19685039370078741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85AF-D447-4DE4-8D90-3A23304F1FC0}">
  <sheetPr>
    <outlinePr summaryBelow="0"/>
  </sheetPr>
  <dimension ref="A1:BH5002"/>
  <sheetViews>
    <sheetView zoomScale="115" zoomScaleNormal="115" workbookViewId="0">
      <pane ySplit="7" topLeftCell="A93" activePane="bottomLeft" state="frozen"/>
      <selection pane="bottomLeft" activeCell="AA93" sqref="AA93"/>
    </sheetView>
  </sheetViews>
  <sheetFormatPr defaultRowHeight="12.75" outlineLevelRow="1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447" t="s">
        <v>163</v>
      </c>
      <c r="B1" s="447"/>
      <c r="C1" s="447"/>
      <c r="D1" s="447"/>
      <c r="E1" s="447"/>
      <c r="F1" s="447"/>
      <c r="G1" s="447"/>
      <c r="AG1" t="s">
        <v>106</v>
      </c>
    </row>
    <row r="2" spans="1:60" ht="25.15" customHeight="1">
      <c r="A2" s="49" t="s">
        <v>7</v>
      </c>
      <c r="B2" s="48" t="s">
        <v>43</v>
      </c>
      <c r="C2" s="448" t="s">
        <v>44</v>
      </c>
      <c r="D2" s="449"/>
      <c r="E2" s="449"/>
      <c r="F2" s="449"/>
      <c r="G2" s="450"/>
      <c r="AG2" t="s">
        <v>107</v>
      </c>
    </row>
    <row r="3" spans="1:60" ht="25.15" customHeight="1">
      <c r="A3" s="49" t="s">
        <v>8</v>
      </c>
      <c r="B3" s="48" t="s">
        <v>61</v>
      </c>
      <c r="C3" s="448" t="s">
        <v>44</v>
      </c>
      <c r="D3" s="449"/>
      <c r="E3" s="449"/>
      <c r="F3" s="449"/>
      <c r="G3" s="450"/>
      <c r="AC3" s="125" t="s">
        <v>107</v>
      </c>
      <c r="AG3" t="s">
        <v>111</v>
      </c>
    </row>
    <row r="4" spans="1:60" ht="25.15" customHeight="1">
      <c r="A4" s="143" t="s">
        <v>9</v>
      </c>
      <c r="B4" s="144" t="s">
        <v>61</v>
      </c>
      <c r="C4" s="451" t="s">
        <v>62</v>
      </c>
      <c r="D4" s="452"/>
      <c r="E4" s="452"/>
      <c r="F4" s="452"/>
      <c r="G4" s="453"/>
      <c r="AG4" t="s">
        <v>112</v>
      </c>
    </row>
    <row r="5" spans="1:60">
      <c r="D5" s="10"/>
    </row>
    <row r="6" spans="1:60" ht="38.25">
      <c r="A6" s="146" t="s">
        <v>113</v>
      </c>
      <c r="B6" s="148" t="s">
        <v>114</v>
      </c>
      <c r="C6" s="148" t="s">
        <v>115</v>
      </c>
      <c r="D6" s="147" t="s">
        <v>116</v>
      </c>
      <c r="E6" s="146" t="s">
        <v>117</v>
      </c>
      <c r="F6" s="145" t="s">
        <v>118</v>
      </c>
      <c r="G6" s="146" t="s">
        <v>29</v>
      </c>
      <c r="H6" s="149" t="s">
        <v>30</v>
      </c>
      <c r="I6" s="149" t="s">
        <v>119</v>
      </c>
      <c r="J6" s="149" t="s">
        <v>31</v>
      </c>
      <c r="K6" s="149" t="s">
        <v>120</v>
      </c>
      <c r="L6" s="149" t="s">
        <v>121</v>
      </c>
      <c r="M6" s="149" t="s">
        <v>122</v>
      </c>
      <c r="N6" s="149" t="s">
        <v>123</v>
      </c>
      <c r="O6" s="149" t="s">
        <v>124</v>
      </c>
      <c r="P6" s="149" t="s">
        <v>125</v>
      </c>
      <c r="Q6" s="149" t="s">
        <v>126</v>
      </c>
      <c r="R6" s="149" t="s">
        <v>127</v>
      </c>
      <c r="S6" s="149" t="s">
        <v>128</v>
      </c>
      <c r="T6" s="149" t="s">
        <v>129</v>
      </c>
      <c r="U6" s="149" t="s">
        <v>130</v>
      </c>
      <c r="V6" s="149" t="s">
        <v>131</v>
      </c>
      <c r="W6" s="149" t="s">
        <v>132</v>
      </c>
      <c r="X6" s="149" t="s">
        <v>133</v>
      </c>
    </row>
    <row r="7" spans="1:60" hidden="1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</row>
    <row r="8" spans="1:60">
      <c r="A8" s="162" t="s">
        <v>134</v>
      </c>
      <c r="B8" s="163" t="s">
        <v>78</v>
      </c>
      <c r="C8" s="184" t="s">
        <v>79</v>
      </c>
      <c r="D8" s="164"/>
      <c r="E8" s="165"/>
      <c r="F8" s="166"/>
      <c r="G8" s="166">
        <f>SUMIF(AG9:AG10,"&lt;&gt;NOR",G9:G10)</f>
        <v>0</v>
      </c>
      <c r="H8" s="166"/>
      <c r="I8" s="166">
        <f>SUM(I9:I10)</f>
        <v>0</v>
      </c>
      <c r="J8" s="166"/>
      <c r="K8" s="166">
        <f>SUM(K9:K10)</f>
        <v>11510.4</v>
      </c>
      <c r="L8" s="166"/>
      <c r="M8" s="166">
        <f>SUM(M9:M10)</f>
        <v>0</v>
      </c>
      <c r="N8" s="165"/>
      <c r="O8" s="165">
        <f>SUM(O9:O10)</f>
        <v>0.22</v>
      </c>
      <c r="P8" s="165"/>
      <c r="Q8" s="165">
        <f>SUM(Q9:Q10)</f>
        <v>0</v>
      </c>
      <c r="R8" s="166"/>
      <c r="S8" s="166"/>
      <c r="T8" s="167"/>
      <c r="U8" s="161"/>
      <c r="V8" s="161">
        <f>SUM(V9:V10)</f>
        <v>10.050000000000001</v>
      </c>
      <c r="W8" s="161"/>
      <c r="X8" s="161"/>
      <c r="AG8" t="s">
        <v>135</v>
      </c>
    </row>
    <row r="9" spans="1:60" outlineLevel="1">
      <c r="A9" s="169">
        <v>1</v>
      </c>
      <c r="B9" s="170" t="s">
        <v>164</v>
      </c>
      <c r="C9" s="185" t="s">
        <v>165</v>
      </c>
      <c r="D9" s="171" t="s">
        <v>166</v>
      </c>
      <c r="E9" s="172">
        <v>10.464</v>
      </c>
      <c r="F9" s="173">
        <v>0</v>
      </c>
      <c r="G9" s="174">
        <f>ROUND(E9*F9,2)</f>
        <v>0</v>
      </c>
      <c r="H9" s="173">
        <v>0</v>
      </c>
      <c r="I9" s="174">
        <f>ROUND(E9*H9,2)</f>
        <v>0</v>
      </c>
      <c r="J9" s="173">
        <v>1100</v>
      </c>
      <c r="K9" s="174">
        <f>ROUND(E9*J9,2)</f>
        <v>11510.4</v>
      </c>
      <c r="L9" s="174">
        <v>21</v>
      </c>
      <c r="M9" s="174">
        <f>G9*(1+L9/100)</f>
        <v>0</v>
      </c>
      <c r="N9" s="172">
        <v>2.1350000000000001E-2</v>
      </c>
      <c r="O9" s="172">
        <f>ROUND(E9*N9,2)</f>
        <v>0.22</v>
      </c>
      <c r="P9" s="172">
        <v>0</v>
      </c>
      <c r="Q9" s="172">
        <f>ROUND(E9*P9,2)</f>
        <v>0</v>
      </c>
      <c r="R9" s="174"/>
      <c r="S9" s="174" t="s">
        <v>158</v>
      </c>
      <c r="T9" s="175" t="s">
        <v>140</v>
      </c>
      <c r="U9" s="160">
        <v>0.96</v>
      </c>
      <c r="V9" s="160">
        <f>ROUND(E9*U9,2)</f>
        <v>10.050000000000001</v>
      </c>
      <c r="W9" s="160"/>
      <c r="X9" s="160" t="s">
        <v>167</v>
      </c>
      <c r="Y9" s="150"/>
      <c r="Z9" s="150"/>
      <c r="AA9" s="150"/>
      <c r="AB9" s="150"/>
      <c r="AC9" s="150"/>
      <c r="AD9" s="150"/>
      <c r="AE9" s="150"/>
      <c r="AF9" s="150"/>
      <c r="AG9" s="150" t="s">
        <v>168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>
      <c r="A10" s="157"/>
      <c r="B10" s="158"/>
      <c r="C10" s="192" t="s">
        <v>169</v>
      </c>
      <c r="D10" s="190"/>
      <c r="E10" s="191">
        <v>10.464</v>
      </c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50"/>
      <c r="Z10" s="150"/>
      <c r="AA10" s="150"/>
      <c r="AB10" s="150"/>
      <c r="AC10" s="150"/>
      <c r="AD10" s="150"/>
      <c r="AE10" s="150"/>
      <c r="AF10" s="150"/>
      <c r="AG10" s="150" t="s">
        <v>170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>
      <c r="A11" s="162" t="s">
        <v>134</v>
      </c>
      <c r="B11" s="163" t="s">
        <v>80</v>
      </c>
      <c r="C11" s="184" t="s">
        <v>81</v>
      </c>
      <c r="D11" s="164"/>
      <c r="E11" s="165"/>
      <c r="F11" s="166"/>
      <c r="G11" s="166">
        <f>SUMIF(AG12:AG12,"&lt;&gt;NOR",G12:G12)</f>
        <v>0</v>
      </c>
      <c r="H11" s="166"/>
      <c r="I11" s="166">
        <f>SUM(I12:I12)</f>
        <v>0</v>
      </c>
      <c r="J11" s="166"/>
      <c r="K11" s="166">
        <f>SUM(K12:K12)</f>
        <v>15000</v>
      </c>
      <c r="L11" s="166"/>
      <c r="M11" s="166">
        <f>SUM(M12:M12)</f>
        <v>0</v>
      </c>
      <c r="N11" s="165"/>
      <c r="O11" s="165">
        <f>SUM(O12:O12)</f>
        <v>0</v>
      </c>
      <c r="P11" s="165"/>
      <c r="Q11" s="165">
        <f>SUM(Q12:Q12)</f>
        <v>0</v>
      </c>
      <c r="R11" s="166"/>
      <c r="S11" s="166"/>
      <c r="T11" s="167"/>
      <c r="U11" s="161"/>
      <c r="V11" s="161">
        <f>SUM(V12:V12)</f>
        <v>2</v>
      </c>
      <c r="W11" s="161"/>
      <c r="X11" s="161"/>
      <c r="AG11" t="s">
        <v>135</v>
      </c>
    </row>
    <row r="12" spans="1:60" outlineLevel="1">
      <c r="A12" s="177">
        <v>2</v>
      </c>
      <c r="B12" s="178" t="s">
        <v>171</v>
      </c>
      <c r="C12" s="186" t="s">
        <v>172</v>
      </c>
      <c r="D12" s="179" t="s">
        <v>173</v>
      </c>
      <c r="E12" s="180">
        <v>1</v>
      </c>
      <c r="F12" s="181">
        <v>0</v>
      </c>
      <c r="G12" s="182">
        <f>ROUND(E12*F12,2)</f>
        <v>0</v>
      </c>
      <c r="H12" s="181">
        <v>0</v>
      </c>
      <c r="I12" s="182">
        <f>ROUND(E12*H12,2)</f>
        <v>0</v>
      </c>
      <c r="J12" s="181">
        <v>15000</v>
      </c>
      <c r="K12" s="182">
        <f>ROUND(E12*J12,2)</f>
        <v>15000</v>
      </c>
      <c r="L12" s="182">
        <v>21</v>
      </c>
      <c r="M12" s="182">
        <f>G12*(1+L12/100)</f>
        <v>0</v>
      </c>
      <c r="N12" s="180">
        <v>0</v>
      </c>
      <c r="O12" s="180">
        <f>ROUND(E12*N12,2)</f>
        <v>0</v>
      </c>
      <c r="P12" s="180">
        <v>0</v>
      </c>
      <c r="Q12" s="180">
        <f>ROUND(E12*P12,2)</f>
        <v>0</v>
      </c>
      <c r="R12" s="182"/>
      <c r="S12" s="182" t="s">
        <v>158</v>
      </c>
      <c r="T12" s="183" t="s">
        <v>140</v>
      </c>
      <c r="U12" s="160">
        <v>2</v>
      </c>
      <c r="V12" s="160">
        <f>ROUND(E12*U12,2)</f>
        <v>2</v>
      </c>
      <c r="W12" s="160"/>
      <c r="X12" s="160" t="s">
        <v>167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168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>
      <c r="A13" s="162" t="s">
        <v>134</v>
      </c>
      <c r="B13" s="163" t="s">
        <v>82</v>
      </c>
      <c r="C13" s="184" t="s">
        <v>83</v>
      </c>
      <c r="D13" s="164"/>
      <c r="E13" s="165"/>
      <c r="F13" s="166"/>
      <c r="G13" s="166">
        <f>SUMIF(AG14:AG23,"&lt;&gt;NOR",G14:G23)</f>
        <v>0</v>
      </c>
      <c r="H13" s="166"/>
      <c r="I13" s="166">
        <f>SUM(I14:I23)</f>
        <v>13402.76</v>
      </c>
      <c r="J13" s="166"/>
      <c r="K13" s="166">
        <f>SUM(K14:K23)</f>
        <v>48938.58</v>
      </c>
      <c r="L13" s="166"/>
      <c r="M13" s="166">
        <f>SUM(M14:M23)</f>
        <v>0</v>
      </c>
      <c r="N13" s="165"/>
      <c r="O13" s="165">
        <f>SUM(O14:O23)</f>
        <v>0.03</v>
      </c>
      <c r="P13" s="165"/>
      <c r="Q13" s="165">
        <f>SUM(Q14:Q23)</f>
        <v>0</v>
      </c>
      <c r="R13" s="166"/>
      <c r="S13" s="166"/>
      <c r="T13" s="167"/>
      <c r="U13" s="161"/>
      <c r="V13" s="161">
        <f>SUM(V14:V23)</f>
        <v>69.75</v>
      </c>
      <c r="W13" s="161"/>
      <c r="X13" s="161"/>
      <c r="AG13" t="s">
        <v>135</v>
      </c>
    </row>
    <row r="14" spans="1:60" outlineLevel="1">
      <c r="A14" s="169">
        <v>3</v>
      </c>
      <c r="B14" s="170" t="s">
        <v>293</v>
      </c>
      <c r="C14" s="185" t="s">
        <v>294</v>
      </c>
      <c r="D14" s="171" t="s">
        <v>166</v>
      </c>
      <c r="E14" s="172">
        <v>225</v>
      </c>
      <c r="F14" s="173">
        <v>0</v>
      </c>
      <c r="G14" s="174">
        <f>ROUND(E14*F14,2)</f>
        <v>0</v>
      </c>
      <c r="H14" s="173">
        <v>1.59</v>
      </c>
      <c r="I14" s="174">
        <f>ROUND(E14*H14,2)</f>
        <v>357.75</v>
      </c>
      <c r="J14" s="173">
        <v>129.41</v>
      </c>
      <c r="K14" s="174">
        <f>ROUND(E14*J14,2)</f>
        <v>29117.25</v>
      </c>
      <c r="L14" s="174">
        <v>21</v>
      </c>
      <c r="M14" s="174">
        <f>G14*(1+L14/100)</f>
        <v>0</v>
      </c>
      <c r="N14" s="172">
        <v>4.0000000000000003E-5</v>
      </c>
      <c r="O14" s="172">
        <f>ROUND(E14*N14,2)</f>
        <v>0.01</v>
      </c>
      <c r="P14" s="172">
        <v>0</v>
      </c>
      <c r="Q14" s="172">
        <f>ROUND(E14*P14,2)</f>
        <v>0</v>
      </c>
      <c r="R14" s="174" t="s">
        <v>174</v>
      </c>
      <c r="S14" s="174" t="s">
        <v>158</v>
      </c>
      <c r="T14" s="175" t="s">
        <v>140</v>
      </c>
      <c r="U14" s="160">
        <v>0.31</v>
      </c>
      <c r="V14" s="160">
        <f>ROUND(E14*U14,2)</f>
        <v>69.75</v>
      </c>
      <c r="W14" s="160"/>
      <c r="X14" s="160" t="s">
        <v>167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168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>
      <c r="A15" s="157"/>
      <c r="B15" s="158"/>
      <c r="C15" s="192" t="s">
        <v>289</v>
      </c>
      <c r="D15" s="190"/>
      <c r="E15" s="191">
        <v>225</v>
      </c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50"/>
      <c r="Z15" s="150"/>
      <c r="AA15" s="150"/>
      <c r="AB15" s="150"/>
      <c r="AC15" s="150"/>
      <c r="AD15" s="150"/>
      <c r="AE15" s="150"/>
      <c r="AF15" s="150"/>
      <c r="AG15" s="150" t="s">
        <v>170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>
      <c r="A16" s="169">
        <v>4</v>
      </c>
      <c r="B16" s="170" t="s">
        <v>175</v>
      </c>
      <c r="C16" s="185" t="s">
        <v>176</v>
      </c>
      <c r="D16" s="171" t="s">
        <v>166</v>
      </c>
      <c r="E16" s="172">
        <v>435.73</v>
      </c>
      <c r="F16" s="173">
        <v>0</v>
      </c>
      <c r="G16" s="174">
        <f>ROUND(E16*F16,2)</f>
        <v>0</v>
      </c>
      <c r="H16" s="173">
        <v>23</v>
      </c>
      <c r="I16" s="174">
        <f>ROUND(E16*H16,2)</f>
        <v>10021.790000000001</v>
      </c>
      <c r="J16" s="173">
        <v>35</v>
      </c>
      <c r="K16" s="174">
        <f>ROUND(E16*J16,2)</f>
        <v>15250.55</v>
      </c>
      <c r="L16" s="174">
        <v>21</v>
      </c>
      <c r="M16" s="174">
        <f>G16*(1+L16/100)</f>
        <v>0</v>
      </c>
      <c r="N16" s="172">
        <v>4.0000000000000003E-5</v>
      </c>
      <c r="O16" s="172">
        <f>ROUND(E16*N16,2)</f>
        <v>0.02</v>
      </c>
      <c r="P16" s="172">
        <v>0</v>
      </c>
      <c r="Q16" s="172">
        <f>ROUND(E16*P16,2)</f>
        <v>0</v>
      </c>
      <c r="R16" s="174"/>
      <c r="S16" s="174" t="s">
        <v>158</v>
      </c>
      <c r="T16" s="175" t="s">
        <v>140</v>
      </c>
      <c r="U16" s="160">
        <v>0</v>
      </c>
      <c r="V16" s="160">
        <f>ROUND(E16*U16,2)</f>
        <v>0</v>
      </c>
      <c r="W16" s="160"/>
      <c r="X16" s="160" t="s">
        <v>167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177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>
      <c r="A17" s="157"/>
      <c r="B17" s="158"/>
      <c r="C17" s="192" t="s">
        <v>291</v>
      </c>
      <c r="D17" s="190"/>
      <c r="E17" s="191">
        <v>270.73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50"/>
      <c r="Z17" s="150"/>
      <c r="AA17" s="150"/>
      <c r="AB17" s="150"/>
      <c r="AC17" s="150"/>
      <c r="AD17" s="150"/>
      <c r="AE17" s="150"/>
      <c r="AF17" s="150"/>
      <c r="AG17" s="150" t="s">
        <v>170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>
      <c r="A18" s="157"/>
      <c r="B18" s="158"/>
      <c r="C18" s="192" t="s">
        <v>290</v>
      </c>
      <c r="D18" s="190"/>
      <c r="E18" s="191">
        <v>165</v>
      </c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50"/>
      <c r="Z18" s="150"/>
      <c r="AA18" s="150"/>
      <c r="AB18" s="150"/>
      <c r="AC18" s="150"/>
      <c r="AD18" s="150"/>
      <c r="AE18" s="150"/>
      <c r="AF18" s="150"/>
      <c r="AG18" s="150" t="s">
        <v>170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>
      <c r="A19" s="169">
        <v>5</v>
      </c>
      <c r="B19" s="170" t="s">
        <v>178</v>
      </c>
      <c r="C19" s="185" t="s">
        <v>179</v>
      </c>
      <c r="D19" s="171" t="s">
        <v>166</v>
      </c>
      <c r="E19" s="172">
        <v>9.2249999999999996</v>
      </c>
      <c r="F19" s="173">
        <v>0</v>
      </c>
      <c r="G19" s="174">
        <f>ROUND(E19*F19,2)</f>
        <v>0</v>
      </c>
      <c r="H19" s="173">
        <v>158.86000000000001</v>
      </c>
      <c r="I19" s="174">
        <f>ROUND(E19*H19,2)</f>
        <v>1465.48</v>
      </c>
      <c r="J19" s="173">
        <v>241.14</v>
      </c>
      <c r="K19" s="174">
        <f>ROUND(E19*J19,2)</f>
        <v>2224.52</v>
      </c>
      <c r="L19" s="174">
        <v>21</v>
      </c>
      <c r="M19" s="174">
        <f>G19*(1+L19/100)</f>
        <v>0</v>
      </c>
      <c r="N19" s="172">
        <v>4.0000000000000003E-5</v>
      </c>
      <c r="O19" s="172">
        <f>ROUND(E19*N19,2)</f>
        <v>0</v>
      </c>
      <c r="P19" s="172">
        <v>0</v>
      </c>
      <c r="Q19" s="172">
        <f>ROUND(E19*P19,2)</f>
        <v>0</v>
      </c>
      <c r="R19" s="174"/>
      <c r="S19" s="174" t="s">
        <v>158</v>
      </c>
      <c r="T19" s="175" t="s">
        <v>140</v>
      </c>
      <c r="U19" s="160">
        <v>0</v>
      </c>
      <c r="V19" s="160">
        <f>ROUND(E19*U19,2)</f>
        <v>0</v>
      </c>
      <c r="W19" s="160"/>
      <c r="X19" s="160" t="s">
        <v>167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177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>
      <c r="A20" s="157"/>
      <c r="B20" s="158"/>
      <c r="C20" s="192" t="s">
        <v>180</v>
      </c>
      <c r="D20" s="190"/>
      <c r="E20" s="191">
        <v>9.2249999999999996</v>
      </c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50"/>
      <c r="Z20" s="150"/>
      <c r="AA20" s="150"/>
      <c r="AB20" s="150"/>
      <c r="AC20" s="150"/>
      <c r="AD20" s="150"/>
      <c r="AE20" s="150"/>
      <c r="AF20" s="150"/>
      <c r="AG20" s="150" t="s">
        <v>170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>
      <c r="A21" s="169">
        <v>6</v>
      </c>
      <c r="B21" s="170" t="s">
        <v>181</v>
      </c>
      <c r="C21" s="185" t="s">
        <v>182</v>
      </c>
      <c r="D21" s="171" t="s">
        <v>166</v>
      </c>
      <c r="E21" s="172">
        <v>18.399999999999999</v>
      </c>
      <c r="F21" s="173">
        <v>0</v>
      </c>
      <c r="G21" s="174">
        <f>ROUND(E21*F21,2)</f>
        <v>0</v>
      </c>
      <c r="H21" s="173">
        <v>23.79</v>
      </c>
      <c r="I21" s="174">
        <f>ROUND(E21*H21,2)</f>
        <v>437.74</v>
      </c>
      <c r="J21" s="173">
        <v>36.21</v>
      </c>
      <c r="K21" s="174">
        <f>ROUND(E21*J21,2)</f>
        <v>666.26</v>
      </c>
      <c r="L21" s="174">
        <v>21</v>
      </c>
      <c r="M21" s="174">
        <f>G21*(1+L21/100)</f>
        <v>0</v>
      </c>
      <c r="N21" s="172">
        <v>4.0000000000000003E-5</v>
      </c>
      <c r="O21" s="172">
        <f>ROUND(E21*N21,2)</f>
        <v>0</v>
      </c>
      <c r="P21" s="172">
        <v>0</v>
      </c>
      <c r="Q21" s="172">
        <f>ROUND(E21*P21,2)</f>
        <v>0</v>
      </c>
      <c r="R21" s="174"/>
      <c r="S21" s="174" t="s">
        <v>158</v>
      </c>
      <c r="T21" s="175" t="s">
        <v>140</v>
      </c>
      <c r="U21" s="160">
        <v>0</v>
      </c>
      <c r="V21" s="160">
        <f>ROUND(E21*U21,2)</f>
        <v>0</v>
      </c>
      <c r="W21" s="160"/>
      <c r="X21" s="160" t="s">
        <v>167</v>
      </c>
      <c r="Y21" s="150"/>
      <c r="Z21" s="150"/>
      <c r="AA21" s="150"/>
      <c r="AB21" s="150"/>
      <c r="AC21" s="150"/>
      <c r="AD21" s="150"/>
      <c r="AE21" s="150"/>
      <c r="AF21" s="150"/>
      <c r="AG21" s="150" t="s">
        <v>177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>
      <c r="A22" s="157"/>
      <c r="B22" s="158"/>
      <c r="C22" s="192" t="s">
        <v>183</v>
      </c>
      <c r="D22" s="190"/>
      <c r="E22" s="191">
        <v>18.399999999999999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50"/>
      <c r="Z22" s="150"/>
      <c r="AA22" s="150"/>
      <c r="AB22" s="150"/>
      <c r="AC22" s="150"/>
      <c r="AD22" s="150"/>
      <c r="AE22" s="150"/>
      <c r="AF22" s="150"/>
      <c r="AG22" s="150" t="s">
        <v>170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>
      <c r="A23" s="177">
        <v>7</v>
      </c>
      <c r="B23" s="178" t="s">
        <v>184</v>
      </c>
      <c r="C23" s="186" t="s">
        <v>185</v>
      </c>
      <c r="D23" s="179" t="s">
        <v>166</v>
      </c>
      <c r="E23" s="180">
        <v>35</v>
      </c>
      <c r="F23" s="181">
        <v>0</v>
      </c>
      <c r="G23" s="182">
        <f>ROUND(E23*F23,2)</f>
        <v>0</v>
      </c>
      <c r="H23" s="181">
        <v>32</v>
      </c>
      <c r="I23" s="182">
        <f>ROUND(E23*H23,2)</f>
        <v>1120</v>
      </c>
      <c r="J23" s="181">
        <v>48</v>
      </c>
      <c r="K23" s="182">
        <f>ROUND(E23*J23,2)</f>
        <v>1680</v>
      </c>
      <c r="L23" s="182">
        <v>21</v>
      </c>
      <c r="M23" s="182">
        <f>G23*(1+L23/100)</f>
        <v>0</v>
      </c>
      <c r="N23" s="180">
        <v>4.0000000000000003E-5</v>
      </c>
      <c r="O23" s="180">
        <f>ROUND(E23*N23,2)</f>
        <v>0</v>
      </c>
      <c r="P23" s="180">
        <v>0</v>
      </c>
      <c r="Q23" s="180">
        <f>ROUND(E23*P23,2)</f>
        <v>0</v>
      </c>
      <c r="R23" s="182"/>
      <c r="S23" s="182" t="s">
        <v>158</v>
      </c>
      <c r="T23" s="183" t="s">
        <v>140</v>
      </c>
      <c r="U23" s="160">
        <v>0</v>
      </c>
      <c r="V23" s="160">
        <f>ROUND(E23*U23,2)</f>
        <v>0</v>
      </c>
      <c r="W23" s="160"/>
      <c r="X23" s="160" t="s">
        <v>167</v>
      </c>
      <c r="Y23" s="150"/>
      <c r="Z23" s="150"/>
      <c r="AA23" s="150"/>
      <c r="AB23" s="150"/>
      <c r="AC23" s="150"/>
      <c r="AD23" s="150"/>
      <c r="AE23" s="150"/>
      <c r="AF23" s="150"/>
      <c r="AG23" s="150" t="s">
        <v>177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>
      <c r="A24" s="162" t="s">
        <v>134</v>
      </c>
      <c r="B24" s="163" t="s">
        <v>84</v>
      </c>
      <c r="C24" s="184" t="s">
        <v>85</v>
      </c>
      <c r="D24" s="164"/>
      <c r="E24" s="165"/>
      <c r="F24" s="166"/>
      <c r="G24" s="166">
        <f>SUMIF(AG25:AG31,"&lt;&gt;NOR",G25:G31)</f>
        <v>0</v>
      </c>
      <c r="H24" s="166"/>
      <c r="I24" s="166">
        <f>SUM(I25:I31)</f>
        <v>0</v>
      </c>
      <c r="J24" s="166"/>
      <c r="K24" s="166">
        <f>SUM(K25:K31)</f>
        <v>11842.25</v>
      </c>
      <c r="L24" s="166"/>
      <c r="M24" s="166">
        <f>SUM(M25:M31)</f>
        <v>0</v>
      </c>
      <c r="N24" s="165"/>
      <c r="O24" s="165">
        <f>SUM(O25:O31)</f>
        <v>0</v>
      </c>
      <c r="P24" s="165"/>
      <c r="Q24" s="165">
        <f>SUM(Q25:Q31)</f>
        <v>0.99</v>
      </c>
      <c r="R24" s="166"/>
      <c r="S24" s="166"/>
      <c r="T24" s="167"/>
      <c r="U24" s="161"/>
      <c r="V24" s="161">
        <f>SUM(V25:V31)</f>
        <v>4.66</v>
      </c>
      <c r="W24" s="161"/>
      <c r="X24" s="161"/>
      <c r="AG24" t="s">
        <v>135</v>
      </c>
    </row>
    <row r="25" spans="1:60" ht="22.5" outlineLevel="1">
      <c r="A25" s="169">
        <v>8</v>
      </c>
      <c r="B25" s="170" t="s">
        <v>186</v>
      </c>
      <c r="C25" s="185" t="s">
        <v>187</v>
      </c>
      <c r="D25" s="171" t="s">
        <v>166</v>
      </c>
      <c r="E25" s="172">
        <v>6.4640000000000004</v>
      </c>
      <c r="F25" s="173">
        <v>0</v>
      </c>
      <c r="G25" s="174">
        <f>ROUND(E25*F25,2)</f>
        <v>0</v>
      </c>
      <c r="H25" s="173">
        <v>0</v>
      </c>
      <c r="I25" s="174">
        <f>ROUND(E25*H25,2)</f>
        <v>0</v>
      </c>
      <c r="J25" s="173">
        <v>125</v>
      </c>
      <c r="K25" s="174">
        <f>ROUND(E25*J25,2)</f>
        <v>808</v>
      </c>
      <c r="L25" s="174">
        <v>21</v>
      </c>
      <c r="M25" s="174">
        <f>G25*(1+L25/100)</f>
        <v>0</v>
      </c>
      <c r="N25" s="172">
        <v>0</v>
      </c>
      <c r="O25" s="172">
        <f>ROUND(E25*N25,2)</f>
        <v>0</v>
      </c>
      <c r="P25" s="172">
        <v>6.8000000000000005E-2</v>
      </c>
      <c r="Q25" s="172">
        <f>ROUND(E25*P25,2)</f>
        <v>0.44</v>
      </c>
      <c r="R25" s="174" t="s">
        <v>188</v>
      </c>
      <c r="S25" s="174" t="s">
        <v>139</v>
      </c>
      <c r="T25" s="175" t="s">
        <v>139</v>
      </c>
      <c r="U25" s="160">
        <v>0.3</v>
      </c>
      <c r="V25" s="160">
        <f>ROUND(E25*U25,2)</f>
        <v>1.94</v>
      </c>
      <c r="W25" s="160"/>
      <c r="X25" s="160" t="s">
        <v>167</v>
      </c>
      <c r="Y25" s="150"/>
      <c r="Z25" s="150"/>
      <c r="AA25" s="150"/>
      <c r="AB25" s="150"/>
      <c r="AC25" s="150"/>
      <c r="AD25" s="150"/>
      <c r="AE25" s="150"/>
      <c r="AF25" s="150"/>
      <c r="AG25" s="150" t="s">
        <v>168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>
      <c r="A26" s="157"/>
      <c r="B26" s="158"/>
      <c r="C26" s="454" t="s">
        <v>189</v>
      </c>
      <c r="D26" s="455"/>
      <c r="E26" s="455"/>
      <c r="F26" s="455"/>
      <c r="G26" s="455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50"/>
      <c r="Z26" s="150"/>
      <c r="AA26" s="150"/>
      <c r="AB26" s="150"/>
      <c r="AC26" s="150"/>
      <c r="AD26" s="150"/>
      <c r="AE26" s="150"/>
      <c r="AF26" s="150"/>
      <c r="AG26" s="150" t="s">
        <v>190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>
      <c r="A27" s="157"/>
      <c r="B27" s="158"/>
      <c r="C27" s="192" t="s">
        <v>191</v>
      </c>
      <c r="D27" s="190"/>
      <c r="E27" s="191">
        <v>6.4640000000000004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50"/>
      <c r="Z27" s="150"/>
      <c r="AA27" s="150"/>
      <c r="AB27" s="150"/>
      <c r="AC27" s="150"/>
      <c r="AD27" s="150"/>
      <c r="AE27" s="150"/>
      <c r="AF27" s="150"/>
      <c r="AG27" s="150" t="s">
        <v>170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>
      <c r="A28" s="169">
        <v>9</v>
      </c>
      <c r="B28" s="170" t="s">
        <v>192</v>
      </c>
      <c r="C28" s="185" t="s">
        <v>193</v>
      </c>
      <c r="D28" s="171" t="s">
        <v>166</v>
      </c>
      <c r="E28" s="172">
        <v>20.928000000000001</v>
      </c>
      <c r="F28" s="173">
        <v>0</v>
      </c>
      <c r="G28" s="174">
        <f>ROUND(E28*F28,2)</f>
        <v>0</v>
      </c>
      <c r="H28" s="173">
        <v>0</v>
      </c>
      <c r="I28" s="174">
        <f>ROUND(E28*H28,2)</f>
        <v>0</v>
      </c>
      <c r="J28" s="173">
        <v>69.099999999999994</v>
      </c>
      <c r="K28" s="174">
        <f>ROUND(E28*J28,2)</f>
        <v>1446.12</v>
      </c>
      <c r="L28" s="174">
        <v>21</v>
      </c>
      <c r="M28" s="174">
        <f>G28*(1+L28/100)</f>
        <v>0</v>
      </c>
      <c r="N28" s="172">
        <v>0</v>
      </c>
      <c r="O28" s="172">
        <f>ROUND(E28*N28,2)</f>
        <v>0</v>
      </c>
      <c r="P28" s="172">
        <v>1.2E-2</v>
      </c>
      <c r="Q28" s="172">
        <f>ROUND(E28*P28,2)</f>
        <v>0.25</v>
      </c>
      <c r="R28" s="174" t="s">
        <v>194</v>
      </c>
      <c r="S28" s="174" t="s">
        <v>139</v>
      </c>
      <c r="T28" s="175" t="s">
        <v>139</v>
      </c>
      <c r="U28" s="160">
        <v>0.13</v>
      </c>
      <c r="V28" s="160">
        <f>ROUND(E28*U28,2)</f>
        <v>2.72</v>
      </c>
      <c r="W28" s="160"/>
      <c r="X28" s="160" t="s">
        <v>167</v>
      </c>
      <c r="Y28" s="150"/>
      <c r="Z28" s="150"/>
      <c r="AA28" s="150"/>
      <c r="AB28" s="150"/>
      <c r="AC28" s="150"/>
      <c r="AD28" s="150"/>
      <c r="AE28" s="150"/>
      <c r="AF28" s="150"/>
      <c r="AG28" s="150" t="s">
        <v>168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>
      <c r="A29" s="157"/>
      <c r="B29" s="158"/>
      <c r="C29" s="192" t="s">
        <v>195</v>
      </c>
      <c r="D29" s="190"/>
      <c r="E29" s="191">
        <v>20.928000000000001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50"/>
      <c r="Z29" s="150"/>
      <c r="AA29" s="150"/>
      <c r="AB29" s="150"/>
      <c r="AC29" s="150"/>
      <c r="AD29" s="150"/>
      <c r="AE29" s="150"/>
      <c r="AF29" s="150"/>
      <c r="AG29" s="150" t="s">
        <v>170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>
      <c r="A30" s="169">
        <v>10</v>
      </c>
      <c r="B30" s="170" t="s">
        <v>196</v>
      </c>
      <c r="C30" s="185" t="s">
        <v>197</v>
      </c>
      <c r="D30" s="171" t="s">
        <v>166</v>
      </c>
      <c r="E30" s="172">
        <v>79.9011</v>
      </c>
      <c r="F30" s="173">
        <v>0</v>
      </c>
      <c r="G30" s="174">
        <f>ROUND(E30*F30,2)</f>
        <v>0</v>
      </c>
      <c r="H30" s="173">
        <v>0</v>
      </c>
      <c r="I30" s="174">
        <f>ROUND(E30*H30,2)</f>
        <v>0</v>
      </c>
      <c r="J30" s="173">
        <v>120</v>
      </c>
      <c r="K30" s="174">
        <f>ROUND(E30*J30,2)</f>
        <v>9588.1299999999992</v>
      </c>
      <c r="L30" s="174">
        <v>21</v>
      </c>
      <c r="M30" s="174">
        <f>G30*(1+L30/100)</f>
        <v>0</v>
      </c>
      <c r="N30" s="172">
        <v>0</v>
      </c>
      <c r="O30" s="172">
        <f>ROUND(E30*N30,2)</f>
        <v>0</v>
      </c>
      <c r="P30" s="172">
        <v>3.8E-3</v>
      </c>
      <c r="Q30" s="172">
        <f>ROUND(E30*P30,2)</f>
        <v>0.3</v>
      </c>
      <c r="R30" s="174"/>
      <c r="S30" s="174" t="s">
        <v>158</v>
      </c>
      <c r="T30" s="175" t="s">
        <v>140</v>
      </c>
      <c r="U30" s="160">
        <v>0</v>
      </c>
      <c r="V30" s="160">
        <f>ROUND(E30*U30,2)</f>
        <v>0</v>
      </c>
      <c r="W30" s="160"/>
      <c r="X30" s="160" t="s">
        <v>167</v>
      </c>
      <c r="Y30" s="150"/>
      <c r="Z30" s="150"/>
      <c r="AA30" s="150"/>
      <c r="AB30" s="150"/>
      <c r="AC30" s="150"/>
      <c r="AD30" s="150"/>
      <c r="AE30" s="150"/>
      <c r="AF30" s="150"/>
      <c r="AG30" s="150" t="s">
        <v>168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>
      <c r="A31" s="157"/>
      <c r="B31" s="158"/>
      <c r="C31" s="192" t="s">
        <v>198</v>
      </c>
      <c r="D31" s="190"/>
      <c r="E31" s="191">
        <v>79.9011</v>
      </c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50"/>
      <c r="Z31" s="150"/>
      <c r="AA31" s="150"/>
      <c r="AB31" s="150"/>
      <c r="AC31" s="150"/>
      <c r="AD31" s="150"/>
      <c r="AE31" s="150"/>
      <c r="AF31" s="150"/>
      <c r="AG31" s="150" t="s">
        <v>170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>
      <c r="A32" s="162" t="s">
        <v>134</v>
      </c>
      <c r="B32" s="163" t="s">
        <v>86</v>
      </c>
      <c r="C32" s="184" t="s">
        <v>87</v>
      </c>
      <c r="D32" s="164"/>
      <c r="E32" s="165"/>
      <c r="F32" s="166"/>
      <c r="G32" s="166">
        <f>SUMIF(AG33:AG37,"&lt;&gt;NOR",G33:G37)</f>
        <v>0</v>
      </c>
      <c r="H32" s="166"/>
      <c r="I32" s="166">
        <f>SUM(I33:I37)</f>
        <v>0</v>
      </c>
      <c r="J32" s="166"/>
      <c r="K32" s="166">
        <f>SUM(K33:K37)</f>
        <v>250.53</v>
      </c>
      <c r="L32" s="166"/>
      <c r="M32" s="166">
        <f>SUM(M33:M37)</f>
        <v>0</v>
      </c>
      <c r="N32" s="165"/>
      <c r="O32" s="165">
        <f>SUM(O33:O37)</f>
        <v>0</v>
      </c>
      <c r="P32" s="165"/>
      <c r="Q32" s="165">
        <f>SUM(Q33:Q37)</f>
        <v>0</v>
      </c>
      <c r="R32" s="166"/>
      <c r="S32" s="166"/>
      <c r="T32" s="167"/>
      <c r="U32" s="161"/>
      <c r="V32" s="161">
        <f>SUM(V33:V37)</f>
        <v>0.53</v>
      </c>
      <c r="W32" s="161"/>
      <c r="X32" s="161"/>
      <c r="AG32" t="s">
        <v>135</v>
      </c>
    </row>
    <row r="33" spans="1:60" ht="22.5" outlineLevel="1">
      <c r="A33" s="169">
        <v>11</v>
      </c>
      <c r="B33" s="170" t="s">
        <v>199</v>
      </c>
      <c r="C33" s="185" t="s">
        <v>200</v>
      </c>
      <c r="D33" s="171" t="s">
        <v>201</v>
      </c>
      <c r="E33" s="172">
        <v>0.28277000000000002</v>
      </c>
      <c r="F33" s="173">
        <v>0</v>
      </c>
      <c r="G33" s="174">
        <f>ROUND(E33*F33,2)</f>
        <v>0</v>
      </c>
      <c r="H33" s="173">
        <v>0</v>
      </c>
      <c r="I33" s="174">
        <f>ROUND(E33*H33,2)</f>
        <v>0</v>
      </c>
      <c r="J33" s="173">
        <v>886</v>
      </c>
      <c r="K33" s="174">
        <f>ROUND(E33*J33,2)</f>
        <v>250.53</v>
      </c>
      <c r="L33" s="174">
        <v>21</v>
      </c>
      <c r="M33" s="174">
        <f>G33*(1+L33/100)</f>
        <v>0</v>
      </c>
      <c r="N33" s="172">
        <v>0</v>
      </c>
      <c r="O33" s="172">
        <f>ROUND(E33*N33,2)</f>
        <v>0</v>
      </c>
      <c r="P33" s="172">
        <v>0</v>
      </c>
      <c r="Q33" s="172">
        <f>ROUND(E33*P33,2)</f>
        <v>0</v>
      </c>
      <c r="R33" s="174" t="s">
        <v>202</v>
      </c>
      <c r="S33" s="174" t="s">
        <v>139</v>
      </c>
      <c r="T33" s="175" t="s">
        <v>139</v>
      </c>
      <c r="U33" s="160">
        <v>1.8720000000000001</v>
      </c>
      <c r="V33" s="160">
        <f>ROUND(E33*U33,2)</f>
        <v>0.53</v>
      </c>
      <c r="W33" s="160"/>
      <c r="X33" s="160" t="s">
        <v>203</v>
      </c>
      <c r="Y33" s="150"/>
      <c r="Z33" s="150"/>
      <c r="AA33" s="150"/>
      <c r="AB33" s="150"/>
      <c r="AC33" s="150"/>
      <c r="AD33" s="150"/>
      <c r="AE33" s="150"/>
      <c r="AF33" s="150"/>
      <c r="AG33" s="150" t="s">
        <v>204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>
      <c r="A34" s="157"/>
      <c r="B34" s="158"/>
      <c r="C34" s="454" t="s">
        <v>205</v>
      </c>
      <c r="D34" s="455"/>
      <c r="E34" s="455"/>
      <c r="F34" s="455"/>
      <c r="G34" s="455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50"/>
      <c r="Z34" s="150"/>
      <c r="AA34" s="150"/>
      <c r="AB34" s="150"/>
      <c r="AC34" s="150"/>
      <c r="AD34" s="150"/>
      <c r="AE34" s="150"/>
      <c r="AF34" s="150"/>
      <c r="AG34" s="150" t="s">
        <v>190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>
      <c r="A35" s="157"/>
      <c r="B35" s="158"/>
      <c r="C35" s="192" t="s">
        <v>206</v>
      </c>
      <c r="D35" s="190"/>
      <c r="E35" s="191"/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50"/>
      <c r="Z35" s="150"/>
      <c r="AA35" s="150"/>
      <c r="AB35" s="150"/>
      <c r="AC35" s="150"/>
      <c r="AD35" s="150"/>
      <c r="AE35" s="150"/>
      <c r="AF35" s="150"/>
      <c r="AG35" s="150" t="s">
        <v>170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>
      <c r="A36" s="157"/>
      <c r="B36" s="158"/>
      <c r="C36" s="192" t="s">
        <v>207</v>
      </c>
      <c r="D36" s="190"/>
      <c r="E36" s="191"/>
      <c r="F36" s="160"/>
      <c r="G36" s="160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50"/>
      <c r="Z36" s="150"/>
      <c r="AA36" s="150"/>
      <c r="AB36" s="150"/>
      <c r="AC36" s="150"/>
      <c r="AD36" s="150"/>
      <c r="AE36" s="150"/>
      <c r="AF36" s="150"/>
      <c r="AG36" s="150" t="s">
        <v>170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>
      <c r="A37" s="157"/>
      <c r="B37" s="158"/>
      <c r="C37" s="192" t="s">
        <v>208</v>
      </c>
      <c r="D37" s="190"/>
      <c r="E37" s="191">
        <v>0.28277000000000002</v>
      </c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50"/>
      <c r="Z37" s="150"/>
      <c r="AA37" s="150"/>
      <c r="AB37" s="150"/>
      <c r="AC37" s="150"/>
      <c r="AD37" s="150"/>
      <c r="AE37" s="150"/>
      <c r="AF37" s="150"/>
      <c r="AG37" s="150" t="s">
        <v>170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>
      <c r="A38" s="162" t="s">
        <v>134</v>
      </c>
      <c r="B38" s="163" t="s">
        <v>90</v>
      </c>
      <c r="C38" s="184" t="s">
        <v>91</v>
      </c>
      <c r="D38" s="164"/>
      <c r="E38" s="165"/>
      <c r="F38" s="166"/>
      <c r="G38" s="166">
        <f>SUMIF(AG39:AG51,"&lt;&gt;NOR",G39:G51)</f>
        <v>0</v>
      </c>
      <c r="H38" s="166"/>
      <c r="I38" s="166">
        <f>SUM(I39:I51)</f>
        <v>3851.68</v>
      </c>
      <c r="J38" s="166"/>
      <c r="K38" s="166">
        <f>SUM(K39:K51)</f>
        <v>4416.12</v>
      </c>
      <c r="L38" s="166"/>
      <c r="M38" s="166">
        <f>SUM(M39:M51)</f>
        <v>0</v>
      </c>
      <c r="N38" s="165"/>
      <c r="O38" s="165">
        <f>SUM(O39:O51)</f>
        <v>0.11</v>
      </c>
      <c r="P38" s="165"/>
      <c r="Q38" s="165">
        <f>SUM(Q39:Q51)</f>
        <v>0</v>
      </c>
      <c r="R38" s="166"/>
      <c r="S38" s="166"/>
      <c r="T38" s="167"/>
      <c r="U38" s="161"/>
      <c r="V38" s="161">
        <f>SUM(V39:V51)</f>
        <v>8.23</v>
      </c>
      <c r="W38" s="161"/>
      <c r="X38" s="161"/>
      <c r="AG38" t="s">
        <v>135</v>
      </c>
    </row>
    <row r="39" spans="1:60" outlineLevel="1">
      <c r="A39" s="169">
        <v>12</v>
      </c>
      <c r="B39" s="170" t="s">
        <v>209</v>
      </c>
      <c r="C39" s="185" t="s">
        <v>210</v>
      </c>
      <c r="D39" s="171" t="s">
        <v>166</v>
      </c>
      <c r="E39" s="172">
        <v>6.4640000000000004</v>
      </c>
      <c r="F39" s="173">
        <v>0</v>
      </c>
      <c r="G39" s="174">
        <f>ROUND(E39*F39,2)</f>
        <v>0</v>
      </c>
      <c r="H39" s="173">
        <v>22.04</v>
      </c>
      <c r="I39" s="174">
        <f>ROUND(E39*H39,2)</f>
        <v>142.47</v>
      </c>
      <c r="J39" s="173">
        <v>26.56</v>
      </c>
      <c r="K39" s="174">
        <f>ROUND(E39*J39,2)</f>
        <v>171.68</v>
      </c>
      <c r="L39" s="174">
        <v>21</v>
      </c>
      <c r="M39" s="174">
        <f>G39*(1+L39/100)</f>
        <v>0</v>
      </c>
      <c r="N39" s="172">
        <v>1.6000000000000001E-4</v>
      </c>
      <c r="O39" s="172">
        <f>ROUND(E39*N39,2)</f>
        <v>0</v>
      </c>
      <c r="P39" s="172">
        <v>0</v>
      </c>
      <c r="Q39" s="172">
        <f>ROUND(E39*P39,2)</f>
        <v>0</v>
      </c>
      <c r="R39" s="174" t="s">
        <v>211</v>
      </c>
      <c r="S39" s="174" t="s">
        <v>139</v>
      </c>
      <c r="T39" s="175" t="s">
        <v>139</v>
      </c>
      <c r="U39" s="160">
        <v>0.05</v>
      </c>
      <c r="V39" s="160">
        <f>ROUND(E39*U39,2)</f>
        <v>0.32</v>
      </c>
      <c r="W39" s="160"/>
      <c r="X39" s="160" t="s">
        <v>167</v>
      </c>
      <c r="Y39" s="150"/>
      <c r="Z39" s="150"/>
      <c r="AA39" s="150"/>
      <c r="AB39" s="150"/>
      <c r="AC39" s="150"/>
      <c r="AD39" s="150"/>
      <c r="AE39" s="150"/>
      <c r="AF39" s="150"/>
      <c r="AG39" s="150" t="s">
        <v>168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>
      <c r="A40" s="157"/>
      <c r="B40" s="158"/>
      <c r="C40" s="445" t="s">
        <v>212</v>
      </c>
      <c r="D40" s="446"/>
      <c r="E40" s="446"/>
      <c r="F40" s="446"/>
      <c r="G40" s="446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50"/>
      <c r="Z40" s="150"/>
      <c r="AA40" s="150"/>
      <c r="AB40" s="150"/>
      <c r="AC40" s="150"/>
      <c r="AD40" s="150"/>
      <c r="AE40" s="150"/>
      <c r="AF40" s="150"/>
      <c r="AG40" s="150" t="s">
        <v>144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ht="22.5" outlineLevel="1">
      <c r="A41" s="169">
        <v>13</v>
      </c>
      <c r="B41" s="170" t="s">
        <v>213</v>
      </c>
      <c r="C41" s="185" t="s">
        <v>214</v>
      </c>
      <c r="D41" s="171" t="s">
        <v>166</v>
      </c>
      <c r="E41" s="172">
        <v>6.4640000000000004</v>
      </c>
      <c r="F41" s="173">
        <v>0</v>
      </c>
      <c r="G41" s="174">
        <f>ROUND(E41*F41,2)</f>
        <v>0</v>
      </c>
      <c r="H41" s="173">
        <v>125.37</v>
      </c>
      <c r="I41" s="174">
        <f>ROUND(E41*H41,2)</f>
        <v>810.39</v>
      </c>
      <c r="J41" s="173">
        <v>574.63</v>
      </c>
      <c r="K41" s="174">
        <f>ROUND(E41*J41,2)</f>
        <v>3714.41</v>
      </c>
      <c r="L41" s="174">
        <v>21</v>
      </c>
      <c r="M41" s="174">
        <f>G41*(1+L41/100)</f>
        <v>0</v>
      </c>
      <c r="N41" s="172">
        <v>4.5100000000000001E-3</v>
      </c>
      <c r="O41" s="172">
        <f>ROUND(E41*N41,2)</f>
        <v>0.03</v>
      </c>
      <c r="P41" s="172">
        <v>0</v>
      </c>
      <c r="Q41" s="172">
        <f>ROUND(E41*P41,2)</f>
        <v>0</v>
      </c>
      <c r="R41" s="174" t="s">
        <v>211</v>
      </c>
      <c r="S41" s="174" t="s">
        <v>139</v>
      </c>
      <c r="T41" s="175" t="s">
        <v>139</v>
      </c>
      <c r="U41" s="160">
        <v>1.07</v>
      </c>
      <c r="V41" s="160">
        <f>ROUND(E41*U41,2)</f>
        <v>6.92</v>
      </c>
      <c r="W41" s="160"/>
      <c r="X41" s="160" t="s">
        <v>167</v>
      </c>
      <c r="Y41" s="150"/>
      <c r="Z41" s="150"/>
      <c r="AA41" s="150"/>
      <c r="AB41" s="150"/>
      <c r="AC41" s="150"/>
      <c r="AD41" s="150"/>
      <c r="AE41" s="150"/>
      <c r="AF41" s="150"/>
      <c r="AG41" s="150" t="s">
        <v>168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>
      <c r="A42" s="157"/>
      <c r="B42" s="158"/>
      <c r="C42" s="192" t="s">
        <v>191</v>
      </c>
      <c r="D42" s="190"/>
      <c r="E42" s="191">
        <v>6.4640000000000004</v>
      </c>
      <c r="F42" s="160"/>
      <c r="G42" s="16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50"/>
      <c r="Z42" s="150"/>
      <c r="AA42" s="150"/>
      <c r="AB42" s="150"/>
      <c r="AC42" s="150"/>
      <c r="AD42" s="150"/>
      <c r="AE42" s="150"/>
      <c r="AF42" s="150"/>
      <c r="AG42" s="150" t="s">
        <v>170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ht="22.5" outlineLevel="1">
      <c r="A43" s="177">
        <v>14</v>
      </c>
      <c r="B43" s="178" t="s">
        <v>215</v>
      </c>
      <c r="C43" s="186" t="s">
        <v>216</v>
      </c>
      <c r="D43" s="179" t="s">
        <v>166</v>
      </c>
      <c r="E43" s="180">
        <v>6.4640000000000004</v>
      </c>
      <c r="F43" s="181">
        <v>0</v>
      </c>
      <c r="G43" s="182">
        <f>ROUND(E43*F43,2)</f>
        <v>0</v>
      </c>
      <c r="H43" s="181">
        <v>0</v>
      </c>
      <c r="I43" s="182">
        <f>ROUND(E43*H43,2)</f>
        <v>0</v>
      </c>
      <c r="J43" s="181">
        <v>69.099999999999994</v>
      </c>
      <c r="K43" s="182">
        <f>ROUND(E43*J43,2)</f>
        <v>446.66</v>
      </c>
      <c r="L43" s="182">
        <v>21</v>
      </c>
      <c r="M43" s="182">
        <f>G43*(1+L43/100)</f>
        <v>0</v>
      </c>
      <c r="N43" s="180">
        <v>0</v>
      </c>
      <c r="O43" s="180">
        <f>ROUND(E43*N43,2)</f>
        <v>0</v>
      </c>
      <c r="P43" s="180">
        <v>0</v>
      </c>
      <c r="Q43" s="180">
        <f>ROUND(E43*P43,2)</f>
        <v>0</v>
      </c>
      <c r="R43" s="182" t="s">
        <v>211</v>
      </c>
      <c r="S43" s="182" t="s">
        <v>139</v>
      </c>
      <c r="T43" s="183" t="s">
        <v>139</v>
      </c>
      <c r="U43" s="160">
        <v>0.13</v>
      </c>
      <c r="V43" s="160">
        <f>ROUND(E43*U43,2)</f>
        <v>0.84</v>
      </c>
      <c r="W43" s="160"/>
      <c r="X43" s="160" t="s">
        <v>167</v>
      </c>
      <c r="Y43" s="150"/>
      <c r="Z43" s="150"/>
      <c r="AA43" s="150"/>
      <c r="AB43" s="150"/>
      <c r="AC43" s="150"/>
      <c r="AD43" s="150"/>
      <c r="AE43" s="150"/>
      <c r="AF43" s="150"/>
      <c r="AG43" s="150" t="s">
        <v>168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>
      <c r="A44" s="169">
        <v>15</v>
      </c>
      <c r="B44" s="170" t="s">
        <v>217</v>
      </c>
      <c r="C44" s="185" t="s">
        <v>218</v>
      </c>
      <c r="D44" s="171" t="s">
        <v>166</v>
      </c>
      <c r="E44" s="172">
        <v>4.444</v>
      </c>
      <c r="F44" s="173">
        <v>0</v>
      </c>
      <c r="G44" s="174">
        <f>ROUND(E44*F44,2)</f>
        <v>0</v>
      </c>
      <c r="H44" s="173">
        <v>377.5</v>
      </c>
      <c r="I44" s="174">
        <f>ROUND(E44*H44,2)</f>
        <v>1677.61</v>
      </c>
      <c r="J44" s="173">
        <v>0</v>
      </c>
      <c r="K44" s="174">
        <f>ROUND(E44*J44,2)</f>
        <v>0</v>
      </c>
      <c r="L44" s="174">
        <v>21</v>
      </c>
      <c r="M44" s="174">
        <f>G44*(1+L44/100)</f>
        <v>0</v>
      </c>
      <c r="N44" s="172">
        <v>1.2200000000000001E-2</v>
      </c>
      <c r="O44" s="172">
        <f>ROUND(E44*N44,2)</f>
        <v>0.05</v>
      </c>
      <c r="P44" s="172">
        <v>0</v>
      </c>
      <c r="Q44" s="172">
        <f>ROUND(E44*P44,2)</f>
        <v>0</v>
      </c>
      <c r="R44" s="174" t="s">
        <v>219</v>
      </c>
      <c r="S44" s="174" t="s">
        <v>139</v>
      </c>
      <c r="T44" s="175" t="s">
        <v>139</v>
      </c>
      <c r="U44" s="160">
        <v>0</v>
      </c>
      <c r="V44" s="160">
        <f>ROUND(E44*U44,2)</f>
        <v>0</v>
      </c>
      <c r="W44" s="160"/>
      <c r="X44" s="160" t="s">
        <v>220</v>
      </c>
      <c r="Y44" s="150"/>
      <c r="Z44" s="150"/>
      <c r="AA44" s="150"/>
      <c r="AB44" s="150"/>
      <c r="AC44" s="150"/>
      <c r="AD44" s="150"/>
      <c r="AE44" s="150"/>
      <c r="AF44" s="150"/>
      <c r="AG44" s="150" t="s">
        <v>221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>
      <c r="A45" s="157"/>
      <c r="B45" s="158"/>
      <c r="C45" s="192" t="s">
        <v>222</v>
      </c>
      <c r="D45" s="190"/>
      <c r="E45" s="191">
        <v>4.444</v>
      </c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50"/>
      <c r="Z45" s="150"/>
      <c r="AA45" s="150"/>
      <c r="AB45" s="150"/>
      <c r="AC45" s="150"/>
      <c r="AD45" s="150"/>
      <c r="AE45" s="150"/>
      <c r="AF45" s="150"/>
      <c r="AG45" s="150" t="s">
        <v>170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>
      <c r="A46" s="169">
        <v>16</v>
      </c>
      <c r="B46" s="170" t="s">
        <v>223</v>
      </c>
      <c r="C46" s="185" t="s">
        <v>224</v>
      </c>
      <c r="D46" s="171" t="s">
        <v>166</v>
      </c>
      <c r="E46" s="172">
        <v>2.6663999999999999</v>
      </c>
      <c r="F46" s="173">
        <v>0</v>
      </c>
      <c r="G46" s="174">
        <f>ROUND(E46*F46,2)</f>
        <v>0</v>
      </c>
      <c r="H46" s="173">
        <v>458</v>
      </c>
      <c r="I46" s="174">
        <f>ROUND(E46*H46,2)</f>
        <v>1221.21</v>
      </c>
      <c r="J46" s="173">
        <v>0</v>
      </c>
      <c r="K46" s="174">
        <f>ROUND(E46*J46,2)</f>
        <v>0</v>
      </c>
      <c r="L46" s="174">
        <v>21</v>
      </c>
      <c r="M46" s="174">
        <f>G46*(1+L46/100)</f>
        <v>0</v>
      </c>
      <c r="N46" s="172">
        <v>1.2200000000000001E-2</v>
      </c>
      <c r="O46" s="172">
        <f>ROUND(E46*N46,2)</f>
        <v>0.03</v>
      </c>
      <c r="P46" s="172">
        <v>0</v>
      </c>
      <c r="Q46" s="172">
        <f>ROUND(E46*P46,2)</f>
        <v>0</v>
      </c>
      <c r="R46" s="174" t="s">
        <v>219</v>
      </c>
      <c r="S46" s="174" t="s">
        <v>139</v>
      </c>
      <c r="T46" s="175" t="s">
        <v>139</v>
      </c>
      <c r="U46" s="160">
        <v>0</v>
      </c>
      <c r="V46" s="160">
        <f>ROUND(E46*U46,2)</f>
        <v>0</v>
      </c>
      <c r="W46" s="160"/>
      <c r="X46" s="160" t="s">
        <v>220</v>
      </c>
      <c r="Y46" s="150"/>
      <c r="Z46" s="150"/>
      <c r="AA46" s="150"/>
      <c r="AB46" s="150"/>
      <c r="AC46" s="150"/>
      <c r="AD46" s="150"/>
      <c r="AE46" s="150"/>
      <c r="AF46" s="150"/>
      <c r="AG46" s="150" t="s">
        <v>221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>
      <c r="A47" s="157"/>
      <c r="B47" s="158"/>
      <c r="C47" s="192" t="s">
        <v>225</v>
      </c>
      <c r="D47" s="190"/>
      <c r="E47" s="191">
        <v>2.6663999999999999</v>
      </c>
      <c r="F47" s="160"/>
      <c r="G47" s="160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50"/>
      <c r="Z47" s="150"/>
      <c r="AA47" s="150"/>
      <c r="AB47" s="150"/>
      <c r="AC47" s="150"/>
      <c r="AD47" s="150"/>
      <c r="AE47" s="150"/>
      <c r="AF47" s="150"/>
      <c r="AG47" s="150" t="s">
        <v>170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>
      <c r="A48" s="169">
        <v>17</v>
      </c>
      <c r="B48" s="170" t="s">
        <v>226</v>
      </c>
      <c r="C48" s="185" t="s">
        <v>227</v>
      </c>
      <c r="D48" s="171" t="s">
        <v>201</v>
      </c>
      <c r="E48" s="172">
        <v>0.11693000000000001</v>
      </c>
      <c r="F48" s="173">
        <v>0</v>
      </c>
      <c r="G48" s="174">
        <f>ROUND(E48*F48,2)</f>
        <v>0</v>
      </c>
      <c r="H48" s="173">
        <v>0</v>
      </c>
      <c r="I48" s="174">
        <f>ROUND(E48*H48,2)</f>
        <v>0</v>
      </c>
      <c r="J48" s="173">
        <v>713</v>
      </c>
      <c r="K48" s="174">
        <f>ROUND(E48*J48,2)</f>
        <v>83.37</v>
      </c>
      <c r="L48" s="174">
        <v>21</v>
      </c>
      <c r="M48" s="174">
        <f>G48*(1+L48/100)</f>
        <v>0</v>
      </c>
      <c r="N48" s="172">
        <v>0</v>
      </c>
      <c r="O48" s="172">
        <f>ROUND(E48*N48,2)</f>
        <v>0</v>
      </c>
      <c r="P48" s="172">
        <v>0</v>
      </c>
      <c r="Q48" s="172">
        <f>ROUND(E48*P48,2)</f>
        <v>0</v>
      </c>
      <c r="R48" s="174" t="s">
        <v>211</v>
      </c>
      <c r="S48" s="174" t="s">
        <v>139</v>
      </c>
      <c r="T48" s="175" t="s">
        <v>139</v>
      </c>
      <c r="U48" s="160">
        <v>1.3049999999999999</v>
      </c>
      <c r="V48" s="160">
        <f>ROUND(E48*U48,2)</f>
        <v>0.15</v>
      </c>
      <c r="W48" s="160"/>
      <c r="X48" s="160" t="s">
        <v>203</v>
      </c>
      <c r="Y48" s="150"/>
      <c r="Z48" s="150"/>
      <c r="AA48" s="150"/>
      <c r="AB48" s="150"/>
      <c r="AC48" s="150"/>
      <c r="AD48" s="150"/>
      <c r="AE48" s="150"/>
      <c r="AF48" s="150"/>
      <c r="AG48" s="150" t="s">
        <v>204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>
      <c r="A49" s="157"/>
      <c r="B49" s="158"/>
      <c r="C49" s="192" t="s">
        <v>206</v>
      </c>
      <c r="D49" s="190"/>
      <c r="E49" s="191"/>
      <c r="F49" s="160"/>
      <c r="G49" s="160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50"/>
      <c r="Z49" s="150"/>
      <c r="AA49" s="150"/>
      <c r="AB49" s="150"/>
      <c r="AC49" s="150"/>
      <c r="AD49" s="150"/>
      <c r="AE49" s="150"/>
      <c r="AF49" s="150"/>
      <c r="AG49" s="150" t="s">
        <v>170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>
      <c r="A50" s="157"/>
      <c r="B50" s="158"/>
      <c r="C50" s="192" t="s">
        <v>228</v>
      </c>
      <c r="D50" s="190"/>
      <c r="E50" s="191"/>
      <c r="F50" s="160"/>
      <c r="G50" s="160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50"/>
      <c r="Z50" s="150"/>
      <c r="AA50" s="150"/>
      <c r="AB50" s="150"/>
      <c r="AC50" s="150"/>
      <c r="AD50" s="150"/>
      <c r="AE50" s="150"/>
      <c r="AF50" s="150"/>
      <c r="AG50" s="150" t="s">
        <v>170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>
      <c r="A51" s="157"/>
      <c r="B51" s="158"/>
      <c r="C51" s="192" t="s">
        <v>229</v>
      </c>
      <c r="D51" s="190"/>
      <c r="E51" s="191">
        <v>0.11693000000000001</v>
      </c>
      <c r="F51" s="160"/>
      <c r="G51" s="160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50"/>
      <c r="Z51" s="150"/>
      <c r="AA51" s="150"/>
      <c r="AB51" s="150"/>
      <c r="AC51" s="150"/>
      <c r="AD51" s="150"/>
      <c r="AE51" s="150"/>
      <c r="AF51" s="150"/>
      <c r="AG51" s="150" t="s">
        <v>170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>
      <c r="A52" s="162" t="s">
        <v>134</v>
      </c>
      <c r="B52" s="163" t="s">
        <v>92</v>
      </c>
      <c r="C52" s="184" t="s">
        <v>93</v>
      </c>
      <c r="D52" s="164"/>
      <c r="E52" s="165"/>
      <c r="F52" s="166"/>
      <c r="G52" s="166">
        <f>SUMIF(AG53:AG58,"&lt;&gt;NOR",G53:G58)</f>
        <v>0</v>
      </c>
      <c r="H52" s="166"/>
      <c r="I52" s="166">
        <f>SUM(I53:I58)</f>
        <v>2125.64</v>
      </c>
      <c r="J52" s="166"/>
      <c r="K52" s="166">
        <f>SUM(K53:K58)</f>
        <v>6375.12</v>
      </c>
      <c r="L52" s="166"/>
      <c r="M52" s="166">
        <f>SUM(M53:M58)</f>
        <v>0</v>
      </c>
      <c r="N52" s="165"/>
      <c r="O52" s="165">
        <f>SUM(O53:O58)</f>
        <v>0.04</v>
      </c>
      <c r="P52" s="165"/>
      <c r="Q52" s="165">
        <f>SUM(Q53:Q58)</f>
        <v>0</v>
      </c>
      <c r="R52" s="166"/>
      <c r="S52" s="166"/>
      <c r="T52" s="167"/>
      <c r="U52" s="161"/>
      <c r="V52" s="161">
        <f>SUM(V53:V58)</f>
        <v>11.6</v>
      </c>
      <c r="W52" s="161"/>
      <c r="X52" s="161"/>
      <c r="AG52" t="s">
        <v>135</v>
      </c>
    </row>
    <row r="53" spans="1:60" outlineLevel="1">
      <c r="A53" s="169">
        <v>18</v>
      </c>
      <c r="B53" s="170" t="s">
        <v>230</v>
      </c>
      <c r="C53" s="185" t="s">
        <v>231</v>
      </c>
      <c r="D53" s="171" t="s">
        <v>166</v>
      </c>
      <c r="E53" s="172">
        <v>89.2</v>
      </c>
      <c r="F53" s="173">
        <v>0</v>
      </c>
      <c r="G53" s="174">
        <f>ROUND(E53*F53,2)</f>
        <v>0</v>
      </c>
      <c r="H53" s="173">
        <v>5.59</v>
      </c>
      <c r="I53" s="174">
        <f>ROUND(E53*H53,2)</f>
        <v>498.63</v>
      </c>
      <c r="J53" s="173">
        <v>17.309999999999999</v>
      </c>
      <c r="K53" s="174">
        <f>ROUND(E53*J53,2)</f>
        <v>1544.05</v>
      </c>
      <c r="L53" s="174">
        <v>21</v>
      </c>
      <c r="M53" s="174">
        <f>G53*(1+L53/100)</f>
        <v>0</v>
      </c>
      <c r="N53" s="172">
        <v>6.9999999999999994E-5</v>
      </c>
      <c r="O53" s="172">
        <f>ROUND(E53*N53,2)</f>
        <v>0.01</v>
      </c>
      <c r="P53" s="172">
        <v>0</v>
      </c>
      <c r="Q53" s="172">
        <f>ROUND(E53*P53,2)</f>
        <v>0</v>
      </c>
      <c r="R53" s="174" t="s">
        <v>232</v>
      </c>
      <c r="S53" s="174" t="s">
        <v>139</v>
      </c>
      <c r="T53" s="175" t="s">
        <v>139</v>
      </c>
      <c r="U53" s="160">
        <v>0.03</v>
      </c>
      <c r="V53" s="160">
        <f>ROUND(E53*U53,2)</f>
        <v>2.68</v>
      </c>
      <c r="W53" s="160"/>
      <c r="X53" s="160" t="s">
        <v>167</v>
      </c>
      <c r="Y53" s="150"/>
      <c r="Z53" s="150"/>
      <c r="AA53" s="150"/>
      <c r="AB53" s="150"/>
      <c r="AC53" s="150"/>
      <c r="AD53" s="150"/>
      <c r="AE53" s="150"/>
      <c r="AF53" s="150"/>
      <c r="AG53" s="150" t="s">
        <v>168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>
      <c r="A54" s="157"/>
      <c r="B54" s="158"/>
      <c r="C54" s="192" t="s">
        <v>233</v>
      </c>
      <c r="D54" s="190"/>
      <c r="E54" s="191">
        <v>4</v>
      </c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50"/>
      <c r="Z54" s="150"/>
      <c r="AA54" s="150"/>
      <c r="AB54" s="150"/>
      <c r="AC54" s="150"/>
      <c r="AD54" s="150"/>
      <c r="AE54" s="150"/>
      <c r="AF54" s="150"/>
      <c r="AG54" s="150" t="s">
        <v>170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>
      <c r="A55" s="157"/>
      <c r="B55" s="158"/>
      <c r="C55" s="192" t="s">
        <v>292</v>
      </c>
      <c r="D55" s="190"/>
      <c r="E55" s="191">
        <v>85.2</v>
      </c>
      <c r="F55" s="160"/>
      <c r="G55" s="160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>
      <c r="A56" s="169">
        <v>19</v>
      </c>
      <c r="B56" s="170" t="s">
        <v>234</v>
      </c>
      <c r="C56" s="185" t="s">
        <v>235</v>
      </c>
      <c r="D56" s="171" t="s">
        <v>166</v>
      </c>
      <c r="E56" s="172">
        <v>89.2</v>
      </c>
      <c r="F56" s="173">
        <v>0</v>
      </c>
      <c r="G56" s="174">
        <f>ROUND(E56*F56,2)</f>
        <v>0</v>
      </c>
      <c r="H56" s="173">
        <v>18.239999999999998</v>
      </c>
      <c r="I56" s="174">
        <f>ROUND(E56*H56,2)</f>
        <v>1627.01</v>
      </c>
      <c r="J56" s="173">
        <v>54.16</v>
      </c>
      <c r="K56" s="174">
        <f>ROUND(E56*J56,2)</f>
        <v>4831.07</v>
      </c>
      <c r="L56" s="174">
        <v>21</v>
      </c>
      <c r="M56" s="174">
        <f>G56*(1+L56/100)</f>
        <v>0</v>
      </c>
      <c r="N56" s="172">
        <v>2.9E-4</v>
      </c>
      <c r="O56" s="172">
        <f>ROUND(E56*N56,2)</f>
        <v>0.03</v>
      </c>
      <c r="P56" s="172">
        <v>0</v>
      </c>
      <c r="Q56" s="172">
        <f>ROUND(E56*P56,2)</f>
        <v>0</v>
      </c>
      <c r="R56" s="174" t="s">
        <v>232</v>
      </c>
      <c r="S56" s="174" t="s">
        <v>139</v>
      </c>
      <c r="T56" s="175" t="s">
        <v>139</v>
      </c>
      <c r="U56" s="160">
        <v>0.1</v>
      </c>
      <c r="V56" s="160">
        <f>ROUND(E56*U56,2)</f>
        <v>8.92</v>
      </c>
      <c r="W56" s="160"/>
      <c r="X56" s="160" t="s">
        <v>167</v>
      </c>
      <c r="Y56" s="150"/>
      <c r="Z56" s="150"/>
      <c r="AA56" s="150"/>
      <c r="AB56" s="150"/>
      <c r="AC56" s="150"/>
      <c r="AD56" s="150"/>
      <c r="AE56" s="150"/>
      <c r="AF56" s="150"/>
      <c r="AG56" s="150" t="s">
        <v>168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>
      <c r="A57" s="157"/>
      <c r="B57" s="158"/>
      <c r="C57" s="192" t="s">
        <v>292</v>
      </c>
      <c r="D57" s="190"/>
      <c r="E57" s="191">
        <v>85.2</v>
      </c>
      <c r="F57" s="193"/>
      <c r="G57" s="160"/>
      <c r="H57" s="193"/>
      <c r="I57" s="160"/>
      <c r="J57" s="193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>
      <c r="A58" s="157"/>
      <c r="B58" s="158"/>
      <c r="C58" s="192" t="s">
        <v>233</v>
      </c>
      <c r="D58" s="190"/>
      <c r="E58" s="191">
        <v>4</v>
      </c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50"/>
      <c r="Z58" s="150"/>
      <c r="AA58" s="150"/>
      <c r="AB58" s="150"/>
      <c r="AC58" s="150"/>
      <c r="AD58" s="150"/>
      <c r="AE58" s="150"/>
      <c r="AF58" s="150"/>
      <c r="AG58" s="150" t="s">
        <v>170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>
      <c r="A59" s="162" t="s">
        <v>134</v>
      </c>
      <c r="B59" s="163" t="s">
        <v>94</v>
      </c>
      <c r="C59" s="184" t="s">
        <v>95</v>
      </c>
      <c r="D59" s="164"/>
      <c r="E59" s="165"/>
      <c r="F59" s="166"/>
      <c r="G59" s="166">
        <f>SUMIF(AG60:AG71,"&lt;&gt;NOR",G60:G71)</f>
        <v>0</v>
      </c>
      <c r="H59" s="166"/>
      <c r="I59" s="166">
        <f>SUM(I60:I71)</f>
        <v>0</v>
      </c>
      <c r="J59" s="166"/>
      <c r="K59" s="166">
        <f>SUM(K60:K71)</f>
        <v>194430</v>
      </c>
      <c r="L59" s="166"/>
      <c r="M59" s="166">
        <f>SUM(M60:M71)</f>
        <v>0</v>
      </c>
      <c r="N59" s="165"/>
      <c r="O59" s="165">
        <f>SUM(O60:O71)</f>
        <v>0.27</v>
      </c>
      <c r="P59" s="165"/>
      <c r="Q59" s="165">
        <f>SUM(Q60:Q71)</f>
        <v>0</v>
      </c>
      <c r="R59" s="166"/>
      <c r="S59" s="166"/>
      <c r="T59" s="167"/>
      <c r="U59" s="161"/>
      <c r="V59" s="161">
        <f>SUM(V60:V71)</f>
        <v>0</v>
      </c>
      <c r="W59" s="161"/>
      <c r="X59" s="161"/>
      <c r="AG59" t="s">
        <v>135</v>
      </c>
    </row>
    <row r="60" spans="1:60" ht="22.5" outlineLevel="1">
      <c r="A60" s="169">
        <v>20</v>
      </c>
      <c r="B60" s="170" t="s">
        <v>236</v>
      </c>
      <c r="C60" s="185" t="s">
        <v>237</v>
      </c>
      <c r="D60" s="171"/>
      <c r="E60" s="172">
        <v>0</v>
      </c>
      <c r="F60" s="173">
        <v>0</v>
      </c>
      <c r="G60" s="174">
        <f>ROUND(E60*F60,2)</f>
        <v>0</v>
      </c>
      <c r="H60" s="173">
        <v>0</v>
      </c>
      <c r="I60" s="174">
        <f>ROUND(E60*H60,2)</f>
        <v>0</v>
      </c>
      <c r="J60" s="173">
        <v>0</v>
      </c>
      <c r="K60" s="174">
        <f>ROUND(E60*J60,2)</f>
        <v>0</v>
      </c>
      <c r="L60" s="174">
        <v>21</v>
      </c>
      <c r="M60" s="174">
        <f>G60*(1+L60/100)</f>
        <v>0</v>
      </c>
      <c r="N60" s="172">
        <v>0</v>
      </c>
      <c r="O60" s="172">
        <f>ROUND(E60*N60,2)</f>
        <v>0</v>
      </c>
      <c r="P60" s="172">
        <v>0</v>
      </c>
      <c r="Q60" s="172">
        <f>ROUND(E60*P60,2)</f>
        <v>0</v>
      </c>
      <c r="R60" s="174"/>
      <c r="S60" s="174" t="s">
        <v>158</v>
      </c>
      <c r="T60" s="175" t="s">
        <v>140</v>
      </c>
      <c r="U60" s="160">
        <v>0</v>
      </c>
      <c r="V60" s="160">
        <f>ROUND(E60*U60,2)</f>
        <v>0</v>
      </c>
      <c r="W60" s="160"/>
      <c r="X60" s="160" t="s">
        <v>238</v>
      </c>
      <c r="Y60" s="150"/>
      <c r="Z60" s="150"/>
      <c r="AA60" s="150"/>
      <c r="AB60" s="150"/>
      <c r="AC60" s="150"/>
      <c r="AD60" s="150"/>
      <c r="AE60" s="150"/>
      <c r="AF60" s="150"/>
      <c r="AG60" s="150" t="s">
        <v>239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>
      <c r="A61" s="157"/>
      <c r="B61" s="158"/>
      <c r="C61" s="445" t="s">
        <v>240</v>
      </c>
      <c r="D61" s="446"/>
      <c r="E61" s="446"/>
      <c r="F61" s="446"/>
      <c r="G61" s="446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50"/>
      <c r="Z61" s="150"/>
      <c r="AA61" s="150"/>
      <c r="AB61" s="150"/>
      <c r="AC61" s="150"/>
      <c r="AD61" s="150"/>
      <c r="AE61" s="150"/>
      <c r="AF61" s="150"/>
      <c r="AG61" s="150" t="s">
        <v>144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>
      <c r="A62" s="169">
        <v>21</v>
      </c>
      <c r="B62" s="170" t="s">
        <v>241</v>
      </c>
      <c r="C62" s="185" t="s">
        <v>242</v>
      </c>
      <c r="D62" s="171" t="s">
        <v>243</v>
      </c>
      <c r="E62" s="172">
        <v>40</v>
      </c>
      <c r="F62" s="173">
        <v>0</v>
      </c>
      <c r="G62" s="174">
        <f>ROUND(E62*F62,2)</f>
        <v>0</v>
      </c>
      <c r="H62" s="173">
        <v>0</v>
      </c>
      <c r="I62" s="174">
        <f>ROUND(E62*H62,2)</f>
        <v>0</v>
      </c>
      <c r="J62" s="173">
        <v>560</v>
      </c>
      <c r="K62" s="174">
        <f>ROUND(E62*J62,2)</f>
        <v>22400</v>
      </c>
      <c r="L62" s="174">
        <v>21</v>
      </c>
      <c r="M62" s="174">
        <f>G62*(1+L62/100)</f>
        <v>0</v>
      </c>
      <c r="N62" s="172">
        <v>1.6000000000000001E-3</v>
      </c>
      <c r="O62" s="172">
        <f>ROUND(E62*N62,2)</f>
        <v>0.06</v>
      </c>
      <c r="P62" s="172">
        <v>0</v>
      </c>
      <c r="Q62" s="172">
        <f>ROUND(E62*P62,2)</f>
        <v>0</v>
      </c>
      <c r="R62" s="174"/>
      <c r="S62" s="174" t="s">
        <v>158</v>
      </c>
      <c r="T62" s="175" t="s">
        <v>140</v>
      </c>
      <c r="U62" s="160">
        <v>0</v>
      </c>
      <c r="V62" s="160">
        <f>ROUND(E62*U62,2)</f>
        <v>0</v>
      </c>
      <c r="W62" s="160"/>
      <c r="X62" s="160" t="s">
        <v>238</v>
      </c>
      <c r="Y62" s="150"/>
      <c r="Z62" s="150"/>
      <c r="AA62" s="150"/>
      <c r="AB62" s="150"/>
      <c r="AC62" s="150"/>
      <c r="AD62" s="150"/>
      <c r="AE62" s="150"/>
      <c r="AF62" s="150"/>
      <c r="AG62" s="150" t="s">
        <v>239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>
      <c r="A63" s="157"/>
      <c r="B63" s="158"/>
      <c r="C63" s="192" t="s">
        <v>244</v>
      </c>
      <c r="D63" s="190"/>
      <c r="E63" s="191">
        <v>40</v>
      </c>
      <c r="F63" s="160"/>
      <c r="G63" s="160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50"/>
      <c r="Z63" s="150"/>
      <c r="AA63" s="150"/>
      <c r="AB63" s="150"/>
      <c r="AC63" s="150"/>
      <c r="AD63" s="150"/>
      <c r="AE63" s="150"/>
      <c r="AF63" s="150"/>
      <c r="AG63" s="150" t="s">
        <v>170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>
      <c r="A64" s="177">
        <v>22</v>
      </c>
      <c r="B64" s="178" t="s">
        <v>245</v>
      </c>
      <c r="C64" s="186" t="s">
        <v>246</v>
      </c>
      <c r="D64" s="179" t="s">
        <v>243</v>
      </c>
      <c r="E64" s="180">
        <v>20</v>
      </c>
      <c r="F64" s="181">
        <v>0</v>
      </c>
      <c r="G64" s="182">
        <f>ROUND(E64*F64,2)</f>
        <v>0</v>
      </c>
      <c r="H64" s="181">
        <v>0</v>
      </c>
      <c r="I64" s="182">
        <f>ROUND(E64*H64,2)</f>
        <v>0</v>
      </c>
      <c r="J64" s="181">
        <v>1960</v>
      </c>
      <c r="K64" s="182">
        <f>ROUND(E64*J64,2)</f>
        <v>39200</v>
      </c>
      <c r="L64" s="182">
        <v>21</v>
      </c>
      <c r="M64" s="182">
        <f>G64*(1+L64/100)</f>
        <v>0</v>
      </c>
      <c r="N64" s="180">
        <v>1.6000000000000001E-3</v>
      </c>
      <c r="O64" s="180">
        <f>ROUND(E64*N64,2)</f>
        <v>0.03</v>
      </c>
      <c r="P64" s="180">
        <v>0</v>
      </c>
      <c r="Q64" s="180">
        <f>ROUND(E64*P64,2)</f>
        <v>0</v>
      </c>
      <c r="R64" s="182"/>
      <c r="S64" s="182" t="s">
        <v>158</v>
      </c>
      <c r="T64" s="183" t="s">
        <v>140</v>
      </c>
      <c r="U64" s="160">
        <v>0</v>
      </c>
      <c r="V64" s="160">
        <f>ROUND(E64*U64,2)</f>
        <v>0</v>
      </c>
      <c r="W64" s="160"/>
      <c r="X64" s="160" t="s">
        <v>238</v>
      </c>
      <c r="Y64" s="150"/>
      <c r="Z64" s="150"/>
      <c r="AA64" s="150"/>
      <c r="AB64" s="150"/>
      <c r="AC64" s="150"/>
      <c r="AD64" s="150"/>
      <c r="AE64" s="150"/>
      <c r="AF64" s="150"/>
      <c r="AG64" s="150" t="s">
        <v>239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>
      <c r="A65" s="169">
        <v>23</v>
      </c>
      <c r="B65" s="170" t="s">
        <v>247</v>
      </c>
      <c r="C65" s="185" t="s">
        <v>248</v>
      </c>
      <c r="D65" s="171" t="s">
        <v>243</v>
      </c>
      <c r="E65" s="172">
        <v>10</v>
      </c>
      <c r="F65" s="173">
        <v>0</v>
      </c>
      <c r="G65" s="174">
        <f>ROUND(E65*F65,2)</f>
        <v>0</v>
      </c>
      <c r="H65" s="173">
        <v>0</v>
      </c>
      <c r="I65" s="174">
        <f>ROUND(E65*H65,2)</f>
        <v>0</v>
      </c>
      <c r="J65" s="173">
        <v>550</v>
      </c>
      <c r="K65" s="174">
        <f>ROUND(E65*J65,2)</f>
        <v>5500</v>
      </c>
      <c r="L65" s="174">
        <v>21</v>
      </c>
      <c r="M65" s="174">
        <f>G65*(1+L65/100)</f>
        <v>0</v>
      </c>
      <c r="N65" s="172">
        <v>1.6000000000000001E-3</v>
      </c>
      <c r="O65" s="172">
        <f>ROUND(E65*N65,2)</f>
        <v>0.02</v>
      </c>
      <c r="P65" s="172">
        <v>0</v>
      </c>
      <c r="Q65" s="172">
        <f>ROUND(E65*P65,2)</f>
        <v>0</v>
      </c>
      <c r="R65" s="174"/>
      <c r="S65" s="174" t="s">
        <v>158</v>
      </c>
      <c r="T65" s="175" t="s">
        <v>140</v>
      </c>
      <c r="U65" s="160">
        <v>0</v>
      </c>
      <c r="V65" s="160">
        <f>ROUND(E65*U65,2)</f>
        <v>0</v>
      </c>
      <c r="W65" s="160"/>
      <c r="X65" s="160" t="s">
        <v>238</v>
      </c>
      <c r="Y65" s="150"/>
      <c r="Z65" s="150"/>
      <c r="AA65" s="150"/>
      <c r="AB65" s="150"/>
      <c r="AC65" s="150"/>
      <c r="AD65" s="150"/>
      <c r="AE65" s="150"/>
      <c r="AF65" s="150"/>
      <c r="AG65" s="150" t="s">
        <v>239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>
      <c r="A66" s="157"/>
      <c r="B66" s="158"/>
      <c r="C66" s="192" t="s">
        <v>249</v>
      </c>
      <c r="D66" s="190"/>
      <c r="E66" s="191">
        <v>10</v>
      </c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50"/>
      <c r="Z66" s="150"/>
      <c r="AA66" s="150"/>
      <c r="AB66" s="150"/>
      <c r="AC66" s="150"/>
      <c r="AD66" s="150"/>
      <c r="AE66" s="150"/>
      <c r="AF66" s="150"/>
      <c r="AG66" s="150" t="s">
        <v>170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>
      <c r="A67" s="177">
        <v>24</v>
      </c>
      <c r="B67" s="178" t="s">
        <v>250</v>
      </c>
      <c r="C67" s="186" t="s">
        <v>251</v>
      </c>
      <c r="D67" s="179" t="s">
        <v>243</v>
      </c>
      <c r="E67" s="180">
        <v>5</v>
      </c>
      <c r="F67" s="181">
        <v>0</v>
      </c>
      <c r="G67" s="182">
        <f>ROUND(E67*F67,2)</f>
        <v>0</v>
      </c>
      <c r="H67" s="181">
        <v>0</v>
      </c>
      <c r="I67" s="182">
        <f>ROUND(E67*H67,2)</f>
        <v>0</v>
      </c>
      <c r="J67" s="181">
        <v>1920</v>
      </c>
      <c r="K67" s="182">
        <f>ROUND(E67*J67,2)</f>
        <v>9600</v>
      </c>
      <c r="L67" s="182">
        <v>21</v>
      </c>
      <c r="M67" s="182">
        <f>G67*(1+L67/100)</f>
        <v>0</v>
      </c>
      <c r="N67" s="180">
        <v>1.6000000000000001E-3</v>
      </c>
      <c r="O67" s="180">
        <f>ROUND(E67*N67,2)</f>
        <v>0.01</v>
      </c>
      <c r="P67" s="180">
        <v>0</v>
      </c>
      <c r="Q67" s="180">
        <f>ROUND(E67*P67,2)</f>
        <v>0</v>
      </c>
      <c r="R67" s="182"/>
      <c r="S67" s="182" t="s">
        <v>158</v>
      </c>
      <c r="T67" s="183" t="s">
        <v>140</v>
      </c>
      <c r="U67" s="160">
        <v>0</v>
      </c>
      <c r="V67" s="160">
        <f>ROUND(E67*U67,2)</f>
        <v>0</v>
      </c>
      <c r="W67" s="160"/>
      <c r="X67" s="160" t="s">
        <v>238</v>
      </c>
      <c r="Y67" s="150"/>
      <c r="Z67" s="150"/>
      <c r="AA67" s="150"/>
      <c r="AB67" s="150"/>
      <c r="AC67" s="150"/>
      <c r="AD67" s="150"/>
      <c r="AE67" s="150"/>
      <c r="AF67" s="150"/>
      <c r="AG67" s="150" t="s">
        <v>239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>
      <c r="A68" s="169">
        <v>25</v>
      </c>
      <c r="B68" s="170" t="s">
        <v>252</v>
      </c>
      <c r="C68" s="185" t="s">
        <v>253</v>
      </c>
      <c r="D68" s="171" t="s">
        <v>243</v>
      </c>
      <c r="E68" s="172">
        <v>2</v>
      </c>
      <c r="F68" s="173">
        <v>0</v>
      </c>
      <c r="G68" s="174">
        <f>ROUND(E68*F68,2)</f>
        <v>0</v>
      </c>
      <c r="H68" s="173">
        <v>0</v>
      </c>
      <c r="I68" s="174">
        <f>ROUND(E68*H68,2)</f>
        <v>0</v>
      </c>
      <c r="J68" s="173">
        <v>460</v>
      </c>
      <c r="K68" s="174">
        <f>ROUND(E68*J68,2)</f>
        <v>920</v>
      </c>
      <c r="L68" s="174">
        <v>21</v>
      </c>
      <c r="M68" s="174">
        <f>G68*(1+L68/100)</f>
        <v>0</v>
      </c>
      <c r="N68" s="172">
        <v>1.6000000000000001E-3</v>
      </c>
      <c r="O68" s="172">
        <f>ROUND(E68*N68,2)</f>
        <v>0</v>
      </c>
      <c r="P68" s="172">
        <v>0</v>
      </c>
      <c r="Q68" s="172">
        <f>ROUND(E68*P68,2)</f>
        <v>0</v>
      </c>
      <c r="R68" s="174"/>
      <c r="S68" s="174" t="s">
        <v>158</v>
      </c>
      <c r="T68" s="175" t="s">
        <v>140</v>
      </c>
      <c r="U68" s="160">
        <v>0</v>
      </c>
      <c r="V68" s="160">
        <f>ROUND(E68*U68,2)</f>
        <v>0</v>
      </c>
      <c r="W68" s="160"/>
      <c r="X68" s="160" t="s">
        <v>238</v>
      </c>
      <c r="Y68" s="150"/>
      <c r="Z68" s="150"/>
      <c r="AA68" s="150"/>
      <c r="AB68" s="150"/>
      <c r="AC68" s="150"/>
      <c r="AD68" s="150"/>
      <c r="AE68" s="150"/>
      <c r="AF68" s="150"/>
      <c r="AG68" s="150" t="s">
        <v>239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>
      <c r="A69" s="157"/>
      <c r="B69" s="158"/>
      <c r="C69" s="192" t="s">
        <v>254</v>
      </c>
      <c r="D69" s="190"/>
      <c r="E69" s="191">
        <v>2</v>
      </c>
      <c r="F69" s="160"/>
      <c r="G69" s="160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50"/>
      <c r="Z69" s="150"/>
      <c r="AA69" s="150"/>
      <c r="AB69" s="150"/>
      <c r="AC69" s="150"/>
      <c r="AD69" s="150"/>
      <c r="AE69" s="150"/>
      <c r="AF69" s="150"/>
      <c r="AG69" s="150" t="s">
        <v>170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>
      <c r="A70" s="177">
        <v>26</v>
      </c>
      <c r="B70" s="178" t="s">
        <v>255</v>
      </c>
      <c r="C70" s="186" t="s">
        <v>256</v>
      </c>
      <c r="D70" s="179" t="s">
        <v>243</v>
      </c>
      <c r="E70" s="180">
        <v>1</v>
      </c>
      <c r="F70" s="181">
        <v>0</v>
      </c>
      <c r="G70" s="182">
        <f>ROUND(E70*F70,2)</f>
        <v>0</v>
      </c>
      <c r="H70" s="181">
        <v>0</v>
      </c>
      <c r="I70" s="182">
        <f>ROUND(E70*H70,2)</f>
        <v>0</v>
      </c>
      <c r="J70" s="181">
        <v>1610</v>
      </c>
      <c r="K70" s="182">
        <f>ROUND(E70*J70,2)</f>
        <v>1610</v>
      </c>
      <c r="L70" s="182">
        <v>21</v>
      </c>
      <c r="M70" s="182">
        <f>G70*(1+L70/100)</f>
        <v>0</v>
      </c>
      <c r="N70" s="180">
        <v>1.6000000000000001E-3</v>
      </c>
      <c r="O70" s="180">
        <f>ROUND(E70*N70,2)</f>
        <v>0</v>
      </c>
      <c r="P70" s="180">
        <v>0</v>
      </c>
      <c r="Q70" s="180">
        <f>ROUND(E70*P70,2)</f>
        <v>0</v>
      </c>
      <c r="R70" s="182"/>
      <c r="S70" s="182" t="s">
        <v>158</v>
      </c>
      <c r="T70" s="183" t="s">
        <v>140</v>
      </c>
      <c r="U70" s="160">
        <v>0</v>
      </c>
      <c r="V70" s="160">
        <f>ROUND(E70*U70,2)</f>
        <v>0</v>
      </c>
      <c r="W70" s="160"/>
      <c r="X70" s="160" t="s">
        <v>238</v>
      </c>
      <c r="Y70" s="150"/>
      <c r="Z70" s="150"/>
      <c r="AA70" s="150"/>
      <c r="AB70" s="150"/>
      <c r="AC70" s="150"/>
      <c r="AD70" s="150"/>
      <c r="AE70" s="150"/>
      <c r="AF70" s="150"/>
      <c r="AG70" s="150" t="s">
        <v>239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>
      <c r="A71" s="177">
        <v>27</v>
      </c>
      <c r="B71" s="178" t="s">
        <v>257</v>
      </c>
      <c r="C71" s="186" t="s">
        <v>258</v>
      </c>
      <c r="D71" s="179" t="s">
        <v>166</v>
      </c>
      <c r="E71" s="180">
        <v>96</v>
      </c>
      <c r="F71" s="181">
        <v>0</v>
      </c>
      <c r="G71" s="182">
        <f>ROUND(E71*F71,2)</f>
        <v>0</v>
      </c>
      <c r="H71" s="181">
        <v>0</v>
      </c>
      <c r="I71" s="182">
        <f>ROUND(E71*H71,2)</f>
        <v>0</v>
      </c>
      <c r="J71" s="181">
        <v>1200</v>
      </c>
      <c r="K71" s="182">
        <f>ROUND(E71*J71,2)</f>
        <v>115200</v>
      </c>
      <c r="L71" s="182">
        <v>21</v>
      </c>
      <c r="M71" s="182">
        <f>G71*(1+L71/100)</f>
        <v>0</v>
      </c>
      <c r="N71" s="180">
        <v>1.6000000000000001E-3</v>
      </c>
      <c r="O71" s="180">
        <f>ROUND(E71*N71,2)</f>
        <v>0.15</v>
      </c>
      <c r="P71" s="180">
        <v>0</v>
      </c>
      <c r="Q71" s="180">
        <f>ROUND(E71*P71,2)</f>
        <v>0</v>
      </c>
      <c r="R71" s="182"/>
      <c r="S71" s="182" t="s">
        <v>158</v>
      </c>
      <c r="T71" s="183" t="s">
        <v>140</v>
      </c>
      <c r="U71" s="160">
        <v>0</v>
      </c>
      <c r="V71" s="160">
        <f>ROUND(E71*U71,2)</f>
        <v>0</v>
      </c>
      <c r="W71" s="160"/>
      <c r="X71" s="160" t="s">
        <v>238</v>
      </c>
      <c r="Y71" s="150"/>
      <c r="Z71" s="150"/>
      <c r="AA71" s="150"/>
      <c r="AB71" s="150"/>
      <c r="AC71" s="150"/>
      <c r="AD71" s="150"/>
      <c r="AE71" s="150"/>
      <c r="AF71" s="150"/>
      <c r="AG71" s="150" t="s">
        <v>239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>
      <c r="A72" s="162" t="s">
        <v>134</v>
      </c>
      <c r="B72" s="163" t="s">
        <v>100</v>
      </c>
      <c r="C72" s="184" t="s">
        <v>101</v>
      </c>
      <c r="D72" s="164"/>
      <c r="E72" s="165"/>
      <c r="F72" s="166"/>
      <c r="G72" s="166">
        <f>SUMIF(AG73:AG102,"&lt;&gt;NOR",G73:G102)</f>
        <v>0</v>
      </c>
      <c r="H72" s="166"/>
      <c r="I72" s="166">
        <f>SUM(I73:I102)</f>
        <v>0</v>
      </c>
      <c r="J72" s="166"/>
      <c r="K72" s="166">
        <f>SUM(K73:K102)</f>
        <v>4790.8899999999994</v>
      </c>
      <c r="L72" s="166"/>
      <c r="M72" s="166">
        <f>SUM(M73:M102)</f>
        <v>0</v>
      </c>
      <c r="N72" s="165"/>
      <c r="O72" s="165">
        <f>SUM(O73:O102)</f>
        <v>0</v>
      </c>
      <c r="P72" s="165"/>
      <c r="Q72" s="165">
        <f>SUM(Q73:Q102)</f>
        <v>0</v>
      </c>
      <c r="R72" s="166"/>
      <c r="S72" s="166"/>
      <c r="T72" s="167"/>
      <c r="U72" s="161"/>
      <c r="V72" s="161">
        <f>SUM(V73:V102)</f>
        <v>4.1999999999999993</v>
      </c>
      <c r="W72" s="161"/>
      <c r="X72" s="161"/>
      <c r="AG72" t="s">
        <v>135</v>
      </c>
    </row>
    <row r="73" spans="1:60" ht="22.5" outlineLevel="1">
      <c r="A73" s="169">
        <v>28</v>
      </c>
      <c r="B73" s="170" t="s">
        <v>259</v>
      </c>
      <c r="C73" s="185" t="s">
        <v>260</v>
      </c>
      <c r="D73" s="171" t="s">
        <v>201</v>
      </c>
      <c r="E73" s="172">
        <v>0.99431000000000003</v>
      </c>
      <c r="F73" s="173">
        <v>0</v>
      </c>
      <c r="G73" s="174">
        <f>ROUND(E73*F73,2)</f>
        <v>0</v>
      </c>
      <c r="H73" s="173">
        <v>0</v>
      </c>
      <c r="I73" s="174">
        <f>ROUND(E73*H73,2)</f>
        <v>0</v>
      </c>
      <c r="J73" s="173">
        <v>394.5</v>
      </c>
      <c r="K73" s="174">
        <f>ROUND(E73*J73,2)</f>
        <v>392.26</v>
      </c>
      <c r="L73" s="174">
        <v>21</v>
      </c>
      <c r="M73" s="174">
        <f>G73*(1+L73/100)</f>
        <v>0</v>
      </c>
      <c r="N73" s="172">
        <v>0</v>
      </c>
      <c r="O73" s="172">
        <f>ROUND(E73*N73,2)</f>
        <v>0</v>
      </c>
      <c r="P73" s="172">
        <v>0</v>
      </c>
      <c r="Q73" s="172">
        <f>ROUND(E73*P73,2)</f>
        <v>0</v>
      </c>
      <c r="R73" s="174" t="s">
        <v>188</v>
      </c>
      <c r="S73" s="174" t="s">
        <v>139</v>
      </c>
      <c r="T73" s="175" t="s">
        <v>139</v>
      </c>
      <c r="U73" s="160">
        <v>0.93300000000000005</v>
      </c>
      <c r="V73" s="160">
        <f>ROUND(E73*U73,2)</f>
        <v>0.93</v>
      </c>
      <c r="W73" s="160"/>
      <c r="X73" s="160" t="s">
        <v>261</v>
      </c>
      <c r="Y73" s="150"/>
      <c r="Z73" s="150"/>
      <c r="AA73" s="150"/>
      <c r="AB73" s="150"/>
      <c r="AC73" s="150"/>
      <c r="AD73" s="150"/>
      <c r="AE73" s="150"/>
      <c r="AF73" s="150"/>
      <c r="AG73" s="150" t="s">
        <v>262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>
      <c r="A74" s="157"/>
      <c r="B74" s="158"/>
      <c r="C74" s="192" t="s">
        <v>263</v>
      </c>
      <c r="D74" s="190"/>
      <c r="E74" s="191"/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50"/>
      <c r="Z74" s="150"/>
      <c r="AA74" s="150"/>
      <c r="AB74" s="150"/>
      <c r="AC74" s="150"/>
      <c r="AD74" s="150"/>
      <c r="AE74" s="150"/>
      <c r="AF74" s="150"/>
      <c r="AG74" s="150" t="s">
        <v>170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>
      <c r="A75" s="157"/>
      <c r="B75" s="158"/>
      <c r="C75" s="192" t="s">
        <v>264</v>
      </c>
      <c r="D75" s="190"/>
      <c r="E75" s="191"/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50"/>
      <c r="Z75" s="150"/>
      <c r="AA75" s="150"/>
      <c r="AB75" s="150"/>
      <c r="AC75" s="150"/>
      <c r="AD75" s="150"/>
      <c r="AE75" s="150"/>
      <c r="AF75" s="150"/>
      <c r="AG75" s="150" t="s">
        <v>170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>
      <c r="A76" s="157"/>
      <c r="B76" s="158"/>
      <c r="C76" s="192" t="s">
        <v>265</v>
      </c>
      <c r="D76" s="190"/>
      <c r="E76" s="191">
        <v>0.99431000000000003</v>
      </c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50"/>
      <c r="Z76" s="150"/>
      <c r="AA76" s="150"/>
      <c r="AB76" s="150"/>
      <c r="AC76" s="150"/>
      <c r="AD76" s="150"/>
      <c r="AE76" s="150"/>
      <c r="AF76" s="150"/>
      <c r="AG76" s="150" t="s">
        <v>170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>
      <c r="A77" s="169">
        <v>29</v>
      </c>
      <c r="B77" s="170" t="s">
        <v>266</v>
      </c>
      <c r="C77" s="185" t="s">
        <v>267</v>
      </c>
      <c r="D77" s="171" t="s">
        <v>201</v>
      </c>
      <c r="E77" s="172">
        <v>1.4914700000000001</v>
      </c>
      <c r="F77" s="173">
        <v>0</v>
      </c>
      <c r="G77" s="174">
        <f>ROUND(E77*F77,2)</f>
        <v>0</v>
      </c>
      <c r="H77" s="173">
        <v>0</v>
      </c>
      <c r="I77" s="174">
        <f>ROUND(E77*H77,2)</f>
        <v>0</v>
      </c>
      <c r="J77" s="173">
        <v>248</v>
      </c>
      <c r="K77" s="174">
        <f>ROUND(E77*J77,2)</f>
        <v>369.88</v>
      </c>
      <c r="L77" s="174">
        <v>21</v>
      </c>
      <c r="M77" s="174">
        <f>G77*(1+L77/100)</f>
        <v>0</v>
      </c>
      <c r="N77" s="172">
        <v>0</v>
      </c>
      <c r="O77" s="172">
        <f>ROUND(E77*N77,2)</f>
        <v>0</v>
      </c>
      <c r="P77" s="172">
        <v>0</v>
      </c>
      <c r="Q77" s="172">
        <f>ROUND(E77*P77,2)</f>
        <v>0</v>
      </c>
      <c r="R77" s="174" t="s">
        <v>188</v>
      </c>
      <c r="S77" s="174" t="s">
        <v>139</v>
      </c>
      <c r="T77" s="175" t="s">
        <v>139</v>
      </c>
      <c r="U77" s="160">
        <v>0.65</v>
      </c>
      <c r="V77" s="160">
        <f>ROUND(E77*U77,2)</f>
        <v>0.97</v>
      </c>
      <c r="W77" s="160"/>
      <c r="X77" s="160" t="s">
        <v>261</v>
      </c>
      <c r="Y77" s="150"/>
      <c r="Z77" s="150"/>
      <c r="AA77" s="150"/>
      <c r="AB77" s="150"/>
      <c r="AC77" s="150"/>
      <c r="AD77" s="150"/>
      <c r="AE77" s="150"/>
      <c r="AF77" s="150"/>
      <c r="AG77" s="150" t="s">
        <v>262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>
      <c r="A78" s="157"/>
      <c r="B78" s="158"/>
      <c r="C78" s="192" t="s">
        <v>263</v>
      </c>
      <c r="D78" s="190"/>
      <c r="E78" s="191"/>
      <c r="F78" s="160"/>
      <c r="G78" s="160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50"/>
      <c r="Z78" s="150"/>
      <c r="AA78" s="150"/>
      <c r="AB78" s="150"/>
      <c r="AC78" s="150"/>
      <c r="AD78" s="150"/>
      <c r="AE78" s="150"/>
      <c r="AF78" s="150"/>
      <c r="AG78" s="150" t="s">
        <v>170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>
      <c r="A79" s="157"/>
      <c r="B79" s="158"/>
      <c r="C79" s="192" t="s">
        <v>264</v>
      </c>
      <c r="D79" s="190"/>
      <c r="E79" s="191"/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50"/>
      <c r="Z79" s="150"/>
      <c r="AA79" s="150"/>
      <c r="AB79" s="150"/>
      <c r="AC79" s="150"/>
      <c r="AD79" s="150"/>
      <c r="AE79" s="150"/>
      <c r="AF79" s="150"/>
      <c r="AG79" s="150" t="s">
        <v>170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>
      <c r="A80" s="157"/>
      <c r="B80" s="158"/>
      <c r="C80" s="192" t="s">
        <v>268</v>
      </c>
      <c r="D80" s="190"/>
      <c r="E80" s="191">
        <v>1.4914700000000001</v>
      </c>
      <c r="F80" s="160"/>
      <c r="G80" s="160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50"/>
      <c r="Z80" s="150"/>
      <c r="AA80" s="150"/>
      <c r="AB80" s="150"/>
      <c r="AC80" s="150"/>
      <c r="AD80" s="150"/>
      <c r="AE80" s="150"/>
      <c r="AF80" s="150"/>
      <c r="AG80" s="150" t="s">
        <v>170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>
      <c r="A81" s="169">
        <v>30</v>
      </c>
      <c r="B81" s="170" t="s">
        <v>269</v>
      </c>
      <c r="C81" s="185" t="s">
        <v>270</v>
      </c>
      <c r="D81" s="171" t="s">
        <v>201</v>
      </c>
      <c r="E81" s="172">
        <v>0.99431000000000003</v>
      </c>
      <c r="F81" s="173">
        <v>0</v>
      </c>
      <c r="G81" s="174">
        <f>ROUND(E81*F81,2)</f>
        <v>0</v>
      </c>
      <c r="H81" s="173">
        <v>0</v>
      </c>
      <c r="I81" s="174">
        <f>ROUND(E81*H81,2)</f>
        <v>0</v>
      </c>
      <c r="J81" s="173">
        <v>256.5</v>
      </c>
      <c r="K81" s="174">
        <f>ROUND(E81*J81,2)</f>
        <v>255.04</v>
      </c>
      <c r="L81" s="174">
        <v>21</v>
      </c>
      <c r="M81" s="174">
        <f>G81*(1+L81/100)</f>
        <v>0</v>
      </c>
      <c r="N81" s="172">
        <v>0</v>
      </c>
      <c r="O81" s="172">
        <f>ROUND(E81*N81,2)</f>
        <v>0</v>
      </c>
      <c r="P81" s="172">
        <v>0</v>
      </c>
      <c r="Q81" s="172">
        <f>ROUND(E81*P81,2)</f>
        <v>0</v>
      </c>
      <c r="R81" s="174" t="s">
        <v>188</v>
      </c>
      <c r="S81" s="174" t="s">
        <v>139</v>
      </c>
      <c r="T81" s="175" t="s">
        <v>139</v>
      </c>
      <c r="U81" s="160">
        <v>0.49</v>
      </c>
      <c r="V81" s="160">
        <f>ROUND(E81*U81,2)</f>
        <v>0.49</v>
      </c>
      <c r="W81" s="160"/>
      <c r="X81" s="160" t="s">
        <v>261</v>
      </c>
      <c r="Y81" s="150"/>
      <c r="Z81" s="150"/>
      <c r="AA81" s="150"/>
      <c r="AB81" s="150"/>
      <c r="AC81" s="150"/>
      <c r="AD81" s="150"/>
      <c r="AE81" s="150"/>
      <c r="AF81" s="150"/>
      <c r="AG81" s="150" t="s">
        <v>262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>
      <c r="A82" s="157"/>
      <c r="B82" s="158"/>
      <c r="C82" s="445" t="s">
        <v>271</v>
      </c>
      <c r="D82" s="446"/>
      <c r="E82" s="446"/>
      <c r="F82" s="446"/>
      <c r="G82" s="446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50"/>
      <c r="Z82" s="150"/>
      <c r="AA82" s="150"/>
      <c r="AB82" s="150"/>
      <c r="AC82" s="150"/>
      <c r="AD82" s="150"/>
      <c r="AE82" s="150"/>
      <c r="AF82" s="150"/>
      <c r="AG82" s="150" t="s">
        <v>144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>
      <c r="A83" s="157"/>
      <c r="B83" s="158"/>
      <c r="C83" s="192" t="s">
        <v>263</v>
      </c>
      <c r="D83" s="190"/>
      <c r="E83" s="191"/>
      <c r="F83" s="160"/>
      <c r="G83" s="160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50"/>
      <c r="Z83" s="150"/>
      <c r="AA83" s="150"/>
      <c r="AB83" s="150"/>
      <c r="AC83" s="150"/>
      <c r="AD83" s="150"/>
      <c r="AE83" s="150"/>
      <c r="AF83" s="150"/>
      <c r="AG83" s="150" t="s">
        <v>170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>
      <c r="A84" s="157"/>
      <c r="B84" s="158"/>
      <c r="C84" s="192" t="s">
        <v>264</v>
      </c>
      <c r="D84" s="190"/>
      <c r="E84" s="191"/>
      <c r="F84" s="160"/>
      <c r="G84" s="160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50"/>
      <c r="Z84" s="150"/>
      <c r="AA84" s="150"/>
      <c r="AB84" s="150"/>
      <c r="AC84" s="150"/>
      <c r="AD84" s="150"/>
      <c r="AE84" s="150"/>
      <c r="AF84" s="150"/>
      <c r="AG84" s="150" t="s">
        <v>170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>
      <c r="A85" s="157"/>
      <c r="B85" s="158"/>
      <c r="C85" s="192" t="s">
        <v>265</v>
      </c>
      <c r="D85" s="190"/>
      <c r="E85" s="191">
        <v>0.99431000000000003</v>
      </c>
      <c r="F85" s="160"/>
      <c r="G85" s="160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50"/>
      <c r="Z85" s="150"/>
      <c r="AA85" s="150"/>
      <c r="AB85" s="150"/>
      <c r="AC85" s="150"/>
      <c r="AD85" s="150"/>
      <c r="AE85" s="150"/>
      <c r="AF85" s="150"/>
      <c r="AG85" s="150" t="s">
        <v>170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>
      <c r="A86" s="169">
        <v>31</v>
      </c>
      <c r="B86" s="170" t="s">
        <v>272</v>
      </c>
      <c r="C86" s="185" t="s">
        <v>273</v>
      </c>
      <c r="D86" s="171" t="s">
        <v>201</v>
      </c>
      <c r="E86" s="172">
        <v>13.92037</v>
      </c>
      <c r="F86" s="173">
        <v>0</v>
      </c>
      <c r="G86" s="174">
        <f>ROUND(E86*F86,2)</f>
        <v>0</v>
      </c>
      <c r="H86" s="173">
        <v>0</v>
      </c>
      <c r="I86" s="174">
        <f>ROUND(E86*H86,2)</f>
        <v>0</v>
      </c>
      <c r="J86" s="173">
        <v>24.6</v>
      </c>
      <c r="K86" s="174">
        <f>ROUND(E86*J86,2)</f>
        <v>342.44</v>
      </c>
      <c r="L86" s="174">
        <v>21</v>
      </c>
      <c r="M86" s="174">
        <f>G86*(1+L86/100)</f>
        <v>0</v>
      </c>
      <c r="N86" s="172">
        <v>0</v>
      </c>
      <c r="O86" s="172">
        <f>ROUND(E86*N86,2)</f>
        <v>0</v>
      </c>
      <c r="P86" s="172">
        <v>0</v>
      </c>
      <c r="Q86" s="172">
        <f>ROUND(E86*P86,2)</f>
        <v>0</v>
      </c>
      <c r="R86" s="174" t="s">
        <v>188</v>
      </c>
      <c r="S86" s="174" t="s">
        <v>139</v>
      </c>
      <c r="T86" s="175" t="s">
        <v>139</v>
      </c>
      <c r="U86" s="160">
        <v>0</v>
      </c>
      <c r="V86" s="160">
        <f>ROUND(E86*U86,2)</f>
        <v>0</v>
      </c>
      <c r="W86" s="160"/>
      <c r="X86" s="160" t="s">
        <v>261</v>
      </c>
      <c r="Y86" s="150"/>
      <c r="Z86" s="150"/>
      <c r="AA86" s="150"/>
      <c r="AB86" s="150"/>
      <c r="AC86" s="150"/>
      <c r="AD86" s="150"/>
      <c r="AE86" s="150"/>
      <c r="AF86" s="150"/>
      <c r="AG86" s="150" t="s">
        <v>262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>
      <c r="A87" s="157"/>
      <c r="B87" s="158"/>
      <c r="C87" s="192" t="s">
        <v>263</v>
      </c>
      <c r="D87" s="190"/>
      <c r="E87" s="191"/>
      <c r="F87" s="160"/>
      <c r="G87" s="160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50"/>
      <c r="Z87" s="150"/>
      <c r="AA87" s="150"/>
      <c r="AB87" s="150"/>
      <c r="AC87" s="150"/>
      <c r="AD87" s="150"/>
      <c r="AE87" s="150"/>
      <c r="AF87" s="150"/>
      <c r="AG87" s="150" t="s">
        <v>170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>
      <c r="A88" s="157"/>
      <c r="B88" s="158"/>
      <c r="C88" s="192" t="s">
        <v>264</v>
      </c>
      <c r="D88" s="190"/>
      <c r="E88" s="191"/>
      <c r="F88" s="160"/>
      <c r="G88" s="160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50"/>
      <c r="Z88" s="150"/>
      <c r="AA88" s="150"/>
      <c r="AB88" s="150"/>
      <c r="AC88" s="150"/>
      <c r="AD88" s="150"/>
      <c r="AE88" s="150"/>
      <c r="AF88" s="150"/>
      <c r="AG88" s="150" t="s">
        <v>170</v>
      </c>
      <c r="AH88" s="150">
        <v>0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>
      <c r="A89" s="157"/>
      <c r="B89" s="158"/>
      <c r="C89" s="192" t="s">
        <v>274</v>
      </c>
      <c r="D89" s="190"/>
      <c r="E89" s="191">
        <v>13.92037</v>
      </c>
      <c r="F89" s="160"/>
      <c r="G89" s="160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50"/>
      <c r="Z89" s="150"/>
      <c r="AA89" s="150"/>
      <c r="AB89" s="150"/>
      <c r="AC89" s="150"/>
      <c r="AD89" s="150"/>
      <c r="AE89" s="150"/>
      <c r="AF89" s="150"/>
      <c r="AG89" s="150" t="s">
        <v>170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>
      <c r="A90" s="169">
        <v>32</v>
      </c>
      <c r="B90" s="170" t="s">
        <v>275</v>
      </c>
      <c r="C90" s="185" t="s">
        <v>276</v>
      </c>
      <c r="D90" s="171" t="s">
        <v>201</v>
      </c>
      <c r="E90" s="172">
        <v>0.99431000000000003</v>
      </c>
      <c r="F90" s="173">
        <v>0</v>
      </c>
      <c r="G90" s="174">
        <f>ROUND(E90*F90,2)</f>
        <v>0</v>
      </c>
      <c r="H90" s="173">
        <v>0</v>
      </c>
      <c r="I90" s="174">
        <f>ROUND(E90*H90,2)</f>
        <v>0</v>
      </c>
      <c r="J90" s="173">
        <v>357.5</v>
      </c>
      <c r="K90" s="174">
        <f>ROUND(E90*J90,2)</f>
        <v>355.47</v>
      </c>
      <c r="L90" s="174">
        <v>21</v>
      </c>
      <c r="M90" s="174">
        <f>G90*(1+L90/100)</f>
        <v>0</v>
      </c>
      <c r="N90" s="172">
        <v>0</v>
      </c>
      <c r="O90" s="172">
        <f>ROUND(E90*N90,2)</f>
        <v>0</v>
      </c>
      <c r="P90" s="172">
        <v>0</v>
      </c>
      <c r="Q90" s="172">
        <f>ROUND(E90*P90,2)</f>
        <v>0</v>
      </c>
      <c r="R90" s="174" t="s">
        <v>188</v>
      </c>
      <c r="S90" s="174" t="s">
        <v>139</v>
      </c>
      <c r="T90" s="175" t="s">
        <v>139</v>
      </c>
      <c r="U90" s="160">
        <v>0.94199999999999995</v>
      </c>
      <c r="V90" s="160">
        <f>ROUND(E90*U90,2)</f>
        <v>0.94</v>
      </c>
      <c r="W90" s="160"/>
      <c r="X90" s="160" t="s">
        <v>261</v>
      </c>
      <c r="Y90" s="150"/>
      <c r="Z90" s="150"/>
      <c r="AA90" s="150"/>
      <c r="AB90" s="150"/>
      <c r="AC90" s="150"/>
      <c r="AD90" s="150"/>
      <c r="AE90" s="150"/>
      <c r="AF90" s="150"/>
      <c r="AG90" s="150" t="s">
        <v>262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>
      <c r="A91" s="157"/>
      <c r="B91" s="158"/>
      <c r="C91" s="445" t="s">
        <v>277</v>
      </c>
      <c r="D91" s="446"/>
      <c r="E91" s="446"/>
      <c r="F91" s="446"/>
      <c r="G91" s="446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50"/>
      <c r="Z91" s="150"/>
      <c r="AA91" s="150"/>
      <c r="AB91" s="150"/>
      <c r="AC91" s="150"/>
      <c r="AD91" s="150"/>
      <c r="AE91" s="150"/>
      <c r="AF91" s="150"/>
      <c r="AG91" s="150" t="s">
        <v>144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>
      <c r="A92" s="157"/>
      <c r="B92" s="158"/>
      <c r="C92" s="192" t="s">
        <v>263</v>
      </c>
      <c r="D92" s="190"/>
      <c r="E92" s="191"/>
      <c r="F92" s="160"/>
      <c r="G92" s="160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50"/>
      <c r="Z92" s="150"/>
      <c r="AA92" s="150"/>
      <c r="AB92" s="150"/>
      <c r="AC92" s="150"/>
      <c r="AD92" s="150"/>
      <c r="AE92" s="150"/>
      <c r="AF92" s="150"/>
      <c r="AG92" s="150" t="s">
        <v>170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>
      <c r="A93" s="157"/>
      <c r="B93" s="158"/>
      <c r="C93" s="192" t="s">
        <v>264</v>
      </c>
      <c r="D93" s="190"/>
      <c r="E93" s="191"/>
      <c r="F93" s="160"/>
      <c r="G93" s="160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50"/>
      <c r="Z93" s="150"/>
      <c r="AA93" s="150"/>
      <c r="AB93" s="150"/>
      <c r="AC93" s="150"/>
      <c r="AD93" s="150"/>
      <c r="AE93" s="150"/>
      <c r="AF93" s="150"/>
      <c r="AG93" s="150" t="s">
        <v>170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>
      <c r="A94" s="157"/>
      <c r="B94" s="158"/>
      <c r="C94" s="192" t="s">
        <v>265</v>
      </c>
      <c r="D94" s="190"/>
      <c r="E94" s="191">
        <v>0.99431000000000003</v>
      </c>
      <c r="F94" s="160"/>
      <c r="G94" s="160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50"/>
      <c r="Z94" s="150"/>
      <c r="AA94" s="150"/>
      <c r="AB94" s="150"/>
      <c r="AC94" s="150"/>
      <c r="AD94" s="150"/>
      <c r="AE94" s="150"/>
      <c r="AF94" s="150"/>
      <c r="AG94" s="150" t="s">
        <v>170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ht="22.5" outlineLevel="1">
      <c r="A95" s="169">
        <v>33</v>
      </c>
      <c r="B95" s="170" t="s">
        <v>278</v>
      </c>
      <c r="C95" s="185" t="s">
        <v>279</v>
      </c>
      <c r="D95" s="171" t="s">
        <v>201</v>
      </c>
      <c r="E95" s="172">
        <v>7.9545000000000003</v>
      </c>
      <c r="F95" s="173">
        <v>0</v>
      </c>
      <c r="G95" s="174">
        <f>ROUND(E95*F95,2)</f>
        <v>0</v>
      </c>
      <c r="H95" s="173">
        <v>0</v>
      </c>
      <c r="I95" s="174">
        <f>ROUND(E95*H95,2)</f>
        <v>0</v>
      </c>
      <c r="J95" s="173">
        <v>39.799999999999997</v>
      </c>
      <c r="K95" s="174">
        <f>ROUND(E95*J95,2)</f>
        <v>316.58999999999997</v>
      </c>
      <c r="L95" s="174">
        <v>21</v>
      </c>
      <c r="M95" s="174">
        <f>G95*(1+L95/100)</f>
        <v>0</v>
      </c>
      <c r="N95" s="172">
        <v>0</v>
      </c>
      <c r="O95" s="172">
        <f>ROUND(E95*N95,2)</f>
        <v>0</v>
      </c>
      <c r="P95" s="172">
        <v>0</v>
      </c>
      <c r="Q95" s="172">
        <f>ROUND(E95*P95,2)</f>
        <v>0</v>
      </c>
      <c r="R95" s="174" t="s">
        <v>188</v>
      </c>
      <c r="S95" s="174" t="s">
        <v>139</v>
      </c>
      <c r="T95" s="175" t="s">
        <v>139</v>
      </c>
      <c r="U95" s="160">
        <v>0.11</v>
      </c>
      <c r="V95" s="160">
        <f>ROUND(E95*U95,2)</f>
        <v>0.87</v>
      </c>
      <c r="W95" s="160"/>
      <c r="X95" s="160" t="s">
        <v>261</v>
      </c>
      <c r="Y95" s="150"/>
      <c r="Z95" s="150"/>
      <c r="AA95" s="150"/>
      <c r="AB95" s="150"/>
      <c r="AC95" s="150"/>
      <c r="AD95" s="150"/>
      <c r="AE95" s="150"/>
      <c r="AF95" s="150"/>
      <c r="AG95" s="150" t="s">
        <v>262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>
      <c r="A96" s="157"/>
      <c r="B96" s="158"/>
      <c r="C96" s="192" t="s">
        <v>263</v>
      </c>
      <c r="D96" s="190"/>
      <c r="E96" s="191"/>
      <c r="F96" s="160"/>
      <c r="G96" s="160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50"/>
      <c r="Z96" s="150"/>
      <c r="AA96" s="150"/>
      <c r="AB96" s="150"/>
      <c r="AC96" s="150"/>
      <c r="AD96" s="150"/>
      <c r="AE96" s="150"/>
      <c r="AF96" s="150"/>
      <c r="AG96" s="150" t="s">
        <v>170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>
      <c r="A97" s="157"/>
      <c r="B97" s="158"/>
      <c r="C97" s="192" t="s">
        <v>264</v>
      </c>
      <c r="D97" s="190"/>
      <c r="E97" s="191"/>
      <c r="F97" s="160"/>
      <c r="G97" s="160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50"/>
      <c r="Z97" s="150"/>
      <c r="AA97" s="150"/>
      <c r="AB97" s="150"/>
      <c r="AC97" s="150"/>
      <c r="AD97" s="150"/>
      <c r="AE97" s="150"/>
      <c r="AF97" s="150"/>
      <c r="AG97" s="150" t="s">
        <v>170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>
      <c r="A98" s="157"/>
      <c r="B98" s="158"/>
      <c r="C98" s="192" t="s">
        <v>280</v>
      </c>
      <c r="D98" s="190"/>
      <c r="E98" s="191">
        <v>7.9545000000000003</v>
      </c>
      <c r="F98" s="160"/>
      <c r="G98" s="160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50"/>
      <c r="Z98" s="150"/>
      <c r="AA98" s="150"/>
      <c r="AB98" s="150"/>
      <c r="AC98" s="150"/>
      <c r="AD98" s="150"/>
      <c r="AE98" s="150"/>
      <c r="AF98" s="150"/>
      <c r="AG98" s="150" t="s">
        <v>170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ht="22.5" outlineLevel="1">
      <c r="A99" s="169">
        <v>34</v>
      </c>
      <c r="B99" s="170" t="s">
        <v>281</v>
      </c>
      <c r="C99" s="185" t="s">
        <v>282</v>
      </c>
      <c r="D99" s="171" t="s">
        <v>201</v>
      </c>
      <c r="E99" s="172">
        <v>0.99431000000000003</v>
      </c>
      <c r="F99" s="173">
        <v>0</v>
      </c>
      <c r="G99" s="174">
        <f>ROUND(E99*F99,2)</f>
        <v>0</v>
      </c>
      <c r="H99" s="173">
        <v>0</v>
      </c>
      <c r="I99" s="174">
        <f>ROUND(E99*H99,2)</f>
        <v>0</v>
      </c>
      <c r="J99" s="173">
        <v>2775</v>
      </c>
      <c r="K99" s="174">
        <f>ROUND(E99*J99,2)</f>
        <v>2759.21</v>
      </c>
      <c r="L99" s="174">
        <v>21</v>
      </c>
      <c r="M99" s="174">
        <f>G99*(1+L99/100)</f>
        <v>0</v>
      </c>
      <c r="N99" s="172">
        <v>0</v>
      </c>
      <c r="O99" s="172">
        <f>ROUND(E99*N99,2)</f>
        <v>0</v>
      </c>
      <c r="P99" s="172">
        <v>0</v>
      </c>
      <c r="Q99" s="172">
        <f>ROUND(E99*P99,2)</f>
        <v>0</v>
      </c>
      <c r="R99" s="174" t="s">
        <v>188</v>
      </c>
      <c r="S99" s="174" t="s">
        <v>139</v>
      </c>
      <c r="T99" s="175" t="s">
        <v>139</v>
      </c>
      <c r="U99" s="160">
        <v>0</v>
      </c>
      <c r="V99" s="160">
        <f>ROUND(E99*U99,2)</f>
        <v>0</v>
      </c>
      <c r="W99" s="160"/>
      <c r="X99" s="160" t="s">
        <v>261</v>
      </c>
      <c r="Y99" s="150"/>
      <c r="Z99" s="150"/>
      <c r="AA99" s="150"/>
      <c r="AB99" s="150"/>
      <c r="AC99" s="150"/>
      <c r="AD99" s="150"/>
      <c r="AE99" s="150"/>
      <c r="AF99" s="150"/>
      <c r="AG99" s="150" t="s">
        <v>262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>
      <c r="A100" s="157"/>
      <c r="B100" s="158"/>
      <c r="C100" s="192" t="s">
        <v>263</v>
      </c>
      <c r="D100" s="190"/>
      <c r="E100" s="191"/>
      <c r="F100" s="160"/>
      <c r="G100" s="160"/>
      <c r="H100" s="160"/>
      <c r="I100" s="160"/>
      <c r="J100" s="160"/>
      <c r="K100" s="160"/>
      <c r="L100" s="160"/>
      <c r="M100" s="160"/>
      <c r="N100" s="159"/>
      <c r="O100" s="159"/>
      <c r="P100" s="159"/>
      <c r="Q100" s="159"/>
      <c r="R100" s="160"/>
      <c r="S100" s="160"/>
      <c r="T100" s="160"/>
      <c r="U100" s="160"/>
      <c r="V100" s="160"/>
      <c r="W100" s="160"/>
      <c r="X100" s="16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170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>
      <c r="A101" s="157"/>
      <c r="B101" s="158"/>
      <c r="C101" s="192" t="s">
        <v>264</v>
      </c>
      <c r="D101" s="190"/>
      <c r="E101" s="191"/>
      <c r="F101" s="160"/>
      <c r="G101" s="160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170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>
      <c r="A102" s="157"/>
      <c r="B102" s="158"/>
      <c r="C102" s="192" t="s">
        <v>265</v>
      </c>
      <c r="D102" s="190"/>
      <c r="E102" s="191">
        <v>0.99431000000000003</v>
      </c>
      <c r="F102" s="160"/>
      <c r="G102" s="160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170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>
      <c r="A103" s="3"/>
      <c r="B103" s="4"/>
      <c r="C103" s="187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AE103">
        <v>15</v>
      </c>
      <c r="AF103">
        <v>21</v>
      </c>
      <c r="AG103" t="s">
        <v>121</v>
      </c>
    </row>
    <row r="104" spans="1:60">
      <c r="A104" s="153"/>
      <c r="B104" s="154" t="s">
        <v>29</v>
      </c>
      <c r="C104" s="188"/>
      <c r="D104" s="155"/>
      <c r="E104" s="156"/>
      <c r="F104" s="156"/>
      <c r="G104" s="168">
        <f>G8+G11+G13+G24+G32+G38+G52+G59+G72</f>
        <v>0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AE104">
        <f>SUMIF(L7:L102,AE103,G7:G102)</f>
        <v>0</v>
      </c>
      <c r="AF104">
        <f>SUMIF(L7:L102,AF103,G7:G102)</f>
        <v>0</v>
      </c>
      <c r="AG104" t="s">
        <v>161</v>
      </c>
    </row>
    <row r="105" spans="1:60">
      <c r="C105" s="189"/>
      <c r="D105" s="10"/>
      <c r="AG105" t="s">
        <v>162</v>
      </c>
    </row>
    <row r="106" spans="1:60">
      <c r="D106" s="10"/>
    </row>
    <row r="107" spans="1:60">
      <c r="D107" s="10"/>
    </row>
    <row r="108" spans="1:60">
      <c r="D108" s="10"/>
    </row>
    <row r="109" spans="1:60">
      <c r="D109" s="10"/>
    </row>
    <row r="110" spans="1:60">
      <c r="D110" s="10"/>
    </row>
    <row r="111" spans="1:60">
      <c r="D111" s="10"/>
    </row>
    <row r="112" spans="1:60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  <row r="5001" spans="4:4">
      <c r="D5001" s="10"/>
    </row>
    <row r="5002" spans="4:4">
      <c r="D5002" s="10"/>
    </row>
  </sheetData>
  <mergeCells count="10">
    <mergeCell ref="C40:G40"/>
    <mergeCell ref="C61:G61"/>
    <mergeCell ref="C82:G82"/>
    <mergeCell ref="C91:G91"/>
    <mergeCell ref="A1:G1"/>
    <mergeCell ref="C2:G2"/>
    <mergeCell ref="C3:G3"/>
    <mergeCell ref="C4:G4"/>
    <mergeCell ref="C26:G26"/>
    <mergeCell ref="C34:G34"/>
  </mergeCells>
  <pageMargins left="0.19685039370078741" right="0.19685039370078741" top="0.59055118110236215" bottom="0.39370078740157483" header="0" footer="0.19685039370078741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9988B-C6E2-42F0-88B2-930880F8E9E8}">
  <sheetPr>
    <outlinePr summaryBelow="0"/>
  </sheetPr>
  <dimension ref="A1:BH5000"/>
  <sheetViews>
    <sheetView workbookViewId="0">
      <pane ySplit="7" topLeftCell="A8" activePane="bottomLeft" state="frozen"/>
      <selection pane="bottomLeft" activeCell="S30" sqref="S30"/>
    </sheetView>
  </sheetViews>
  <sheetFormatPr defaultRowHeight="12.75" outlineLevelRow="1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447" t="s">
        <v>163</v>
      </c>
      <c r="B1" s="447"/>
      <c r="C1" s="447"/>
      <c r="D1" s="447"/>
      <c r="E1" s="447"/>
      <c r="F1" s="447"/>
      <c r="G1" s="447"/>
      <c r="AG1" t="s">
        <v>106</v>
      </c>
    </row>
    <row r="2" spans="1:60" ht="25.15" customHeight="1">
      <c r="A2" s="49" t="s">
        <v>7</v>
      </c>
      <c r="B2" s="48" t="s">
        <v>43</v>
      </c>
      <c r="C2" s="448" t="s">
        <v>44</v>
      </c>
      <c r="D2" s="449"/>
      <c r="E2" s="449"/>
      <c r="F2" s="449"/>
      <c r="G2" s="450"/>
      <c r="AG2" t="s">
        <v>107</v>
      </c>
    </row>
    <row r="3" spans="1:60" ht="25.15" customHeight="1">
      <c r="A3" s="49" t="s">
        <v>8</v>
      </c>
      <c r="B3" s="48" t="s">
        <v>61</v>
      </c>
      <c r="C3" s="448" t="s">
        <v>44</v>
      </c>
      <c r="D3" s="449"/>
      <c r="E3" s="449"/>
      <c r="F3" s="449"/>
      <c r="G3" s="450"/>
      <c r="AC3" s="125" t="s">
        <v>107</v>
      </c>
      <c r="AG3" t="s">
        <v>111</v>
      </c>
    </row>
    <row r="4" spans="1:60" ht="25.15" customHeight="1">
      <c r="A4" s="143" t="s">
        <v>9</v>
      </c>
      <c r="B4" s="144" t="s">
        <v>63</v>
      </c>
      <c r="C4" s="451" t="s">
        <v>64</v>
      </c>
      <c r="D4" s="452"/>
      <c r="E4" s="452"/>
      <c r="F4" s="452"/>
      <c r="G4" s="453"/>
      <c r="AG4" t="s">
        <v>112</v>
      </c>
    </row>
    <row r="5" spans="1:60">
      <c r="D5" s="10"/>
    </row>
    <row r="6" spans="1:60" ht="38.25">
      <c r="A6" s="146" t="s">
        <v>113</v>
      </c>
      <c r="B6" s="148" t="s">
        <v>114</v>
      </c>
      <c r="C6" s="148" t="s">
        <v>115</v>
      </c>
      <c r="D6" s="147" t="s">
        <v>116</v>
      </c>
      <c r="E6" s="146" t="s">
        <v>117</v>
      </c>
      <c r="F6" s="145" t="s">
        <v>118</v>
      </c>
      <c r="G6" s="146" t="s">
        <v>29</v>
      </c>
      <c r="H6" s="149" t="s">
        <v>30</v>
      </c>
      <c r="I6" s="149" t="s">
        <v>119</v>
      </c>
      <c r="J6" s="149" t="s">
        <v>31</v>
      </c>
      <c r="K6" s="149" t="s">
        <v>120</v>
      </c>
      <c r="L6" s="149" t="s">
        <v>121</v>
      </c>
      <c r="M6" s="149" t="s">
        <v>122</v>
      </c>
      <c r="N6" s="149" t="s">
        <v>123</v>
      </c>
      <c r="O6" s="149" t="s">
        <v>124</v>
      </c>
      <c r="P6" s="149" t="s">
        <v>125</v>
      </c>
      <c r="Q6" s="149" t="s">
        <v>126</v>
      </c>
      <c r="R6" s="149" t="s">
        <v>127</v>
      </c>
      <c r="S6" s="149" t="s">
        <v>128</v>
      </c>
      <c r="T6" s="149" t="s">
        <v>129</v>
      </c>
      <c r="U6" s="149" t="s">
        <v>130</v>
      </c>
      <c r="V6" s="149" t="s">
        <v>131</v>
      </c>
      <c r="W6" s="149" t="s">
        <v>132</v>
      </c>
      <c r="X6" s="149" t="s">
        <v>133</v>
      </c>
    </row>
    <row r="7" spans="1:60" hidden="1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</row>
    <row r="8" spans="1:60">
      <c r="A8" s="162" t="s">
        <v>134</v>
      </c>
      <c r="B8" s="163" t="s">
        <v>88</v>
      </c>
      <c r="C8" s="184" t="s">
        <v>89</v>
      </c>
      <c r="D8" s="164"/>
      <c r="E8" s="165"/>
      <c r="F8" s="166"/>
      <c r="G8" s="166">
        <f>SUMIF(AG9:AG9,"&lt;&gt;NOR",G9:G9)</f>
        <v>0</v>
      </c>
      <c r="H8" s="166"/>
      <c r="I8" s="166">
        <f>SUM(I9:I9)</f>
        <v>0</v>
      </c>
      <c r="J8" s="166"/>
      <c r="K8" s="166">
        <f>SUM(K9:K9)</f>
        <v>29200</v>
      </c>
      <c r="L8" s="166"/>
      <c r="M8" s="166">
        <f>SUM(M9:M9)</f>
        <v>0</v>
      </c>
      <c r="N8" s="165"/>
      <c r="O8" s="165">
        <f>SUM(O9:O9)</f>
        <v>0</v>
      </c>
      <c r="P8" s="165"/>
      <c r="Q8" s="165">
        <f>SUM(Q9:Q9)</f>
        <v>0</v>
      </c>
      <c r="R8" s="166"/>
      <c r="S8" s="166"/>
      <c r="T8" s="167"/>
      <c r="U8" s="161"/>
      <c r="V8" s="161">
        <f>SUM(V9:V9)</f>
        <v>0</v>
      </c>
      <c r="W8" s="161"/>
      <c r="X8" s="161"/>
      <c r="AG8" t="s">
        <v>135</v>
      </c>
    </row>
    <row r="9" spans="1:60" outlineLevel="1">
      <c r="A9" s="177">
        <v>1</v>
      </c>
      <c r="B9" s="178" t="s">
        <v>88</v>
      </c>
      <c r="C9" s="186" t="s">
        <v>283</v>
      </c>
      <c r="D9" s="179" t="s">
        <v>284</v>
      </c>
      <c r="E9" s="180">
        <v>1</v>
      </c>
      <c r="F9" s="181">
        <f>ZTI!G19</f>
        <v>0</v>
      </c>
      <c r="G9" s="182">
        <f>ROUND(E9*F9,2)</f>
        <v>0</v>
      </c>
      <c r="H9" s="181">
        <v>0</v>
      </c>
      <c r="I9" s="182">
        <f>ROUND(E9*H9,2)</f>
        <v>0</v>
      </c>
      <c r="J9" s="181">
        <v>29200</v>
      </c>
      <c r="K9" s="182">
        <f>ROUND(E9*J9,2)</f>
        <v>29200</v>
      </c>
      <c r="L9" s="182">
        <v>21</v>
      </c>
      <c r="M9" s="182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2"/>
      <c r="S9" s="182" t="s">
        <v>158</v>
      </c>
      <c r="T9" s="183" t="s">
        <v>140</v>
      </c>
      <c r="U9" s="160">
        <v>0</v>
      </c>
      <c r="V9" s="160">
        <f>ROUND(E9*U9,2)</f>
        <v>0</v>
      </c>
      <c r="W9" s="160"/>
      <c r="X9" s="160" t="s">
        <v>167</v>
      </c>
      <c r="Y9" s="150"/>
      <c r="Z9" s="150"/>
      <c r="AA9" s="150"/>
      <c r="AB9" s="150"/>
      <c r="AC9" s="150"/>
      <c r="AD9" s="150"/>
      <c r="AE9" s="150"/>
      <c r="AF9" s="150"/>
      <c r="AG9" s="150" t="s">
        <v>168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>
      <c r="A10" s="162" t="s">
        <v>134</v>
      </c>
      <c r="B10" s="163" t="s">
        <v>96</v>
      </c>
      <c r="C10" s="184" t="s">
        <v>97</v>
      </c>
      <c r="D10" s="164"/>
      <c r="E10" s="165"/>
      <c r="F10" s="166"/>
      <c r="G10" s="166">
        <f>SUMIF(AG11:AG11,"&lt;&gt;NOR",G11:G11)</f>
        <v>0</v>
      </c>
      <c r="H10" s="166"/>
      <c r="I10" s="166">
        <f>SUM(I11:I11)</f>
        <v>0</v>
      </c>
      <c r="J10" s="166"/>
      <c r="K10" s="166">
        <f>SUM(K11:K11)</f>
        <v>116156</v>
      </c>
      <c r="L10" s="166"/>
      <c r="M10" s="166">
        <f>SUM(M11:M11)</f>
        <v>0</v>
      </c>
      <c r="N10" s="165"/>
      <c r="O10" s="165">
        <f>SUM(O11:O11)</f>
        <v>0</v>
      </c>
      <c r="P10" s="165"/>
      <c r="Q10" s="165">
        <f>SUM(Q11:Q11)</f>
        <v>0</v>
      </c>
      <c r="R10" s="166"/>
      <c r="S10" s="166"/>
      <c r="T10" s="167"/>
      <c r="U10" s="161"/>
      <c r="V10" s="161">
        <f>SUM(V11:V11)</f>
        <v>0</v>
      </c>
      <c r="W10" s="161"/>
      <c r="X10" s="161"/>
      <c r="AG10" t="s">
        <v>135</v>
      </c>
    </row>
    <row r="11" spans="1:60" outlineLevel="1">
      <c r="A11" s="177">
        <v>2</v>
      </c>
      <c r="B11" s="178" t="s">
        <v>285</v>
      </c>
      <c r="C11" s="186" t="s">
        <v>286</v>
      </c>
      <c r="D11" s="179" t="s">
        <v>284</v>
      </c>
      <c r="E11" s="180">
        <v>1</v>
      </c>
      <c r="F11" s="181">
        <f>ESIL!G54</f>
        <v>0</v>
      </c>
      <c r="G11" s="182">
        <f>ROUND(E11*F11,2)</f>
        <v>0</v>
      </c>
      <c r="H11" s="181">
        <v>0</v>
      </c>
      <c r="I11" s="182">
        <f>ROUND(E11*H11,2)</f>
        <v>0</v>
      </c>
      <c r="J11" s="181">
        <v>116156</v>
      </c>
      <c r="K11" s="182">
        <f>ROUND(E11*J11,2)</f>
        <v>116156</v>
      </c>
      <c r="L11" s="182">
        <v>21</v>
      </c>
      <c r="M11" s="182">
        <f>G11*(1+L11/100)</f>
        <v>0</v>
      </c>
      <c r="N11" s="180">
        <v>0</v>
      </c>
      <c r="O11" s="180">
        <f>ROUND(E11*N11,2)</f>
        <v>0</v>
      </c>
      <c r="P11" s="180">
        <v>0</v>
      </c>
      <c r="Q11" s="180">
        <f>ROUND(E11*P11,2)</f>
        <v>0</v>
      </c>
      <c r="R11" s="182"/>
      <c r="S11" s="182" t="s">
        <v>158</v>
      </c>
      <c r="T11" s="183" t="s">
        <v>140</v>
      </c>
      <c r="U11" s="160">
        <v>0</v>
      </c>
      <c r="V11" s="160">
        <f>ROUND(E11*U11,2)</f>
        <v>0</v>
      </c>
      <c r="W11" s="160"/>
      <c r="X11" s="160" t="s">
        <v>167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168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>
      <c r="A12" s="162" t="s">
        <v>134</v>
      </c>
      <c r="B12" s="163" t="s">
        <v>98</v>
      </c>
      <c r="C12" s="184" t="s">
        <v>99</v>
      </c>
      <c r="D12" s="164"/>
      <c r="E12" s="165"/>
      <c r="F12" s="166"/>
      <c r="G12" s="166">
        <f>SUMIF(AG13:AG13,"&lt;&gt;NOR",G13:G13)</f>
        <v>0</v>
      </c>
      <c r="H12" s="166"/>
      <c r="I12" s="166">
        <f>SUM(I13:I13)</f>
        <v>0</v>
      </c>
      <c r="J12" s="166"/>
      <c r="K12" s="166">
        <f>SUM(K13:K13)</f>
        <v>1699134</v>
      </c>
      <c r="L12" s="166"/>
      <c r="M12" s="166">
        <f>SUM(M13:M13)</f>
        <v>0</v>
      </c>
      <c r="N12" s="165"/>
      <c r="O12" s="165">
        <f>SUM(O13:O13)</f>
        <v>0</v>
      </c>
      <c r="P12" s="165"/>
      <c r="Q12" s="165">
        <f>SUM(Q13:Q13)</f>
        <v>0</v>
      </c>
      <c r="R12" s="166"/>
      <c r="S12" s="166"/>
      <c r="T12" s="167"/>
      <c r="U12" s="161"/>
      <c r="V12" s="161">
        <f>SUM(V13:V13)</f>
        <v>0</v>
      </c>
      <c r="W12" s="161"/>
      <c r="X12" s="161"/>
      <c r="AG12" t="s">
        <v>135</v>
      </c>
    </row>
    <row r="13" spans="1:60" outlineLevel="1">
      <c r="A13" s="169">
        <v>3</v>
      </c>
      <c r="B13" s="170" t="s">
        <v>287</v>
      </c>
      <c r="C13" s="185" t="s">
        <v>288</v>
      </c>
      <c r="D13" s="171" t="s">
        <v>284</v>
      </c>
      <c r="E13" s="172">
        <v>1</v>
      </c>
      <c r="F13" s="173">
        <f>CHL!I41</f>
        <v>0</v>
      </c>
      <c r="G13" s="174">
        <f>ROUND(E13*F13,2)</f>
        <v>0</v>
      </c>
      <c r="H13" s="173">
        <v>0</v>
      </c>
      <c r="I13" s="174">
        <f>ROUND(E13*H13,2)</f>
        <v>0</v>
      </c>
      <c r="J13" s="173">
        <v>1699134</v>
      </c>
      <c r="K13" s="174">
        <f>ROUND(E13*J13,2)</f>
        <v>1699134</v>
      </c>
      <c r="L13" s="174">
        <v>21</v>
      </c>
      <c r="M13" s="174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4"/>
      <c r="S13" s="174" t="s">
        <v>158</v>
      </c>
      <c r="T13" s="175" t="s">
        <v>140</v>
      </c>
      <c r="U13" s="160">
        <v>0</v>
      </c>
      <c r="V13" s="160">
        <f>ROUND(E13*U13,2)</f>
        <v>0</v>
      </c>
      <c r="W13" s="160"/>
      <c r="X13" s="160" t="s">
        <v>167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168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>
      <c r="A14" s="3"/>
      <c r="B14" s="4"/>
      <c r="C14" s="187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AE14">
        <v>15</v>
      </c>
      <c r="AF14">
        <v>21</v>
      </c>
      <c r="AG14" t="s">
        <v>121</v>
      </c>
    </row>
    <row r="15" spans="1:60">
      <c r="A15" s="153"/>
      <c r="B15" s="154" t="s">
        <v>29</v>
      </c>
      <c r="C15" s="188"/>
      <c r="D15" s="155"/>
      <c r="E15" s="156"/>
      <c r="F15" s="156"/>
      <c r="G15" s="168">
        <f>G8+G10+G12</f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E15">
        <f>SUMIF(L7:L13,AE14,G7:G13)</f>
        <v>0</v>
      </c>
      <c r="AF15">
        <f>SUMIF(L7:L13,AF14,G7:G13)</f>
        <v>0</v>
      </c>
      <c r="AG15" t="s">
        <v>161</v>
      </c>
    </row>
    <row r="16" spans="1:60">
      <c r="C16" s="189"/>
      <c r="D16" s="10"/>
      <c r="AG16" t="s">
        <v>162</v>
      </c>
    </row>
    <row r="17" spans="4:4">
      <c r="D17" s="10"/>
    </row>
    <row r="18" spans="4:4">
      <c r="D18" s="10"/>
    </row>
    <row r="19" spans="4:4">
      <c r="D19" s="10"/>
    </row>
    <row r="20" spans="4:4">
      <c r="D20" s="10"/>
    </row>
    <row r="21" spans="4:4">
      <c r="D21" s="10"/>
    </row>
    <row r="22" spans="4:4">
      <c r="D22" s="10"/>
    </row>
    <row r="23" spans="4:4">
      <c r="D23" s="10"/>
    </row>
    <row r="24" spans="4:4">
      <c r="D24" s="10"/>
    </row>
    <row r="25" spans="4:4">
      <c r="D25" s="10"/>
    </row>
    <row r="26" spans="4:4">
      <c r="D26" s="10"/>
    </row>
    <row r="27" spans="4:4">
      <c r="D27" s="10"/>
    </row>
    <row r="28" spans="4:4">
      <c r="D28" s="10"/>
    </row>
    <row r="29" spans="4:4">
      <c r="D29" s="10"/>
    </row>
    <row r="30" spans="4:4">
      <c r="D30" s="10"/>
    </row>
    <row r="31" spans="4:4">
      <c r="D31" s="10"/>
    </row>
    <row r="32" spans="4:4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4">
    <mergeCell ref="A1:G1"/>
    <mergeCell ref="C2:G2"/>
    <mergeCell ref="C3:G3"/>
    <mergeCell ref="C4:G4"/>
  </mergeCells>
  <pageMargins left="0.19685039370078741" right="0.19685039370078741" top="0.59055118110236215" bottom="0.39370078740157483" header="0" footer="0.19685039370078741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10643-CD7F-4E32-9D36-C9E0FFC39ABF}">
  <dimension ref="A1:G19"/>
  <sheetViews>
    <sheetView showGridLines="0" showZeros="0" zoomScaleNormal="100" workbookViewId="0">
      <selection activeCell="F28" sqref="F28"/>
    </sheetView>
  </sheetViews>
  <sheetFormatPr defaultColWidth="9.140625" defaultRowHeight="12.75"/>
  <cols>
    <col min="1" max="1" width="4.42578125" style="194" customWidth="1"/>
    <col min="2" max="2" width="11.5703125" style="194" customWidth="1"/>
    <col min="3" max="3" width="40.42578125" style="194" customWidth="1"/>
    <col min="4" max="4" width="5.5703125" style="194" customWidth="1"/>
    <col min="5" max="5" width="8.5703125" style="227" customWidth="1"/>
    <col min="6" max="6" width="9.85546875" style="227" customWidth="1"/>
    <col min="7" max="7" width="13.85546875" style="227" customWidth="1"/>
    <col min="8" max="11" width="9.140625" style="194"/>
    <col min="12" max="12" width="75.42578125" style="194" customWidth="1"/>
    <col min="13" max="13" width="45.28515625" style="194" customWidth="1"/>
    <col min="14" max="16384" width="9.140625" style="194"/>
  </cols>
  <sheetData>
    <row r="1" spans="1:7" ht="15.75">
      <c r="A1" s="456" t="s">
        <v>401</v>
      </c>
      <c r="B1" s="456"/>
      <c r="C1" s="456"/>
      <c r="D1" s="456"/>
      <c r="E1" s="456"/>
      <c r="F1" s="456"/>
      <c r="G1" s="456"/>
    </row>
    <row r="2" spans="1:7" ht="14.25" customHeight="1" thickBot="1">
      <c r="A2" s="195"/>
      <c r="B2" s="196"/>
      <c r="C2" s="197"/>
      <c r="D2" s="197"/>
      <c r="E2" s="198"/>
      <c r="F2" s="198"/>
      <c r="G2" s="198"/>
    </row>
    <row r="3" spans="1:7" ht="13.5" thickTop="1">
      <c r="A3" s="457" t="s">
        <v>295</v>
      </c>
      <c r="B3" s="458"/>
      <c r="C3" s="199" t="s">
        <v>296</v>
      </c>
      <c r="D3" s="200"/>
      <c r="E3" s="201" t="s">
        <v>297</v>
      </c>
      <c r="F3" s="202"/>
      <c r="G3" s="203"/>
    </row>
    <row r="4" spans="1:7" ht="13.5" thickBot="1">
      <c r="A4" s="459" t="s">
        <v>298</v>
      </c>
      <c r="B4" s="460"/>
      <c r="C4" s="204" t="s">
        <v>44</v>
      </c>
      <c r="D4" s="205"/>
      <c r="E4" s="461" t="s">
        <v>299</v>
      </c>
      <c r="F4" s="462"/>
      <c r="G4" s="463"/>
    </row>
    <row r="5" spans="1:7" ht="13.5" thickTop="1">
      <c r="A5" s="206"/>
      <c r="B5" s="195"/>
      <c r="C5" s="195"/>
      <c r="D5" s="195"/>
      <c r="E5" s="207"/>
      <c r="F5" s="207"/>
      <c r="G5" s="207"/>
    </row>
    <row r="6" spans="1:7">
      <c r="A6" s="208" t="s">
        <v>113</v>
      </c>
      <c r="B6" s="209" t="s">
        <v>114</v>
      </c>
      <c r="C6" s="209" t="s">
        <v>115</v>
      </c>
      <c r="D6" s="209" t="s">
        <v>116</v>
      </c>
      <c r="E6" s="210" t="s">
        <v>300</v>
      </c>
      <c r="F6" s="210" t="s">
        <v>301</v>
      </c>
      <c r="G6" s="211" t="s">
        <v>302</v>
      </c>
    </row>
    <row r="7" spans="1:7">
      <c r="A7" s="212"/>
      <c r="B7" s="213" t="s">
        <v>303</v>
      </c>
      <c r="C7" s="214" t="s">
        <v>304</v>
      </c>
      <c r="D7" s="215"/>
      <c r="E7" s="216"/>
      <c r="F7" s="216"/>
      <c r="G7" s="216"/>
    </row>
    <row r="8" spans="1:7">
      <c r="A8" s="212"/>
      <c r="B8" s="217" t="s">
        <v>305</v>
      </c>
      <c r="C8" s="218" t="s">
        <v>306</v>
      </c>
      <c r="D8" s="215" t="s">
        <v>307</v>
      </c>
      <c r="E8" s="216">
        <v>5</v>
      </c>
      <c r="F8" s="389">
        <v>0</v>
      </c>
      <c r="G8" s="216">
        <f t="shared" ref="G8:G18" si="0">E8*F8</f>
        <v>0</v>
      </c>
    </row>
    <row r="9" spans="1:7">
      <c r="A9" s="212"/>
      <c r="B9" s="217" t="s">
        <v>308</v>
      </c>
      <c r="C9" s="218" t="s">
        <v>309</v>
      </c>
      <c r="D9" s="215" t="s">
        <v>310</v>
      </c>
      <c r="E9" s="216">
        <v>15</v>
      </c>
      <c r="F9" s="389">
        <v>0</v>
      </c>
      <c r="G9" s="216">
        <f t="shared" si="0"/>
        <v>0</v>
      </c>
    </row>
    <row r="10" spans="1:7">
      <c r="A10" s="212"/>
      <c r="B10" s="217" t="s">
        <v>311</v>
      </c>
      <c r="C10" s="218" t="s">
        <v>312</v>
      </c>
      <c r="D10" s="215" t="s">
        <v>310</v>
      </c>
      <c r="E10" s="216">
        <v>15</v>
      </c>
      <c r="F10" s="389">
        <v>0</v>
      </c>
      <c r="G10" s="216">
        <f t="shared" si="0"/>
        <v>0</v>
      </c>
    </row>
    <row r="11" spans="1:7">
      <c r="A11" s="212"/>
      <c r="B11" s="217"/>
      <c r="C11" s="218" t="s">
        <v>313</v>
      </c>
      <c r="D11" s="215" t="s">
        <v>314</v>
      </c>
      <c r="E11" s="216">
        <v>5</v>
      </c>
      <c r="F11" s="389">
        <v>0</v>
      </c>
      <c r="G11" s="216">
        <f t="shared" si="0"/>
        <v>0</v>
      </c>
    </row>
    <row r="12" spans="1:7">
      <c r="A12" s="212"/>
      <c r="B12" s="217" t="s">
        <v>315</v>
      </c>
      <c r="C12" s="218" t="s">
        <v>316</v>
      </c>
      <c r="D12" s="215" t="s">
        <v>307</v>
      </c>
      <c r="E12" s="216">
        <v>5</v>
      </c>
      <c r="F12" s="389">
        <v>0</v>
      </c>
      <c r="G12" s="216">
        <f t="shared" si="0"/>
        <v>0</v>
      </c>
    </row>
    <row r="13" spans="1:7">
      <c r="A13" s="212"/>
      <c r="B13" s="217"/>
      <c r="C13" s="218"/>
      <c r="D13" s="215"/>
      <c r="E13" s="216"/>
      <c r="F13" s="216"/>
      <c r="G13" s="216"/>
    </row>
    <row r="14" spans="1:7">
      <c r="A14" s="212"/>
      <c r="B14" s="219" t="s">
        <v>317</v>
      </c>
      <c r="C14" s="214" t="s">
        <v>318</v>
      </c>
      <c r="D14" s="215"/>
      <c r="E14" s="216"/>
      <c r="F14" s="216"/>
      <c r="G14" s="216"/>
    </row>
    <row r="15" spans="1:7">
      <c r="A15" s="212"/>
      <c r="B15" s="217"/>
      <c r="C15" s="218" t="s">
        <v>411</v>
      </c>
      <c r="D15" s="215" t="s">
        <v>319</v>
      </c>
      <c r="E15" s="216">
        <v>1</v>
      </c>
      <c r="F15" s="389">
        <v>0</v>
      </c>
      <c r="G15" s="216">
        <f t="shared" si="0"/>
        <v>0</v>
      </c>
    </row>
    <row r="16" spans="1:7">
      <c r="A16" s="212"/>
      <c r="B16" s="217"/>
      <c r="C16" s="218" t="s">
        <v>320</v>
      </c>
      <c r="D16" s="215" t="s">
        <v>319</v>
      </c>
      <c r="E16" s="216">
        <v>1</v>
      </c>
      <c r="F16" s="389">
        <v>0</v>
      </c>
      <c r="G16" s="216">
        <f t="shared" si="0"/>
        <v>0</v>
      </c>
    </row>
    <row r="17" spans="1:7">
      <c r="A17" s="212"/>
      <c r="B17" s="217"/>
      <c r="C17" s="218"/>
      <c r="D17" s="215"/>
      <c r="E17" s="216"/>
      <c r="F17" s="216"/>
      <c r="G17" s="216">
        <f t="shared" si="0"/>
        <v>0</v>
      </c>
    </row>
    <row r="18" spans="1:7">
      <c r="A18" s="212"/>
      <c r="B18" s="217"/>
      <c r="C18" s="218" t="s">
        <v>412</v>
      </c>
      <c r="D18" s="215" t="s">
        <v>321</v>
      </c>
      <c r="E18" s="216">
        <v>10</v>
      </c>
      <c r="F18" s="389">
        <v>0</v>
      </c>
      <c r="G18" s="216">
        <f t="shared" si="0"/>
        <v>0</v>
      </c>
    </row>
    <row r="19" spans="1:7">
      <c r="A19" s="220"/>
      <c r="B19" s="221"/>
      <c r="C19" s="222" t="s">
        <v>322</v>
      </c>
      <c r="D19" s="223" t="s">
        <v>323</v>
      </c>
      <c r="E19" s="224"/>
      <c r="F19" s="225"/>
      <c r="G19" s="226">
        <f>SUM(G7:G18)</f>
        <v>0</v>
      </c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4294967293" verticalDpi="4294967293" r:id="rId1"/>
  <headerFooter alignWithMargins="0">
    <oddFooter>&amp;L&amp;9Zpracováno programem &amp;"Arial CE,Tučné"BUILDpower,  © RTS, a.s.&amp;R&amp;"Arial,Obyčejné"Strana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0EFFE-943A-4FAD-B1B5-F4372F1AAF87}">
  <dimension ref="A1:G54"/>
  <sheetViews>
    <sheetView view="pageLayout" topLeftCell="A32" zoomScaleNormal="100" workbookViewId="0">
      <selection activeCell="E59" sqref="E59"/>
    </sheetView>
  </sheetViews>
  <sheetFormatPr defaultRowHeight="15"/>
  <cols>
    <col min="1" max="1" width="68" style="228" customWidth="1"/>
    <col min="2" max="2" width="3.5703125" style="229" bestFit="1" customWidth="1"/>
    <col min="3" max="3" width="7" style="315" bestFit="1" customWidth="1"/>
    <col min="4" max="4" width="9.140625" style="315" bestFit="1" customWidth="1"/>
    <col min="5" max="5" width="13.28515625" style="315" customWidth="1"/>
    <col min="6" max="6" width="8.85546875" style="315" customWidth="1"/>
    <col min="7" max="7" width="13.42578125" style="315" customWidth="1"/>
    <col min="8" max="16384" width="9.140625" style="230"/>
  </cols>
  <sheetData>
    <row r="1" spans="1:7" ht="15.75" thickBot="1">
      <c r="C1" s="464"/>
      <c r="D1" s="465"/>
      <c r="E1" s="465"/>
      <c r="F1" s="465"/>
      <c r="G1" s="466"/>
    </row>
    <row r="2" spans="1:7" ht="15.75" thickBot="1">
      <c r="C2" s="231"/>
      <c r="D2" s="232"/>
      <c r="E2" s="233" t="s">
        <v>324</v>
      </c>
      <c r="F2" s="232"/>
      <c r="G2" s="233" t="s">
        <v>325</v>
      </c>
    </row>
    <row r="3" spans="1:7">
      <c r="A3" s="234" t="s">
        <v>5</v>
      </c>
      <c r="B3" s="235" t="s">
        <v>326</v>
      </c>
      <c r="C3" s="236" t="s">
        <v>327</v>
      </c>
      <c r="D3" s="237" t="s">
        <v>328</v>
      </c>
      <c r="E3" s="238" t="s">
        <v>329</v>
      </c>
      <c r="F3" s="237" t="s">
        <v>328</v>
      </c>
      <c r="G3" s="239" t="s">
        <v>329</v>
      </c>
    </row>
    <row r="4" spans="1:7">
      <c r="A4" s="234"/>
      <c r="B4" s="235"/>
      <c r="C4" s="240"/>
      <c r="D4" s="241"/>
      <c r="E4" s="242"/>
      <c r="F4" s="242"/>
      <c r="G4" s="243"/>
    </row>
    <row r="5" spans="1:7">
      <c r="A5" s="244" t="s">
        <v>97</v>
      </c>
      <c r="B5" s="245" t="s">
        <v>330</v>
      </c>
      <c r="C5" s="246"/>
      <c r="D5" s="247"/>
      <c r="E5" s="248"/>
      <c r="F5" s="248"/>
      <c r="G5" s="249"/>
    </row>
    <row r="6" spans="1:7">
      <c r="A6" s="250" t="s">
        <v>331</v>
      </c>
      <c r="B6" s="251" t="s">
        <v>330</v>
      </c>
      <c r="C6" s="252"/>
      <c r="D6" s="253"/>
      <c r="E6" s="254"/>
      <c r="F6" s="254"/>
      <c r="G6" s="255"/>
    </row>
    <row r="7" spans="1:7">
      <c r="A7" s="256" t="s">
        <v>332</v>
      </c>
      <c r="B7" s="257" t="s">
        <v>333</v>
      </c>
      <c r="C7" s="258">
        <v>1</v>
      </c>
      <c r="D7" s="387">
        <v>0</v>
      </c>
      <c r="E7" s="260">
        <f>C7*D7</f>
        <v>0</v>
      </c>
      <c r="F7" s="388">
        <v>0</v>
      </c>
      <c r="G7" s="261">
        <f>C7*F7</f>
        <v>0</v>
      </c>
    </row>
    <row r="8" spans="1:7">
      <c r="A8" s="256" t="s">
        <v>334</v>
      </c>
      <c r="B8" s="257" t="s">
        <v>333</v>
      </c>
      <c r="C8" s="258">
        <v>1</v>
      </c>
      <c r="D8" s="387">
        <v>0</v>
      </c>
      <c r="E8" s="260">
        <f t="shared" ref="E8" si="0">C8*D8</f>
        <v>0</v>
      </c>
      <c r="F8" s="388">
        <v>0</v>
      </c>
      <c r="G8" s="261">
        <f t="shared" ref="G8:G10" si="1">C8*F8</f>
        <v>0</v>
      </c>
    </row>
    <row r="9" spans="1:7">
      <c r="A9" s="256" t="s">
        <v>335</v>
      </c>
      <c r="B9" s="257" t="s">
        <v>243</v>
      </c>
      <c r="C9" s="258">
        <v>1</v>
      </c>
      <c r="D9" s="259"/>
      <c r="E9" s="260"/>
      <c r="F9" s="388">
        <v>0</v>
      </c>
      <c r="G9" s="261">
        <f t="shared" si="1"/>
        <v>0</v>
      </c>
    </row>
    <row r="10" spans="1:7">
      <c r="A10" s="256" t="s">
        <v>336</v>
      </c>
      <c r="B10" s="257" t="s">
        <v>243</v>
      </c>
      <c r="C10" s="258">
        <v>5</v>
      </c>
      <c r="D10" s="259"/>
      <c r="E10" s="260"/>
      <c r="F10" s="388">
        <v>0</v>
      </c>
      <c r="G10" s="261">
        <f t="shared" si="1"/>
        <v>0</v>
      </c>
    </row>
    <row r="11" spans="1:7">
      <c r="A11" s="262" t="s">
        <v>337</v>
      </c>
      <c r="B11" s="263" t="s">
        <v>330</v>
      </c>
      <c r="C11" s="264"/>
      <c r="D11" s="265"/>
      <c r="E11" s="266">
        <f>SUM(E7:E10)</f>
        <v>0</v>
      </c>
      <c r="F11" s="266"/>
      <c r="G11" s="267">
        <f>SUM(G7:G10)</f>
        <v>0</v>
      </c>
    </row>
    <row r="12" spans="1:7">
      <c r="A12" s="268"/>
      <c r="B12" s="269"/>
      <c r="C12" s="270"/>
      <c r="D12" s="271"/>
      <c r="E12" s="272"/>
      <c r="F12" s="272"/>
      <c r="G12" s="273"/>
    </row>
    <row r="13" spans="1:7">
      <c r="A13" s="274"/>
      <c r="B13" s="275"/>
      <c r="C13" s="276"/>
      <c r="D13" s="277"/>
      <c r="E13" s="260"/>
      <c r="F13" s="278"/>
      <c r="G13" s="279"/>
    </row>
    <row r="14" spans="1:7">
      <c r="A14" s="250" t="s">
        <v>338</v>
      </c>
      <c r="B14" s="275" t="s">
        <v>330</v>
      </c>
      <c r="C14" s="276"/>
      <c r="D14" s="277"/>
      <c r="E14" s="260"/>
      <c r="F14" s="278"/>
      <c r="G14" s="261"/>
    </row>
    <row r="15" spans="1:7">
      <c r="A15" s="280" t="s">
        <v>339</v>
      </c>
      <c r="B15" s="281" t="s">
        <v>330</v>
      </c>
      <c r="C15" s="282"/>
      <c r="D15" s="283"/>
      <c r="E15" s="260"/>
      <c r="F15" s="284"/>
      <c r="G15" s="261"/>
    </row>
    <row r="16" spans="1:7">
      <c r="A16" s="256" t="s">
        <v>340</v>
      </c>
      <c r="B16" s="257" t="s">
        <v>310</v>
      </c>
      <c r="C16" s="258">
        <v>60</v>
      </c>
      <c r="D16" s="387">
        <v>0</v>
      </c>
      <c r="E16" s="260">
        <f t="shared" ref="E16:E23" si="2">C16*D16</f>
        <v>0</v>
      </c>
      <c r="F16" s="388">
        <v>0</v>
      </c>
      <c r="G16" s="279">
        <f t="shared" ref="G16:G24" si="3">C16*F16</f>
        <v>0</v>
      </c>
    </row>
    <row r="17" spans="1:7">
      <c r="A17" s="256" t="s">
        <v>341</v>
      </c>
      <c r="B17" s="257" t="s">
        <v>310</v>
      </c>
      <c r="C17" s="258">
        <v>70</v>
      </c>
      <c r="D17" s="387">
        <v>0</v>
      </c>
      <c r="E17" s="260">
        <f t="shared" si="2"/>
        <v>0</v>
      </c>
      <c r="F17" s="388">
        <v>0</v>
      </c>
      <c r="G17" s="279">
        <f t="shared" si="3"/>
        <v>0</v>
      </c>
    </row>
    <row r="18" spans="1:7">
      <c r="A18" s="256" t="s">
        <v>342</v>
      </c>
      <c r="B18" s="257" t="s">
        <v>310</v>
      </c>
      <c r="C18" s="258">
        <v>60</v>
      </c>
      <c r="D18" s="387">
        <v>0</v>
      </c>
      <c r="E18" s="260">
        <f t="shared" si="2"/>
        <v>0</v>
      </c>
      <c r="F18" s="388">
        <v>0</v>
      </c>
      <c r="G18" s="279">
        <f t="shared" si="3"/>
        <v>0</v>
      </c>
    </row>
    <row r="19" spans="1:7">
      <c r="A19" s="256" t="s">
        <v>343</v>
      </c>
      <c r="B19" s="257" t="s">
        <v>310</v>
      </c>
      <c r="C19" s="258">
        <v>10</v>
      </c>
      <c r="D19" s="387">
        <v>0</v>
      </c>
      <c r="E19" s="260">
        <f t="shared" si="2"/>
        <v>0</v>
      </c>
      <c r="F19" s="388">
        <v>0</v>
      </c>
      <c r="G19" s="279">
        <f t="shared" si="3"/>
        <v>0</v>
      </c>
    </row>
    <row r="20" spans="1:7">
      <c r="A20" s="256" t="s">
        <v>330</v>
      </c>
      <c r="B20" s="257"/>
      <c r="C20" s="258"/>
      <c r="D20" s="259"/>
      <c r="E20" s="260"/>
      <c r="F20" s="260"/>
      <c r="G20" s="279">
        <f t="shared" si="3"/>
        <v>0</v>
      </c>
    </row>
    <row r="21" spans="1:7">
      <c r="A21" s="256"/>
      <c r="B21" s="257"/>
      <c r="C21" s="258"/>
      <c r="D21" s="259"/>
      <c r="E21" s="260"/>
      <c r="F21" s="260"/>
      <c r="G21" s="279">
        <f t="shared" si="3"/>
        <v>0</v>
      </c>
    </row>
    <row r="22" spans="1:7">
      <c r="A22" s="285" t="s">
        <v>344</v>
      </c>
      <c r="B22" s="257"/>
      <c r="C22" s="258"/>
      <c r="D22" s="259"/>
      <c r="E22" s="260"/>
      <c r="F22" s="260"/>
      <c r="G22" s="279">
        <f t="shared" si="3"/>
        <v>0</v>
      </c>
    </row>
    <row r="23" spans="1:7">
      <c r="A23" s="256" t="s">
        <v>345</v>
      </c>
      <c r="B23" s="257" t="s">
        <v>310</v>
      </c>
      <c r="C23" s="258">
        <v>15</v>
      </c>
      <c r="D23" s="387">
        <v>0</v>
      </c>
      <c r="E23" s="260">
        <f t="shared" si="2"/>
        <v>0</v>
      </c>
      <c r="F23" s="388">
        <v>0</v>
      </c>
      <c r="G23" s="279">
        <f t="shared" si="3"/>
        <v>0</v>
      </c>
    </row>
    <row r="24" spans="1:7">
      <c r="A24" s="286"/>
      <c r="B24" s="287" t="s">
        <v>330</v>
      </c>
      <c r="C24" s="288"/>
      <c r="D24" s="289"/>
      <c r="E24" s="290"/>
      <c r="F24" s="291"/>
      <c r="G24" s="279">
        <f t="shared" si="3"/>
        <v>0</v>
      </c>
    </row>
    <row r="25" spans="1:7">
      <c r="A25" s="250" t="s">
        <v>346</v>
      </c>
      <c r="B25" s="251" t="s">
        <v>330</v>
      </c>
      <c r="C25" s="276"/>
      <c r="D25" s="277"/>
      <c r="E25" s="292">
        <f>SUM(E15:E24)</f>
        <v>0</v>
      </c>
      <c r="F25" s="278"/>
      <c r="G25" s="293">
        <f>SUM(G15:G24)</f>
        <v>0</v>
      </c>
    </row>
    <row r="26" spans="1:7">
      <c r="A26" s="274"/>
      <c r="B26" s="251" t="s">
        <v>330</v>
      </c>
      <c r="C26" s="276"/>
      <c r="D26" s="277"/>
      <c r="E26" s="294"/>
      <c r="F26" s="278"/>
      <c r="G26" s="293"/>
    </row>
    <row r="27" spans="1:7">
      <c r="A27" s="295"/>
      <c r="B27" s="275" t="s">
        <v>330</v>
      </c>
      <c r="C27" s="276"/>
      <c r="D27" s="277"/>
      <c r="E27" s="296"/>
      <c r="F27" s="278"/>
      <c r="G27" s="297"/>
    </row>
    <row r="28" spans="1:7">
      <c r="A28" s="274" t="s">
        <v>347</v>
      </c>
      <c r="B28" s="275"/>
      <c r="C28" s="276"/>
      <c r="D28" s="277"/>
      <c r="E28" s="260"/>
      <c r="F28" s="278"/>
      <c r="G28" s="279"/>
    </row>
    <row r="29" spans="1:7">
      <c r="A29" s="256" t="s">
        <v>348</v>
      </c>
      <c r="B29" s="257" t="s">
        <v>243</v>
      </c>
      <c r="C29" s="258">
        <v>1</v>
      </c>
      <c r="D29" s="387">
        <v>0</v>
      </c>
      <c r="E29" s="260">
        <f t="shared" ref="E29" si="4">C29*D29</f>
        <v>0</v>
      </c>
      <c r="F29" s="388">
        <v>0</v>
      </c>
      <c r="G29" s="279">
        <f t="shared" ref="G29" si="5">C29*F29</f>
        <v>0</v>
      </c>
    </row>
    <row r="30" spans="1:7">
      <c r="A30" s="256"/>
      <c r="B30" s="257"/>
      <c r="C30" s="258"/>
      <c r="D30" s="259"/>
      <c r="E30" s="260"/>
      <c r="F30" s="260"/>
      <c r="G30" s="279"/>
    </row>
    <row r="31" spans="1:7" ht="17.45" customHeight="1">
      <c r="A31" s="298" t="s">
        <v>349</v>
      </c>
      <c r="B31" s="257"/>
      <c r="C31" s="258"/>
      <c r="D31" s="259"/>
      <c r="E31" s="296">
        <f>SUM(E29:E30)</f>
        <v>0</v>
      </c>
      <c r="F31" s="260"/>
      <c r="G31" s="297">
        <f>SUM(G29:G30)</f>
        <v>0</v>
      </c>
    </row>
    <row r="32" spans="1:7">
      <c r="A32" s="256"/>
      <c r="B32" s="257"/>
      <c r="C32" s="258"/>
      <c r="D32" s="259"/>
      <c r="E32" s="296"/>
      <c r="F32" s="260"/>
      <c r="G32" s="297"/>
    </row>
    <row r="33" spans="1:7">
      <c r="A33" s="274" t="s">
        <v>350</v>
      </c>
      <c r="B33" s="257"/>
      <c r="C33" s="258"/>
      <c r="D33" s="259"/>
      <c r="E33" s="260"/>
      <c r="F33" s="260"/>
      <c r="G33" s="279"/>
    </row>
    <row r="34" spans="1:7">
      <c r="A34" s="299"/>
      <c r="B34" s="257"/>
      <c r="C34" s="258"/>
      <c r="D34" s="259"/>
      <c r="E34" s="260"/>
      <c r="F34" s="260"/>
      <c r="G34" s="279"/>
    </row>
    <row r="35" spans="1:7">
      <c r="A35" s="299" t="s">
        <v>351</v>
      </c>
      <c r="B35" s="257" t="s">
        <v>333</v>
      </c>
      <c r="C35" s="258">
        <v>1</v>
      </c>
      <c r="D35" s="387">
        <v>0</v>
      </c>
      <c r="E35" s="260">
        <f t="shared" ref="E35:E36" si="6">C35*D35</f>
        <v>0</v>
      </c>
      <c r="F35" s="388">
        <v>0</v>
      </c>
      <c r="G35" s="279">
        <f t="shared" ref="G35:G36" si="7">C35*F35</f>
        <v>0</v>
      </c>
    </row>
    <row r="36" spans="1:7">
      <c r="A36" s="299" t="s">
        <v>352</v>
      </c>
      <c r="B36" s="257" t="s">
        <v>333</v>
      </c>
      <c r="C36" s="258">
        <v>1</v>
      </c>
      <c r="D36" s="387">
        <v>0</v>
      </c>
      <c r="E36" s="260">
        <f t="shared" si="6"/>
        <v>0</v>
      </c>
      <c r="F36" s="388">
        <v>0</v>
      </c>
      <c r="G36" s="279">
        <f t="shared" si="7"/>
        <v>0</v>
      </c>
    </row>
    <row r="37" spans="1:7">
      <c r="A37" s="274" t="s">
        <v>353</v>
      </c>
      <c r="B37" s="257"/>
      <c r="C37" s="258"/>
      <c r="D37" s="259"/>
      <c r="E37" s="296">
        <f>SUM(E34:E36)</f>
        <v>0</v>
      </c>
      <c r="F37" s="260"/>
      <c r="G37" s="297">
        <f>SUM(G34:G36)</f>
        <v>0</v>
      </c>
    </row>
    <row r="38" spans="1:7">
      <c r="A38" s="274"/>
      <c r="B38" s="257" t="s">
        <v>330</v>
      </c>
      <c r="C38" s="288"/>
      <c r="D38" s="289"/>
      <c r="E38" s="296"/>
      <c r="F38" s="300"/>
      <c r="G38" s="297"/>
    </row>
    <row r="39" spans="1:7">
      <c r="A39" s="274" t="s">
        <v>354</v>
      </c>
      <c r="B39" s="275" t="s">
        <v>330</v>
      </c>
      <c r="C39" s="276"/>
      <c r="D39" s="277"/>
      <c r="E39" s="260"/>
      <c r="F39" s="278"/>
      <c r="G39" s="279"/>
    </row>
    <row r="40" spans="1:7">
      <c r="A40" s="256" t="s">
        <v>355</v>
      </c>
      <c r="B40" s="257" t="s">
        <v>333</v>
      </c>
      <c r="C40" s="258">
        <v>1</v>
      </c>
      <c r="D40" s="387">
        <v>0</v>
      </c>
      <c r="E40" s="260">
        <f t="shared" ref="E40:E48" si="8">C40*D40</f>
        <v>0</v>
      </c>
      <c r="F40" s="388">
        <v>0</v>
      </c>
      <c r="G40" s="279">
        <f t="shared" ref="G40:G48" si="9">C40*F40</f>
        <v>0</v>
      </c>
    </row>
    <row r="41" spans="1:7">
      <c r="A41" s="256" t="s">
        <v>356</v>
      </c>
      <c r="B41" s="257" t="s">
        <v>333</v>
      </c>
      <c r="C41" s="258">
        <v>1</v>
      </c>
      <c r="D41" s="387">
        <v>0</v>
      </c>
      <c r="E41" s="260">
        <f t="shared" si="8"/>
        <v>0</v>
      </c>
      <c r="F41" s="388">
        <v>0</v>
      </c>
      <c r="G41" s="279">
        <f t="shared" si="9"/>
        <v>0</v>
      </c>
    </row>
    <row r="42" spans="1:7">
      <c r="A42" s="256" t="s">
        <v>357</v>
      </c>
      <c r="B42" s="257" t="s">
        <v>333</v>
      </c>
      <c r="C42" s="258">
        <v>1</v>
      </c>
      <c r="D42" s="387">
        <v>0</v>
      </c>
      <c r="E42" s="260">
        <f t="shared" si="8"/>
        <v>0</v>
      </c>
      <c r="F42" s="388">
        <v>0</v>
      </c>
      <c r="G42" s="279">
        <f t="shared" si="9"/>
        <v>0</v>
      </c>
    </row>
    <row r="43" spans="1:7">
      <c r="A43" s="256" t="s">
        <v>358</v>
      </c>
      <c r="B43" s="257" t="s">
        <v>333</v>
      </c>
      <c r="C43" s="258">
        <v>1</v>
      </c>
      <c r="D43" s="387">
        <v>0</v>
      </c>
      <c r="E43" s="260">
        <f t="shared" si="8"/>
        <v>0</v>
      </c>
      <c r="F43" s="388">
        <v>0</v>
      </c>
      <c r="G43" s="279">
        <f t="shared" si="9"/>
        <v>0</v>
      </c>
    </row>
    <row r="44" spans="1:7">
      <c r="A44" s="256" t="s">
        <v>359</v>
      </c>
      <c r="B44" s="257" t="s">
        <v>333</v>
      </c>
      <c r="C44" s="258">
        <v>1</v>
      </c>
      <c r="D44" s="387">
        <v>0</v>
      </c>
      <c r="E44" s="260">
        <f t="shared" si="8"/>
        <v>0</v>
      </c>
      <c r="F44" s="388">
        <v>0</v>
      </c>
      <c r="G44" s="279">
        <f t="shared" si="9"/>
        <v>0</v>
      </c>
    </row>
    <row r="45" spans="1:7" ht="15.6" customHeight="1">
      <c r="A45" s="256"/>
      <c r="B45" s="257"/>
      <c r="C45" s="258"/>
      <c r="D45" s="259"/>
      <c r="E45" s="260"/>
      <c r="F45" s="260"/>
      <c r="G45" s="279"/>
    </row>
    <row r="46" spans="1:7">
      <c r="A46" s="256" t="s">
        <v>360</v>
      </c>
      <c r="B46" s="257" t="s">
        <v>333</v>
      </c>
      <c r="C46" s="258">
        <v>1</v>
      </c>
      <c r="D46" s="387">
        <v>0</v>
      </c>
      <c r="E46" s="260">
        <f t="shared" si="8"/>
        <v>0</v>
      </c>
      <c r="F46" s="388">
        <v>0</v>
      </c>
      <c r="G46" s="279">
        <f t="shared" si="9"/>
        <v>0</v>
      </c>
    </row>
    <row r="47" spans="1:7">
      <c r="A47" s="256" t="s">
        <v>361</v>
      </c>
      <c r="B47" s="257" t="s">
        <v>333</v>
      </c>
      <c r="C47" s="258">
        <v>1</v>
      </c>
      <c r="D47" s="387">
        <v>0</v>
      </c>
      <c r="E47" s="260">
        <f t="shared" si="8"/>
        <v>0</v>
      </c>
      <c r="F47" s="388">
        <v>0</v>
      </c>
      <c r="G47" s="279">
        <f t="shared" si="9"/>
        <v>0</v>
      </c>
    </row>
    <row r="48" spans="1:7">
      <c r="A48" s="256" t="s">
        <v>362</v>
      </c>
      <c r="B48" s="257" t="s">
        <v>166</v>
      </c>
      <c r="C48" s="258">
        <v>1</v>
      </c>
      <c r="D48" s="387">
        <v>0</v>
      </c>
      <c r="E48" s="260">
        <f t="shared" si="8"/>
        <v>0</v>
      </c>
      <c r="F48" s="388">
        <v>0</v>
      </c>
      <c r="G48" s="279">
        <f t="shared" si="9"/>
        <v>0</v>
      </c>
    </row>
    <row r="49" spans="1:7">
      <c r="A49" s="286"/>
      <c r="B49" s="257"/>
      <c r="C49" s="258"/>
      <c r="D49" s="259"/>
      <c r="E49" s="260"/>
      <c r="F49" s="260"/>
      <c r="G49" s="279"/>
    </row>
    <row r="50" spans="1:7">
      <c r="A50" s="250" t="s">
        <v>363</v>
      </c>
      <c r="B50" s="251" t="s">
        <v>330</v>
      </c>
      <c r="C50" s="301"/>
      <c r="D50" s="302"/>
      <c r="E50" s="303">
        <f>SUM(E39:E48)</f>
        <v>0</v>
      </c>
      <c r="F50" s="304"/>
      <c r="G50" s="293">
        <f>SUM(G39:G48)</f>
        <v>0</v>
      </c>
    </row>
    <row r="51" spans="1:7">
      <c r="A51" s="286" t="s">
        <v>330</v>
      </c>
      <c r="B51" s="287" t="s">
        <v>330</v>
      </c>
      <c r="C51" s="305"/>
      <c r="D51" s="306"/>
      <c r="E51" s="291"/>
      <c r="F51" s="291"/>
      <c r="G51" s="261"/>
    </row>
    <row r="52" spans="1:7" ht="15.75" thickBot="1">
      <c r="A52" s="244" t="s">
        <v>364</v>
      </c>
      <c r="B52" s="245" t="s">
        <v>330</v>
      </c>
      <c r="C52" s="307"/>
      <c r="D52" s="308"/>
      <c r="E52" s="309">
        <f>E50+E37+E31+E25+E11</f>
        <v>0</v>
      </c>
      <c r="F52" s="310"/>
      <c r="G52" s="311">
        <f t="shared" ref="G52" si="10">G50+G37+G31+G25+G11</f>
        <v>0</v>
      </c>
    </row>
    <row r="53" spans="1:7">
      <c r="B53" s="312" t="s">
        <v>330</v>
      </c>
      <c r="C53" s="313"/>
      <c r="D53" s="313"/>
      <c r="E53" s="313"/>
      <c r="F53" s="313"/>
      <c r="G53" s="313"/>
    </row>
    <row r="54" spans="1:7">
      <c r="A54" s="314" t="s">
        <v>29</v>
      </c>
      <c r="G54" s="316">
        <f>E52+G52</f>
        <v>0</v>
      </c>
    </row>
  </sheetData>
  <mergeCells count="1">
    <mergeCell ref="C1:G1"/>
  </mergeCells>
  <pageMargins left="0.7" right="0.7" top="0.78740157499999996" bottom="0.78740157499999996" header="0.3" footer="0.3"/>
  <pageSetup paperSize="9" orientation="landscape" r:id="rId1"/>
  <headerFooter>
    <oddHeader>&amp;LChlazení knihovny 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40F7A-4B81-47C5-AED9-9ACC0B2BD18D}">
  <dimension ref="A1:I41"/>
  <sheetViews>
    <sheetView showZeros="0" tabSelected="1" topLeftCell="A17" workbookViewId="0">
      <selection activeCell="C20" sqref="C20"/>
    </sheetView>
  </sheetViews>
  <sheetFormatPr defaultRowHeight="12.75"/>
  <cols>
    <col min="1" max="1" width="7.7109375" style="323" customWidth="1"/>
    <col min="2" max="2" width="11.5703125" style="323" customWidth="1"/>
    <col min="3" max="3" width="87.7109375" style="323" customWidth="1"/>
    <col min="4" max="4" width="6.7109375" style="381" customWidth="1"/>
    <col min="5" max="5" width="6.7109375" style="382" customWidth="1"/>
    <col min="6" max="7" width="11.7109375" style="383" customWidth="1"/>
    <col min="8" max="8" width="12.140625" style="383" customWidth="1"/>
    <col min="9" max="9" width="12.42578125" style="383" customWidth="1"/>
    <col min="10" max="256" width="9.140625" style="323"/>
    <col min="257" max="257" width="7.7109375" style="323" customWidth="1"/>
    <col min="258" max="258" width="11.5703125" style="323" customWidth="1"/>
    <col min="259" max="259" width="85.42578125" style="323" customWidth="1"/>
    <col min="260" max="261" width="6.7109375" style="323" customWidth="1"/>
    <col min="262" max="263" width="11.7109375" style="323" customWidth="1"/>
    <col min="264" max="264" width="12.140625" style="323" customWidth="1"/>
    <col min="265" max="265" width="12.42578125" style="323" customWidth="1"/>
    <col min="266" max="512" width="9.140625" style="323"/>
    <col min="513" max="513" width="7.7109375" style="323" customWidth="1"/>
    <col min="514" max="514" width="11.5703125" style="323" customWidth="1"/>
    <col min="515" max="515" width="85.42578125" style="323" customWidth="1"/>
    <col min="516" max="517" width="6.7109375" style="323" customWidth="1"/>
    <col min="518" max="519" width="11.7109375" style="323" customWidth="1"/>
    <col min="520" max="520" width="12.140625" style="323" customWidth="1"/>
    <col min="521" max="521" width="12.42578125" style="323" customWidth="1"/>
    <col min="522" max="768" width="9.140625" style="323"/>
    <col min="769" max="769" width="7.7109375" style="323" customWidth="1"/>
    <col min="770" max="770" width="11.5703125" style="323" customWidth="1"/>
    <col min="771" max="771" width="85.42578125" style="323" customWidth="1"/>
    <col min="772" max="773" width="6.7109375" style="323" customWidth="1"/>
    <col min="774" max="775" width="11.7109375" style="323" customWidth="1"/>
    <col min="776" max="776" width="12.140625" style="323" customWidth="1"/>
    <col min="777" max="777" width="12.42578125" style="323" customWidth="1"/>
    <col min="778" max="1024" width="9.140625" style="323"/>
    <col min="1025" max="1025" width="7.7109375" style="323" customWidth="1"/>
    <col min="1026" max="1026" width="11.5703125" style="323" customWidth="1"/>
    <col min="1027" max="1027" width="85.42578125" style="323" customWidth="1"/>
    <col min="1028" max="1029" width="6.7109375" style="323" customWidth="1"/>
    <col min="1030" max="1031" width="11.7109375" style="323" customWidth="1"/>
    <col min="1032" max="1032" width="12.140625" style="323" customWidth="1"/>
    <col min="1033" max="1033" width="12.42578125" style="323" customWidth="1"/>
    <col min="1034" max="1280" width="9.140625" style="323"/>
    <col min="1281" max="1281" width="7.7109375" style="323" customWidth="1"/>
    <col min="1282" max="1282" width="11.5703125" style="323" customWidth="1"/>
    <col min="1283" max="1283" width="85.42578125" style="323" customWidth="1"/>
    <col min="1284" max="1285" width="6.7109375" style="323" customWidth="1"/>
    <col min="1286" max="1287" width="11.7109375" style="323" customWidth="1"/>
    <col min="1288" max="1288" width="12.140625" style="323" customWidth="1"/>
    <col min="1289" max="1289" width="12.42578125" style="323" customWidth="1"/>
    <col min="1290" max="1536" width="9.140625" style="323"/>
    <col min="1537" max="1537" width="7.7109375" style="323" customWidth="1"/>
    <col min="1538" max="1538" width="11.5703125" style="323" customWidth="1"/>
    <col min="1539" max="1539" width="85.42578125" style="323" customWidth="1"/>
    <col min="1540" max="1541" width="6.7109375" style="323" customWidth="1"/>
    <col min="1542" max="1543" width="11.7109375" style="323" customWidth="1"/>
    <col min="1544" max="1544" width="12.140625" style="323" customWidth="1"/>
    <col min="1545" max="1545" width="12.42578125" style="323" customWidth="1"/>
    <col min="1546" max="1792" width="9.140625" style="323"/>
    <col min="1793" max="1793" width="7.7109375" style="323" customWidth="1"/>
    <col min="1794" max="1794" width="11.5703125" style="323" customWidth="1"/>
    <col min="1795" max="1795" width="85.42578125" style="323" customWidth="1"/>
    <col min="1796" max="1797" width="6.7109375" style="323" customWidth="1"/>
    <col min="1798" max="1799" width="11.7109375" style="323" customWidth="1"/>
    <col min="1800" max="1800" width="12.140625" style="323" customWidth="1"/>
    <col min="1801" max="1801" width="12.42578125" style="323" customWidth="1"/>
    <col min="1802" max="2048" width="9.140625" style="323"/>
    <col min="2049" max="2049" width="7.7109375" style="323" customWidth="1"/>
    <col min="2050" max="2050" width="11.5703125" style="323" customWidth="1"/>
    <col min="2051" max="2051" width="85.42578125" style="323" customWidth="1"/>
    <col min="2052" max="2053" width="6.7109375" style="323" customWidth="1"/>
    <col min="2054" max="2055" width="11.7109375" style="323" customWidth="1"/>
    <col min="2056" max="2056" width="12.140625" style="323" customWidth="1"/>
    <col min="2057" max="2057" width="12.42578125" style="323" customWidth="1"/>
    <col min="2058" max="2304" width="9.140625" style="323"/>
    <col min="2305" max="2305" width="7.7109375" style="323" customWidth="1"/>
    <col min="2306" max="2306" width="11.5703125" style="323" customWidth="1"/>
    <col min="2307" max="2307" width="85.42578125" style="323" customWidth="1"/>
    <col min="2308" max="2309" width="6.7109375" style="323" customWidth="1"/>
    <col min="2310" max="2311" width="11.7109375" style="323" customWidth="1"/>
    <col min="2312" max="2312" width="12.140625" style="323" customWidth="1"/>
    <col min="2313" max="2313" width="12.42578125" style="323" customWidth="1"/>
    <col min="2314" max="2560" width="9.140625" style="323"/>
    <col min="2561" max="2561" width="7.7109375" style="323" customWidth="1"/>
    <col min="2562" max="2562" width="11.5703125" style="323" customWidth="1"/>
    <col min="2563" max="2563" width="85.42578125" style="323" customWidth="1"/>
    <col min="2564" max="2565" width="6.7109375" style="323" customWidth="1"/>
    <col min="2566" max="2567" width="11.7109375" style="323" customWidth="1"/>
    <col min="2568" max="2568" width="12.140625" style="323" customWidth="1"/>
    <col min="2569" max="2569" width="12.42578125" style="323" customWidth="1"/>
    <col min="2570" max="2816" width="9.140625" style="323"/>
    <col min="2817" max="2817" width="7.7109375" style="323" customWidth="1"/>
    <col min="2818" max="2818" width="11.5703125" style="323" customWidth="1"/>
    <col min="2819" max="2819" width="85.42578125" style="323" customWidth="1"/>
    <col min="2820" max="2821" width="6.7109375" style="323" customWidth="1"/>
    <col min="2822" max="2823" width="11.7109375" style="323" customWidth="1"/>
    <col min="2824" max="2824" width="12.140625" style="323" customWidth="1"/>
    <col min="2825" max="2825" width="12.42578125" style="323" customWidth="1"/>
    <col min="2826" max="3072" width="9.140625" style="323"/>
    <col min="3073" max="3073" width="7.7109375" style="323" customWidth="1"/>
    <col min="3074" max="3074" width="11.5703125" style="323" customWidth="1"/>
    <col min="3075" max="3075" width="85.42578125" style="323" customWidth="1"/>
    <col min="3076" max="3077" width="6.7109375" style="323" customWidth="1"/>
    <col min="3078" max="3079" width="11.7109375" style="323" customWidth="1"/>
    <col min="3080" max="3080" width="12.140625" style="323" customWidth="1"/>
    <col min="3081" max="3081" width="12.42578125" style="323" customWidth="1"/>
    <col min="3082" max="3328" width="9.140625" style="323"/>
    <col min="3329" max="3329" width="7.7109375" style="323" customWidth="1"/>
    <col min="3330" max="3330" width="11.5703125" style="323" customWidth="1"/>
    <col min="3331" max="3331" width="85.42578125" style="323" customWidth="1"/>
    <col min="3332" max="3333" width="6.7109375" style="323" customWidth="1"/>
    <col min="3334" max="3335" width="11.7109375" style="323" customWidth="1"/>
    <col min="3336" max="3336" width="12.140625" style="323" customWidth="1"/>
    <col min="3337" max="3337" width="12.42578125" style="323" customWidth="1"/>
    <col min="3338" max="3584" width="9.140625" style="323"/>
    <col min="3585" max="3585" width="7.7109375" style="323" customWidth="1"/>
    <col min="3586" max="3586" width="11.5703125" style="323" customWidth="1"/>
    <col min="3587" max="3587" width="85.42578125" style="323" customWidth="1"/>
    <col min="3588" max="3589" width="6.7109375" style="323" customWidth="1"/>
    <col min="3590" max="3591" width="11.7109375" style="323" customWidth="1"/>
    <col min="3592" max="3592" width="12.140625" style="323" customWidth="1"/>
    <col min="3593" max="3593" width="12.42578125" style="323" customWidth="1"/>
    <col min="3594" max="3840" width="9.140625" style="323"/>
    <col min="3841" max="3841" width="7.7109375" style="323" customWidth="1"/>
    <col min="3842" max="3842" width="11.5703125" style="323" customWidth="1"/>
    <col min="3843" max="3843" width="85.42578125" style="323" customWidth="1"/>
    <col min="3844" max="3845" width="6.7109375" style="323" customWidth="1"/>
    <col min="3846" max="3847" width="11.7109375" style="323" customWidth="1"/>
    <col min="3848" max="3848" width="12.140625" style="323" customWidth="1"/>
    <col min="3849" max="3849" width="12.42578125" style="323" customWidth="1"/>
    <col min="3850" max="4096" width="9.140625" style="323"/>
    <col min="4097" max="4097" width="7.7109375" style="323" customWidth="1"/>
    <col min="4098" max="4098" width="11.5703125" style="323" customWidth="1"/>
    <col min="4099" max="4099" width="85.42578125" style="323" customWidth="1"/>
    <col min="4100" max="4101" width="6.7109375" style="323" customWidth="1"/>
    <col min="4102" max="4103" width="11.7109375" style="323" customWidth="1"/>
    <col min="4104" max="4104" width="12.140625" style="323" customWidth="1"/>
    <col min="4105" max="4105" width="12.42578125" style="323" customWidth="1"/>
    <col min="4106" max="4352" width="9.140625" style="323"/>
    <col min="4353" max="4353" width="7.7109375" style="323" customWidth="1"/>
    <col min="4354" max="4354" width="11.5703125" style="323" customWidth="1"/>
    <col min="4355" max="4355" width="85.42578125" style="323" customWidth="1"/>
    <col min="4356" max="4357" width="6.7109375" style="323" customWidth="1"/>
    <col min="4358" max="4359" width="11.7109375" style="323" customWidth="1"/>
    <col min="4360" max="4360" width="12.140625" style="323" customWidth="1"/>
    <col min="4361" max="4361" width="12.42578125" style="323" customWidth="1"/>
    <col min="4362" max="4608" width="9.140625" style="323"/>
    <col min="4609" max="4609" width="7.7109375" style="323" customWidth="1"/>
    <col min="4610" max="4610" width="11.5703125" style="323" customWidth="1"/>
    <col min="4611" max="4611" width="85.42578125" style="323" customWidth="1"/>
    <col min="4612" max="4613" width="6.7109375" style="323" customWidth="1"/>
    <col min="4614" max="4615" width="11.7109375" style="323" customWidth="1"/>
    <col min="4616" max="4616" width="12.140625" style="323" customWidth="1"/>
    <col min="4617" max="4617" width="12.42578125" style="323" customWidth="1"/>
    <col min="4618" max="4864" width="9.140625" style="323"/>
    <col min="4865" max="4865" width="7.7109375" style="323" customWidth="1"/>
    <col min="4866" max="4866" width="11.5703125" style="323" customWidth="1"/>
    <col min="4867" max="4867" width="85.42578125" style="323" customWidth="1"/>
    <col min="4868" max="4869" width="6.7109375" style="323" customWidth="1"/>
    <col min="4870" max="4871" width="11.7109375" style="323" customWidth="1"/>
    <col min="4872" max="4872" width="12.140625" style="323" customWidth="1"/>
    <col min="4873" max="4873" width="12.42578125" style="323" customWidth="1"/>
    <col min="4874" max="5120" width="9.140625" style="323"/>
    <col min="5121" max="5121" width="7.7109375" style="323" customWidth="1"/>
    <col min="5122" max="5122" width="11.5703125" style="323" customWidth="1"/>
    <col min="5123" max="5123" width="85.42578125" style="323" customWidth="1"/>
    <col min="5124" max="5125" width="6.7109375" style="323" customWidth="1"/>
    <col min="5126" max="5127" width="11.7109375" style="323" customWidth="1"/>
    <col min="5128" max="5128" width="12.140625" style="323" customWidth="1"/>
    <col min="5129" max="5129" width="12.42578125" style="323" customWidth="1"/>
    <col min="5130" max="5376" width="9.140625" style="323"/>
    <col min="5377" max="5377" width="7.7109375" style="323" customWidth="1"/>
    <col min="5378" max="5378" width="11.5703125" style="323" customWidth="1"/>
    <col min="5379" max="5379" width="85.42578125" style="323" customWidth="1"/>
    <col min="5380" max="5381" width="6.7109375" style="323" customWidth="1"/>
    <col min="5382" max="5383" width="11.7109375" style="323" customWidth="1"/>
    <col min="5384" max="5384" width="12.140625" style="323" customWidth="1"/>
    <col min="5385" max="5385" width="12.42578125" style="323" customWidth="1"/>
    <col min="5386" max="5632" width="9.140625" style="323"/>
    <col min="5633" max="5633" width="7.7109375" style="323" customWidth="1"/>
    <col min="5634" max="5634" width="11.5703125" style="323" customWidth="1"/>
    <col min="5635" max="5635" width="85.42578125" style="323" customWidth="1"/>
    <col min="5636" max="5637" width="6.7109375" style="323" customWidth="1"/>
    <col min="5638" max="5639" width="11.7109375" style="323" customWidth="1"/>
    <col min="5640" max="5640" width="12.140625" style="323" customWidth="1"/>
    <col min="5641" max="5641" width="12.42578125" style="323" customWidth="1"/>
    <col min="5642" max="5888" width="9.140625" style="323"/>
    <col min="5889" max="5889" width="7.7109375" style="323" customWidth="1"/>
    <col min="5890" max="5890" width="11.5703125" style="323" customWidth="1"/>
    <col min="5891" max="5891" width="85.42578125" style="323" customWidth="1"/>
    <col min="5892" max="5893" width="6.7109375" style="323" customWidth="1"/>
    <col min="5894" max="5895" width="11.7109375" style="323" customWidth="1"/>
    <col min="5896" max="5896" width="12.140625" style="323" customWidth="1"/>
    <col min="5897" max="5897" width="12.42578125" style="323" customWidth="1"/>
    <col min="5898" max="6144" width="9.140625" style="323"/>
    <col min="6145" max="6145" width="7.7109375" style="323" customWidth="1"/>
    <col min="6146" max="6146" width="11.5703125" style="323" customWidth="1"/>
    <col min="6147" max="6147" width="85.42578125" style="323" customWidth="1"/>
    <col min="6148" max="6149" width="6.7109375" style="323" customWidth="1"/>
    <col min="6150" max="6151" width="11.7109375" style="323" customWidth="1"/>
    <col min="6152" max="6152" width="12.140625" style="323" customWidth="1"/>
    <col min="6153" max="6153" width="12.42578125" style="323" customWidth="1"/>
    <col min="6154" max="6400" width="9.140625" style="323"/>
    <col min="6401" max="6401" width="7.7109375" style="323" customWidth="1"/>
    <col min="6402" max="6402" width="11.5703125" style="323" customWidth="1"/>
    <col min="6403" max="6403" width="85.42578125" style="323" customWidth="1"/>
    <col min="6404" max="6405" width="6.7109375" style="323" customWidth="1"/>
    <col min="6406" max="6407" width="11.7109375" style="323" customWidth="1"/>
    <col min="6408" max="6408" width="12.140625" style="323" customWidth="1"/>
    <col min="6409" max="6409" width="12.42578125" style="323" customWidth="1"/>
    <col min="6410" max="6656" width="9.140625" style="323"/>
    <col min="6657" max="6657" width="7.7109375" style="323" customWidth="1"/>
    <col min="6658" max="6658" width="11.5703125" style="323" customWidth="1"/>
    <col min="6659" max="6659" width="85.42578125" style="323" customWidth="1"/>
    <col min="6660" max="6661" width="6.7109375" style="323" customWidth="1"/>
    <col min="6662" max="6663" width="11.7109375" style="323" customWidth="1"/>
    <col min="6664" max="6664" width="12.140625" style="323" customWidth="1"/>
    <col min="6665" max="6665" width="12.42578125" style="323" customWidth="1"/>
    <col min="6666" max="6912" width="9.140625" style="323"/>
    <col min="6913" max="6913" width="7.7109375" style="323" customWidth="1"/>
    <col min="6914" max="6914" width="11.5703125" style="323" customWidth="1"/>
    <col min="6915" max="6915" width="85.42578125" style="323" customWidth="1"/>
    <col min="6916" max="6917" width="6.7109375" style="323" customWidth="1"/>
    <col min="6918" max="6919" width="11.7109375" style="323" customWidth="1"/>
    <col min="6920" max="6920" width="12.140625" style="323" customWidth="1"/>
    <col min="6921" max="6921" width="12.42578125" style="323" customWidth="1"/>
    <col min="6922" max="7168" width="9.140625" style="323"/>
    <col min="7169" max="7169" width="7.7109375" style="323" customWidth="1"/>
    <col min="7170" max="7170" width="11.5703125" style="323" customWidth="1"/>
    <col min="7171" max="7171" width="85.42578125" style="323" customWidth="1"/>
    <col min="7172" max="7173" width="6.7109375" style="323" customWidth="1"/>
    <col min="7174" max="7175" width="11.7109375" style="323" customWidth="1"/>
    <col min="7176" max="7176" width="12.140625" style="323" customWidth="1"/>
    <col min="7177" max="7177" width="12.42578125" style="323" customWidth="1"/>
    <col min="7178" max="7424" width="9.140625" style="323"/>
    <col min="7425" max="7425" width="7.7109375" style="323" customWidth="1"/>
    <col min="7426" max="7426" width="11.5703125" style="323" customWidth="1"/>
    <col min="7427" max="7427" width="85.42578125" style="323" customWidth="1"/>
    <col min="7428" max="7429" width="6.7109375" style="323" customWidth="1"/>
    <col min="7430" max="7431" width="11.7109375" style="323" customWidth="1"/>
    <col min="7432" max="7432" width="12.140625" style="323" customWidth="1"/>
    <col min="7433" max="7433" width="12.42578125" style="323" customWidth="1"/>
    <col min="7434" max="7680" width="9.140625" style="323"/>
    <col min="7681" max="7681" width="7.7109375" style="323" customWidth="1"/>
    <col min="7682" max="7682" width="11.5703125" style="323" customWidth="1"/>
    <col min="7683" max="7683" width="85.42578125" style="323" customWidth="1"/>
    <col min="7684" max="7685" width="6.7109375" style="323" customWidth="1"/>
    <col min="7686" max="7687" width="11.7109375" style="323" customWidth="1"/>
    <col min="7688" max="7688" width="12.140625" style="323" customWidth="1"/>
    <col min="7689" max="7689" width="12.42578125" style="323" customWidth="1"/>
    <col min="7690" max="7936" width="9.140625" style="323"/>
    <col min="7937" max="7937" width="7.7109375" style="323" customWidth="1"/>
    <col min="7938" max="7938" width="11.5703125" style="323" customWidth="1"/>
    <col min="7939" max="7939" width="85.42578125" style="323" customWidth="1"/>
    <col min="7940" max="7941" width="6.7109375" style="323" customWidth="1"/>
    <col min="7942" max="7943" width="11.7109375" style="323" customWidth="1"/>
    <col min="7944" max="7944" width="12.140625" style="323" customWidth="1"/>
    <col min="7945" max="7945" width="12.42578125" style="323" customWidth="1"/>
    <col min="7946" max="8192" width="9.140625" style="323"/>
    <col min="8193" max="8193" width="7.7109375" style="323" customWidth="1"/>
    <col min="8194" max="8194" width="11.5703125" style="323" customWidth="1"/>
    <col min="8195" max="8195" width="85.42578125" style="323" customWidth="1"/>
    <col min="8196" max="8197" width="6.7109375" style="323" customWidth="1"/>
    <col min="8198" max="8199" width="11.7109375" style="323" customWidth="1"/>
    <col min="8200" max="8200" width="12.140625" style="323" customWidth="1"/>
    <col min="8201" max="8201" width="12.42578125" style="323" customWidth="1"/>
    <col min="8202" max="8448" width="9.140625" style="323"/>
    <col min="8449" max="8449" width="7.7109375" style="323" customWidth="1"/>
    <col min="8450" max="8450" width="11.5703125" style="323" customWidth="1"/>
    <col min="8451" max="8451" width="85.42578125" style="323" customWidth="1"/>
    <col min="8452" max="8453" width="6.7109375" style="323" customWidth="1"/>
    <col min="8454" max="8455" width="11.7109375" style="323" customWidth="1"/>
    <col min="8456" max="8456" width="12.140625" style="323" customWidth="1"/>
    <col min="8457" max="8457" width="12.42578125" style="323" customWidth="1"/>
    <col min="8458" max="8704" width="9.140625" style="323"/>
    <col min="8705" max="8705" width="7.7109375" style="323" customWidth="1"/>
    <col min="8706" max="8706" width="11.5703125" style="323" customWidth="1"/>
    <col min="8707" max="8707" width="85.42578125" style="323" customWidth="1"/>
    <col min="8708" max="8709" width="6.7109375" style="323" customWidth="1"/>
    <col min="8710" max="8711" width="11.7109375" style="323" customWidth="1"/>
    <col min="8712" max="8712" width="12.140625" style="323" customWidth="1"/>
    <col min="8713" max="8713" width="12.42578125" style="323" customWidth="1"/>
    <col min="8714" max="8960" width="9.140625" style="323"/>
    <col min="8961" max="8961" width="7.7109375" style="323" customWidth="1"/>
    <col min="8962" max="8962" width="11.5703125" style="323" customWidth="1"/>
    <col min="8963" max="8963" width="85.42578125" style="323" customWidth="1"/>
    <col min="8964" max="8965" width="6.7109375" style="323" customWidth="1"/>
    <col min="8966" max="8967" width="11.7109375" style="323" customWidth="1"/>
    <col min="8968" max="8968" width="12.140625" style="323" customWidth="1"/>
    <col min="8969" max="8969" width="12.42578125" style="323" customWidth="1"/>
    <col min="8970" max="9216" width="9.140625" style="323"/>
    <col min="9217" max="9217" width="7.7109375" style="323" customWidth="1"/>
    <col min="9218" max="9218" width="11.5703125" style="323" customWidth="1"/>
    <col min="9219" max="9219" width="85.42578125" style="323" customWidth="1"/>
    <col min="9220" max="9221" width="6.7109375" style="323" customWidth="1"/>
    <col min="9222" max="9223" width="11.7109375" style="323" customWidth="1"/>
    <col min="9224" max="9224" width="12.140625" style="323" customWidth="1"/>
    <col min="9225" max="9225" width="12.42578125" style="323" customWidth="1"/>
    <col min="9226" max="9472" width="9.140625" style="323"/>
    <col min="9473" max="9473" width="7.7109375" style="323" customWidth="1"/>
    <col min="9474" max="9474" width="11.5703125" style="323" customWidth="1"/>
    <col min="9475" max="9475" width="85.42578125" style="323" customWidth="1"/>
    <col min="9476" max="9477" width="6.7109375" style="323" customWidth="1"/>
    <col min="9478" max="9479" width="11.7109375" style="323" customWidth="1"/>
    <col min="9480" max="9480" width="12.140625" style="323" customWidth="1"/>
    <col min="9481" max="9481" width="12.42578125" style="323" customWidth="1"/>
    <col min="9482" max="9728" width="9.140625" style="323"/>
    <col min="9729" max="9729" width="7.7109375" style="323" customWidth="1"/>
    <col min="9730" max="9730" width="11.5703125" style="323" customWidth="1"/>
    <col min="9731" max="9731" width="85.42578125" style="323" customWidth="1"/>
    <col min="9732" max="9733" width="6.7109375" style="323" customWidth="1"/>
    <col min="9734" max="9735" width="11.7109375" style="323" customWidth="1"/>
    <col min="9736" max="9736" width="12.140625" style="323" customWidth="1"/>
    <col min="9737" max="9737" width="12.42578125" style="323" customWidth="1"/>
    <col min="9738" max="9984" width="9.140625" style="323"/>
    <col min="9985" max="9985" width="7.7109375" style="323" customWidth="1"/>
    <col min="9986" max="9986" width="11.5703125" style="323" customWidth="1"/>
    <col min="9987" max="9987" width="85.42578125" style="323" customWidth="1"/>
    <col min="9988" max="9989" width="6.7109375" style="323" customWidth="1"/>
    <col min="9990" max="9991" width="11.7109375" style="323" customWidth="1"/>
    <col min="9992" max="9992" width="12.140625" style="323" customWidth="1"/>
    <col min="9993" max="9993" width="12.42578125" style="323" customWidth="1"/>
    <col min="9994" max="10240" width="9.140625" style="323"/>
    <col min="10241" max="10241" width="7.7109375" style="323" customWidth="1"/>
    <col min="10242" max="10242" width="11.5703125" style="323" customWidth="1"/>
    <col min="10243" max="10243" width="85.42578125" style="323" customWidth="1"/>
    <col min="10244" max="10245" width="6.7109375" style="323" customWidth="1"/>
    <col min="10246" max="10247" width="11.7109375" style="323" customWidth="1"/>
    <col min="10248" max="10248" width="12.140625" style="323" customWidth="1"/>
    <col min="10249" max="10249" width="12.42578125" style="323" customWidth="1"/>
    <col min="10250" max="10496" width="9.140625" style="323"/>
    <col min="10497" max="10497" width="7.7109375" style="323" customWidth="1"/>
    <col min="10498" max="10498" width="11.5703125" style="323" customWidth="1"/>
    <col min="10499" max="10499" width="85.42578125" style="323" customWidth="1"/>
    <col min="10500" max="10501" width="6.7109375" style="323" customWidth="1"/>
    <col min="10502" max="10503" width="11.7109375" style="323" customWidth="1"/>
    <col min="10504" max="10504" width="12.140625" style="323" customWidth="1"/>
    <col min="10505" max="10505" width="12.42578125" style="323" customWidth="1"/>
    <col min="10506" max="10752" width="9.140625" style="323"/>
    <col min="10753" max="10753" width="7.7109375" style="323" customWidth="1"/>
    <col min="10754" max="10754" width="11.5703125" style="323" customWidth="1"/>
    <col min="10755" max="10755" width="85.42578125" style="323" customWidth="1"/>
    <col min="10756" max="10757" width="6.7109375" style="323" customWidth="1"/>
    <col min="10758" max="10759" width="11.7109375" style="323" customWidth="1"/>
    <col min="10760" max="10760" width="12.140625" style="323" customWidth="1"/>
    <col min="10761" max="10761" width="12.42578125" style="323" customWidth="1"/>
    <col min="10762" max="11008" width="9.140625" style="323"/>
    <col min="11009" max="11009" width="7.7109375" style="323" customWidth="1"/>
    <col min="11010" max="11010" width="11.5703125" style="323" customWidth="1"/>
    <col min="11011" max="11011" width="85.42578125" style="323" customWidth="1"/>
    <col min="11012" max="11013" width="6.7109375" style="323" customWidth="1"/>
    <col min="11014" max="11015" width="11.7109375" style="323" customWidth="1"/>
    <col min="11016" max="11016" width="12.140625" style="323" customWidth="1"/>
    <col min="11017" max="11017" width="12.42578125" style="323" customWidth="1"/>
    <col min="11018" max="11264" width="9.140625" style="323"/>
    <col min="11265" max="11265" width="7.7109375" style="323" customWidth="1"/>
    <col min="11266" max="11266" width="11.5703125" style="323" customWidth="1"/>
    <col min="11267" max="11267" width="85.42578125" style="323" customWidth="1"/>
    <col min="11268" max="11269" width="6.7109375" style="323" customWidth="1"/>
    <col min="11270" max="11271" width="11.7109375" style="323" customWidth="1"/>
    <col min="11272" max="11272" width="12.140625" style="323" customWidth="1"/>
    <col min="11273" max="11273" width="12.42578125" style="323" customWidth="1"/>
    <col min="11274" max="11520" width="9.140625" style="323"/>
    <col min="11521" max="11521" width="7.7109375" style="323" customWidth="1"/>
    <col min="11522" max="11522" width="11.5703125" style="323" customWidth="1"/>
    <col min="11523" max="11523" width="85.42578125" style="323" customWidth="1"/>
    <col min="11524" max="11525" width="6.7109375" style="323" customWidth="1"/>
    <col min="11526" max="11527" width="11.7109375" style="323" customWidth="1"/>
    <col min="11528" max="11528" width="12.140625" style="323" customWidth="1"/>
    <col min="11529" max="11529" width="12.42578125" style="323" customWidth="1"/>
    <col min="11530" max="11776" width="9.140625" style="323"/>
    <col min="11777" max="11777" width="7.7109375" style="323" customWidth="1"/>
    <col min="11778" max="11778" width="11.5703125" style="323" customWidth="1"/>
    <col min="11779" max="11779" width="85.42578125" style="323" customWidth="1"/>
    <col min="11780" max="11781" width="6.7109375" style="323" customWidth="1"/>
    <col min="11782" max="11783" width="11.7109375" style="323" customWidth="1"/>
    <col min="11784" max="11784" width="12.140625" style="323" customWidth="1"/>
    <col min="11785" max="11785" width="12.42578125" style="323" customWidth="1"/>
    <col min="11786" max="12032" width="9.140625" style="323"/>
    <col min="12033" max="12033" width="7.7109375" style="323" customWidth="1"/>
    <col min="12034" max="12034" width="11.5703125" style="323" customWidth="1"/>
    <col min="12035" max="12035" width="85.42578125" style="323" customWidth="1"/>
    <col min="12036" max="12037" width="6.7109375" style="323" customWidth="1"/>
    <col min="12038" max="12039" width="11.7109375" style="323" customWidth="1"/>
    <col min="12040" max="12040" width="12.140625" style="323" customWidth="1"/>
    <col min="12041" max="12041" width="12.42578125" style="323" customWidth="1"/>
    <col min="12042" max="12288" width="9.140625" style="323"/>
    <col min="12289" max="12289" width="7.7109375" style="323" customWidth="1"/>
    <col min="12290" max="12290" width="11.5703125" style="323" customWidth="1"/>
    <col min="12291" max="12291" width="85.42578125" style="323" customWidth="1"/>
    <col min="12292" max="12293" width="6.7109375" style="323" customWidth="1"/>
    <col min="12294" max="12295" width="11.7109375" style="323" customWidth="1"/>
    <col min="12296" max="12296" width="12.140625" style="323" customWidth="1"/>
    <col min="12297" max="12297" width="12.42578125" style="323" customWidth="1"/>
    <col min="12298" max="12544" width="9.140625" style="323"/>
    <col min="12545" max="12545" width="7.7109375" style="323" customWidth="1"/>
    <col min="12546" max="12546" width="11.5703125" style="323" customWidth="1"/>
    <col min="12547" max="12547" width="85.42578125" style="323" customWidth="1"/>
    <col min="12548" max="12549" width="6.7109375" style="323" customWidth="1"/>
    <col min="12550" max="12551" width="11.7109375" style="323" customWidth="1"/>
    <col min="12552" max="12552" width="12.140625" style="323" customWidth="1"/>
    <col min="12553" max="12553" width="12.42578125" style="323" customWidth="1"/>
    <col min="12554" max="12800" width="9.140625" style="323"/>
    <col min="12801" max="12801" width="7.7109375" style="323" customWidth="1"/>
    <col min="12802" max="12802" width="11.5703125" style="323" customWidth="1"/>
    <col min="12803" max="12803" width="85.42578125" style="323" customWidth="1"/>
    <col min="12804" max="12805" width="6.7109375" style="323" customWidth="1"/>
    <col min="12806" max="12807" width="11.7109375" style="323" customWidth="1"/>
    <col min="12808" max="12808" width="12.140625" style="323" customWidth="1"/>
    <col min="12809" max="12809" width="12.42578125" style="323" customWidth="1"/>
    <col min="12810" max="13056" width="9.140625" style="323"/>
    <col min="13057" max="13057" width="7.7109375" style="323" customWidth="1"/>
    <col min="13058" max="13058" width="11.5703125" style="323" customWidth="1"/>
    <col min="13059" max="13059" width="85.42578125" style="323" customWidth="1"/>
    <col min="13060" max="13061" width="6.7109375" style="323" customWidth="1"/>
    <col min="13062" max="13063" width="11.7109375" style="323" customWidth="1"/>
    <col min="13064" max="13064" width="12.140625" style="323" customWidth="1"/>
    <col min="13065" max="13065" width="12.42578125" style="323" customWidth="1"/>
    <col min="13066" max="13312" width="9.140625" style="323"/>
    <col min="13313" max="13313" width="7.7109375" style="323" customWidth="1"/>
    <col min="13314" max="13314" width="11.5703125" style="323" customWidth="1"/>
    <col min="13315" max="13315" width="85.42578125" style="323" customWidth="1"/>
    <col min="13316" max="13317" width="6.7109375" style="323" customWidth="1"/>
    <col min="13318" max="13319" width="11.7109375" style="323" customWidth="1"/>
    <col min="13320" max="13320" width="12.140625" style="323" customWidth="1"/>
    <col min="13321" max="13321" width="12.42578125" style="323" customWidth="1"/>
    <col min="13322" max="13568" width="9.140625" style="323"/>
    <col min="13569" max="13569" width="7.7109375" style="323" customWidth="1"/>
    <col min="13570" max="13570" width="11.5703125" style="323" customWidth="1"/>
    <col min="13571" max="13571" width="85.42578125" style="323" customWidth="1"/>
    <col min="13572" max="13573" width="6.7109375" style="323" customWidth="1"/>
    <col min="13574" max="13575" width="11.7109375" style="323" customWidth="1"/>
    <col min="13576" max="13576" width="12.140625" style="323" customWidth="1"/>
    <col min="13577" max="13577" width="12.42578125" style="323" customWidth="1"/>
    <col min="13578" max="13824" width="9.140625" style="323"/>
    <col min="13825" max="13825" width="7.7109375" style="323" customWidth="1"/>
    <col min="13826" max="13826" width="11.5703125" style="323" customWidth="1"/>
    <col min="13827" max="13827" width="85.42578125" style="323" customWidth="1"/>
    <col min="13828" max="13829" width="6.7109375" style="323" customWidth="1"/>
    <col min="13830" max="13831" width="11.7109375" style="323" customWidth="1"/>
    <col min="13832" max="13832" width="12.140625" style="323" customWidth="1"/>
    <col min="13833" max="13833" width="12.42578125" style="323" customWidth="1"/>
    <col min="13834" max="14080" width="9.140625" style="323"/>
    <col min="14081" max="14081" width="7.7109375" style="323" customWidth="1"/>
    <col min="14082" max="14082" width="11.5703125" style="323" customWidth="1"/>
    <col min="14083" max="14083" width="85.42578125" style="323" customWidth="1"/>
    <col min="14084" max="14085" width="6.7109375" style="323" customWidth="1"/>
    <col min="14086" max="14087" width="11.7109375" style="323" customWidth="1"/>
    <col min="14088" max="14088" width="12.140625" style="323" customWidth="1"/>
    <col min="14089" max="14089" width="12.42578125" style="323" customWidth="1"/>
    <col min="14090" max="14336" width="9.140625" style="323"/>
    <col min="14337" max="14337" width="7.7109375" style="323" customWidth="1"/>
    <col min="14338" max="14338" width="11.5703125" style="323" customWidth="1"/>
    <col min="14339" max="14339" width="85.42578125" style="323" customWidth="1"/>
    <col min="14340" max="14341" width="6.7109375" style="323" customWidth="1"/>
    <col min="14342" max="14343" width="11.7109375" style="323" customWidth="1"/>
    <col min="14344" max="14344" width="12.140625" style="323" customWidth="1"/>
    <col min="14345" max="14345" width="12.42578125" style="323" customWidth="1"/>
    <col min="14346" max="14592" width="9.140625" style="323"/>
    <col min="14593" max="14593" width="7.7109375" style="323" customWidth="1"/>
    <col min="14594" max="14594" width="11.5703125" style="323" customWidth="1"/>
    <col min="14595" max="14595" width="85.42578125" style="323" customWidth="1"/>
    <col min="14596" max="14597" width="6.7109375" style="323" customWidth="1"/>
    <col min="14598" max="14599" width="11.7109375" style="323" customWidth="1"/>
    <col min="14600" max="14600" width="12.140625" style="323" customWidth="1"/>
    <col min="14601" max="14601" width="12.42578125" style="323" customWidth="1"/>
    <col min="14602" max="14848" width="9.140625" style="323"/>
    <col min="14849" max="14849" width="7.7109375" style="323" customWidth="1"/>
    <col min="14850" max="14850" width="11.5703125" style="323" customWidth="1"/>
    <col min="14851" max="14851" width="85.42578125" style="323" customWidth="1"/>
    <col min="14852" max="14853" width="6.7109375" style="323" customWidth="1"/>
    <col min="14854" max="14855" width="11.7109375" style="323" customWidth="1"/>
    <col min="14856" max="14856" width="12.140625" style="323" customWidth="1"/>
    <col min="14857" max="14857" width="12.42578125" style="323" customWidth="1"/>
    <col min="14858" max="15104" width="9.140625" style="323"/>
    <col min="15105" max="15105" width="7.7109375" style="323" customWidth="1"/>
    <col min="15106" max="15106" width="11.5703125" style="323" customWidth="1"/>
    <col min="15107" max="15107" width="85.42578125" style="323" customWidth="1"/>
    <col min="15108" max="15109" width="6.7109375" style="323" customWidth="1"/>
    <col min="15110" max="15111" width="11.7109375" style="323" customWidth="1"/>
    <col min="15112" max="15112" width="12.140625" style="323" customWidth="1"/>
    <col min="15113" max="15113" width="12.42578125" style="323" customWidth="1"/>
    <col min="15114" max="15360" width="9.140625" style="323"/>
    <col min="15361" max="15361" width="7.7109375" style="323" customWidth="1"/>
    <col min="15362" max="15362" width="11.5703125" style="323" customWidth="1"/>
    <col min="15363" max="15363" width="85.42578125" style="323" customWidth="1"/>
    <col min="15364" max="15365" width="6.7109375" style="323" customWidth="1"/>
    <col min="15366" max="15367" width="11.7109375" style="323" customWidth="1"/>
    <col min="15368" max="15368" width="12.140625" style="323" customWidth="1"/>
    <col min="15369" max="15369" width="12.42578125" style="323" customWidth="1"/>
    <col min="15370" max="15616" width="9.140625" style="323"/>
    <col min="15617" max="15617" width="7.7109375" style="323" customWidth="1"/>
    <col min="15618" max="15618" width="11.5703125" style="323" customWidth="1"/>
    <col min="15619" max="15619" width="85.42578125" style="323" customWidth="1"/>
    <col min="15620" max="15621" width="6.7109375" style="323" customWidth="1"/>
    <col min="15622" max="15623" width="11.7109375" style="323" customWidth="1"/>
    <col min="15624" max="15624" width="12.140625" style="323" customWidth="1"/>
    <col min="15625" max="15625" width="12.42578125" style="323" customWidth="1"/>
    <col min="15626" max="15872" width="9.140625" style="323"/>
    <col min="15873" max="15873" width="7.7109375" style="323" customWidth="1"/>
    <col min="15874" max="15874" width="11.5703125" style="323" customWidth="1"/>
    <col min="15875" max="15875" width="85.42578125" style="323" customWidth="1"/>
    <col min="15876" max="15877" width="6.7109375" style="323" customWidth="1"/>
    <col min="15878" max="15879" width="11.7109375" style="323" customWidth="1"/>
    <col min="15880" max="15880" width="12.140625" style="323" customWidth="1"/>
    <col min="15881" max="15881" width="12.42578125" style="323" customWidth="1"/>
    <col min="15882" max="16128" width="9.140625" style="323"/>
    <col min="16129" max="16129" width="7.7109375" style="323" customWidth="1"/>
    <col min="16130" max="16130" width="11.5703125" style="323" customWidth="1"/>
    <col min="16131" max="16131" width="85.42578125" style="323" customWidth="1"/>
    <col min="16132" max="16133" width="6.7109375" style="323" customWidth="1"/>
    <col min="16134" max="16135" width="11.7109375" style="323" customWidth="1"/>
    <col min="16136" max="16136" width="12.140625" style="323" customWidth="1"/>
    <col min="16137" max="16137" width="12.42578125" style="323" customWidth="1"/>
    <col min="16138" max="16384" width="9.140625" style="323"/>
  </cols>
  <sheetData>
    <row r="1" spans="1:9" ht="25.5" customHeight="1">
      <c r="A1" s="317" t="s">
        <v>365</v>
      </c>
      <c r="B1" s="318"/>
      <c r="C1" s="319" t="s">
        <v>366</v>
      </c>
      <c r="D1" s="320"/>
      <c r="E1" s="320"/>
      <c r="F1" s="320"/>
      <c r="G1" s="320"/>
      <c r="H1" s="321"/>
      <c r="I1" s="322">
        <v>22011</v>
      </c>
    </row>
    <row r="2" spans="1:9" ht="12.75" customHeight="1">
      <c r="A2" s="324" t="s">
        <v>367</v>
      </c>
      <c r="B2" s="325"/>
      <c r="C2" s="326"/>
      <c r="D2" s="326"/>
      <c r="E2" s="327"/>
      <c r="F2" s="328"/>
      <c r="G2" s="328"/>
      <c r="H2" s="328"/>
      <c r="I2" s="329"/>
    </row>
    <row r="3" spans="1:9" ht="12.75" customHeight="1">
      <c r="A3" s="469" t="s">
        <v>368</v>
      </c>
      <c r="B3" s="471" t="s">
        <v>132</v>
      </c>
      <c r="C3" s="473" t="s">
        <v>5</v>
      </c>
      <c r="D3" s="471" t="s">
        <v>369</v>
      </c>
      <c r="E3" s="475" t="s">
        <v>370</v>
      </c>
      <c r="F3" s="467" t="s">
        <v>371</v>
      </c>
      <c r="G3" s="477"/>
      <c r="H3" s="467" t="s">
        <v>372</v>
      </c>
      <c r="I3" s="468"/>
    </row>
    <row r="4" spans="1:9" ht="12.75" customHeight="1">
      <c r="A4" s="470"/>
      <c r="B4" s="472"/>
      <c r="C4" s="474"/>
      <c r="D4" s="472"/>
      <c r="E4" s="476"/>
      <c r="F4" s="330" t="s">
        <v>30</v>
      </c>
      <c r="G4" s="330" t="s">
        <v>31</v>
      </c>
      <c r="H4" s="330" t="s">
        <v>30</v>
      </c>
      <c r="I4" s="331" t="s">
        <v>31</v>
      </c>
    </row>
    <row r="5" spans="1:9" s="339" customFormat="1" ht="12.75" customHeight="1" thickBot="1">
      <c r="A5" s="332" t="s">
        <v>373</v>
      </c>
      <c r="B5" s="333" t="s">
        <v>373</v>
      </c>
      <c r="C5" s="334" t="s">
        <v>373</v>
      </c>
      <c r="D5" s="335" t="s">
        <v>373</v>
      </c>
      <c r="E5" s="336" t="s">
        <v>373</v>
      </c>
      <c r="F5" s="337" t="s">
        <v>323</v>
      </c>
      <c r="G5" s="337" t="s">
        <v>323</v>
      </c>
      <c r="H5" s="337" t="s">
        <v>323</v>
      </c>
      <c r="I5" s="338" t="s">
        <v>323</v>
      </c>
    </row>
    <row r="6" spans="1:9" s="339" customFormat="1" ht="12.75" customHeight="1">
      <c r="A6" s="340"/>
      <c r="B6" s="340"/>
      <c r="C6" s="340"/>
      <c r="D6" s="341"/>
      <c r="E6" s="342"/>
      <c r="F6" s="343"/>
      <c r="G6" s="343"/>
      <c r="H6" s="343"/>
      <c r="I6" s="343"/>
    </row>
    <row r="7" spans="1:9" s="350" customFormat="1" ht="12.75" customHeight="1">
      <c r="A7" s="344">
        <v>0</v>
      </c>
      <c r="B7" s="345"/>
      <c r="C7" s="346" t="s">
        <v>374</v>
      </c>
      <c r="D7" s="345">
        <v>0</v>
      </c>
      <c r="E7" s="347">
        <v>0</v>
      </c>
      <c r="F7" s="348">
        <v>0</v>
      </c>
      <c r="G7" s="348">
        <v>0</v>
      </c>
      <c r="H7" s="348">
        <f>(SUM(H8:H18))</f>
        <v>0</v>
      </c>
      <c r="I7" s="349">
        <f>(SUM(I8:I18))</f>
        <v>0</v>
      </c>
    </row>
    <row r="8" spans="1:9" ht="12.75" customHeight="1">
      <c r="A8" s="351" t="s">
        <v>375</v>
      </c>
      <c r="B8" s="352"/>
      <c r="C8" s="353" t="s">
        <v>408</v>
      </c>
      <c r="D8" s="352" t="s">
        <v>243</v>
      </c>
      <c r="E8" s="354">
        <v>1</v>
      </c>
      <c r="F8" s="384">
        <v>0</v>
      </c>
      <c r="G8" s="384">
        <v>0</v>
      </c>
      <c r="H8" s="355">
        <f t="shared" ref="H8:H18" si="0">F8*E8</f>
        <v>0</v>
      </c>
      <c r="I8" s="356">
        <f t="shared" ref="I8:I18" si="1">G8*E8</f>
        <v>0</v>
      </c>
    </row>
    <row r="9" spans="1:9" ht="14.25" customHeight="1">
      <c r="A9" s="351" t="s">
        <v>376</v>
      </c>
      <c r="B9" s="352"/>
      <c r="C9" s="353" t="s">
        <v>410</v>
      </c>
      <c r="D9" s="352" t="s">
        <v>243</v>
      </c>
      <c r="E9" s="354">
        <v>2</v>
      </c>
      <c r="F9" s="384">
        <v>0</v>
      </c>
      <c r="G9" s="384">
        <v>0</v>
      </c>
      <c r="H9" s="355">
        <f t="shared" si="0"/>
        <v>0</v>
      </c>
      <c r="I9" s="356">
        <f t="shared" si="1"/>
        <v>0</v>
      </c>
    </row>
    <row r="10" spans="1:9" ht="12.75" customHeight="1">
      <c r="A10" s="351" t="s">
        <v>377</v>
      </c>
      <c r="B10" s="352"/>
      <c r="C10" s="353" t="s">
        <v>409</v>
      </c>
      <c r="D10" s="352" t="s">
        <v>243</v>
      </c>
      <c r="E10" s="354">
        <v>3</v>
      </c>
      <c r="F10" s="384">
        <v>0</v>
      </c>
      <c r="G10" s="384">
        <v>0</v>
      </c>
      <c r="H10" s="355">
        <f t="shared" si="0"/>
        <v>0</v>
      </c>
      <c r="I10" s="356">
        <f t="shared" si="1"/>
        <v>0</v>
      </c>
    </row>
    <row r="11" spans="1:9" ht="12.75" customHeight="1">
      <c r="A11" s="351"/>
      <c r="B11" s="352"/>
      <c r="C11" s="353" t="s">
        <v>378</v>
      </c>
      <c r="D11" s="352" t="s">
        <v>243</v>
      </c>
      <c r="E11" s="354">
        <v>2</v>
      </c>
      <c r="F11" s="384">
        <v>0</v>
      </c>
      <c r="G11" s="384">
        <v>0</v>
      </c>
      <c r="H11" s="355">
        <f t="shared" si="0"/>
        <v>0</v>
      </c>
      <c r="I11" s="356">
        <f t="shared" si="1"/>
        <v>0</v>
      </c>
    </row>
    <row r="12" spans="1:9" ht="12.75" customHeight="1">
      <c r="A12" s="351"/>
      <c r="B12" s="352"/>
      <c r="C12" s="353" t="s">
        <v>379</v>
      </c>
      <c r="D12" s="352" t="s">
        <v>243</v>
      </c>
      <c r="E12" s="354">
        <v>2</v>
      </c>
      <c r="F12" s="384">
        <v>0</v>
      </c>
      <c r="G12" s="384">
        <v>0</v>
      </c>
      <c r="H12" s="355">
        <f t="shared" si="0"/>
        <v>0</v>
      </c>
      <c r="I12" s="356">
        <f t="shared" si="1"/>
        <v>0</v>
      </c>
    </row>
    <row r="13" spans="1:9" ht="12.75" customHeight="1">
      <c r="A13" s="351"/>
      <c r="B13" s="352"/>
      <c r="C13" s="357" t="s">
        <v>380</v>
      </c>
      <c r="D13" s="352" t="s">
        <v>243</v>
      </c>
      <c r="E13" s="354">
        <v>5</v>
      </c>
      <c r="F13" s="384">
        <v>0</v>
      </c>
      <c r="G13" s="384">
        <v>0</v>
      </c>
      <c r="H13" s="355">
        <f t="shared" si="0"/>
        <v>0</v>
      </c>
      <c r="I13" s="356">
        <f t="shared" si="1"/>
        <v>0</v>
      </c>
    </row>
    <row r="14" spans="1:9" ht="12.75" customHeight="1">
      <c r="A14" s="351"/>
      <c r="B14" s="352"/>
      <c r="C14" s="357" t="s">
        <v>381</v>
      </c>
      <c r="D14" s="358" t="s">
        <v>382</v>
      </c>
      <c r="E14" s="354">
        <v>9</v>
      </c>
      <c r="F14" s="384">
        <v>0</v>
      </c>
      <c r="G14" s="384">
        <v>0</v>
      </c>
      <c r="H14" s="355">
        <f t="shared" si="0"/>
        <v>0</v>
      </c>
      <c r="I14" s="356">
        <f t="shared" si="1"/>
        <v>0</v>
      </c>
    </row>
    <row r="15" spans="1:9" ht="12.75" customHeight="1">
      <c r="A15" s="351"/>
      <c r="B15" s="352"/>
      <c r="C15" s="353" t="s">
        <v>383</v>
      </c>
      <c r="D15" s="352" t="s">
        <v>384</v>
      </c>
      <c r="E15" s="354">
        <f>(3+10+9)*1.2</f>
        <v>26.4</v>
      </c>
      <c r="F15" s="384">
        <v>0</v>
      </c>
      <c r="G15" s="384">
        <v>0</v>
      </c>
      <c r="H15" s="355">
        <f t="shared" si="0"/>
        <v>0</v>
      </c>
      <c r="I15" s="356">
        <f t="shared" si="1"/>
        <v>0</v>
      </c>
    </row>
    <row r="16" spans="1:9" ht="12.75" customHeight="1">
      <c r="A16" s="351"/>
      <c r="B16" s="352"/>
      <c r="C16" s="353" t="s">
        <v>385</v>
      </c>
      <c r="D16" s="352" t="s">
        <v>384</v>
      </c>
      <c r="E16" s="359">
        <f>9*1.2</f>
        <v>10.799999999999999</v>
      </c>
      <c r="F16" s="384">
        <v>0</v>
      </c>
      <c r="G16" s="384">
        <v>0</v>
      </c>
      <c r="H16" s="355">
        <f t="shared" si="0"/>
        <v>0</v>
      </c>
      <c r="I16" s="356">
        <f t="shared" si="1"/>
        <v>0</v>
      </c>
    </row>
    <row r="17" spans="1:9" ht="12.75" customHeight="1">
      <c r="A17" s="351"/>
      <c r="B17" s="352"/>
      <c r="C17" s="353" t="s">
        <v>386</v>
      </c>
      <c r="D17" s="352" t="s">
        <v>384</v>
      </c>
      <c r="E17" s="359">
        <f>28*1.2</f>
        <v>33.6</v>
      </c>
      <c r="F17" s="384">
        <v>0</v>
      </c>
      <c r="G17" s="384">
        <v>0</v>
      </c>
      <c r="H17" s="355">
        <f t="shared" si="0"/>
        <v>0</v>
      </c>
      <c r="I17" s="356">
        <f t="shared" si="1"/>
        <v>0</v>
      </c>
    </row>
    <row r="18" spans="1:9" ht="12" customHeight="1">
      <c r="A18" s="351"/>
      <c r="B18" s="352"/>
      <c r="C18" s="353" t="s">
        <v>413</v>
      </c>
      <c r="D18" s="352" t="s">
        <v>333</v>
      </c>
      <c r="E18" s="354">
        <v>1</v>
      </c>
      <c r="F18" s="384">
        <v>0</v>
      </c>
      <c r="G18" s="384">
        <v>0</v>
      </c>
      <c r="H18" s="355">
        <f t="shared" si="0"/>
        <v>0</v>
      </c>
      <c r="I18" s="356">
        <f t="shared" si="1"/>
        <v>0</v>
      </c>
    </row>
    <row r="19" spans="1:9" ht="12.75" customHeight="1">
      <c r="A19" s="351"/>
      <c r="B19" s="352"/>
      <c r="C19" s="353"/>
      <c r="D19" s="352"/>
      <c r="E19" s="354"/>
      <c r="F19" s="384"/>
      <c r="G19" s="384"/>
      <c r="H19" s="355"/>
      <c r="I19" s="356"/>
    </row>
    <row r="20" spans="1:9" s="360" customFormat="1" ht="12.75" customHeight="1">
      <c r="A20" s="351">
        <v>0</v>
      </c>
      <c r="B20" s="345"/>
      <c r="C20" s="346" t="s">
        <v>387</v>
      </c>
      <c r="D20" s="345">
        <v>0</v>
      </c>
      <c r="E20" s="347">
        <v>0</v>
      </c>
      <c r="F20" s="385">
        <v>0</v>
      </c>
      <c r="G20" s="385">
        <v>0</v>
      </c>
      <c r="H20" s="348">
        <f>(SUM(H21:H21))</f>
        <v>0</v>
      </c>
      <c r="I20" s="349">
        <f>(SUM(I21:I24))</f>
        <v>0</v>
      </c>
    </row>
    <row r="21" spans="1:9" ht="12.75" customHeight="1">
      <c r="A21" s="351"/>
      <c r="B21" s="352"/>
      <c r="C21" s="357" t="s">
        <v>405</v>
      </c>
      <c r="D21" s="352" t="s">
        <v>243</v>
      </c>
      <c r="E21" s="354">
        <v>2</v>
      </c>
      <c r="F21" s="384">
        <v>0</v>
      </c>
      <c r="G21" s="384">
        <v>0</v>
      </c>
      <c r="H21" s="355">
        <f>F21*E21</f>
        <v>0</v>
      </c>
      <c r="I21" s="356">
        <f>G21*E21</f>
        <v>0</v>
      </c>
    </row>
    <row r="22" spans="1:9" ht="12.75" customHeight="1">
      <c r="A22" s="351"/>
      <c r="B22" s="352"/>
      <c r="C22" s="353" t="s">
        <v>406</v>
      </c>
      <c r="D22" s="352" t="s">
        <v>243</v>
      </c>
      <c r="E22" s="354">
        <v>5</v>
      </c>
      <c r="F22" s="384">
        <v>0</v>
      </c>
      <c r="G22" s="384">
        <v>0</v>
      </c>
      <c r="H22" s="355">
        <f>F22*E22</f>
        <v>0</v>
      </c>
      <c r="I22" s="356">
        <f>G22*E22</f>
        <v>0</v>
      </c>
    </row>
    <row r="23" spans="1:9" ht="12.75" customHeight="1">
      <c r="A23" s="351"/>
      <c r="B23" s="352"/>
      <c r="C23" s="357" t="s">
        <v>402</v>
      </c>
      <c r="D23" s="358" t="s">
        <v>382</v>
      </c>
      <c r="E23" s="354">
        <v>9</v>
      </c>
      <c r="F23" s="384"/>
      <c r="G23" s="384">
        <v>0</v>
      </c>
      <c r="H23" s="355"/>
      <c r="I23" s="356">
        <f>G23*E23</f>
        <v>0</v>
      </c>
    </row>
    <row r="24" spans="1:9" ht="12.75" customHeight="1">
      <c r="A24" s="351"/>
      <c r="B24" s="352"/>
      <c r="C24" s="353" t="s">
        <v>388</v>
      </c>
      <c r="D24" s="358" t="s">
        <v>384</v>
      </c>
      <c r="E24" s="354">
        <f>71+20</f>
        <v>91</v>
      </c>
      <c r="F24" s="384"/>
      <c r="G24" s="384">
        <v>0</v>
      </c>
      <c r="H24" s="355">
        <f>F24*E24</f>
        <v>0</v>
      </c>
      <c r="I24" s="356">
        <f>G24*E24</f>
        <v>0</v>
      </c>
    </row>
    <row r="25" spans="1:9" ht="12.75" customHeight="1">
      <c r="A25" s="351">
        <v>0</v>
      </c>
      <c r="B25" s="352"/>
      <c r="C25" s="353">
        <v>0</v>
      </c>
      <c r="D25" s="352">
        <v>0</v>
      </c>
      <c r="E25" s="354">
        <v>0</v>
      </c>
      <c r="F25" s="384">
        <v>0</v>
      </c>
      <c r="G25" s="384">
        <v>0</v>
      </c>
      <c r="H25" s="355">
        <v>0</v>
      </c>
      <c r="I25" s="356">
        <v>0</v>
      </c>
    </row>
    <row r="26" spans="1:9" s="360" customFormat="1" ht="12.75" customHeight="1">
      <c r="A26" s="351">
        <v>0</v>
      </c>
      <c r="B26" s="345"/>
      <c r="C26" s="346" t="s">
        <v>389</v>
      </c>
      <c r="D26" s="345">
        <v>0</v>
      </c>
      <c r="E26" s="347">
        <v>0</v>
      </c>
      <c r="F26" s="385">
        <v>0</v>
      </c>
      <c r="G26" s="385">
        <v>0</v>
      </c>
      <c r="H26" s="348">
        <f>(SUM(H27:H33))</f>
        <v>0</v>
      </c>
      <c r="I26" s="349">
        <f>(SUM(I27:I33))</f>
        <v>0</v>
      </c>
    </row>
    <row r="27" spans="1:9" ht="12.75" customHeight="1">
      <c r="A27" s="351"/>
      <c r="B27" s="352"/>
      <c r="C27" s="353" t="s">
        <v>390</v>
      </c>
      <c r="D27" s="352" t="s">
        <v>333</v>
      </c>
      <c r="E27" s="354">
        <v>1</v>
      </c>
      <c r="F27" s="384">
        <v>0</v>
      </c>
      <c r="G27" s="384">
        <v>0</v>
      </c>
      <c r="H27" s="355">
        <f t="shared" ref="H27:H33" si="2">F27*E27</f>
        <v>0</v>
      </c>
      <c r="I27" s="356">
        <f t="shared" ref="I27:I33" si="3">G27*E27</f>
        <v>0</v>
      </c>
    </row>
    <row r="28" spans="1:9" ht="12.75" customHeight="1">
      <c r="A28" s="351"/>
      <c r="B28" s="352"/>
      <c r="C28" s="353" t="s">
        <v>391</v>
      </c>
      <c r="D28" s="352" t="s">
        <v>333</v>
      </c>
      <c r="E28" s="354">
        <v>1</v>
      </c>
      <c r="F28" s="384">
        <v>0</v>
      </c>
      <c r="G28" s="384">
        <v>0</v>
      </c>
      <c r="H28" s="355">
        <f t="shared" si="2"/>
        <v>0</v>
      </c>
      <c r="I28" s="356">
        <f t="shared" si="3"/>
        <v>0</v>
      </c>
    </row>
    <row r="29" spans="1:9" ht="12.75" customHeight="1">
      <c r="A29" s="351"/>
      <c r="B29" s="352"/>
      <c r="C29" s="353" t="s">
        <v>392</v>
      </c>
      <c r="D29" s="352" t="s">
        <v>333</v>
      </c>
      <c r="E29" s="354">
        <v>1</v>
      </c>
      <c r="F29" s="384">
        <v>0</v>
      </c>
      <c r="G29" s="384">
        <v>0</v>
      </c>
      <c r="H29" s="355">
        <f t="shared" si="2"/>
        <v>0</v>
      </c>
      <c r="I29" s="356">
        <f t="shared" si="3"/>
        <v>0</v>
      </c>
    </row>
    <row r="30" spans="1:9" ht="12.75" customHeight="1">
      <c r="A30" s="351"/>
      <c r="B30" s="352"/>
      <c r="C30" s="361" t="s">
        <v>407</v>
      </c>
      <c r="D30" s="362" t="s">
        <v>333</v>
      </c>
      <c r="E30" s="362">
        <v>1</v>
      </c>
      <c r="F30" s="384">
        <v>0</v>
      </c>
      <c r="G30" s="384">
        <v>0</v>
      </c>
      <c r="H30" s="355">
        <f t="shared" si="2"/>
        <v>0</v>
      </c>
      <c r="I30" s="356">
        <f t="shared" si="3"/>
        <v>0</v>
      </c>
    </row>
    <row r="31" spans="1:9" s="360" customFormat="1" ht="12.75" customHeight="1">
      <c r="A31" s="351"/>
      <c r="B31" s="352"/>
      <c r="C31" s="353" t="s">
        <v>362</v>
      </c>
      <c r="D31" s="352" t="s">
        <v>243</v>
      </c>
      <c r="E31" s="354">
        <v>9</v>
      </c>
      <c r="F31" s="384">
        <v>0</v>
      </c>
      <c r="G31" s="384">
        <v>0</v>
      </c>
      <c r="H31" s="355">
        <f t="shared" si="2"/>
        <v>0</v>
      </c>
      <c r="I31" s="356">
        <f t="shared" si="3"/>
        <v>0</v>
      </c>
    </row>
    <row r="32" spans="1:9" s="360" customFormat="1" ht="12.75" customHeight="1">
      <c r="A32" s="351"/>
      <c r="B32" s="352"/>
      <c r="C32" s="363" t="s">
        <v>403</v>
      </c>
      <c r="D32" s="358" t="s">
        <v>243</v>
      </c>
      <c r="E32" s="354">
        <v>11</v>
      </c>
      <c r="F32" s="384">
        <v>0</v>
      </c>
      <c r="G32" s="384">
        <v>0</v>
      </c>
      <c r="H32" s="355">
        <f t="shared" si="2"/>
        <v>0</v>
      </c>
      <c r="I32" s="356">
        <f t="shared" si="3"/>
        <v>0</v>
      </c>
    </row>
    <row r="33" spans="1:9" ht="12.75" customHeight="1">
      <c r="A33" s="351"/>
      <c r="B33" s="352"/>
      <c r="C33" s="353" t="s">
        <v>393</v>
      </c>
      <c r="D33" s="352" t="s">
        <v>243</v>
      </c>
      <c r="E33" s="354">
        <v>1</v>
      </c>
      <c r="F33" s="384">
        <v>0</v>
      </c>
      <c r="G33" s="384">
        <v>0</v>
      </c>
      <c r="H33" s="355">
        <f t="shared" si="2"/>
        <v>0</v>
      </c>
      <c r="I33" s="356">
        <f t="shared" si="3"/>
        <v>0</v>
      </c>
    </row>
    <row r="34" spans="1:9" ht="12.75" customHeight="1">
      <c r="A34" s="364">
        <v>0</v>
      </c>
      <c r="B34" s="352"/>
      <c r="C34" s="353">
        <v>0</v>
      </c>
      <c r="D34" s="352">
        <v>0</v>
      </c>
      <c r="E34" s="354">
        <v>0</v>
      </c>
      <c r="F34" s="355">
        <v>0</v>
      </c>
      <c r="G34" s="355">
        <v>0</v>
      </c>
      <c r="H34" s="355">
        <v>0</v>
      </c>
      <c r="I34" s="356">
        <v>0</v>
      </c>
    </row>
    <row r="35" spans="1:9" ht="12.75" customHeight="1">
      <c r="A35" s="365">
        <v>0</v>
      </c>
      <c r="B35" s="366"/>
      <c r="C35" s="367" t="s">
        <v>394</v>
      </c>
      <c r="D35" s="366">
        <v>0</v>
      </c>
      <c r="E35" s="368"/>
      <c r="F35" s="369">
        <v>0</v>
      </c>
      <c r="G35" s="369">
        <v>0</v>
      </c>
      <c r="H35" s="370">
        <f>SUM(H7:H34)/2</f>
        <v>0</v>
      </c>
      <c r="I35" s="371">
        <f>SUM(I7:I34)/2</f>
        <v>0</v>
      </c>
    </row>
    <row r="36" spans="1:9" ht="12.75" customHeight="1">
      <c r="A36" s="364">
        <v>0</v>
      </c>
      <c r="B36" s="352"/>
      <c r="C36" s="372" t="s">
        <v>395</v>
      </c>
      <c r="D36" s="352" t="s">
        <v>333</v>
      </c>
      <c r="E36" s="354"/>
      <c r="F36" s="373">
        <v>0</v>
      </c>
      <c r="G36" s="373">
        <v>0</v>
      </c>
      <c r="H36" s="373">
        <v>0</v>
      </c>
      <c r="I36" s="374">
        <f>0.04*H35</f>
        <v>0</v>
      </c>
    </row>
    <row r="37" spans="1:9" ht="12.75" customHeight="1">
      <c r="A37" s="364">
        <v>0</v>
      </c>
      <c r="B37" s="352"/>
      <c r="C37" s="372" t="s">
        <v>396</v>
      </c>
      <c r="D37" s="352" t="s">
        <v>333</v>
      </c>
      <c r="E37" s="354"/>
      <c r="F37" s="373">
        <v>0</v>
      </c>
      <c r="G37" s="373">
        <v>0</v>
      </c>
      <c r="H37" s="373">
        <v>0</v>
      </c>
      <c r="I37" s="374">
        <f>0.08*I35</f>
        <v>0</v>
      </c>
    </row>
    <row r="38" spans="1:9" ht="12.75" customHeight="1">
      <c r="A38" s="364">
        <v>0</v>
      </c>
      <c r="B38" s="352"/>
      <c r="C38" s="372" t="s">
        <v>397</v>
      </c>
      <c r="D38" s="352" t="s">
        <v>404</v>
      </c>
      <c r="E38" s="354">
        <v>4</v>
      </c>
      <c r="F38" s="373"/>
      <c r="G38" s="373">
        <v>0</v>
      </c>
      <c r="H38" s="373">
        <v>0</v>
      </c>
      <c r="I38" s="386">
        <v>0</v>
      </c>
    </row>
    <row r="39" spans="1:9" ht="12.75" customHeight="1">
      <c r="A39" s="364">
        <v>0</v>
      </c>
      <c r="B39" s="352"/>
      <c r="C39" s="372" t="s">
        <v>398</v>
      </c>
      <c r="D39" s="352" t="s">
        <v>404</v>
      </c>
      <c r="E39" s="354">
        <v>4</v>
      </c>
      <c r="F39" s="373">
        <v>0</v>
      </c>
      <c r="G39" s="373">
        <v>0</v>
      </c>
      <c r="H39" s="373">
        <v>0</v>
      </c>
      <c r="I39" s="386">
        <v>0</v>
      </c>
    </row>
    <row r="40" spans="1:9" ht="12.75" customHeight="1" thickBot="1">
      <c r="A40" s="364">
        <v>0</v>
      </c>
      <c r="B40" s="352"/>
      <c r="C40" s="372" t="s">
        <v>399</v>
      </c>
      <c r="D40" s="352" t="s">
        <v>333</v>
      </c>
      <c r="E40" s="354">
        <v>1</v>
      </c>
      <c r="F40" s="373">
        <v>0</v>
      </c>
      <c r="G40" s="373">
        <v>0</v>
      </c>
      <c r="H40" s="373">
        <v>0</v>
      </c>
      <c r="I40" s="386">
        <v>0</v>
      </c>
    </row>
    <row r="41" spans="1:9" ht="18" customHeight="1" thickBot="1">
      <c r="A41" s="375">
        <v>0</v>
      </c>
      <c r="B41" s="376"/>
      <c r="C41" s="377" t="s">
        <v>400</v>
      </c>
      <c r="D41" s="376">
        <v>0</v>
      </c>
      <c r="E41" s="378"/>
      <c r="F41" s="379">
        <v>0</v>
      </c>
      <c r="G41" s="379">
        <v>0</v>
      </c>
      <c r="H41" s="379">
        <v>0</v>
      </c>
      <c r="I41" s="380">
        <f>SUM(H35:I40)</f>
        <v>0</v>
      </c>
    </row>
  </sheetData>
  <mergeCells count="7">
    <mergeCell ref="H3:I3"/>
    <mergeCell ref="A3:A4"/>
    <mergeCell ref="B3:B4"/>
    <mergeCell ref="C3:C4"/>
    <mergeCell ref="D3:D4"/>
    <mergeCell ref="E3:E4"/>
    <mergeCell ref="F3:G3"/>
  </mergeCells>
  <printOptions horizontalCentered="1"/>
  <pageMargins left="0.39370078740157483" right="0.47244094488188981" top="0.6692913385826772" bottom="0.55118110236220474" header="0.43307086614173229" footer="0.35433070866141736"/>
  <pageSetup paperSize="9" scale="85" orientation="landscape" horizontalDpi="196" r:id="rId1"/>
  <headerFooter alignWithMargins="0">
    <oddFooter>&amp;R&amp;"Arial CE,Tučné"&amp;9Strana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6D889F0A7F3194DA49F1DB657251408" ma:contentTypeVersion="9" ma:contentTypeDescription="Vytvoří nový dokument" ma:contentTypeScope="" ma:versionID="7558d924a5c67f0b4f2389ed39e2336c">
  <xsd:schema xmlns:xsd="http://www.w3.org/2001/XMLSchema" xmlns:xs="http://www.w3.org/2001/XMLSchema" xmlns:p="http://schemas.microsoft.com/office/2006/metadata/properties" xmlns:ns2="8a7b0c85-1ef5-4ec1-a6a0-d9cc9d0406eb" xmlns:ns3="2fd771ad-c9b2-4ba6-9c72-6924ac58e057" targetNamespace="http://schemas.microsoft.com/office/2006/metadata/properties" ma:root="true" ma:fieldsID="6c8bb7a3dd830fc2425df6379c0a0208" ns2:_="" ns3:_="">
    <xsd:import namespace="8a7b0c85-1ef5-4ec1-a6a0-d9cc9d0406eb"/>
    <xsd:import namespace="2fd771ad-c9b2-4ba6-9c72-6924ac58e0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7b0c85-1ef5-4ec1-a6a0-d9cc9d0406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d771ad-c9b2-4ba6-9c72-6924ac58e05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1af2bbc-053c-40f8-8a3d-03b5a3229d0d}" ma:internalName="TaxCatchAll" ma:showField="CatchAllData" ma:web="2fd771ad-c9b2-4ba6-9c72-6924ac58e0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350795-9F4A-4782-8F4D-B4F976E66FBC}"/>
</file>

<file path=customXml/itemProps2.xml><?xml version="1.0" encoding="utf-8"?>
<ds:datastoreItem xmlns:ds="http://schemas.openxmlformats.org/officeDocument/2006/customXml" ds:itemID="{5C8BDA3C-4628-4E95-8423-9E585179F4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62</vt:i4>
      </vt:variant>
    </vt:vector>
  </HeadingPairs>
  <TitlesOfParts>
    <vt:vector size="71" baseType="lpstr">
      <vt:lpstr>Pokyny pro vyplnění</vt:lpstr>
      <vt:lpstr>Stavba</vt:lpstr>
      <vt:lpstr>VzorPolozky</vt:lpstr>
      <vt:lpstr>00 0 Naklady</vt:lpstr>
      <vt:lpstr>Stavebni cast</vt:lpstr>
      <vt:lpstr>Za profese celkem</vt:lpstr>
      <vt:lpstr>ZTI</vt:lpstr>
      <vt:lpstr>ESIL</vt:lpstr>
      <vt:lpstr>CHL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 Naklady'!Názvy_tisku</vt:lpstr>
      <vt:lpstr>CHL!Názvy_tisku</vt:lpstr>
      <vt:lpstr>'Stavebni cast'!Názvy_tisku</vt:lpstr>
      <vt:lpstr>'Za profese celkem'!Názvy_tisku</vt:lpstr>
      <vt:lpstr>ZTI!Názvy_tisku</vt:lpstr>
      <vt:lpstr>oadresa</vt:lpstr>
      <vt:lpstr>Stavba!Objednatel</vt:lpstr>
      <vt:lpstr>Stavba!Objekt</vt:lpstr>
      <vt:lpstr>'00 0 Naklady'!Oblast_tisku</vt:lpstr>
      <vt:lpstr>Stavba!Oblast_tisku</vt:lpstr>
      <vt:lpstr>'Stavebni cast'!Oblast_tisku</vt:lpstr>
      <vt:lpstr>'Za profese celkem'!Oblast_tisku</vt:lpstr>
      <vt:lpstr>ZTI!Oblast_tisku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ZTI!SloupecCC</vt:lpstr>
      <vt:lpstr>ZTI!SloupecCisloPol</vt:lpstr>
      <vt:lpstr>ZTI!SloupecJC</vt:lpstr>
      <vt:lpstr>ZTI!SloupecMJ</vt:lpstr>
      <vt:lpstr>ZTI!SloupecMnozstvi</vt:lpstr>
      <vt:lpstr>ZTI!SloupecNazPol</vt:lpstr>
      <vt:lpstr>ZTI!SloupecPC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Radoslav Lekeš</cp:lastModifiedBy>
  <cp:lastPrinted>2022-08-27T16:18:30Z</cp:lastPrinted>
  <dcterms:created xsi:type="dcterms:W3CDTF">2009-04-08T07:15:50Z</dcterms:created>
  <dcterms:modified xsi:type="dcterms:W3CDTF">2023-04-03T08:49:15Z</dcterms:modified>
</cp:coreProperties>
</file>