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ESF\Modernizace knihovny\"/>
    </mc:Choice>
  </mc:AlternateContent>
  <xr:revisionPtr revIDLastSave="0" documentId="8_{E0D62AE6-61FC-44CC-BCC6-6406417AC53D}" xr6:coauthVersionLast="47" xr6:coauthVersionMax="47" xr10:uidLastSave="{00000000-0000-0000-0000-000000000000}"/>
  <bookViews>
    <workbookView xWindow="0" yWindow="1350" windowWidth="32625" windowHeight="15420" firstSheet="1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 0 Naklady" sheetId="12" r:id="rId4"/>
    <sheet name="1 1 Pol" sheetId="13" r:id="rId5"/>
    <sheet name="1 2 Pol" sheetId="14" r:id="rId6"/>
    <sheet name="1 3 Pol" sheetId="15" r:id="rId7"/>
    <sheet name="ESIL" sheetId="18" r:id="rId8"/>
    <sheet name="interier" sheetId="19" r:id="rId9"/>
  </sheets>
  <externalReferences>
    <externalReference r:id="rId10"/>
    <externalReference r:id="rId11"/>
  </externalReferences>
  <definedNames>
    <definedName name="aa">'[1]Krycí list'!$C$30</definedName>
    <definedName name="CelkemDPHVypocet" localSheetId="1">Stavba!$H$47</definedName>
    <definedName name="CenaCelkem" localSheetId="8">#REF!</definedName>
    <definedName name="CenaCelkem">Stavba!$G$29</definedName>
    <definedName name="CenaCelkemBezDPH" localSheetId="8">#REF!</definedName>
    <definedName name="CenaCelkemBezDPH">Stavba!$G$28</definedName>
    <definedName name="CenaCelkemVypocet" localSheetId="1">Stavba!$I$47</definedName>
    <definedName name="cisloobjektu" localSheetId="8">#REF!</definedName>
    <definedName name="cisloobjektu">Stavba!$D$3</definedName>
    <definedName name="CisloRozpoctu" localSheetId="8">'[2]Krycí list'!$C$2</definedName>
    <definedName name="CisloRozpoctu">'[1]Krycí list'!$C$2</definedName>
    <definedName name="cislostavby" localSheetId="8">'[2]Krycí list'!$A$7</definedName>
    <definedName name="CisloStavby" localSheetId="1">Stavba!$D$2</definedName>
    <definedName name="cislostavby">'[1]Krycí list'!$A$7</definedName>
    <definedName name="CisloStavebnihoRozpoctu" localSheetId="8">#REF!</definedName>
    <definedName name="CisloStavebnihoRozpoctu">Stavba!$D$4</definedName>
    <definedName name="dadresa" localSheetId="8">#REF!</definedName>
    <definedName name="dadresa">Stavba!$D$12:$G$12</definedName>
    <definedName name="DIČ" localSheetId="1">Stavba!$I$12</definedName>
    <definedName name="dmisto" localSheetId="8">#REF!</definedName>
    <definedName name="dmisto">Stavba!$E$13:$G$13</definedName>
    <definedName name="DPHSni" localSheetId="8">#REF!</definedName>
    <definedName name="DPHSni">Stavba!$G$24</definedName>
    <definedName name="DPHZakl" localSheetId="8">#REF!</definedName>
    <definedName name="DPHZakl">Stavba!$G$26</definedName>
    <definedName name="dpsc" localSheetId="1">Stavba!$D$13</definedName>
    <definedName name="IČO" localSheetId="1">Stavba!$I$11</definedName>
    <definedName name="Mena" localSheetId="8">#REF!</definedName>
    <definedName name="Mena">Stavba!$J$29</definedName>
    <definedName name="MistoStavby" localSheetId="8">#REF!</definedName>
    <definedName name="MistoStavby">Stavba!$D$4</definedName>
    <definedName name="nazevobjektu" localSheetId="8">#REF!</definedName>
    <definedName name="nazevobjektu">Stavba!$E$3</definedName>
    <definedName name="NazevRozpoctu" localSheetId="8">'[2]Krycí list'!$D$2</definedName>
    <definedName name="NazevRozpoctu">'[1]Krycí list'!$D$2</definedName>
    <definedName name="nazevstavby" localSheetId="8">'[2]Krycí list'!$C$7</definedName>
    <definedName name="NazevStavby" localSheetId="1">Stavba!$E$2</definedName>
    <definedName name="nazevstavby">'[1]Krycí list'!$C$7</definedName>
    <definedName name="NazevStavebnihoRozpoctu" localSheetId="8">#REF!</definedName>
    <definedName name="NazevStavebnihoRozpoctu">Stavba!$E$4</definedName>
    <definedName name="_xlnm.Print_Titles" localSheetId="3">'00 0 Naklady'!$1:$7</definedName>
    <definedName name="_xlnm.Print_Titles" localSheetId="4">'1 1 Pol'!$1:$7</definedName>
    <definedName name="_xlnm.Print_Titles" localSheetId="5">'1 2 Pol'!$1:$7</definedName>
    <definedName name="_xlnm.Print_Titles" localSheetId="6">'1 3 Pol'!$1:$7</definedName>
    <definedName name="oadresa" localSheetId="8">#REF!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 Naklady'!$A$1:$X$22</definedName>
    <definedName name="_xlnm.Print_Area" localSheetId="4">'1 1 Pol'!$A$1:$X$31</definedName>
    <definedName name="_xlnm.Print_Area" localSheetId="5">'1 2 Pol'!$A$1:$X$12</definedName>
    <definedName name="_xlnm.Print_Area" localSheetId="6">'1 3 Pol'!$A$1:$X$12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 localSheetId="8">#REF!</definedName>
    <definedName name="padresa">Stavba!$D$9</definedName>
    <definedName name="pdic" localSheetId="8">#REF!</definedName>
    <definedName name="pdic">Stavba!$I$9</definedName>
    <definedName name="pico" localSheetId="8">#REF!</definedName>
    <definedName name="pico">Stavba!$I$8</definedName>
    <definedName name="pmisto" localSheetId="8">#REF!</definedName>
    <definedName name="pmisto">Stavba!$E$10</definedName>
    <definedName name="PocetMJ" localSheetId="8">#REF!</definedName>
    <definedName name="PocetMJ">#REF!</definedName>
    <definedName name="PoptavkaID" localSheetId="8">#REF!</definedName>
    <definedName name="PoptavkaID">Stavba!$A$1</definedName>
    <definedName name="pPSC" localSheetId="8">#REF!</definedName>
    <definedName name="pPSC">Stavba!$D$10</definedName>
    <definedName name="Projektant" localSheetId="8">#REF!</definedName>
    <definedName name="Projektant">Stavba!$D$8</definedName>
    <definedName name="SazbaDPH1" localSheetId="8">'[2]Krycí list'!$C$30</definedName>
    <definedName name="SazbaDPH1" localSheetId="1">Stavba!$E$23</definedName>
    <definedName name="SazbaDPH1">'[1]Krycí list'!$C$30</definedName>
    <definedName name="SazbaDPH2" localSheetId="8">'[2]Krycí list'!$C$32</definedName>
    <definedName name="SazbaDPH2" localSheetId="1">Stavba!$E$25</definedName>
    <definedName name="SazbaDPH2">'[1]Krycí list'!$C$32</definedName>
    <definedName name="SloupecCC" localSheetId="8">#REF!</definedName>
    <definedName name="SloupecCC">#REF!</definedName>
    <definedName name="SloupecCisloPol" localSheetId="8">#REF!</definedName>
    <definedName name="SloupecCisloPol">#REF!</definedName>
    <definedName name="SloupecJC" localSheetId="8">#REF!</definedName>
    <definedName name="SloupecJC">#REF!</definedName>
    <definedName name="SloupecMJ" localSheetId="8">#REF!</definedName>
    <definedName name="SloupecMJ">#REF!</definedName>
    <definedName name="SloupecMnozstvi" localSheetId="8">#REF!</definedName>
    <definedName name="SloupecMnozstvi">#REF!</definedName>
    <definedName name="SloupecNazPol" localSheetId="8">#REF!</definedName>
    <definedName name="SloupecNazPol">#REF!</definedName>
    <definedName name="SloupecPC" localSheetId="8">#REF!</definedName>
    <definedName name="SloupecPC">#REF!</definedName>
    <definedName name="Vypracoval" localSheetId="8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 localSheetId="8">#REF!</definedName>
    <definedName name="ZakladDPHSni">Stavba!$G$23</definedName>
    <definedName name="ZakladDPHSniVypocet" localSheetId="1">Stavba!$F$47</definedName>
    <definedName name="ZakladDPHZakl" localSheetId="8">#REF!</definedName>
    <definedName name="ZakladDPHZakl">Stavba!$G$25</definedName>
    <definedName name="ZakladDPHZaklVypocet" localSheetId="1">Stavba!$G$47</definedName>
    <definedName name="ZaObjednatele">Stavba!$G$34</definedName>
    <definedName name="Zaokrouhleni" localSheetId="8">#REF!</definedName>
    <definedName name="Zaokrouhleni">Stavba!$G$27</definedName>
    <definedName name="ZaZhotovitele">Stavba!$D$34</definedName>
    <definedName name="Zhotovitel" localSheetId="8">#REF!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9" l="1"/>
  <c r="E5" i="19"/>
  <c r="E4" i="19"/>
  <c r="E3" i="19"/>
  <c r="G40" i="18"/>
  <c r="E40" i="18"/>
  <c r="G39" i="18"/>
  <c r="E39" i="18"/>
  <c r="G37" i="18"/>
  <c r="E37" i="18"/>
  <c r="G36" i="18"/>
  <c r="E36" i="18"/>
  <c r="G35" i="18"/>
  <c r="E35" i="18"/>
  <c r="G34" i="18"/>
  <c r="E34" i="18"/>
  <c r="G33" i="18"/>
  <c r="E33" i="18"/>
  <c r="G28" i="18"/>
  <c r="E28" i="18"/>
  <c r="G27" i="18"/>
  <c r="G30" i="18" s="1"/>
  <c r="E27" i="18"/>
  <c r="G22" i="18"/>
  <c r="E22" i="18"/>
  <c r="G20" i="18"/>
  <c r="E20" i="18"/>
  <c r="G19" i="18"/>
  <c r="E19" i="18"/>
  <c r="G18" i="18"/>
  <c r="E18" i="18"/>
  <c r="G14" i="18"/>
  <c r="G11" i="18"/>
  <c r="E11" i="18"/>
  <c r="G10" i="18"/>
  <c r="E10" i="18"/>
  <c r="G9" i="18"/>
  <c r="E9" i="18"/>
  <c r="G42" i="18" l="1"/>
  <c r="G24" i="18"/>
  <c r="E42" i="18"/>
  <c r="E30" i="18"/>
  <c r="E24" i="18"/>
  <c r="E14" i="18"/>
  <c r="E8" i="19"/>
  <c r="F9" i="15" s="1"/>
  <c r="G9" i="15" s="1"/>
  <c r="I9" i="15"/>
  <c r="I8" i="15" s="1"/>
  <c r="K9" i="15"/>
  <c r="K8" i="15" s="1"/>
  <c r="O9" i="15"/>
  <c r="O8" i="15" s="1"/>
  <c r="Q9" i="15"/>
  <c r="Q8" i="15" s="1"/>
  <c r="V9" i="15"/>
  <c r="V8" i="15" s="1"/>
  <c r="AE11" i="15"/>
  <c r="F46" i="1" s="1"/>
  <c r="I9" i="14"/>
  <c r="I8" i="14" s="1"/>
  <c r="K9" i="14"/>
  <c r="K8" i="14" s="1"/>
  <c r="O9" i="14"/>
  <c r="O8" i="14" s="1"/>
  <c r="Q9" i="14"/>
  <c r="Q8" i="14" s="1"/>
  <c r="V9" i="14"/>
  <c r="V8" i="14" s="1"/>
  <c r="AE11" i="14"/>
  <c r="F45" i="1" s="1"/>
  <c r="G8" i="13"/>
  <c r="I61" i="1" s="1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13" i="13"/>
  <c r="M13" i="13" s="1"/>
  <c r="I13" i="13"/>
  <c r="K13" i="13"/>
  <c r="O13" i="13"/>
  <c r="Q13" i="13"/>
  <c r="V13" i="13"/>
  <c r="V12" i="13" s="1"/>
  <c r="G14" i="13"/>
  <c r="G12" i="13" s="1"/>
  <c r="I62" i="1" s="1"/>
  <c r="I14" i="13"/>
  <c r="K14" i="13"/>
  <c r="K12" i="13" s="1"/>
  <c r="O14" i="13"/>
  <c r="O12" i="13" s="1"/>
  <c r="Q14" i="13"/>
  <c r="V14" i="13"/>
  <c r="G17" i="13"/>
  <c r="M17" i="13" s="1"/>
  <c r="M16" i="13" s="1"/>
  <c r="I17" i="13"/>
  <c r="I16" i="13" s="1"/>
  <c r="K17" i="13"/>
  <c r="K16" i="13" s="1"/>
  <c r="O17" i="13"/>
  <c r="O16" i="13" s="1"/>
  <c r="Q17" i="13"/>
  <c r="Q16" i="13" s="1"/>
  <c r="V17" i="13"/>
  <c r="V16" i="13" s="1"/>
  <c r="G21" i="13"/>
  <c r="G20" i="13" s="1"/>
  <c r="I64" i="1" s="1"/>
  <c r="I21" i="13"/>
  <c r="I20" i="13" s="1"/>
  <c r="K21" i="13"/>
  <c r="K20" i="13" s="1"/>
  <c r="O21" i="13"/>
  <c r="O20" i="13" s="1"/>
  <c r="Q21" i="13"/>
  <c r="Q20" i="13" s="1"/>
  <c r="V21" i="13"/>
  <c r="V20" i="13" s="1"/>
  <c r="G27" i="13"/>
  <c r="M27" i="13" s="1"/>
  <c r="I27" i="13"/>
  <c r="I26" i="13" s="1"/>
  <c r="K27" i="13"/>
  <c r="O27" i="13"/>
  <c r="Q27" i="13"/>
  <c r="V27" i="13"/>
  <c r="G28" i="13"/>
  <c r="M28" i="13" s="1"/>
  <c r="I28" i="13"/>
  <c r="K28" i="13"/>
  <c r="O28" i="13"/>
  <c r="Q28" i="13"/>
  <c r="V28" i="13"/>
  <c r="AE30" i="13"/>
  <c r="BA17" i="12"/>
  <c r="BA12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19" i="12"/>
  <c r="G15" i="12" s="1"/>
  <c r="I69" i="1" s="1"/>
  <c r="I20" i="1" s="1"/>
  <c r="I19" i="12"/>
  <c r="K19" i="12"/>
  <c r="O19" i="12"/>
  <c r="Q19" i="12"/>
  <c r="V19" i="12"/>
  <c r="AE21" i="12"/>
  <c r="F40" i="1" s="1"/>
  <c r="H47" i="1"/>
  <c r="J28" i="1"/>
  <c r="J26" i="1"/>
  <c r="G38" i="1"/>
  <c r="F38" i="1"/>
  <c r="J23" i="1"/>
  <c r="J24" i="1"/>
  <c r="J25" i="1"/>
  <c r="J27" i="1"/>
  <c r="E24" i="1"/>
  <c r="E26" i="1"/>
  <c r="V15" i="12" l="1"/>
  <c r="V8" i="12"/>
  <c r="I15" i="12"/>
  <c r="O15" i="12"/>
  <c r="I8" i="12"/>
  <c r="Q26" i="13"/>
  <c r="Q8" i="12"/>
  <c r="Q15" i="12"/>
  <c r="K8" i="12"/>
  <c r="AF21" i="12"/>
  <c r="G41" i="1" s="1"/>
  <c r="G44" i="18"/>
  <c r="E44" i="18"/>
  <c r="M9" i="15"/>
  <c r="M8" i="15" s="1"/>
  <c r="G8" i="15"/>
  <c r="I66" i="1" s="1"/>
  <c r="AF11" i="15"/>
  <c r="G46" i="1" s="1"/>
  <c r="I46" i="1" s="1"/>
  <c r="F43" i="1"/>
  <c r="F41" i="1"/>
  <c r="I41" i="1" s="1"/>
  <c r="F44" i="1"/>
  <c r="Q12" i="13"/>
  <c r="V26" i="13"/>
  <c r="O8" i="12"/>
  <c r="I12" i="13"/>
  <c r="O26" i="13"/>
  <c r="K26" i="13"/>
  <c r="M26" i="13"/>
  <c r="F39" i="1"/>
  <c r="AF30" i="13"/>
  <c r="G40" i="1"/>
  <c r="I40" i="1" s="1"/>
  <c r="K15" i="12"/>
  <c r="G26" i="13"/>
  <c r="I65" i="1" s="1"/>
  <c r="M21" i="13"/>
  <c r="M20" i="13" s="1"/>
  <c r="G16" i="13"/>
  <c r="I63" i="1" s="1"/>
  <c r="I16" i="1" s="1"/>
  <c r="M14" i="13"/>
  <c r="M12" i="13" s="1"/>
  <c r="M8" i="12"/>
  <c r="M19" i="12"/>
  <c r="M15" i="12" s="1"/>
  <c r="G8" i="12"/>
  <c r="G46" i="18" l="1"/>
  <c r="G11" i="15"/>
  <c r="I17" i="1"/>
  <c r="F47" i="1"/>
  <c r="G23" i="1" s="1"/>
  <c r="G44" i="1"/>
  <c r="I44" i="1" s="1"/>
  <c r="G30" i="13"/>
  <c r="I68" i="1"/>
  <c r="I19" i="1" s="1"/>
  <c r="G21" i="12"/>
  <c r="F9" i="14" l="1"/>
  <c r="G9" i="14" s="1"/>
  <c r="M9" i="14" l="1"/>
  <c r="M8" i="14" s="1"/>
  <c r="G8" i="14"/>
  <c r="AF11" i="14"/>
  <c r="G43" i="1" s="1"/>
  <c r="I43" i="1" s="1"/>
  <c r="G39" i="1" l="1"/>
  <c r="G45" i="1"/>
  <c r="I45" i="1" s="1"/>
  <c r="I67" i="1"/>
  <c r="G11" i="14"/>
  <c r="G47" i="1"/>
  <c r="G25" i="1" s="1"/>
  <c r="A27" i="1" s="1"/>
  <c r="A28" i="1" s="1"/>
  <c r="G28" i="1" s="1"/>
  <c r="G27" i="1" s="1"/>
  <c r="G29" i="1" s="1"/>
  <c r="I39" i="1"/>
  <c r="I47" i="1" s="1"/>
  <c r="I18" i="1" l="1"/>
  <c r="I21" i="1" s="1"/>
  <c r="I70" i="1"/>
  <c r="J43" i="1"/>
  <c r="J46" i="1"/>
  <c r="J44" i="1"/>
  <c r="J45" i="1"/>
  <c r="J41" i="1"/>
  <c r="J40" i="1"/>
  <c r="J39" i="1"/>
  <c r="J47" i="1" s="1"/>
  <c r="J69" i="1" l="1"/>
  <c r="J68" i="1"/>
  <c r="J67" i="1"/>
  <c r="J62" i="1"/>
  <c r="J63" i="1"/>
  <c r="J66" i="1"/>
  <c r="J65" i="1"/>
  <c r="J61" i="1"/>
  <c r="J70" i="1" s="1"/>
  <c r="J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A5892D0A-F328-4228-83BA-21CD8F2D4A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80809D7-BDCF-4D1E-862D-7FDD6ECE4F1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D2E61592-489C-4E13-A266-E48253C153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ADCFCC9-30AD-4A36-B54C-ED39B759789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BC9A0C27-7677-4091-9C1E-0842E1529E8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90F87F2-8E72-4E57-9F93-AE1046D678B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lenka</author>
  </authors>
  <commentList>
    <comment ref="S6" authorId="0" shapeId="0" xr:uid="{610D2778-4F07-4D5A-B2F3-2BA92E918D1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3260970-5071-4555-A7CC-116A1EE09A0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<sst xmlns="http://schemas.openxmlformats.org/spreadsheetml/2006/main" count="564" uniqueCount="247">
  <si>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</si>
  <si>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</si>
  <si>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</si>
  <si>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</si>
  <si>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</si>
  <si>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</si>
  <si>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</si>
  <si>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</si>
  <si>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</si>
  <si>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</si>
  <si>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</si>
  <si>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</si>
  <si>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</si>
  <si>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</si>
  <si>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</si>
  <si>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</si>
  <si>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</si>
  <si>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</si>
  <si>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</si>
  <si>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</si>
  <si>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</si>
  <si>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</si>
  <si>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</si>
  <si>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</si>
  <si>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</si>
  <si>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</si>
  <si>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</si>
  <si>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</si>
  <si>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</si>
  <si>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</si>
  <si>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</si>
  <si>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</si>
  <si>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</si>
  <si>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</si>
  <si>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</si>
  <si>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</si>
  <si>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</si>
  <si>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</si>
  <si>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</si>
  <si>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</si>
  <si>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</si>
  <si>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</si>
  <si>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</si>
  <si>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2022/28 PaK</t>
  </si>
  <si>
    <t>Makerspace - tvořivá dílna a edukační centrum</t>
  </si>
  <si>
    <t>Masarykova univerzita</t>
  </si>
  <si>
    <t>Žerotínovo náměstí 617/9</t>
  </si>
  <si>
    <t>Brno-Brno-město</t>
  </si>
  <si>
    <t>60200</t>
  </si>
  <si>
    <t>00216224</t>
  </si>
  <si>
    <t>CZ00216224</t>
  </si>
  <si>
    <t>Projekční architektonická kancelář spol. s r.o. ing.arch. V. Steinhauserová</t>
  </si>
  <si>
    <t>Gorkého 62/13</t>
  </si>
  <si>
    <t>Brno-Veveří</t>
  </si>
  <si>
    <t>60754583</t>
  </si>
  <si>
    <t>CZ60754583</t>
  </si>
  <si>
    <t>Stavba</t>
  </si>
  <si>
    <t>Ostatní a vedlejší náklady</t>
  </si>
  <si>
    <t>0</t>
  </si>
  <si>
    <t>VN+ON</t>
  </si>
  <si>
    <t>Stavební objekt</t>
  </si>
  <si>
    <t>1</t>
  </si>
  <si>
    <t>stavební část</t>
  </si>
  <si>
    <t>2</t>
  </si>
  <si>
    <t>profese</t>
  </si>
  <si>
    <t>3</t>
  </si>
  <si>
    <t>interiér</t>
  </si>
  <si>
    <t>Celkem za stavbu</t>
  </si>
  <si>
    <t>CZK</t>
  </si>
  <si>
    <t>#POPS</t>
  </si>
  <si>
    <t>Popis stavby: 2022/28 PaK - Makerspace - tvořivá dílna a edukační centrum</t>
  </si>
  <si>
    <t>#POPO</t>
  </si>
  <si>
    <t>Popis objektu: 00 - Vedlejší a ostatní náklady</t>
  </si>
  <si>
    <t>#POPR</t>
  </si>
  <si>
    <t>Popis rozpočtu: 0 - VN+ON</t>
  </si>
  <si>
    <t>Popis objektu: 1 - Makerspace - tvořivá dílna a edukační centrum</t>
  </si>
  <si>
    <t>Popis rozpočtu: 1 - stavební část</t>
  </si>
  <si>
    <t>Popis rozpočtu: 2 - profese</t>
  </si>
  <si>
    <t>Popis rozpočtu: 3 - interiér</t>
  </si>
  <si>
    <t>Rekapitulace dílů</t>
  </si>
  <si>
    <t>Typ dílu</t>
  </si>
  <si>
    <t>61</t>
  </si>
  <si>
    <t>Úpravy povrchů vnitřní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</si>
  <si>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</si>
  <si>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</si>
  <si>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</si>
  <si>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</si>
  <si>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</si>
  <si>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</si>
  <si>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784</t>
  </si>
  <si>
    <t>Malby</t>
  </si>
  <si>
    <t>792i</t>
  </si>
  <si>
    <t>Interiér</t>
  </si>
  <si>
    <t>M21</t>
  </si>
  <si>
    <t>Elektromontáže</t>
  </si>
  <si>
    <t>VN</t>
  </si>
  <si>
    <t>ON</t>
  </si>
  <si>
    <t>Soupis vedlejších a ostatních nákladů</t>
  </si>
  <si>
    <t>#TypZaznamu#</t>
  </si>
  <si>
    <t>STA</t>
  </si>
  <si>
    <t>00</t>
  </si>
  <si>
    <t>Vedlejší a ostatní náklady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</si>
  <si>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</si>
  <si>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</si>
  <si>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</si>
  <si>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</si>
  <si>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</si>
  <si>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</si>
  <si>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</si>
  <si>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</si>
  <si>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</si>
  <si>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</si>
  <si>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</si>
  <si>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</si>
  <si>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</si>
  <si>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</si>
  <si>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</si>
  <si>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</si>
  <si>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</si>
  <si>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</si>
  <si>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</si>
  <si>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</si>
  <si>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</si>
  <si>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</si>
  <si>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</si>
  <si>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</si>
  <si>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</si>
  <si>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</si>
  <si>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 R</t>
  </si>
  <si>
    <t>Zařízení staveniště</t>
  </si>
  <si>
    <t>Soubor</t>
  </si>
  <si>
    <t>RTS 22/ II</t>
  </si>
  <si>
    <t>Indiv</t>
  </si>
  <si>
    <t>VRN</t>
  </si>
  <si>
    <t>POL99_2</t>
  </si>
  <si>
    <t>Veškeré náklady spojené s vybudováním, provozem a odstraněním zařízení staveniště.</t>
  </si>
  <si>
    <t>POP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</si>
  <si>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</si>
  <si>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</si>
  <si>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</si>
  <si>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</si>
  <si>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</si>
  <si>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</si>
  <si>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</si>
  <si>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</si>
  <si>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</si>
  <si>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</si>
  <si>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</si>
  <si>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004111a</t>
  </si>
  <si>
    <t>Stavební pasport</t>
  </si>
  <si>
    <t>Vlastní</t>
  </si>
  <si>
    <t>004111b</t>
  </si>
  <si>
    <t>Technologický  pasport</t>
  </si>
  <si>
    <t>SUM</t>
  </si>
  <si>
    <t>END</t>
  </si>
  <si>
    <t>Položkový soupis prací a dodávek</t>
  </si>
  <si>
    <t>612423531RT2</t>
  </si>
  <si>
    <t xml:space="preserve">Omítka rýh ve stěnách maltou vápennou štuková, o šířce rýhy do 150 mm,  </t>
  </si>
  <si>
    <t>m2</t>
  </si>
  <si>
    <t>801-4</t>
  </si>
  <si>
    <t>Práce</t>
  </si>
  <si>
    <t>POL1_</t>
  </si>
  <si>
    <t>z pomocného pracovního lešení o výšce podlahy do 1900 mm a pro zatížení do 1,5 kPa,</t>
  </si>
  <si>
    <t>SPI</t>
  </si>
  <si>
    <t>2,0*,05*1,5</t>
  </si>
  <si>
    <t>VV</t>
  </si>
  <si>
    <t>801-1</t>
  </si>
  <si>
    <t>950 1</t>
  </si>
  <si>
    <t>ochrana podlahy(marmoleum, koberec,dlažba) před poškozením - zřízení + odstranění</t>
  </si>
  <si>
    <t>POL1_1</t>
  </si>
  <si>
    <t>21,07+46*2,0</t>
  </si>
  <si>
    <t>974082113R00</t>
  </si>
  <si>
    <t>Vysekání rýh pro vodiče v omítce stěn  z jakékoliv malty vápenné nebo vápenocementové, šířky do 50 mm</t>
  </si>
  <si>
    <t>m</t>
  </si>
  <si>
    <t>801-3</t>
  </si>
  <si>
    <t>včetně pomocného lešení o výšce podlahy do 1900 mm a pro zatížení do 1,5 kPa  (150 kg/m2),</t>
  </si>
  <si>
    <t>Včetně pomocného lešení o výšce podlahy do 1900 mm a pro zatížení do 1,5 kPa  (150 kg/m2).</t>
  </si>
  <si>
    <t>999281108R00</t>
  </si>
  <si>
    <t xml:space="preserve">Přesun hmot pro opravy a údržbu objektů pro opravy a údržbu dosavadních objektů včetně vnějších plášťů  výšky do 12 m,  </t>
  </si>
  <si>
    <t>t</t>
  </si>
  <si>
    <t>Přesun hmot</t>
  </si>
  <si>
    <t>POL7_</t>
  </si>
  <si>
    <t>oborů 801, 803, 811 a 812</t>
  </si>
  <si>
    <t xml:space="preserve">Hmotnosti z položek s pořadovými čísly: : </t>
  </si>
  <si>
    <t xml:space="preserve">1,2,3,4, : </t>
  </si>
  <si>
    <t>Součet: : 0,01209</t>
  </si>
  <si>
    <t>784191101R00</t>
  </si>
  <si>
    <t>Příprava povrchu Penetrace (napouštění) podkladu disperzní, jednonásobná</t>
  </si>
  <si>
    <t>800-784</t>
  </si>
  <si>
    <t>784195412R00</t>
  </si>
  <si>
    <t>Malby z malířských směsí otěruvzdorných,  , bělost 92 %, dvojnásobné</t>
  </si>
  <si>
    <t>210</t>
  </si>
  <si>
    <t>Elekroinstalace- silnoproud dle samostat.rozpočtu</t>
  </si>
  <si>
    <t>soubor</t>
  </si>
  <si>
    <t>interiér - dle samostatného rozpočtu</t>
  </si>
  <si>
    <t>příprava prostor před předáním</t>
  </si>
  <si>
    <t>952901</t>
  </si>
  <si>
    <t>dodávka</t>
  </si>
  <si>
    <t>montáž</t>
  </si>
  <si>
    <t>Mj</t>
  </si>
  <si>
    <t>Počet</t>
  </si>
  <si>
    <t>cena ks/m</t>
  </si>
  <si>
    <t>cena celkem</t>
  </si>
  <si>
    <t/>
  </si>
  <si>
    <t>Kabely</t>
  </si>
  <si>
    <t>KABEL SILOVÝ,IZOLACE PVC</t>
  </si>
  <si>
    <t>CXKH-R-J 3x2,5 , pevně</t>
  </si>
  <si>
    <t>CYY 6(H07V-U)</t>
  </si>
  <si>
    <t>CYY 4(H07V-U)</t>
  </si>
  <si>
    <t>Kabely - celkem</t>
  </si>
  <si>
    <t>Přístroje</t>
  </si>
  <si>
    <t>Zásuvka do podparapetního žlabu ve stole STŘÍBRNÁ</t>
  </si>
  <si>
    <t>ks</t>
  </si>
  <si>
    <t>Zásuvka s přepěťovou ochranou do podparapetního žlabu ves tole STŘÍBRNÁ</t>
  </si>
  <si>
    <t xml:space="preserve">Kabelový žlab jednokomorový kovový s přepážkou, s kovovými nebo platovými koncovkami š.120/40, barva dle výběru architekta, </t>
  </si>
  <si>
    <t>KRABICE</t>
  </si>
  <si>
    <t>KPE  68 krabice universální (hlubší)</t>
  </si>
  <si>
    <t>Celkem:</t>
  </si>
  <si>
    <t>Demontáže</t>
  </si>
  <si>
    <t>Demontáž a opětovná montáž dvojzásuvky</t>
  </si>
  <si>
    <t>Úprava povrchu zdi, včetně vymalování</t>
  </si>
  <si>
    <t>kpl</t>
  </si>
  <si>
    <t>HZS</t>
  </si>
  <si>
    <t>Revize a prohlídky zařízení</t>
  </si>
  <si>
    <t>Doprava materiálu</t>
  </si>
  <si>
    <t>Práce předem neměřitelné</t>
  </si>
  <si>
    <t>Podružný materiál</t>
  </si>
  <si>
    <t>Koordinace s ostatními profesemi</t>
  </si>
  <si>
    <t>Dohledání napojovacích bodů</t>
  </si>
  <si>
    <t>HZS - celkem</t>
  </si>
  <si>
    <t>Elektromontáže - celkem</t>
  </si>
  <si>
    <t xml:space="preserve">Označení </t>
  </si>
  <si>
    <t>Popis</t>
  </si>
  <si>
    <t>Počet ks</t>
  </si>
  <si>
    <t>Cena/ks (Kč)</t>
  </si>
  <si>
    <t>Cena/položka (Kč)</t>
  </si>
  <si>
    <t>01</t>
  </si>
  <si>
    <t>stůl 1950/820/900mm</t>
  </si>
  <si>
    <t>02</t>
  </si>
  <si>
    <t>mobilní kontejner 400/600/790mm</t>
  </si>
  <si>
    <t>03</t>
  </si>
  <si>
    <t>mobilní skříňka 800/600/790mm</t>
  </si>
  <si>
    <t>04</t>
  </si>
  <si>
    <t>Pozn 1.: Všechny ceny jsou uvedeny bez DPH</t>
  </si>
  <si>
    <t>Pozn 2.: V ceně za jednotlivé položky je zahrnuta montáž a doprava</t>
  </si>
  <si>
    <t>Pomocné stavební přípomoci (sekání drážek, průrazy, sekání kapes, požární ucpávky apod.)</t>
  </si>
  <si>
    <t>pracovní židle nosnost 130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</si>
</sst>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4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name val="Arial CE"/>
    </font>
    <font>
      <b/>
      <sz val="9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FFFF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medium">
        <color indexed="64"/>
      </right>
      <top/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/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4" fillId="0" borderId="0"/>
    <xf numFmtId="0" fontId="32" fillId="0" borderId="0"/>
  </cellStyleXfs>
  <cellXfs count="369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9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9" fillId="3" borderId="6" xfId="0" applyFont="1" applyFill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9" fillId="4" borderId="6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28" xfId="0" applyNumberFormat="1" applyFont="1" applyFill="1" applyBorder="1" applyAlignment="1">
      <alignment vertical="center"/>
    </xf>
    <xf numFmtId="4" fontId="8" fillId="5" borderId="29" xfId="0" applyNumberFormat="1" applyFont="1" applyFill="1" applyBorder="1" applyAlignment="1">
      <alignment vertical="center" wrapText="1"/>
    </xf>
    <xf numFmtId="4" fontId="11" fillId="5" borderId="30" xfId="0" applyNumberFormat="1" applyFont="1" applyFill="1" applyBorder="1" applyAlignment="1">
      <alignment horizontal="center" vertical="center" wrapText="1" shrinkToFit="1"/>
    </xf>
    <xf numFmtId="4" fontId="8" fillId="5" borderId="28" xfId="0" applyNumberFormat="1" applyFont="1" applyFill="1" applyBorder="1" applyAlignment="1">
      <alignment horizontal="center" vertical="center" wrapText="1" shrinkToFit="1"/>
    </xf>
    <xf numFmtId="4" fontId="8" fillId="5" borderId="30" xfId="0" applyNumberFormat="1" applyFont="1" applyFill="1" applyBorder="1" applyAlignment="1">
      <alignment horizontal="center" vertical="center" wrapText="1" shrinkToFit="1"/>
    </xf>
    <xf numFmtId="3" fontId="8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4" fillId="0" borderId="32" xfId="0" applyNumberFormat="1" applyFont="1" applyBorder="1" applyAlignment="1">
      <alignment horizontal="right" vertical="center" wrapText="1" shrinkToFit="1"/>
    </xf>
    <xf numFmtId="4" fontId="4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9" fillId="0" borderId="31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vertical="center" wrapText="1" shrinkToFit="1"/>
    </xf>
    <xf numFmtId="4" fontId="9" fillId="0" borderId="32" xfId="0" applyNumberFormat="1" applyFont="1" applyBorder="1" applyAlignment="1">
      <alignment vertical="center" shrinkToFit="1"/>
    </xf>
    <xf numFmtId="4" fontId="9" fillId="0" borderId="33" xfId="0" applyNumberFormat="1" applyFont="1" applyBorder="1" applyAlignment="1">
      <alignment vertical="center" shrinkToFit="1"/>
    </xf>
    <xf numFmtId="3" fontId="9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4" fontId="8" fillId="3" borderId="36" xfId="0" applyNumberFormat="1" applyFont="1" applyFill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3" borderId="36" xfId="0" applyNumberFormat="1" applyFont="1" applyFill="1" applyBorder="1" applyAlignment="1">
      <alignment vertical="center"/>
    </xf>
    <xf numFmtId="4" fontId="8" fillId="0" borderId="33" xfId="0" applyNumberFormat="1" applyFont="1" applyBorder="1" applyAlignment="1">
      <alignment horizontal="center" vertical="center"/>
    </xf>
    <xf numFmtId="4" fontId="8" fillId="3" borderId="36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18" fillId="0" borderId="0" xfId="0" applyFont="1" applyAlignment="1">
      <alignment vertical="top"/>
    </xf>
    <xf numFmtId="49" fontId="18" fillId="0" borderId="0" xfId="0" applyNumberFormat="1" applyFont="1" applyAlignment="1">
      <alignment vertical="top"/>
    </xf>
    <xf numFmtId="164" fontId="18" fillId="0" borderId="0" xfId="0" applyNumberFormat="1" applyFont="1" applyAlignment="1">
      <alignment vertical="top" shrinkToFit="1"/>
    </xf>
    <xf numFmtId="4" fontId="18" fillId="0" borderId="0" xfId="0" applyNumberFormat="1" applyFont="1" applyAlignment="1">
      <alignment vertical="top" shrinkToFit="1"/>
    </xf>
    <xf numFmtId="4" fontId="9" fillId="3" borderId="0" xfId="0" applyNumberFormat="1" applyFont="1" applyFill="1" applyAlignment="1">
      <alignment vertical="top" shrinkToFit="1"/>
    </xf>
    <xf numFmtId="0" fontId="9" fillId="3" borderId="27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4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4" fontId="9" fillId="3" borderId="37" xfId="0" applyNumberFormat="1" applyFont="1" applyFill="1" applyBorder="1" applyAlignment="1">
      <alignment vertical="top" shrinkToFit="1"/>
    </xf>
    <xf numFmtId="4" fontId="9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9" fontId="9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Alignment="1">
      <alignment horizontal="center" vertical="top" wrapText="1" shrinkToFit="1"/>
    </xf>
    <xf numFmtId="164" fontId="21" fillId="0" borderId="0" xfId="0" applyNumberFormat="1" applyFont="1" applyAlignment="1">
      <alignment vertical="top" wrapText="1" shrinkToFit="1"/>
    </xf>
    <xf numFmtId="164" fontId="21" fillId="0" borderId="0" xfId="0" quotePrefix="1" applyNumberFormat="1" applyFont="1" applyAlignment="1">
      <alignment horizontal="left" vertical="top" wrapText="1"/>
    </xf>
    <xf numFmtId="49" fontId="1" fillId="0" borderId="0" xfId="2" applyNumberFormat="1" applyAlignment="1">
      <alignment wrapText="1"/>
    </xf>
    <xf numFmtId="49" fontId="1" fillId="0" borderId="0" xfId="2" applyNumberFormat="1"/>
    <xf numFmtId="0" fontId="1" fillId="0" borderId="0" xfId="2"/>
    <xf numFmtId="4" fontId="1" fillId="0" borderId="1" xfId="2" applyNumberFormat="1" applyBorder="1" applyAlignment="1">
      <alignment horizontal="center"/>
    </xf>
    <xf numFmtId="4" fontId="1" fillId="0" borderId="11" xfId="2" applyNumberFormat="1" applyBorder="1" applyAlignment="1">
      <alignment horizontal="center"/>
    </xf>
    <xf numFmtId="4" fontId="22" fillId="0" borderId="13" xfId="2" applyNumberFormat="1" applyFont="1" applyBorder="1" applyAlignment="1">
      <alignment horizontal="center"/>
    </xf>
    <xf numFmtId="49" fontId="23" fillId="6" borderId="46" xfId="2" applyNumberFormat="1" applyFont="1" applyFill="1" applyBorder="1" applyAlignment="1">
      <alignment horizontal="left" wrapText="1"/>
    </xf>
    <xf numFmtId="49" fontId="23" fillId="6" borderId="47" xfId="2" applyNumberFormat="1" applyFont="1" applyFill="1" applyBorder="1" applyAlignment="1">
      <alignment horizontal="left"/>
    </xf>
    <xf numFmtId="4" fontId="23" fillId="6" borderId="48" xfId="2" applyNumberFormat="1" applyFont="1" applyFill="1" applyBorder="1" applyAlignment="1">
      <alignment horizontal="left"/>
    </xf>
    <xf numFmtId="4" fontId="23" fillId="6" borderId="49" xfId="2" applyNumberFormat="1" applyFont="1" applyFill="1" applyBorder="1" applyAlignment="1">
      <alignment horizontal="left"/>
    </xf>
    <xf numFmtId="0" fontId="25" fillId="0" borderId="49" xfId="3" applyFont="1" applyBorder="1" applyAlignment="1">
      <alignment horizontal="center" vertical="top" wrapText="1"/>
    </xf>
    <xf numFmtId="4" fontId="23" fillId="6" borderId="50" xfId="2" applyNumberFormat="1" applyFont="1" applyFill="1" applyBorder="1" applyAlignment="1">
      <alignment horizontal="left"/>
    </xf>
    <xf numFmtId="4" fontId="23" fillId="6" borderId="51" xfId="2" applyNumberFormat="1" applyFont="1" applyFill="1" applyBorder="1" applyAlignment="1">
      <alignment horizontal="left"/>
    </xf>
    <xf numFmtId="4" fontId="23" fillId="6" borderId="52" xfId="2" applyNumberFormat="1" applyFont="1" applyFill="1" applyBorder="1" applyAlignment="1">
      <alignment horizontal="left"/>
    </xf>
    <xf numFmtId="4" fontId="23" fillId="6" borderId="53" xfId="2" applyNumberFormat="1" applyFont="1" applyFill="1" applyBorder="1" applyAlignment="1">
      <alignment horizontal="left"/>
    </xf>
    <xf numFmtId="4" fontId="23" fillId="6" borderId="54" xfId="2" applyNumberFormat="1" applyFont="1" applyFill="1" applyBorder="1" applyAlignment="1">
      <alignment horizontal="left"/>
    </xf>
    <xf numFmtId="49" fontId="26" fillId="7" borderId="46" xfId="2" applyNumberFormat="1" applyFont="1" applyFill="1" applyBorder="1" applyAlignment="1">
      <alignment horizontal="left" wrapText="1"/>
    </xf>
    <xf numFmtId="49" fontId="26" fillId="7" borderId="47" xfId="2" applyNumberFormat="1" applyFont="1" applyFill="1" applyBorder="1" applyAlignment="1">
      <alignment horizontal="left"/>
    </xf>
    <xf numFmtId="4" fontId="26" fillId="7" borderId="55" xfId="2" applyNumberFormat="1" applyFont="1" applyFill="1" applyBorder="1" applyAlignment="1">
      <alignment horizontal="left"/>
    </xf>
    <xf numFmtId="4" fontId="26" fillId="7" borderId="46" xfId="2" applyNumberFormat="1" applyFont="1" applyFill="1" applyBorder="1" applyAlignment="1">
      <alignment horizontal="left"/>
    </xf>
    <xf numFmtId="4" fontId="26" fillId="7" borderId="47" xfId="2" applyNumberFormat="1" applyFont="1" applyFill="1" applyBorder="1" applyAlignment="1">
      <alignment horizontal="left"/>
    </xf>
    <xf numFmtId="4" fontId="26" fillId="7" borderId="56" xfId="2" applyNumberFormat="1" applyFont="1" applyFill="1" applyBorder="1" applyAlignment="1">
      <alignment horizontal="left"/>
    </xf>
    <xf numFmtId="49" fontId="27" fillId="0" borderId="46" xfId="2" applyNumberFormat="1" applyFont="1" applyBorder="1" applyAlignment="1">
      <alignment horizontal="left" wrapText="1"/>
    </xf>
    <xf numFmtId="49" fontId="27" fillId="0" borderId="47" xfId="2" applyNumberFormat="1" applyFont="1" applyBorder="1" applyAlignment="1">
      <alignment horizontal="left"/>
    </xf>
    <xf numFmtId="4" fontId="27" fillId="0" borderId="55" xfId="2" applyNumberFormat="1" applyFont="1" applyBorder="1" applyAlignment="1">
      <alignment horizontal="left"/>
    </xf>
    <xf numFmtId="4" fontId="27" fillId="0" borderId="46" xfId="2" applyNumberFormat="1" applyFont="1" applyBorder="1" applyAlignment="1">
      <alignment horizontal="left"/>
    </xf>
    <xf numFmtId="4" fontId="23" fillId="0" borderId="47" xfId="2" applyNumberFormat="1" applyFont="1" applyBorder="1" applyAlignment="1">
      <alignment horizontal="right"/>
    </xf>
    <xf numFmtId="4" fontId="27" fillId="0" borderId="47" xfId="2" applyNumberFormat="1" applyFont="1" applyBorder="1" applyAlignment="1">
      <alignment horizontal="left"/>
    </xf>
    <xf numFmtId="4" fontId="23" fillId="0" borderId="56" xfId="2" applyNumberFormat="1" applyFont="1" applyBorder="1" applyAlignment="1">
      <alignment horizontal="right"/>
    </xf>
    <xf numFmtId="49" fontId="27" fillId="8" borderId="46" xfId="2" applyNumberFormat="1" applyFont="1" applyFill="1" applyBorder="1" applyAlignment="1">
      <alignment horizontal="left" wrapText="1"/>
    </xf>
    <xf numFmtId="4" fontId="23" fillId="9" borderId="56" xfId="2" applyNumberFormat="1" applyFont="1" applyFill="1" applyBorder="1" applyAlignment="1">
      <alignment horizontal="right"/>
    </xf>
    <xf numFmtId="49" fontId="28" fillId="10" borderId="46" xfId="2" applyNumberFormat="1" applyFont="1" applyFill="1" applyBorder="1" applyAlignment="1">
      <alignment horizontal="left" wrapText="1"/>
    </xf>
    <xf numFmtId="49" fontId="28" fillId="0" borderId="47" xfId="2" applyNumberFormat="1" applyFont="1" applyBorder="1" applyAlignment="1">
      <alignment horizontal="left"/>
    </xf>
    <xf numFmtId="4" fontId="28" fillId="0" borderId="55" xfId="2" applyNumberFormat="1" applyFont="1" applyBorder="1" applyAlignment="1">
      <alignment horizontal="left"/>
    </xf>
    <xf numFmtId="4" fontId="28" fillId="0" borderId="46" xfId="2" applyNumberFormat="1" applyFont="1" applyBorder="1" applyAlignment="1">
      <alignment horizontal="left"/>
    </xf>
    <xf numFmtId="4" fontId="28" fillId="0" borderId="47" xfId="2" applyNumberFormat="1" applyFont="1" applyBorder="1" applyAlignment="1">
      <alignment horizontal="left"/>
    </xf>
    <xf numFmtId="49" fontId="23" fillId="0" borderId="46" xfId="2" applyNumberFormat="1" applyFont="1" applyBorder="1" applyAlignment="1">
      <alignment horizontal="left" wrapText="1"/>
    </xf>
    <xf numFmtId="49" fontId="23" fillId="0" borderId="47" xfId="2" applyNumberFormat="1" applyFont="1" applyBorder="1" applyAlignment="1">
      <alignment horizontal="left"/>
    </xf>
    <xf numFmtId="4" fontId="23" fillId="0" borderId="55" xfId="2" applyNumberFormat="1" applyFont="1" applyBorder="1" applyAlignment="1">
      <alignment horizontal="right"/>
    </xf>
    <xf numFmtId="4" fontId="23" fillId="0" borderId="46" xfId="2" applyNumberFormat="1" applyFont="1" applyBorder="1" applyAlignment="1">
      <alignment horizontal="right"/>
    </xf>
    <xf numFmtId="4" fontId="23" fillId="0" borderId="55" xfId="2" applyNumberFormat="1" applyFont="1" applyBorder="1" applyAlignment="1">
      <alignment horizontal="left"/>
    </xf>
    <xf numFmtId="4" fontId="23" fillId="0" borderId="46" xfId="2" applyNumberFormat="1" applyFont="1" applyBorder="1" applyAlignment="1">
      <alignment horizontal="left"/>
    </xf>
    <xf numFmtId="4" fontId="23" fillId="0" borderId="47" xfId="2" applyNumberFormat="1" applyFont="1" applyBorder="1" applyAlignment="1">
      <alignment horizontal="left"/>
    </xf>
    <xf numFmtId="49" fontId="23" fillId="9" borderId="46" xfId="2" applyNumberFormat="1" applyFont="1" applyFill="1" applyBorder="1" applyAlignment="1">
      <alignment horizontal="left" wrapText="1"/>
    </xf>
    <xf numFmtId="49" fontId="23" fillId="9" borderId="47" xfId="2" applyNumberFormat="1" applyFont="1" applyFill="1" applyBorder="1" applyAlignment="1">
      <alignment horizontal="left"/>
    </xf>
    <xf numFmtId="4" fontId="23" fillId="9" borderId="47" xfId="2" applyNumberFormat="1" applyFont="1" applyFill="1" applyBorder="1" applyAlignment="1">
      <alignment horizontal="right"/>
    </xf>
    <xf numFmtId="4" fontId="23" fillId="9" borderId="47" xfId="2" applyNumberFormat="1" applyFont="1" applyFill="1" applyBorder="1" applyAlignment="1">
      <alignment horizontal="left"/>
    </xf>
    <xf numFmtId="49" fontId="27" fillId="8" borderId="47" xfId="2" applyNumberFormat="1" applyFont="1" applyFill="1" applyBorder="1" applyAlignment="1">
      <alignment horizontal="left"/>
    </xf>
    <xf numFmtId="4" fontId="27" fillId="0" borderId="46" xfId="2" applyNumberFormat="1" applyFont="1" applyBorder="1" applyAlignment="1">
      <alignment horizontal="right"/>
    </xf>
    <xf numFmtId="4" fontId="29" fillId="9" borderId="56" xfId="2" applyNumberFormat="1" applyFont="1" applyFill="1" applyBorder="1" applyAlignment="1">
      <alignment horizontal="right"/>
    </xf>
    <xf numFmtId="49" fontId="27" fillId="0" borderId="52" xfId="2" applyNumberFormat="1" applyFont="1" applyBorder="1" applyAlignment="1">
      <alignment horizontal="left" wrapText="1"/>
    </xf>
    <xf numFmtId="49" fontId="28" fillId="0" borderId="46" xfId="2" applyNumberFormat="1" applyFont="1" applyBorder="1" applyAlignment="1">
      <alignment horizontal="left" wrapText="1"/>
    </xf>
    <xf numFmtId="4" fontId="28" fillId="0" borderId="55" xfId="2" applyNumberFormat="1" applyFont="1" applyBorder="1" applyAlignment="1">
      <alignment horizontal="right"/>
    </xf>
    <xf numFmtId="4" fontId="28" fillId="0" borderId="46" xfId="2" applyNumberFormat="1" applyFont="1" applyBorder="1" applyAlignment="1">
      <alignment horizontal="right"/>
    </xf>
    <xf numFmtId="4" fontId="28" fillId="0" borderId="47" xfId="2" applyNumberFormat="1" applyFont="1" applyBorder="1" applyAlignment="1">
      <alignment horizontal="right"/>
    </xf>
    <xf numFmtId="49" fontId="30" fillId="0" borderId="46" xfId="2" applyNumberFormat="1" applyFont="1" applyBorder="1" applyAlignment="1">
      <alignment horizontal="left" wrapText="1"/>
    </xf>
    <xf numFmtId="4" fontId="29" fillId="0" borderId="47" xfId="2" applyNumberFormat="1" applyFont="1" applyBorder="1" applyAlignment="1">
      <alignment horizontal="right"/>
    </xf>
    <xf numFmtId="4" fontId="29" fillId="0" borderId="56" xfId="2" applyNumberFormat="1" applyFont="1" applyBorder="1" applyAlignment="1">
      <alignment horizontal="right"/>
    </xf>
    <xf numFmtId="49" fontId="31" fillId="0" borderId="46" xfId="2" applyNumberFormat="1" applyFont="1" applyBorder="1" applyAlignment="1">
      <alignment horizontal="left" wrapText="1"/>
    </xf>
    <xf numFmtId="4" fontId="27" fillId="0" borderId="55" xfId="2" applyNumberFormat="1" applyFont="1" applyBorder="1" applyAlignment="1">
      <alignment horizontal="right"/>
    </xf>
    <xf numFmtId="4" fontId="27" fillId="0" borderId="47" xfId="2" applyNumberFormat="1" applyFont="1" applyBorder="1" applyAlignment="1">
      <alignment horizontal="right"/>
    </xf>
    <xf numFmtId="4" fontId="23" fillId="9" borderId="55" xfId="2" applyNumberFormat="1" applyFont="1" applyFill="1" applyBorder="1" applyAlignment="1">
      <alignment horizontal="right"/>
    </xf>
    <xf numFmtId="4" fontId="23" fillId="9" borderId="46" xfId="2" applyNumberFormat="1" applyFont="1" applyFill="1" applyBorder="1" applyAlignment="1">
      <alignment horizontal="right"/>
    </xf>
    <xf numFmtId="4" fontId="27" fillId="8" borderId="55" xfId="2" applyNumberFormat="1" applyFont="1" applyFill="1" applyBorder="1" applyAlignment="1">
      <alignment horizontal="right"/>
    </xf>
    <xf numFmtId="4" fontId="27" fillId="8" borderId="46" xfId="2" applyNumberFormat="1" applyFont="1" applyFill="1" applyBorder="1" applyAlignment="1">
      <alignment horizontal="right"/>
    </xf>
    <xf numFmtId="4" fontId="29" fillId="8" borderId="47" xfId="2" applyNumberFormat="1" applyFont="1" applyFill="1" applyBorder="1" applyAlignment="1">
      <alignment horizontal="right"/>
    </xf>
    <xf numFmtId="4" fontId="27" fillId="8" borderId="47" xfId="2" applyNumberFormat="1" applyFont="1" applyFill="1" applyBorder="1" applyAlignment="1">
      <alignment horizontal="right"/>
    </xf>
    <xf numFmtId="4" fontId="23" fillId="9" borderId="55" xfId="2" applyNumberFormat="1" applyFont="1" applyFill="1" applyBorder="1" applyAlignment="1">
      <alignment horizontal="left"/>
    </xf>
    <xf numFmtId="4" fontId="23" fillId="9" borderId="46" xfId="2" applyNumberFormat="1" applyFont="1" applyFill="1" applyBorder="1" applyAlignment="1">
      <alignment horizontal="left"/>
    </xf>
    <xf numFmtId="4" fontId="26" fillId="7" borderId="57" xfId="2" applyNumberFormat="1" applyFont="1" applyFill="1" applyBorder="1" applyAlignment="1">
      <alignment horizontal="left"/>
    </xf>
    <xf numFmtId="4" fontId="26" fillId="7" borderId="58" xfId="2" applyNumberFormat="1" applyFont="1" applyFill="1" applyBorder="1" applyAlignment="1">
      <alignment horizontal="left"/>
    </xf>
    <xf numFmtId="4" fontId="26" fillId="7" borderId="59" xfId="2" applyNumberFormat="1" applyFont="1" applyFill="1" applyBorder="1" applyAlignment="1">
      <alignment horizontal="center"/>
    </xf>
    <xf numFmtId="4" fontId="26" fillId="7" borderId="60" xfId="2" applyNumberFormat="1" applyFont="1" applyFill="1" applyBorder="1" applyAlignment="1">
      <alignment horizontal="center"/>
    </xf>
    <xf numFmtId="49" fontId="29" fillId="9" borderId="46" xfId="2" applyNumberFormat="1" applyFont="1" applyFill="1" applyBorder="1" applyAlignment="1">
      <alignment horizontal="left" wrapText="1"/>
    </xf>
    <xf numFmtId="49" fontId="23" fillId="9" borderId="46" xfId="2" applyNumberFormat="1" applyFont="1" applyFill="1" applyBorder="1" applyAlignment="1">
      <alignment horizontal="left"/>
    </xf>
    <xf numFmtId="4" fontId="23" fillId="9" borderId="52" xfId="2" applyNumberFormat="1" applyFont="1" applyFill="1" applyBorder="1" applyAlignment="1">
      <alignment horizontal="left"/>
    </xf>
    <xf numFmtId="4" fontId="29" fillId="9" borderId="52" xfId="2" applyNumberFormat="1" applyFont="1" applyFill="1" applyBorder="1" applyAlignment="1">
      <alignment horizontal="left"/>
    </xf>
    <xf numFmtId="49" fontId="22" fillId="0" borderId="0" xfId="2" applyNumberFormat="1" applyFont="1" applyAlignment="1">
      <alignment wrapText="1"/>
    </xf>
    <xf numFmtId="4" fontId="1" fillId="0" borderId="0" xfId="2" applyNumberFormat="1"/>
    <xf numFmtId="4" fontId="22" fillId="0" borderId="0" xfId="2" applyNumberFormat="1" applyFont="1"/>
    <xf numFmtId="0" fontId="33" fillId="11" borderId="0" xfId="4" applyFont="1" applyFill="1"/>
    <xf numFmtId="4" fontId="34" fillId="11" borderId="0" xfId="4" applyNumberFormat="1" applyFont="1" applyFill="1" applyAlignment="1">
      <alignment horizontal="right"/>
    </xf>
    <xf numFmtId="4" fontId="33" fillId="11" borderId="0" xfId="4" applyNumberFormat="1" applyFont="1" applyFill="1" applyAlignment="1">
      <alignment horizontal="right"/>
    </xf>
    <xf numFmtId="0" fontId="32" fillId="0" borderId="0" xfId="4"/>
    <xf numFmtId="1" fontId="32" fillId="0" borderId="0" xfId="4" applyNumberFormat="1"/>
    <xf numFmtId="0" fontId="33" fillId="0" borderId="0" xfId="4" applyFont="1"/>
    <xf numFmtId="4" fontId="35" fillId="0" borderId="0" xfId="4" applyNumberFormat="1" applyFont="1" applyAlignment="1">
      <alignment horizontal="right"/>
    </xf>
    <xf numFmtId="4" fontId="33" fillId="0" borderId="0" xfId="4" applyNumberFormat="1" applyFont="1" applyAlignment="1">
      <alignment horizontal="right"/>
    </xf>
    <xf numFmtId="49" fontId="35" fillId="12" borderId="0" xfId="4" applyNumberFormat="1" applyFont="1" applyFill="1"/>
    <xf numFmtId="0" fontId="36" fillId="0" borderId="0" xfId="4" applyFont="1"/>
    <xf numFmtId="4" fontId="36" fillId="0" borderId="0" xfId="4" applyNumberFormat="1" applyFont="1"/>
    <xf numFmtId="0" fontId="37" fillId="0" borderId="0" xfId="4" applyFont="1"/>
    <xf numFmtId="4" fontId="37" fillId="0" borderId="0" xfId="4" applyNumberFormat="1" applyFont="1"/>
    <xf numFmtId="0" fontId="38" fillId="13" borderId="0" xfId="4" applyFont="1" applyFill="1"/>
    <xf numFmtId="0" fontId="37" fillId="13" borderId="0" xfId="4" applyFont="1" applyFill="1"/>
    <xf numFmtId="4" fontId="36" fillId="13" borderId="0" xfId="4" applyNumberFormat="1" applyFont="1" applyFill="1"/>
    <xf numFmtId="4" fontId="37" fillId="13" borderId="0" xfId="4" applyNumberFormat="1" applyFont="1" applyFill="1"/>
    <xf numFmtId="4" fontId="38" fillId="13" borderId="0" xfId="4" applyNumberFormat="1" applyFont="1" applyFill="1"/>
    <xf numFmtId="4" fontId="39" fillId="0" borderId="0" xfId="4" applyNumberFormat="1" applyFont="1"/>
    <xf numFmtId="4" fontId="32" fillId="0" borderId="0" xfId="4" applyNumberFormat="1"/>
    <xf numFmtId="0" fontId="38" fillId="0" borderId="0" xfId="4" applyFont="1"/>
    <xf numFmtId="4" fontId="23" fillId="0" borderId="46" xfId="2" applyNumberFormat="1" applyFont="1" applyBorder="1" applyAlignment="1" applyProtection="1">
      <alignment horizontal="right"/>
      <protection locked="0"/>
    </xf>
    <xf numFmtId="4" fontId="23" fillId="0" borderId="47" xfId="2" applyNumberFormat="1" applyFont="1" applyBorder="1" applyAlignment="1" applyProtection="1">
      <alignment horizontal="right"/>
      <protection locked="0"/>
    </xf>
    <xf numFmtId="4" fontId="36" fillId="0" borderId="0" xfId="4" applyNumberFormat="1" applyFont="1" applyProtection="1">
      <protection locked="0"/>
    </xf>
    <xf numFmtId="0" fontId="4" fillId="2" borderId="0" xfId="0" applyFont="1" applyFill="1" applyAlignment="1">
      <alignment horizontal="left" wrapText="1"/>
    </xf>
    <xf numFmtId="49" fontId="8" fillId="0" borderId="31" xfId="0" applyNumberFormat="1" applyFont="1" applyBorder="1" applyAlignment="1">
      <alignment vertical="center" wrapText="1"/>
    </xf>
    <xf numFmtId="49" fontId="8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9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4" borderId="0" xfId="0" applyFont="1" applyFill="1" applyAlignment="1" applyProtection="1">
      <alignment horizontal="left" vertical="center"/>
      <protection locked="0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9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9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9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9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9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22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4" fontId="1" fillId="0" borderId="20" xfId="2" applyNumberFormat="1" applyBorder="1" applyAlignment="1">
      <alignment horizontal="center"/>
    </xf>
    <xf numFmtId="4" fontId="1" fillId="0" borderId="44" xfId="2" applyNumberFormat="1" applyBorder="1" applyAlignment="1">
      <alignment horizontal="center"/>
    </xf>
    <xf numFmtId="4" fontId="1" fillId="0" borderId="45" xfId="2" applyNumberFormat="1" applyBorder="1" applyAlignment="1">
      <alignment horizontal="center"/>
    </xf>
    <xf numFmtId="49" fontId="23" fillId="0" borderId="46" xfId="2" applyNumberFormat="1" applyFont="1" applyBorder="1" applyAlignment="1">
      <alignment horizontal="left"/>
    </xf>
  </cellXfs>
  <cellStyles count="5">
    <cellStyle name="Normální" xfId="0" builtinId="0"/>
    <cellStyle name="normální 2" xfId="1" xr:uid="{00000000-0005-0000-0000-000001000000}"/>
    <cellStyle name="Normální 3" xfId="2" xr:uid="{BF7DA1DB-7467-416A-975B-44CEDD3124E3}"/>
    <cellStyle name="normální 3 2" xfId="4" xr:uid="{A8B7E948-18DC-4F77-8588-A53CE08B9E57}"/>
    <cellStyle name="normální_POL.XLS" xfId="3" xr:uid="{62F60484-A879-497C-B838-4EC51E39B6F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297" t="s">
        <v>39</v>
      </c>
      <c r="B2" s="297"/>
      <c r="C2" s="297"/>
      <c r="D2" s="297"/>
      <c r="E2" s="297"/>
      <c r="F2" s="297"/>
      <c r="G2" s="2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opLeftCell="B1" zoomScaleNormal="100" zoomScaleSheetLayoutView="75" workbookViewId="0">
      <selection activeCell="I31" sqref="I3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36</v>
      </c>
      <c r="B1" s="331" t="s">
        <v>41</v>
      </c>
      <c r="C1" s="332"/>
      <c r="D1" s="332"/>
      <c r="E1" s="332"/>
      <c r="F1" s="332"/>
      <c r="G1" s="332"/>
      <c r="H1" s="332"/>
      <c r="I1" s="332"/>
      <c r="J1" s="333"/>
    </row>
    <row r="2" spans="1:15" ht="36" customHeight="1" x14ac:dyDescent="0.2">
      <c r="A2" s="2"/>
      <c r="B2" s="72" t="s">
        <v>22</v>
      </c>
      <c r="C2" s="73"/>
      <c r="D2" s="74" t="s">
        <v>43</v>
      </c>
      <c r="E2" s="337" t="s">
        <v>44</v>
      </c>
      <c r="F2" s="338"/>
      <c r="G2" s="338"/>
      <c r="H2" s="338"/>
      <c r="I2" s="338"/>
      <c r="J2" s="339"/>
      <c r="O2" s="1"/>
    </row>
    <row r="3" spans="1:15" ht="27" hidden="1" customHeight="1" x14ac:dyDescent="0.2">
      <c r="A3" s="2"/>
      <c r="B3" s="75"/>
      <c r="C3" s="73"/>
      <c r="D3" s="76"/>
      <c r="E3" s="340"/>
      <c r="F3" s="341"/>
      <c r="G3" s="341"/>
      <c r="H3" s="341"/>
      <c r="I3" s="341"/>
      <c r="J3" s="342"/>
    </row>
    <row r="4" spans="1:15" ht="23.25" customHeight="1" x14ac:dyDescent="0.2">
      <c r="A4" s="2"/>
      <c r="B4" s="77"/>
      <c r="C4" s="78"/>
      <c r="D4" s="79"/>
      <c r="E4" s="321"/>
      <c r="F4" s="321"/>
      <c r="G4" s="321"/>
      <c r="H4" s="321"/>
      <c r="I4" s="321"/>
      <c r="J4" s="322"/>
    </row>
    <row r="5" spans="1:15" ht="24" customHeight="1" x14ac:dyDescent="0.2">
      <c r="A5" s="2"/>
      <c r="B5" s="30" t="s">
        <v>42</v>
      </c>
      <c r="D5" s="325" t="s">
        <v>45</v>
      </c>
      <c r="E5" s="326"/>
      <c r="F5" s="326"/>
      <c r="G5" s="326"/>
      <c r="H5" s="18" t="s">
        <v>40</v>
      </c>
      <c r="I5" s="81" t="s">
        <v>49</v>
      </c>
      <c r="J5" s="8"/>
    </row>
    <row r="6" spans="1:15" ht="15.75" customHeight="1" x14ac:dyDescent="0.2">
      <c r="A6" s="2"/>
      <c r="B6" s="27"/>
      <c r="C6" s="52"/>
      <c r="D6" s="327" t="s">
        <v>46</v>
      </c>
      <c r="E6" s="328"/>
      <c r="F6" s="328"/>
      <c r="G6" s="328"/>
      <c r="H6" s="18" t="s">
        <v>34</v>
      </c>
      <c r="I6" s="81" t="s">
        <v>50</v>
      </c>
      <c r="J6" s="8"/>
    </row>
    <row r="7" spans="1:15" ht="15.75" customHeight="1" x14ac:dyDescent="0.2">
      <c r="A7" s="2"/>
      <c r="B7" s="28"/>
      <c r="C7" s="53"/>
      <c r="D7" s="80" t="s">
        <v>48</v>
      </c>
      <c r="E7" s="329" t="s">
        <v>47</v>
      </c>
      <c r="F7" s="330"/>
      <c r="G7" s="330"/>
      <c r="H7" s="23"/>
      <c r="I7" s="22"/>
      <c r="J7" s="33"/>
    </row>
    <row r="8" spans="1:15" ht="24" hidden="1" customHeight="1" x14ac:dyDescent="0.2">
      <c r="A8" s="2"/>
      <c r="B8" s="30" t="s">
        <v>20</v>
      </c>
      <c r="D8" s="82" t="s">
        <v>51</v>
      </c>
      <c r="H8" s="18" t="s">
        <v>40</v>
      </c>
      <c r="I8" s="81" t="s">
        <v>54</v>
      </c>
      <c r="J8" s="8"/>
    </row>
    <row r="9" spans="1:15" ht="15.75" hidden="1" customHeight="1" x14ac:dyDescent="0.2">
      <c r="A9" s="2"/>
      <c r="B9" s="2"/>
      <c r="D9" s="82" t="s">
        <v>52</v>
      </c>
      <c r="H9" s="18" t="s">
        <v>34</v>
      </c>
      <c r="I9" s="81" t="s">
        <v>55</v>
      </c>
      <c r="J9" s="8"/>
    </row>
    <row r="10" spans="1:15" ht="15.75" hidden="1" customHeight="1" x14ac:dyDescent="0.2">
      <c r="A10" s="2"/>
      <c r="B10" s="34"/>
      <c r="C10" s="53"/>
      <c r="D10" s="80" t="s">
        <v>48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19</v>
      </c>
      <c r="D11" s="344"/>
      <c r="E11" s="344"/>
      <c r="F11" s="344"/>
      <c r="G11" s="344"/>
      <c r="H11" s="18" t="s">
        <v>40</v>
      </c>
      <c r="I11" s="85"/>
      <c r="J11" s="8"/>
    </row>
    <row r="12" spans="1:15" ht="15.75" customHeight="1" x14ac:dyDescent="0.2">
      <c r="A12" s="2"/>
      <c r="B12" s="27"/>
      <c r="C12" s="52"/>
      <c r="D12" s="320"/>
      <c r="E12" s="320"/>
      <c r="F12" s="320"/>
      <c r="G12" s="320"/>
      <c r="H12" s="18" t="s">
        <v>34</v>
      </c>
      <c r="I12" s="85"/>
      <c r="J12" s="8"/>
    </row>
    <row r="13" spans="1:15" ht="15.75" customHeight="1" x14ac:dyDescent="0.2">
      <c r="A13" s="2"/>
      <c r="B13" s="28"/>
      <c r="C13" s="53"/>
      <c r="D13" s="84"/>
      <c r="E13" s="323"/>
      <c r="F13" s="324"/>
      <c r="G13" s="324"/>
      <c r="H13" s="19"/>
      <c r="I13" s="22"/>
      <c r="J13" s="33"/>
    </row>
    <row r="14" spans="1:15" ht="24" customHeight="1" x14ac:dyDescent="0.2">
      <c r="A14" s="2"/>
      <c r="B14" s="42" t="s">
        <v>21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32</v>
      </c>
      <c r="C15" s="57"/>
      <c r="D15" s="51"/>
      <c r="E15" s="343"/>
      <c r="F15" s="343"/>
      <c r="G15" s="345"/>
      <c r="H15" s="345"/>
      <c r="I15" s="345" t="s">
        <v>29</v>
      </c>
      <c r="J15" s="346"/>
    </row>
    <row r="16" spans="1:15" ht="23.25" customHeight="1" x14ac:dyDescent="0.2">
      <c r="A16" s="142" t="s">
        <v>24</v>
      </c>
      <c r="B16" s="37" t="s">
        <v>24</v>
      </c>
      <c r="C16" s="58"/>
      <c r="D16" s="59"/>
      <c r="E16" s="309"/>
      <c r="F16" s="310"/>
      <c r="G16" s="309"/>
      <c r="H16" s="310"/>
      <c r="I16" s="309">
        <f>SUMIF(F61:F69,A16,I61:I69)+SUMIF(F61:F69,"PSU",I61:I69)</f>
        <v>0</v>
      </c>
      <c r="J16" s="311"/>
    </row>
    <row r="17" spans="1:10" ht="23.25" customHeight="1" x14ac:dyDescent="0.2">
      <c r="A17" s="142" t="s">
        <v>25</v>
      </c>
      <c r="B17" s="37" t="s">
        <v>25</v>
      </c>
      <c r="C17" s="58"/>
      <c r="D17" s="59"/>
      <c r="E17" s="309"/>
      <c r="F17" s="310"/>
      <c r="G17" s="309"/>
      <c r="H17" s="310"/>
      <c r="I17" s="309">
        <f>SUMIF(F61:F69,A17,I61:I69)</f>
        <v>0</v>
      </c>
      <c r="J17" s="311"/>
    </row>
    <row r="18" spans="1:10" ht="23.25" customHeight="1" x14ac:dyDescent="0.2">
      <c r="A18" s="142" t="s">
        <v>26</v>
      </c>
      <c r="B18" s="37" t="s">
        <v>26</v>
      </c>
      <c r="C18" s="58"/>
      <c r="D18" s="59"/>
      <c r="E18" s="309"/>
      <c r="F18" s="310"/>
      <c r="G18" s="309"/>
      <c r="H18" s="310"/>
      <c r="I18" s="309">
        <f>SUMIF(F61:F69,A18,I61:I69)</f>
        <v>0</v>
      </c>
      <c r="J18" s="311"/>
    </row>
    <row r="19" spans="1:10" ht="23.25" customHeight="1" x14ac:dyDescent="0.2">
      <c r="A19" s="142" t="s">
        <v>95</v>
      </c>
      <c r="B19" s="37" t="s">
        <v>27</v>
      </c>
      <c r="C19" s="58"/>
      <c r="D19" s="59"/>
      <c r="E19" s="309"/>
      <c r="F19" s="310"/>
      <c r="G19" s="309"/>
      <c r="H19" s="310"/>
      <c r="I19" s="309">
        <f>SUMIF(F61:F69,A19,I61:I69)</f>
        <v>0</v>
      </c>
      <c r="J19" s="311"/>
    </row>
    <row r="20" spans="1:10" ht="23.25" customHeight="1" x14ac:dyDescent="0.2">
      <c r="A20" s="142" t="s">
        <v>96</v>
      </c>
      <c r="B20" s="37" t="s">
        <v>28</v>
      </c>
      <c r="C20" s="58"/>
      <c r="D20" s="59"/>
      <c r="E20" s="309"/>
      <c r="F20" s="310"/>
      <c r="G20" s="309"/>
      <c r="H20" s="310"/>
      <c r="I20" s="309">
        <f>SUMIF(F61:F69,A20,I61:I69)</f>
        <v>0</v>
      </c>
      <c r="J20" s="311"/>
    </row>
    <row r="21" spans="1:10" ht="23.25" customHeight="1" x14ac:dyDescent="0.2">
      <c r="A21" s="2"/>
      <c r="B21" s="47" t="s">
        <v>29</v>
      </c>
      <c r="C21" s="60"/>
      <c r="D21" s="61"/>
      <c r="E21" s="312"/>
      <c r="F21" s="347"/>
      <c r="G21" s="312"/>
      <c r="H21" s="347"/>
      <c r="I21" s="312">
        <f>SUM(I16:J20)</f>
        <v>0</v>
      </c>
      <c r="J21" s="313"/>
    </row>
    <row r="22" spans="1:10" ht="33" customHeight="1" x14ac:dyDescent="0.2">
      <c r="A22" s="2"/>
      <c r="B22" s="41" t="s">
        <v>33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/>
      <c r="B23" s="37" t="s">
        <v>12</v>
      </c>
      <c r="C23" s="58"/>
      <c r="D23" s="59"/>
      <c r="E23" s="63">
        <v>15</v>
      </c>
      <c r="F23" s="38" t="s">
        <v>0</v>
      </c>
      <c r="G23" s="307">
        <f>ZakladDPHSniVypocet</f>
        <v>0</v>
      </c>
      <c r="H23" s="308"/>
      <c r="I23" s="308"/>
      <c r="J23" s="39" t="str">
        <f t="shared" ref="J23:J28" si="0">Mena</f>
        <v>CZK</v>
      </c>
    </row>
    <row r="24" spans="1:10" ht="23.25" hidden="1" customHeight="1" x14ac:dyDescent="0.2">
      <c r="A24" s="2"/>
      <c r="B24" s="37" t="s">
        <v>13</v>
      </c>
      <c r="C24" s="58"/>
      <c r="D24" s="59"/>
      <c r="E24" s="63">
        <f>SazbaDPH1</f>
        <v>15</v>
      </c>
      <c r="F24" s="38" t="s">
        <v>0</v>
      </c>
      <c r="G24" s="305">
        <v>0</v>
      </c>
      <c r="H24" s="306"/>
      <c r="I24" s="306"/>
      <c r="J24" s="39" t="str">
        <f t="shared" si="0"/>
        <v>CZK</v>
      </c>
    </row>
    <row r="25" spans="1:10" ht="23.25" customHeight="1" x14ac:dyDescent="0.2">
      <c r="A25" s="2"/>
      <c r="B25" s="37" t="s">
        <v>14</v>
      </c>
      <c r="C25" s="58"/>
      <c r="D25" s="59"/>
      <c r="E25" s="63">
        <v>21</v>
      </c>
      <c r="F25" s="38" t="s">
        <v>0</v>
      </c>
      <c r="G25" s="307">
        <f>ZakladDPHZaklVypocet</f>
        <v>0</v>
      </c>
      <c r="H25" s="308"/>
      <c r="I25" s="308"/>
      <c r="J25" s="39" t="str">
        <f t="shared" si="0"/>
        <v>CZK</v>
      </c>
    </row>
    <row r="26" spans="1:10" ht="23.25" hidden="1" customHeight="1" x14ac:dyDescent="0.2">
      <c r="A26" s="2"/>
      <c r="B26" s="31" t="s">
        <v>15</v>
      </c>
      <c r="C26" s="64"/>
      <c r="D26" s="51"/>
      <c r="E26" s="65">
        <f>SazbaDPH2</f>
        <v>21</v>
      </c>
      <c r="F26" s="29" t="s">
        <v>0</v>
      </c>
      <c r="G26" s="334">
        <v>25022</v>
      </c>
      <c r="H26" s="335"/>
      <c r="I26" s="335"/>
      <c r="J26" s="36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0" t="s">
        <v>4</v>
      </c>
      <c r="C27" s="66"/>
      <c r="D27" s="67"/>
      <c r="E27" s="66"/>
      <c r="F27" s="16"/>
      <c r="G27" s="336">
        <f>CenaCelkemBezDPH-(ZakladDPHSni+ZakladDPHZakl)</f>
        <v>0</v>
      </c>
      <c r="H27" s="336"/>
      <c r="I27" s="336"/>
      <c r="J27" s="40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6" t="s">
        <v>23</v>
      </c>
      <c r="C28" s="117"/>
      <c r="D28" s="117"/>
      <c r="E28" s="118"/>
      <c r="F28" s="119"/>
      <c r="G28" s="314">
        <f>IF(A28&gt;50, ROUNDUP(A27, 0), ROUNDDOWN(A27, 0))</f>
        <v>0</v>
      </c>
      <c r="H28" s="315"/>
      <c r="I28" s="315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314">
        <f>ZakladDPHSni+DPHSni+ZakladDPHZakl+DPHZakl+Zaokrouhleni</f>
        <v>25022</v>
      </c>
      <c r="H29" s="314"/>
      <c r="I29" s="314"/>
      <c r="J29" s="123" t="s">
        <v>68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11</v>
      </c>
      <c r="D32" s="69"/>
      <c r="E32" s="69"/>
      <c r="F32" s="15" t="s">
        <v>10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316"/>
      <c r="E34" s="317"/>
      <c r="G34" s="318"/>
      <c r="H34" s="319"/>
      <c r="I34" s="319"/>
      <c r="J34" s="24"/>
    </row>
    <row r="35" spans="1:10" ht="12.75" customHeight="1" x14ac:dyDescent="0.2">
      <c r="A35" s="2"/>
      <c r="B35" s="2"/>
      <c r="D35" s="304" t="s">
        <v>2</v>
      </c>
      <c r="E35" s="304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56</v>
      </c>
      <c r="C39" s="300"/>
      <c r="D39" s="300"/>
      <c r="E39" s="300"/>
      <c r="F39" s="100">
        <f>'00 0 Naklady'!AE21+'1 1 Pol'!AE30+'1 2 Pol'!AE11+'1 3 Pol'!AE11</f>
        <v>0</v>
      </c>
      <c r="G39" s="101">
        <f>'00 0 Naklady'!AF21+'1 1 Pol'!AF30+'1 2 Pol'!AF11+'1 3 Pol'!AF11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customHeight="1" x14ac:dyDescent="0.2">
      <c r="A40" s="88">
        <v>2</v>
      </c>
      <c r="B40" s="105"/>
      <c r="C40" s="303" t="s">
        <v>57</v>
      </c>
      <c r="D40" s="303"/>
      <c r="E40" s="303"/>
      <c r="F40" s="106">
        <f>'00 0 Naklady'!AE21</f>
        <v>0</v>
      </c>
      <c r="G40" s="107">
        <f>'00 0 Naklady'!AF21</f>
        <v>0</v>
      </c>
      <c r="H40" s="107"/>
      <c r="I40" s="108">
        <f>F40+G40+H40</f>
        <v>0</v>
      </c>
      <c r="J40" s="109" t="str">
        <f>IF(CenaCelkemVypocet=0,"",I40/CenaCelkemVypocet*100)</f>
        <v/>
      </c>
    </row>
    <row r="41" spans="1:10" ht="25.5" customHeight="1" x14ac:dyDescent="0.2">
      <c r="A41" s="88">
        <v>3</v>
      </c>
      <c r="B41" s="110" t="s">
        <v>58</v>
      </c>
      <c r="C41" s="300" t="s">
        <v>59</v>
      </c>
      <c r="D41" s="300"/>
      <c r="E41" s="300"/>
      <c r="F41" s="111">
        <f>'00 0 Naklady'!AE21</f>
        <v>0</v>
      </c>
      <c r="G41" s="102">
        <f>'00 0 Naklady'!AF21</f>
        <v>0</v>
      </c>
      <c r="H41" s="102"/>
      <c r="I41" s="103">
        <f>F41+G41+H41</f>
        <v>0</v>
      </c>
      <c r="J41" s="104" t="str">
        <f>IF(CenaCelkemVypocet=0,"",I41/CenaCelkemVypocet*100)</f>
        <v/>
      </c>
    </row>
    <row r="42" spans="1:10" ht="25.5" customHeight="1" x14ac:dyDescent="0.2">
      <c r="A42" s="88">
        <v>2</v>
      </c>
      <c r="B42" s="105"/>
      <c r="C42" s="303" t="s">
        <v>60</v>
      </c>
      <c r="D42" s="303"/>
      <c r="E42" s="303"/>
      <c r="F42" s="106"/>
      <c r="G42" s="107"/>
      <c r="H42" s="107"/>
      <c r="I42" s="108"/>
      <c r="J42" s="109"/>
    </row>
    <row r="43" spans="1:10" ht="25.5" customHeight="1" x14ac:dyDescent="0.2">
      <c r="A43" s="88">
        <v>2</v>
      </c>
      <c r="B43" s="105" t="s">
        <v>61</v>
      </c>
      <c r="C43" s="303" t="s">
        <v>44</v>
      </c>
      <c r="D43" s="303"/>
      <c r="E43" s="303"/>
      <c r="F43" s="106">
        <f>'1 1 Pol'!AE30+'1 2 Pol'!AE11+'1 3 Pol'!AE11</f>
        <v>0</v>
      </c>
      <c r="G43" s="107">
        <f>'1 1 Pol'!AF30+'1 2 Pol'!AF11+'1 3 Pol'!AF11</f>
        <v>0</v>
      </c>
      <c r="H43" s="107"/>
      <c r="I43" s="108">
        <f>F43+G43+H43</f>
        <v>0</v>
      </c>
      <c r="J43" s="109" t="str">
        <f>IF(CenaCelkemVypocet=0,"",I43/CenaCelkemVypocet*100)</f>
        <v/>
      </c>
    </row>
    <row r="44" spans="1:10" ht="25.5" customHeight="1" x14ac:dyDescent="0.2">
      <c r="A44" s="88">
        <v>3</v>
      </c>
      <c r="B44" s="110" t="s">
        <v>61</v>
      </c>
      <c r="C44" s="300" t="s">
        <v>62</v>
      </c>
      <c r="D44" s="300"/>
      <c r="E44" s="300"/>
      <c r="F44" s="111">
        <f>'1 1 Pol'!AE30</f>
        <v>0</v>
      </c>
      <c r="G44" s="102">
        <f>'1 1 Pol'!AF30</f>
        <v>0</v>
      </c>
      <c r="H44" s="102"/>
      <c r="I44" s="103">
        <f>F44+G44+H44</f>
        <v>0</v>
      </c>
      <c r="J44" s="104" t="str">
        <f>IF(CenaCelkemVypocet=0,"",I44/CenaCelkemVypocet*100)</f>
        <v/>
      </c>
    </row>
    <row r="45" spans="1:10" ht="25.5" customHeight="1" x14ac:dyDescent="0.2">
      <c r="A45" s="88">
        <v>3</v>
      </c>
      <c r="B45" s="110" t="s">
        <v>63</v>
      </c>
      <c r="C45" s="300" t="s">
        <v>64</v>
      </c>
      <c r="D45" s="300"/>
      <c r="E45" s="300"/>
      <c r="F45" s="111">
        <f>'1 2 Pol'!AE11</f>
        <v>0</v>
      </c>
      <c r="G45" s="102">
        <f>'1 2 Pol'!AF11</f>
        <v>0</v>
      </c>
      <c r="H45" s="102"/>
      <c r="I45" s="103">
        <f>F45+G45+H45</f>
        <v>0</v>
      </c>
      <c r="J45" s="104" t="str">
        <f>IF(CenaCelkemVypocet=0,"",I45/CenaCelkemVypocet*100)</f>
        <v/>
      </c>
    </row>
    <row r="46" spans="1:10" ht="25.5" customHeight="1" x14ac:dyDescent="0.2">
      <c r="A46" s="88">
        <v>3</v>
      </c>
      <c r="B46" s="110" t="s">
        <v>65</v>
      </c>
      <c r="C46" s="300" t="s">
        <v>66</v>
      </c>
      <c r="D46" s="300"/>
      <c r="E46" s="300"/>
      <c r="F46" s="111">
        <f>'1 3 Pol'!AE11</f>
        <v>0</v>
      </c>
      <c r="G46" s="102">
        <f>'1 3 Pol'!AF11</f>
        <v>0</v>
      </c>
      <c r="H46" s="102"/>
      <c r="I46" s="103">
        <f>F46+G46+H46</f>
        <v>0</v>
      </c>
      <c r="J46" s="104" t="str">
        <f>IF(CenaCelkemVypocet=0,"",I46/CenaCelkemVypocet*100)</f>
        <v/>
      </c>
    </row>
    <row r="47" spans="1:10" ht="25.5" customHeight="1" x14ac:dyDescent="0.2">
      <c r="A47" s="88"/>
      <c r="B47" s="301" t="s">
        <v>67</v>
      </c>
      <c r="C47" s="302"/>
      <c r="D47" s="302"/>
      <c r="E47" s="302"/>
      <c r="F47" s="112">
        <f>SUMIF(A39:A46,"=1",F39:F46)</f>
        <v>0</v>
      </c>
      <c r="G47" s="113">
        <f>SUMIF(A39:A46,"=1",G39:G46)</f>
        <v>0</v>
      </c>
      <c r="H47" s="113">
        <f>SUMIF(A39:A46,"=1",H39:H46)</f>
        <v>0</v>
      </c>
      <c r="I47" s="114">
        <f>SUMIF(A39:A46,"=1",I39:I46)</f>
        <v>0</v>
      </c>
      <c r="J47" s="115">
        <f>SUMIF(A39:A46,"=1",J39:J46)</f>
        <v>0</v>
      </c>
    </row>
    <row r="49" spans="1:10" x14ac:dyDescent="0.2">
      <c r="A49" t="s">
        <v>69</v>
      </c>
      <c r="B49" t="s">
        <v>70</v>
      </c>
    </row>
    <row r="50" spans="1:10" x14ac:dyDescent="0.2">
      <c r="A50" t="s">
        <v>71</v>
      </c>
      <c r="B50" t="s">
        <v>72</v>
      </c>
    </row>
    <row r="51" spans="1:10" x14ac:dyDescent="0.2">
      <c r="A51" t="s">
        <v>73</v>
      </c>
      <c r="B51" t="s">
        <v>74</v>
      </c>
    </row>
    <row r="52" spans="1:10" x14ac:dyDescent="0.2">
      <c r="A52" t="s">
        <v>71</v>
      </c>
      <c r="B52" t="s">
        <v>75</v>
      </c>
    </row>
    <row r="53" spans="1:10" x14ac:dyDescent="0.2">
      <c r="A53" t="s">
        <v>73</v>
      </c>
      <c r="B53" t="s">
        <v>76</v>
      </c>
    </row>
    <row r="54" spans="1:10" x14ac:dyDescent="0.2">
      <c r="A54" t="s">
        <v>73</v>
      </c>
      <c r="B54" t="s">
        <v>77</v>
      </c>
    </row>
    <row r="55" spans="1:10" x14ac:dyDescent="0.2">
      <c r="A55" t="s">
        <v>73</v>
      </c>
      <c r="B55" t="s">
        <v>78</v>
      </c>
    </row>
    <row r="58" spans="1:10" ht="15.75" x14ac:dyDescent="0.25">
      <c r="B58" s="124" t="s">
        <v>79</v>
      </c>
    </row>
    <row r="60" spans="1:10" ht="25.5" customHeight="1" x14ac:dyDescent="0.2">
      <c r="A60" s="126"/>
      <c r="B60" s="129" t="s">
        <v>17</v>
      </c>
      <c r="C60" s="129" t="s">
        <v>5</v>
      </c>
      <c r="D60" s="130"/>
      <c r="E60" s="130"/>
      <c r="F60" s="131" t="s">
        <v>80</v>
      </c>
      <c r="G60" s="131"/>
      <c r="H60" s="131"/>
      <c r="I60" s="131" t="s">
        <v>29</v>
      </c>
      <c r="J60" s="131" t="s">
        <v>0</v>
      </c>
    </row>
    <row r="61" spans="1:10" ht="36.75" customHeight="1" x14ac:dyDescent="0.2">
      <c r="A61" s="127"/>
      <c r="B61" s="132" t="s">
        <v>81</v>
      </c>
      <c r="C61" s="298" t="s">
        <v>82</v>
      </c>
      <c r="D61" s="299"/>
      <c r="E61" s="299"/>
      <c r="F61" s="140" t="s">
        <v>24</v>
      </c>
      <c r="G61" s="133"/>
      <c r="H61" s="133"/>
      <c r="I61" s="133">
        <f>'1 1 Pol'!G8</f>
        <v>0</v>
      </c>
      <c r="J61" s="138" t="str">
        <f>IF(I70=0,"",I61/I70*100)</f>
        <v/>
      </c>
    </row>
    <row r="62" spans="1:10" ht="36.75" customHeight="1" x14ac:dyDescent="0.2">
      <c r="A62" s="127"/>
      <c r="B62" s="132" t="s">
        <v>83</v>
      </c>
      <c r="C62" s="298" t="s">
        <v>84</v>
      </c>
      <c r="D62" s="299"/>
      <c r="E62" s="299"/>
      <c r="F62" s="140" t="s">
        <v>24</v>
      </c>
      <c r="G62" s="133"/>
      <c r="H62" s="133"/>
      <c r="I62" s="133">
        <f>'1 1 Pol'!G12</f>
        <v>0</v>
      </c>
      <c r="J62" s="138" t="str">
        <f>IF(I70=0,"",I62/I70*100)</f>
        <v/>
      </c>
    </row>
    <row r="63" spans="1:10" ht="36.75" customHeight="1" x14ac:dyDescent="0.2">
      <c r="A63" s="127"/>
      <c r="B63" s="132" t="s">
        <v>85</v>
      </c>
      <c r="C63" s="298" t="s">
        <v>86</v>
      </c>
      <c r="D63" s="299"/>
      <c r="E63" s="299"/>
      <c r="F63" s="140" t="s">
        <v>24</v>
      </c>
      <c r="G63" s="133"/>
      <c r="H63" s="133"/>
      <c r="I63" s="133">
        <f>'1 1 Pol'!G16</f>
        <v>0</v>
      </c>
      <c r="J63" s="138" t="str">
        <f>IF(I70=0,"",I63/I70*100)</f>
        <v/>
      </c>
    </row>
    <row r="64" spans="1:10" ht="36.75" customHeight="1" x14ac:dyDescent="0.2">
      <c r="A64" s="127"/>
      <c r="B64" s="132" t="s">
        <v>87</v>
      </c>
      <c r="C64" s="298" t="s">
        <v>88</v>
      </c>
      <c r="D64" s="299"/>
      <c r="E64" s="299"/>
      <c r="F64" s="140" t="s">
        <v>24</v>
      </c>
      <c r="G64" s="133"/>
      <c r="H64" s="133"/>
      <c r="I64" s="133">
        <f>'1 1 Pol'!G20</f>
        <v>0</v>
      </c>
      <c r="J64" s="138" t="str">
        <f>IF(I70=0,"",I64/I70*100)</f>
        <v/>
      </c>
    </row>
    <row r="65" spans="1:10" ht="36.75" customHeight="1" x14ac:dyDescent="0.2">
      <c r="A65" s="127"/>
      <c r="B65" s="132" t="s">
        <v>89</v>
      </c>
      <c r="C65" s="298" t="s">
        <v>90</v>
      </c>
      <c r="D65" s="299"/>
      <c r="E65" s="299"/>
      <c r="F65" s="140" t="s">
        <v>25</v>
      </c>
      <c r="G65" s="133"/>
      <c r="H65" s="133"/>
      <c r="I65" s="133">
        <f>'1 1 Pol'!G26</f>
        <v>0</v>
      </c>
      <c r="J65" s="138" t="str">
        <f>IF(I70=0,"",I65/I70*100)</f>
        <v/>
      </c>
    </row>
    <row r="66" spans="1:10" ht="36.75" customHeight="1" x14ac:dyDescent="0.2">
      <c r="A66" s="127"/>
      <c r="B66" s="132" t="s">
        <v>91</v>
      </c>
      <c r="C66" s="298" t="s">
        <v>92</v>
      </c>
      <c r="D66" s="299"/>
      <c r="E66" s="299"/>
      <c r="F66" s="140" t="s">
        <v>25</v>
      </c>
      <c r="G66" s="133"/>
      <c r="H66" s="133"/>
      <c r="I66" s="133">
        <f>'1 3 Pol'!G8</f>
        <v>0</v>
      </c>
      <c r="J66" s="138" t="str">
        <f>IF(I70=0,"",I66/I70*100)</f>
        <v/>
      </c>
    </row>
    <row r="67" spans="1:10" ht="36.75" customHeight="1" x14ac:dyDescent="0.2">
      <c r="A67" s="127"/>
      <c r="B67" s="132" t="s">
        <v>93</v>
      </c>
      <c r="C67" s="298" t="s">
        <v>94</v>
      </c>
      <c r="D67" s="299"/>
      <c r="E67" s="299"/>
      <c r="F67" s="140" t="s">
        <v>26</v>
      </c>
      <c r="G67" s="133"/>
      <c r="H67" s="133"/>
      <c r="I67" s="133">
        <f>'1 2 Pol'!G8</f>
        <v>0</v>
      </c>
      <c r="J67" s="138" t="str">
        <f>IF(I70=0,"",I67/I70*100)</f>
        <v/>
      </c>
    </row>
    <row r="68" spans="1:10" ht="36.75" customHeight="1" x14ac:dyDescent="0.2">
      <c r="A68" s="127"/>
      <c r="B68" s="132" t="s">
        <v>95</v>
      </c>
      <c r="C68" s="298" t="s">
        <v>27</v>
      </c>
      <c r="D68" s="299"/>
      <c r="E68" s="299"/>
      <c r="F68" s="140" t="s">
        <v>95</v>
      </c>
      <c r="G68" s="133"/>
      <c r="H68" s="133"/>
      <c r="I68" s="133">
        <f>'00 0 Naklady'!G8</f>
        <v>0</v>
      </c>
      <c r="J68" s="138" t="str">
        <f>IF(I70=0,"",I68/I70*100)</f>
        <v/>
      </c>
    </row>
    <row r="69" spans="1:10" ht="36.75" customHeight="1" x14ac:dyDescent="0.2">
      <c r="A69" s="127"/>
      <c r="B69" s="132" t="s">
        <v>96</v>
      </c>
      <c r="C69" s="298" t="s">
        <v>28</v>
      </c>
      <c r="D69" s="299"/>
      <c r="E69" s="299"/>
      <c r="F69" s="140" t="s">
        <v>96</v>
      </c>
      <c r="G69" s="133"/>
      <c r="H69" s="133"/>
      <c r="I69" s="133">
        <f>'00 0 Naklady'!G15</f>
        <v>0</v>
      </c>
      <c r="J69" s="138" t="str">
        <f>IF(I70=0,"",I69/I70*100)</f>
        <v/>
      </c>
    </row>
    <row r="70" spans="1:10" ht="25.5" customHeight="1" x14ac:dyDescent="0.2">
      <c r="A70" s="128"/>
      <c r="B70" s="134" t="s">
        <v>1</v>
      </c>
      <c r="C70" s="135"/>
      <c r="D70" s="136"/>
      <c r="E70" s="136"/>
      <c r="F70" s="141"/>
      <c r="G70" s="137"/>
      <c r="H70" s="137"/>
      <c r="I70" s="137">
        <f>SUM(I61:I69)</f>
        <v>0</v>
      </c>
      <c r="J70" s="139">
        <f>SUM(J61:J69)</f>
        <v>0</v>
      </c>
    </row>
    <row r="71" spans="1:10" x14ac:dyDescent="0.2">
      <c r="F71" s="86"/>
      <c r="G71" s="86"/>
      <c r="H71" s="86"/>
      <c r="I71" s="86"/>
      <c r="J71" s="87"/>
    </row>
    <row r="72" spans="1:10" x14ac:dyDescent="0.2">
      <c r="F72" s="86"/>
      <c r="G72" s="86"/>
      <c r="H72" s="86"/>
      <c r="I72" s="86"/>
      <c r="J72" s="87"/>
    </row>
    <row r="73" spans="1:10" x14ac:dyDescent="0.2">
      <c r="F73" s="86"/>
      <c r="G73" s="86"/>
      <c r="H73" s="86"/>
      <c r="I73" s="86"/>
      <c r="J73" s="8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61:E61"/>
    <mergeCell ref="C67:E67"/>
    <mergeCell ref="C68:E68"/>
    <mergeCell ref="C69:E69"/>
    <mergeCell ref="C62:E62"/>
    <mergeCell ref="C63:E63"/>
    <mergeCell ref="C64:E64"/>
    <mergeCell ref="C65:E65"/>
    <mergeCell ref="C66:E66"/>
  </mergeCells>
  <phoneticPr fontId="0" type="noConversion"/>
  <pageMargins left="0.19685039370078741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48" t="s">
        <v>6</v>
      </c>
      <c r="B1" s="348"/>
      <c r="C1" s="349"/>
      <c r="D1" s="348"/>
      <c r="E1" s="348"/>
      <c r="F1" s="348"/>
      <c r="G1" s="348"/>
    </row>
    <row r="2" spans="1:7" ht="24.95" customHeight="1" x14ac:dyDescent="0.2">
      <c r="A2" s="49" t="s">
        <v>7</v>
      </c>
      <c r="B2" s="48"/>
      <c r="C2" s="350"/>
      <c r="D2" s="350"/>
      <c r="E2" s="350"/>
      <c r="F2" s="350"/>
      <c r="G2" s="351"/>
    </row>
    <row r="3" spans="1:7" ht="24.95" customHeight="1" x14ac:dyDescent="0.2">
      <c r="A3" s="49" t="s">
        <v>8</v>
      </c>
      <c r="B3" s="48"/>
      <c r="C3" s="350"/>
      <c r="D3" s="350"/>
      <c r="E3" s="350"/>
      <c r="F3" s="350"/>
      <c r="G3" s="351"/>
    </row>
    <row r="4" spans="1:7" ht="24.95" customHeight="1" x14ac:dyDescent="0.2">
      <c r="A4" s="49" t="s">
        <v>9</v>
      </c>
      <c r="B4" s="48"/>
      <c r="C4" s="350"/>
      <c r="D4" s="350"/>
      <c r="E4" s="350"/>
      <c r="F4" s="350"/>
      <c r="G4" s="35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D870F-4231-4628-A70D-5436349EA647}">
  <sheetPr>
    <outlinePr summaryBelow="0"/>
  </sheetPr>
  <dimension ref="A1:BH5000"/>
  <sheetViews>
    <sheetView tabSelected="1" workbookViewId="0">
      <pane ySplit="7" topLeftCell="A28" activePane="bottomLeft" state="frozen"/>
      <selection pane="bottomLeft" activeCell="F32" sqref="F32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354" t="s">
        <v>97</v>
      </c>
      <c r="B1" s="354"/>
      <c r="C1" s="354"/>
      <c r="D1" s="354"/>
      <c r="E1" s="354"/>
      <c r="F1" s="354"/>
      <c r="G1" s="354"/>
      <c r="AG1" t="s">
        <v>98</v>
      </c>
    </row>
    <row r="2" spans="1:60" ht="25.15" customHeight="1" x14ac:dyDescent="0.2">
      <c r="A2" s="49" t="s">
        <v>7</v>
      </c>
      <c r="B2" s="48" t="s">
        <v>43</v>
      </c>
      <c r="C2" s="355" t="s">
        <v>44</v>
      </c>
      <c r="D2" s="356"/>
      <c r="E2" s="356"/>
      <c r="F2" s="356"/>
      <c r="G2" s="357"/>
      <c r="AG2" t="s">
        <v>99</v>
      </c>
    </row>
    <row r="3" spans="1:60" ht="25.15" customHeight="1" x14ac:dyDescent="0.2">
      <c r="A3" s="49" t="s">
        <v>8</v>
      </c>
      <c r="B3" s="48" t="s">
        <v>100</v>
      </c>
      <c r="C3" s="355" t="s">
        <v>101</v>
      </c>
      <c r="D3" s="356"/>
      <c r="E3" s="356"/>
      <c r="F3" s="356"/>
      <c r="G3" s="357"/>
      <c r="AC3" s="125" t="s">
        <v>102</v>
      </c>
      <c r="AG3" t="s">
        <v>103</v>
      </c>
    </row>
    <row r="4" spans="1:60" ht="25.15" customHeight="1" x14ac:dyDescent="0.2">
      <c r="A4" s="143" t="s">
        <v>9</v>
      </c>
      <c r="B4" s="144" t="s">
        <v>58</v>
      </c>
      <c r="C4" s="358" t="s">
        <v>59</v>
      </c>
      <c r="D4" s="359"/>
      <c r="E4" s="359"/>
      <c r="F4" s="359"/>
      <c r="G4" s="360"/>
      <c r="AG4" t="s">
        <v>104</v>
      </c>
    </row>
    <row r="5" spans="1:60" x14ac:dyDescent="0.2">
      <c r="D5" s="10"/>
    </row>
    <row r="6" spans="1:60" ht="38.25" x14ac:dyDescent="0.2">
      <c r="A6" s="146" t="s">
        <v>105</v>
      </c>
      <c r="B6" s="148" t="s">
        <v>106</v>
      </c>
      <c r="C6" s="148" t="s">
        <v>107</v>
      </c>
      <c r="D6" s="147" t="s">
        <v>108</v>
      </c>
      <c r="E6" s="146" t="s">
        <v>109</v>
      </c>
      <c r="F6" s="145" t="s">
        <v>110</v>
      </c>
      <c r="G6" s="146" t="s">
        <v>29</v>
      </c>
      <c r="H6" s="149" t="s">
        <v>30</v>
      </c>
      <c r="I6" s="149" t="s">
        <v>111</v>
      </c>
      <c r="J6" s="149" t="s">
        <v>31</v>
      </c>
      <c r="K6" s="149" t="s">
        <v>112</v>
      </c>
      <c r="L6" s="149" t="s">
        <v>113</v>
      </c>
      <c r="M6" s="149" t="s">
        <v>114</v>
      </c>
      <c r="N6" s="149" t="s">
        <v>115</v>
      </c>
      <c r="O6" s="149" t="s">
        <v>116</v>
      </c>
      <c r="P6" s="149" t="s">
        <v>117</v>
      </c>
      <c r="Q6" s="149" t="s">
        <v>118</v>
      </c>
      <c r="R6" s="149" t="s">
        <v>119</v>
      </c>
      <c r="S6" s="149" t="s">
        <v>120</v>
      </c>
      <c r="T6" s="149" t="s">
        <v>121</v>
      </c>
      <c r="U6" s="149" t="s">
        <v>122</v>
      </c>
      <c r="V6" s="149" t="s">
        <v>123</v>
      </c>
      <c r="W6" s="149" t="s">
        <v>124</v>
      </c>
      <c r="X6" s="149" t="s">
        <v>125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126</v>
      </c>
      <c r="B8" s="163" t="s">
        <v>95</v>
      </c>
      <c r="C8" s="184" t="s">
        <v>27</v>
      </c>
      <c r="D8" s="164"/>
      <c r="E8" s="165"/>
      <c r="F8" s="166"/>
      <c r="G8" s="166">
        <f>SUMIF(AG9:AG14,"&lt;&gt;NOR",G9:G14)</f>
        <v>0</v>
      </c>
      <c r="H8" s="166"/>
      <c r="I8" s="166">
        <f>SUM(I9:I14)</f>
        <v>0</v>
      </c>
      <c r="J8" s="166"/>
      <c r="K8" s="166">
        <f>SUM(K9:K14)</f>
        <v>4198.1899999999996</v>
      </c>
      <c r="L8" s="166"/>
      <c r="M8" s="166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6"/>
      <c r="S8" s="166"/>
      <c r="T8" s="167"/>
      <c r="U8" s="161"/>
      <c r="V8" s="161">
        <f>SUM(V9:V14)</f>
        <v>0</v>
      </c>
      <c r="W8" s="161"/>
      <c r="X8" s="161"/>
      <c r="AG8" t="s">
        <v>127</v>
      </c>
    </row>
    <row r="9" spans="1:60" outlineLevel="1" x14ac:dyDescent="0.2">
      <c r="A9" s="169">
        <v>1</v>
      </c>
      <c r="B9" s="170" t="s">
        <v>128</v>
      </c>
      <c r="C9" s="185" t="s">
        <v>129</v>
      </c>
      <c r="D9" s="171" t="s">
        <v>130</v>
      </c>
      <c r="E9" s="172">
        <v>1</v>
      </c>
      <c r="F9" s="173"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1574.32</v>
      </c>
      <c r="K9" s="174">
        <f>ROUND(E9*J9,2)</f>
        <v>1574.32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131</v>
      </c>
      <c r="T9" s="175" t="s">
        <v>132</v>
      </c>
      <c r="U9" s="160">
        <v>0</v>
      </c>
      <c r="V9" s="160">
        <f>ROUND(E9*U9,2)</f>
        <v>0</v>
      </c>
      <c r="W9" s="160"/>
      <c r="X9" s="160" t="s">
        <v>133</v>
      </c>
      <c r="Y9" s="150"/>
      <c r="Z9" s="150"/>
      <c r="AA9" s="150"/>
      <c r="AB9" s="150"/>
      <c r="AC9" s="150"/>
      <c r="AD9" s="150"/>
      <c r="AE9" s="150"/>
      <c r="AF9" s="150"/>
      <c r="AG9" s="150" t="s">
        <v>134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352" t="s">
        <v>135</v>
      </c>
      <c r="D10" s="353"/>
      <c r="E10" s="353"/>
      <c r="F10" s="353"/>
      <c r="G10" s="353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136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69">
        <v>2</v>
      </c>
      <c r="B11" s="170" t="s">
        <v>137</v>
      </c>
      <c r="C11" s="185" t="s">
        <v>138</v>
      </c>
      <c r="D11" s="171" t="s">
        <v>130</v>
      </c>
      <c r="E11" s="172">
        <v>1</v>
      </c>
      <c r="F11" s="173">
        <v>0</v>
      </c>
      <c r="G11" s="174">
        <f>ROUND(E11*F11,2)</f>
        <v>0</v>
      </c>
      <c r="H11" s="173">
        <v>0</v>
      </c>
      <c r="I11" s="174">
        <f>ROUND(E11*H11,2)</f>
        <v>0</v>
      </c>
      <c r="J11" s="173">
        <v>1574.32</v>
      </c>
      <c r="K11" s="174">
        <f>ROUND(E11*J11,2)</f>
        <v>1574.32</v>
      </c>
      <c r="L11" s="174">
        <v>21</v>
      </c>
      <c r="M11" s="174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4"/>
      <c r="S11" s="174" t="s">
        <v>131</v>
      </c>
      <c r="T11" s="175" t="s">
        <v>132</v>
      </c>
      <c r="U11" s="160">
        <v>0</v>
      </c>
      <c r="V11" s="160">
        <f>ROUND(E11*U11,2)</f>
        <v>0</v>
      </c>
      <c r="W11" s="160"/>
      <c r="X11" s="160" t="s">
        <v>133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139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57"/>
      <c r="B12" s="158"/>
      <c r="C12" s="352" t="s">
        <v>140</v>
      </c>
      <c r="D12" s="353"/>
      <c r="E12" s="353"/>
      <c r="F12" s="353"/>
      <c r="G12" s="353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50"/>
      <c r="Z12" s="150"/>
      <c r="AA12" s="150"/>
      <c r="AB12" s="150"/>
      <c r="AC12" s="150"/>
      <c r="AD12" s="150"/>
      <c r="AE12" s="150"/>
      <c r="AF12" s="150"/>
      <c r="AG12" s="150" t="s">
        <v>136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76" t="str">
        <f>C12</f>
        <v>Náklady na ztížené provádění stavebních prací v důsledku nepřerušeného provozu na staveništi nebo v případech nepřerušeného provozu v objektech v nichž se stavební práce provádí.</v>
      </c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69">
        <v>3</v>
      </c>
      <c r="B13" s="170" t="s">
        <v>141</v>
      </c>
      <c r="C13" s="185" t="s">
        <v>142</v>
      </c>
      <c r="D13" s="171" t="s">
        <v>130</v>
      </c>
      <c r="E13" s="172">
        <v>1</v>
      </c>
      <c r="F13" s="173">
        <v>0</v>
      </c>
      <c r="G13" s="174">
        <f>ROUND(E13*F13,2)</f>
        <v>0</v>
      </c>
      <c r="H13" s="173">
        <v>0</v>
      </c>
      <c r="I13" s="174">
        <f>ROUND(E13*H13,2)</f>
        <v>0</v>
      </c>
      <c r="J13" s="173">
        <v>1049.55</v>
      </c>
      <c r="K13" s="174">
        <f>ROUND(E13*J13,2)</f>
        <v>1049.55</v>
      </c>
      <c r="L13" s="174">
        <v>21</v>
      </c>
      <c r="M13" s="174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4"/>
      <c r="S13" s="174" t="s">
        <v>131</v>
      </c>
      <c r="T13" s="175" t="s">
        <v>132</v>
      </c>
      <c r="U13" s="160">
        <v>0</v>
      </c>
      <c r="V13" s="160">
        <f>ROUND(E13*U13,2)</f>
        <v>0</v>
      </c>
      <c r="W13" s="160"/>
      <c r="X13" s="160" t="s">
        <v>133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134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352" t="s">
        <v>143</v>
      </c>
      <c r="D14" s="353"/>
      <c r="E14" s="353"/>
      <c r="F14" s="353"/>
      <c r="G14" s="353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50"/>
      <c r="Z14" s="150"/>
      <c r="AA14" s="150"/>
      <c r="AB14" s="150"/>
      <c r="AC14" s="150"/>
      <c r="AD14" s="150"/>
      <c r="AE14" s="150"/>
      <c r="AF14" s="150"/>
      <c r="AG14" s="150" t="s">
        <v>136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162" t="s">
        <v>126</v>
      </c>
      <c r="B15" s="163" t="s">
        <v>96</v>
      </c>
      <c r="C15" s="184" t="s">
        <v>28</v>
      </c>
      <c r="D15" s="164"/>
      <c r="E15" s="165"/>
      <c r="F15" s="166"/>
      <c r="G15" s="166">
        <f>SUMIF(AG16:AG19,"&lt;&gt;NOR",G16:G19)</f>
        <v>0</v>
      </c>
      <c r="H15" s="166"/>
      <c r="I15" s="166">
        <f>SUM(I16:I19)</f>
        <v>0</v>
      </c>
      <c r="J15" s="166"/>
      <c r="K15" s="166">
        <f>SUM(K16:K19)</f>
        <v>10000</v>
      </c>
      <c r="L15" s="166"/>
      <c r="M15" s="166">
        <f>SUM(M16:M19)</f>
        <v>0</v>
      </c>
      <c r="N15" s="165"/>
      <c r="O15" s="165">
        <f>SUM(O16:O19)</f>
        <v>0</v>
      </c>
      <c r="P15" s="165"/>
      <c r="Q15" s="165">
        <f>SUM(Q16:Q19)</f>
        <v>0</v>
      </c>
      <c r="R15" s="166"/>
      <c r="S15" s="166"/>
      <c r="T15" s="167"/>
      <c r="U15" s="161"/>
      <c r="V15" s="161">
        <f>SUM(V16:V19)</f>
        <v>0</v>
      </c>
      <c r="W15" s="161"/>
      <c r="X15" s="161"/>
      <c r="AG15" t="s">
        <v>127</v>
      </c>
    </row>
    <row r="16" spans="1:60" outlineLevel="1" x14ac:dyDescent="0.2">
      <c r="A16" s="169">
        <v>4</v>
      </c>
      <c r="B16" s="170" t="s">
        <v>144</v>
      </c>
      <c r="C16" s="185" t="s">
        <v>145</v>
      </c>
      <c r="D16" s="171" t="s">
        <v>130</v>
      </c>
      <c r="E16" s="172">
        <v>1</v>
      </c>
      <c r="F16" s="173">
        <v>0</v>
      </c>
      <c r="G16" s="174">
        <f>ROUND(E16*F16,2)</f>
        <v>0</v>
      </c>
      <c r="H16" s="173">
        <v>0</v>
      </c>
      <c r="I16" s="174">
        <f>ROUND(E16*H16,2)</f>
        <v>0</v>
      </c>
      <c r="J16" s="173">
        <v>4000</v>
      </c>
      <c r="K16" s="174">
        <f>ROUND(E16*J16,2)</f>
        <v>4000</v>
      </c>
      <c r="L16" s="174">
        <v>21</v>
      </c>
      <c r="M16" s="174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4"/>
      <c r="S16" s="174" t="s">
        <v>131</v>
      </c>
      <c r="T16" s="175" t="s">
        <v>132</v>
      </c>
      <c r="U16" s="160">
        <v>0</v>
      </c>
      <c r="V16" s="160">
        <f>ROUND(E16*U16,2)</f>
        <v>0</v>
      </c>
      <c r="W16" s="160"/>
      <c r="X16" s="160" t="s">
        <v>133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146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352" t="s">
        <v>147</v>
      </c>
      <c r="D17" s="353"/>
      <c r="E17" s="353"/>
      <c r="F17" s="353"/>
      <c r="G17" s="353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50"/>
      <c r="Z17" s="150"/>
      <c r="AA17" s="150"/>
      <c r="AB17" s="150"/>
      <c r="AC17" s="150"/>
      <c r="AD17" s="150"/>
      <c r="AE17" s="150"/>
      <c r="AF17" s="150"/>
      <c r="AG17" s="150" t="s">
        <v>136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76" t="str">
        <f>C17</f>
        <v>Náklady na vyhotovení dokumentace skutečného provedení stavby a její předání objednateli v požadované formě a požadovaném počtu.</v>
      </c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7">
        <v>5</v>
      </c>
      <c r="B18" s="178" t="s">
        <v>148</v>
      </c>
      <c r="C18" s="186" t="s">
        <v>149</v>
      </c>
      <c r="D18" s="179" t="s">
        <v>130</v>
      </c>
      <c r="E18" s="180">
        <v>1</v>
      </c>
      <c r="F18" s="181">
        <v>0</v>
      </c>
      <c r="G18" s="182">
        <f>ROUND(E18*F18,2)</f>
        <v>0</v>
      </c>
      <c r="H18" s="181">
        <v>0</v>
      </c>
      <c r="I18" s="182">
        <f>ROUND(E18*H18,2)</f>
        <v>0</v>
      </c>
      <c r="J18" s="181">
        <v>3000</v>
      </c>
      <c r="K18" s="182">
        <f>ROUND(E18*J18,2)</f>
        <v>3000</v>
      </c>
      <c r="L18" s="182">
        <v>21</v>
      </c>
      <c r="M18" s="182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2"/>
      <c r="S18" s="182" t="s">
        <v>150</v>
      </c>
      <c r="T18" s="183" t="s">
        <v>132</v>
      </c>
      <c r="U18" s="160">
        <v>0</v>
      </c>
      <c r="V18" s="160">
        <f>ROUND(E18*U18,2)</f>
        <v>0</v>
      </c>
      <c r="W18" s="160"/>
      <c r="X18" s="160" t="s">
        <v>133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146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69">
        <v>6</v>
      </c>
      <c r="B19" s="170" t="s">
        <v>151</v>
      </c>
      <c r="C19" s="185" t="s">
        <v>152</v>
      </c>
      <c r="D19" s="171" t="s">
        <v>130</v>
      </c>
      <c r="E19" s="172">
        <v>1</v>
      </c>
      <c r="F19" s="173">
        <v>0</v>
      </c>
      <c r="G19" s="174">
        <f>ROUND(E19*F19,2)</f>
        <v>0</v>
      </c>
      <c r="H19" s="173">
        <v>0</v>
      </c>
      <c r="I19" s="174">
        <f>ROUND(E19*H19,2)</f>
        <v>0</v>
      </c>
      <c r="J19" s="173">
        <v>3000</v>
      </c>
      <c r="K19" s="174">
        <f>ROUND(E19*J19,2)</f>
        <v>3000</v>
      </c>
      <c r="L19" s="174">
        <v>21</v>
      </c>
      <c r="M19" s="174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4"/>
      <c r="S19" s="174" t="s">
        <v>150</v>
      </c>
      <c r="T19" s="175" t="s">
        <v>132</v>
      </c>
      <c r="U19" s="160">
        <v>0</v>
      </c>
      <c r="V19" s="160">
        <f>ROUND(E19*U19,2)</f>
        <v>0</v>
      </c>
      <c r="W19" s="160"/>
      <c r="X19" s="160" t="s">
        <v>133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146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3"/>
      <c r="B20" s="4"/>
      <c r="C20" s="187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E20">
        <v>15</v>
      </c>
      <c r="AF20">
        <v>21</v>
      </c>
      <c r="AG20" t="s">
        <v>113</v>
      </c>
    </row>
    <row r="21" spans="1:60" x14ac:dyDescent="0.2">
      <c r="A21" s="153"/>
      <c r="B21" s="154" t="s">
        <v>29</v>
      </c>
      <c r="C21" s="188"/>
      <c r="D21" s="155"/>
      <c r="E21" s="156"/>
      <c r="F21" s="156"/>
      <c r="G21" s="168">
        <f>G8+G15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E21">
        <f>SUMIF(L7:L19,AE20,G7:G19)</f>
        <v>0</v>
      </c>
      <c r="AF21">
        <f>SUMIF(L7:L19,AF20,G7:G19)</f>
        <v>0</v>
      </c>
      <c r="AG21" t="s">
        <v>153</v>
      </c>
    </row>
    <row r="22" spans="1:60" x14ac:dyDescent="0.2">
      <c r="C22" s="189"/>
      <c r="D22" s="10"/>
      <c r="AG22" t="s">
        <v>154</v>
      </c>
    </row>
    <row r="23" spans="1:60" x14ac:dyDescent="0.2">
      <c r="D23" s="10"/>
    </row>
    <row r="24" spans="1:60" x14ac:dyDescent="0.2">
      <c r="D24" s="10"/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C14:G14"/>
    <mergeCell ref="C17:G17"/>
    <mergeCell ref="A1:G1"/>
    <mergeCell ref="C2:G2"/>
    <mergeCell ref="C3:G3"/>
    <mergeCell ref="C4:G4"/>
    <mergeCell ref="C10:G10"/>
    <mergeCell ref="C12:G12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80D0A-E12D-43E8-A020-033926C1B7AA}">
  <sheetPr>
    <outlinePr summaryBelow="0"/>
  </sheetPr>
  <dimension ref="A1:BH5000"/>
  <sheetViews>
    <sheetView workbookViewId="0">
      <pane ySplit="7" topLeftCell="A8" activePane="bottomLeft" state="frozen"/>
      <selection pane="bottomLeft" activeCell="C27" sqref="C27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54" t="s">
        <v>155</v>
      </c>
      <c r="B1" s="354"/>
      <c r="C1" s="354"/>
      <c r="D1" s="354"/>
      <c r="E1" s="354"/>
      <c r="F1" s="354"/>
      <c r="G1" s="354"/>
      <c r="AG1" t="s">
        <v>98</v>
      </c>
    </row>
    <row r="2" spans="1:60" ht="25.15" customHeight="1" x14ac:dyDescent="0.2">
      <c r="A2" s="49" t="s">
        <v>7</v>
      </c>
      <c r="B2" s="48" t="s">
        <v>43</v>
      </c>
      <c r="C2" s="355" t="s">
        <v>44</v>
      </c>
      <c r="D2" s="356"/>
      <c r="E2" s="356"/>
      <c r="F2" s="356"/>
      <c r="G2" s="357"/>
      <c r="AG2" t="s">
        <v>99</v>
      </c>
    </row>
    <row r="3" spans="1:60" ht="25.15" customHeight="1" x14ac:dyDescent="0.2">
      <c r="A3" s="49" t="s">
        <v>8</v>
      </c>
      <c r="B3" s="48" t="s">
        <v>61</v>
      </c>
      <c r="C3" s="355" t="s">
        <v>44</v>
      </c>
      <c r="D3" s="356"/>
      <c r="E3" s="356"/>
      <c r="F3" s="356"/>
      <c r="G3" s="357"/>
      <c r="AC3" s="125" t="s">
        <v>99</v>
      </c>
      <c r="AG3" t="s">
        <v>103</v>
      </c>
    </row>
    <row r="4" spans="1:60" ht="25.15" customHeight="1" x14ac:dyDescent="0.2">
      <c r="A4" s="143" t="s">
        <v>9</v>
      </c>
      <c r="B4" s="144" t="s">
        <v>61</v>
      </c>
      <c r="C4" s="358" t="s">
        <v>62</v>
      </c>
      <c r="D4" s="359"/>
      <c r="E4" s="359"/>
      <c r="F4" s="359"/>
      <c r="G4" s="360"/>
      <c r="AG4" t="s">
        <v>104</v>
      </c>
    </row>
    <row r="5" spans="1:60" x14ac:dyDescent="0.2">
      <c r="D5" s="10"/>
    </row>
    <row r="6" spans="1:60" ht="38.25" x14ac:dyDescent="0.2">
      <c r="A6" s="146" t="s">
        <v>105</v>
      </c>
      <c r="B6" s="148" t="s">
        <v>106</v>
      </c>
      <c r="C6" s="148" t="s">
        <v>107</v>
      </c>
      <c r="D6" s="147" t="s">
        <v>108</v>
      </c>
      <c r="E6" s="146" t="s">
        <v>109</v>
      </c>
      <c r="F6" s="145" t="s">
        <v>110</v>
      </c>
      <c r="G6" s="146" t="s">
        <v>29</v>
      </c>
      <c r="H6" s="149" t="s">
        <v>30</v>
      </c>
      <c r="I6" s="149" t="s">
        <v>111</v>
      </c>
      <c r="J6" s="149" t="s">
        <v>31</v>
      </c>
      <c r="K6" s="149" t="s">
        <v>112</v>
      </c>
      <c r="L6" s="149" t="s">
        <v>113</v>
      </c>
      <c r="M6" s="149" t="s">
        <v>114</v>
      </c>
      <c r="N6" s="149" t="s">
        <v>115</v>
      </c>
      <c r="O6" s="149" t="s">
        <v>116</v>
      </c>
      <c r="P6" s="149" t="s">
        <v>117</v>
      </c>
      <c r="Q6" s="149" t="s">
        <v>118</v>
      </c>
      <c r="R6" s="149" t="s">
        <v>119</v>
      </c>
      <c r="S6" s="149" t="s">
        <v>120</v>
      </c>
      <c r="T6" s="149" t="s">
        <v>121</v>
      </c>
      <c r="U6" s="149" t="s">
        <v>122</v>
      </c>
      <c r="V6" s="149" t="s">
        <v>123</v>
      </c>
      <c r="W6" s="149" t="s">
        <v>124</v>
      </c>
      <c r="X6" s="149" t="s">
        <v>125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126</v>
      </c>
      <c r="B8" s="163" t="s">
        <v>81</v>
      </c>
      <c r="C8" s="184" t="s">
        <v>82</v>
      </c>
      <c r="D8" s="164"/>
      <c r="E8" s="165"/>
      <c r="F8" s="166"/>
      <c r="G8" s="166">
        <f>SUMIF(AG9:AG11,"&lt;&gt;NOR",G9:G11)</f>
        <v>0</v>
      </c>
      <c r="H8" s="166"/>
      <c r="I8" s="166">
        <f>SUM(I9:I11)</f>
        <v>54.99</v>
      </c>
      <c r="J8" s="166"/>
      <c r="K8" s="166">
        <f>SUM(K9:K11)</f>
        <v>149.16</v>
      </c>
      <c r="L8" s="166"/>
      <c r="M8" s="166">
        <f>SUM(M9:M11)</f>
        <v>0</v>
      </c>
      <c r="N8" s="165"/>
      <c r="O8" s="165">
        <f>SUM(O9:O11)</f>
        <v>0.01</v>
      </c>
      <c r="P8" s="165"/>
      <c r="Q8" s="165">
        <f>SUM(Q9:Q11)</f>
        <v>0</v>
      </c>
      <c r="R8" s="166"/>
      <c r="S8" s="166"/>
      <c r="T8" s="167"/>
      <c r="U8" s="161"/>
      <c r="V8" s="161">
        <f>SUM(V9:V11)</f>
        <v>0.28000000000000003</v>
      </c>
      <c r="W8" s="161"/>
      <c r="X8" s="161"/>
      <c r="AG8" t="s">
        <v>127</v>
      </c>
    </row>
    <row r="9" spans="1:60" outlineLevel="1" x14ac:dyDescent="0.2">
      <c r="A9" s="169">
        <v>1</v>
      </c>
      <c r="B9" s="170" t="s">
        <v>156</v>
      </c>
      <c r="C9" s="185" t="s">
        <v>157</v>
      </c>
      <c r="D9" s="171" t="s">
        <v>158</v>
      </c>
      <c r="E9" s="172">
        <v>0.15</v>
      </c>
      <c r="F9" s="173">
        <v>0</v>
      </c>
      <c r="G9" s="174">
        <f>ROUND(E9*F9,2)</f>
        <v>0</v>
      </c>
      <c r="H9" s="173">
        <v>366.63</v>
      </c>
      <c r="I9" s="174">
        <f>ROUND(E9*H9,2)</f>
        <v>54.99</v>
      </c>
      <c r="J9" s="173">
        <v>994.37</v>
      </c>
      <c r="K9" s="174">
        <f>ROUND(E9*J9,2)</f>
        <v>149.16</v>
      </c>
      <c r="L9" s="174">
        <v>21</v>
      </c>
      <c r="M9" s="174">
        <f>G9*(1+L9/100)</f>
        <v>0</v>
      </c>
      <c r="N9" s="172">
        <v>3.8289999999999998E-2</v>
      </c>
      <c r="O9" s="172">
        <f>ROUND(E9*N9,2)</f>
        <v>0.01</v>
      </c>
      <c r="P9" s="172">
        <v>0</v>
      </c>
      <c r="Q9" s="172">
        <f>ROUND(E9*P9,2)</f>
        <v>0</v>
      </c>
      <c r="R9" s="174" t="s">
        <v>159</v>
      </c>
      <c r="S9" s="174" t="s">
        <v>131</v>
      </c>
      <c r="T9" s="175" t="s">
        <v>131</v>
      </c>
      <c r="U9" s="160">
        <v>1.8764099999999999</v>
      </c>
      <c r="V9" s="160">
        <f>ROUND(E9*U9,2)</f>
        <v>0.28000000000000003</v>
      </c>
      <c r="W9" s="160"/>
      <c r="X9" s="160" t="s">
        <v>160</v>
      </c>
      <c r="Y9" s="150"/>
      <c r="Z9" s="150"/>
      <c r="AA9" s="150"/>
      <c r="AB9" s="150"/>
      <c r="AC9" s="150"/>
      <c r="AD9" s="150"/>
      <c r="AE9" s="150"/>
      <c r="AF9" s="150"/>
      <c r="AG9" s="150" t="s">
        <v>161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363" t="s">
        <v>162</v>
      </c>
      <c r="D10" s="364"/>
      <c r="E10" s="364"/>
      <c r="F10" s="364"/>
      <c r="G10" s="364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50"/>
      <c r="Z10" s="150"/>
      <c r="AA10" s="150"/>
      <c r="AB10" s="150"/>
      <c r="AC10" s="150"/>
      <c r="AD10" s="150"/>
      <c r="AE10" s="150"/>
      <c r="AF10" s="150"/>
      <c r="AG10" s="150" t="s">
        <v>163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92" t="s">
        <v>164</v>
      </c>
      <c r="D11" s="190"/>
      <c r="E11" s="191">
        <v>0.15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50"/>
      <c r="Z11" s="150"/>
      <c r="AA11" s="150"/>
      <c r="AB11" s="150"/>
      <c r="AC11" s="150"/>
      <c r="AD11" s="150"/>
      <c r="AE11" s="150"/>
      <c r="AF11" s="150"/>
      <c r="AG11" s="150" t="s">
        <v>165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162" t="s">
        <v>126</v>
      </c>
      <c r="B12" s="163" t="s">
        <v>83</v>
      </c>
      <c r="C12" s="184" t="s">
        <v>84</v>
      </c>
      <c r="D12" s="164"/>
      <c r="E12" s="165"/>
      <c r="F12" s="166"/>
      <c r="G12" s="166">
        <f>SUMIF(AG13:AG15,"&lt;&gt;NOR",G13:G15)</f>
        <v>0</v>
      </c>
      <c r="H12" s="166"/>
      <c r="I12" s="166">
        <f>SUM(I13:I15)</f>
        <v>2634.11</v>
      </c>
      <c r="J12" s="166"/>
      <c r="K12" s="166">
        <f>SUM(K13:K15)</f>
        <v>6684.12</v>
      </c>
      <c r="L12" s="166"/>
      <c r="M12" s="166">
        <f>SUM(M13:M15)</f>
        <v>0</v>
      </c>
      <c r="N12" s="165"/>
      <c r="O12" s="165">
        <f>SUM(O13:O15)</f>
        <v>0</v>
      </c>
      <c r="P12" s="165"/>
      <c r="Q12" s="165">
        <f>SUM(Q13:Q15)</f>
        <v>0</v>
      </c>
      <c r="R12" s="166"/>
      <c r="S12" s="166"/>
      <c r="T12" s="167"/>
      <c r="U12" s="161"/>
      <c r="V12" s="161">
        <f>SUM(V13:V15)</f>
        <v>6.49</v>
      </c>
      <c r="W12" s="161"/>
      <c r="X12" s="161"/>
      <c r="AG12" t="s">
        <v>127</v>
      </c>
    </row>
    <row r="13" spans="1:60" outlineLevel="1" x14ac:dyDescent="0.2">
      <c r="A13" s="177">
        <v>2</v>
      </c>
      <c r="B13" s="178" t="s">
        <v>196</v>
      </c>
      <c r="C13" s="186" t="s">
        <v>195</v>
      </c>
      <c r="D13" s="179" t="s">
        <v>158</v>
      </c>
      <c r="E13" s="180">
        <v>21.07</v>
      </c>
      <c r="F13" s="181">
        <v>0</v>
      </c>
      <c r="G13" s="182">
        <f>ROUND(E13*F13,2)</f>
        <v>0</v>
      </c>
      <c r="H13" s="181">
        <v>1.59</v>
      </c>
      <c r="I13" s="182">
        <f>ROUND(E13*H13,2)</f>
        <v>33.5</v>
      </c>
      <c r="J13" s="181">
        <v>129.41</v>
      </c>
      <c r="K13" s="182">
        <f>ROUND(E13*J13,2)</f>
        <v>2726.67</v>
      </c>
      <c r="L13" s="182">
        <v>21</v>
      </c>
      <c r="M13" s="182">
        <f>G13*(1+L13/100)</f>
        <v>0</v>
      </c>
      <c r="N13" s="180">
        <v>4.0000000000000003E-5</v>
      </c>
      <c r="O13" s="180">
        <f>ROUND(E13*N13,2)</f>
        <v>0</v>
      </c>
      <c r="P13" s="180">
        <v>0</v>
      </c>
      <c r="Q13" s="180">
        <f>ROUND(E13*P13,2)</f>
        <v>0</v>
      </c>
      <c r="R13" s="182" t="s">
        <v>166</v>
      </c>
      <c r="S13" s="182" t="s">
        <v>131</v>
      </c>
      <c r="T13" s="183" t="s">
        <v>131</v>
      </c>
      <c r="U13" s="160">
        <v>0.308</v>
      </c>
      <c r="V13" s="160">
        <f>ROUND(E13*U13,2)</f>
        <v>6.49</v>
      </c>
      <c r="W13" s="160"/>
      <c r="X13" s="160" t="s">
        <v>160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161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69">
        <v>3</v>
      </c>
      <c r="B14" s="170" t="s">
        <v>167</v>
      </c>
      <c r="C14" s="185" t="s">
        <v>168</v>
      </c>
      <c r="D14" s="171" t="s">
        <v>158</v>
      </c>
      <c r="E14" s="172">
        <v>113.07</v>
      </c>
      <c r="F14" s="173">
        <v>0</v>
      </c>
      <c r="G14" s="174">
        <f>ROUND(E14*F14,2)</f>
        <v>0</v>
      </c>
      <c r="H14" s="173">
        <v>23</v>
      </c>
      <c r="I14" s="174">
        <f>ROUND(E14*H14,2)</f>
        <v>2600.61</v>
      </c>
      <c r="J14" s="173">
        <v>35</v>
      </c>
      <c r="K14" s="174">
        <f>ROUND(E14*J14,2)</f>
        <v>3957.45</v>
      </c>
      <c r="L14" s="174">
        <v>21</v>
      </c>
      <c r="M14" s="174">
        <f>G14*(1+L14/100)</f>
        <v>0</v>
      </c>
      <c r="N14" s="172">
        <v>4.0000000000000003E-5</v>
      </c>
      <c r="O14" s="172">
        <f>ROUND(E14*N14,2)</f>
        <v>0</v>
      </c>
      <c r="P14" s="172">
        <v>0</v>
      </c>
      <c r="Q14" s="172">
        <f>ROUND(E14*P14,2)</f>
        <v>0</v>
      </c>
      <c r="R14" s="174"/>
      <c r="S14" s="174" t="s">
        <v>150</v>
      </c>
      <c r="T14" s="175" t="s">
        <v>132</v>
      </c>
      <c r="U14" s="160">
        <v>0</v>
      </c>
      <c r="V14" s="160">
        <f>ROUND(E14*U14,2)</f>
        <v>0</v>
      </c>
      <c r="W14" s="160"/>
      <c r="X14" s="160" t="s">
        <v>160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169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92" t="s">
        <v>170</v>
      </c>
      <c r="D15" s="190"/>
      <c r="E15" s="191">
        <v>113.07</v>
      </c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50"/>
      <c r="Z15" s="150"/>
      <c r="AA15" s="150"/>
      <c r="AB15" s="150"/>
      <c r="AC15" s="150"/>
      <c r="AD15" s="150"/>
      <c r="AE15" s="150"/>
      <c r="AF15" s="150"/>
      <c r="AG15" s="150" t="s">
        <v>165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x14ac:dyDescent="0.2">
      <c r="A16" s="162" t="s">
        <v>126</v>
      </c>
      <c r="B16" s="163" t="s">
        <v>85</v>
      </c>
      <c r="C16" s="184" t="s">
        <v>86</v>
      </c>
      <c r="D16" s="164"/>
      <c r="E16" s="165"/>
      <c r="F16" s="166"/>
      <c r="G16" s="166">
        <f>SUMIF(AG17:AG19,"&lt;&gt;NOR",G17:G19)</f>
        <v>0</v>
      </c>
      <c r="H16" s="166"/>
      <c r="I16" s="166">
        <f>SUM(I17:I19)</f>
        <v>28.72</v>
      </c>
      <c r="J16" s="166"/>
      <c r="K16" s="166">
        <f>SUM(K17:K19)</f>
        <v>69.680000000000007</v>
      </c>
      <c r="L16" s="166"/>
      <c r="M16" s="166">
        <f>SUM(M17:M19)</f>
        <v>0</v>
      </c>
      <c r="N16" s="165"/>
      <c r="O16" s="165">
        <f>SUM(O17:O19)</f>
        <v>0</v>
      </c>
      <c r="P16" s="165"/>
      <c r="Q16" s="165">
        <f>SUM(Q17:Q19)</f>
        <v>0</v>
      </c>
      <c r="R16" s="166"/>
      <c r="S16" s="166"/>
      <c r="T16" s="167"/>
      <c r="U16" s="161"/>
      <c r="V16" s="161">
        <f>SUM(V17:V19)</f>
        <v>0.16</v>
      </c>
      <c r="W16" s="161"/>
      <c r="X16" s="161"/>
      <c r="AG16" t="s">
        <v>127</v>
      </c>
    </row>
    <row r="17" spans="1:60" ht="22.5" outlineLevel="1" x14ac:dyDescent="0.2">
      <c r="A17" s="169">
        <v>4</v>
      </c>
      <c r="B17" s="170" t="s">
        <v>171</v>
      </c>
      <c r="C17" s="185" t="s">
        <v>172</v>
      </c>
      <c r="D17" s="171" t="s">
        <v>173</v>
      </c>
      <c r="E17" s="172">
        <v>2</v>
      </c>
      <c r="F17" s="173">
        <v>0</v>
      </c>
      <c r="G17" s="174">
        <f>ROUND(E17*F17,2)</f>
        <v>0</v>
      </c>
      <c r="H17" s="173">
        <v>14.36</v>
      </c>
      <c r="I17" s="174">
        <f>ROUND(E17*H17,2)</f>
        <v>28.72</v>
      </c>
      <c r="J17" s="173">
        <v>34.840000000000003</v>
      </c>
      <c r="K17" s="174">
        <f>ROUND(E17*J17,2)</f>
        <v>69.680000000000007</v>
      </c>
      <c r="L17" s="174">
        <v>21</v>
      </c>
      <c r="M17" s="174">
        <f>G17*(1+L17/100)</f>
        <v>0</v>
      </c>
      <c r="N17" s="172">
        <v>4.8999999999999998E-4</v>
      </c>
      <c r="O17" s="172">
        <f>ROUND(E17*N17,2)</f>
        <v>0</v>
      </c>
      <c r="P17" s="172">
        <v>2E-3</v>
      </c>
      <c r="Q17" s="172">
        <f>ROUND(E17*P17,2)</f>
        <v>0</v>
      </c>
      <c r="R17" s="174" t="s">
        <v>174</v>
      </c>
      <c r="S17" s="174" t="s">
        <v>131</v>
      </c>
      <c r="T17" s="175" t="s">
        <v>131</v>
      </c>
      <c r="U17" s="160">
        <v>8.2000000000000003E-2</v>
      </c>
      <c r="V17" s="160">
        <f>ROUND(E17*U17,2)</f>
        <v>0.16</v>
      </c>
      <c r="W17" s="160"/>
      <c r="X17" s="160" t="s">
        <v>160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161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363" t="s">
        <v>175</v>
      </c>
      <c r="D18" s="364"/>
      <c r="E18" s="364"/>
      <c r="F18" s="364"/>
      <c r="G18" s="364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50"/>
      <c r="Z18" s="150"/>
      <c r="AA18" s="150"/>
      <c r="AB18" s="150"/>
      <c r="AC18" s="150"/>
      <c r="AD18" s="150"/>
      <c r="AE18" s="150"/>
      <c r="AF18" s="150"/>
      <c r="AG18" s="150" t="s">
        <v>163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361" t="s">
        <v>176</v>
      </c>
      <c r="D19" s="362"/>
      <c r="E19" s="362"/>
      <c r="F19" s="362"/>
      <c r="G19" s="362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50"/>
      <c r="Z19" s="150"/>
      <c r="AA19" s="150"/>
      <c r="AB19" s="150"/>
      <c r="AC19" s="150"/>
      <c r="AD19" s="150"/>
      <c r="AE19" s="150"/>
      <c r="AF19" s="150"/>
      <c r="AG19" s="150" t="s">
        <v>136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162" t="s">
        <v>126</v>
      </c>
      <c r="B20" s="163" t="s">
        <v>87</v>
      </c>
      <c r="C20" s="184" t="s">
        <v>88</v>
      </c>
      <c r="D20" s="164"/>
      <c r="E20" s="165"/>
      <c r="F20" s="166"/>
      <c r="G20" s="166">
        <f>SUMIF(AG21:AG25,"&lt;&gt;NOR",G21:G25)</f>
        <v>0</v>
      </c>
      <c r="H20" s="166"/>
      <c r="I20" s="166">
        <f>SUM(I21:I25)</f>
        <v>0</v>
      </c>
      <c r="J20" s="166"/>
      <c r="K20" s="166">
        <f>SUM(K21:K25)</f>
        <v>10.28</v>
      </c>
      <c r="L20" s="166"/>
      <c r="M20" s="166">
        <f>SUM(M21:M25)</f>
        <v>0</v>
      </c>
      <c r="N20" s="165"/>
      <c r="O20" s="165">
        <f>SUM(O21:O25)</f>
        <v>0</v>
      </c>
      <c r="P20" s="165"/>
      <c r="Q20" s="165">
        <f>SUM(Q21:Q25)</f>
        <v>0</v>
      </c>
      <c r="R20" s="166"/>
      <c r="S20" s="166"/>
      <c r="T20" s="167"/>
      <c r="U20" s="161"/>
      <c r="V20" s="161">
        <f>SUM(V21:V25)</f>
        <v>0.02</v>
      </c>
      <c r="W20" s="161"/>
      <c r="X20" s="161"/>
      <c r="AG20" t="s">
        <v>127</v>
      </c>
    </row>
    <row r="21" spans="1:60" ht="22.5" outlineLevel="1" x14ac:dyDescent="0.2">
      <c r="A21" s="169">
        <v>5</v>
      </c>
      <c r="B21" s="170" t="s">
        <v>177</v>
      </c>
      <c r="C21" s="185" t="s">
        <v>178</v>
      </c>
      <c r="D21" s="171" t="s">
        <v>179</v>
      </c>
      <c r="E21" s="172">
        <v>1.209E-2</v>
      </c>
      <c r="F21" s="173">
        <v>0</v>
      </c>
      <c r="G21" s="174">
        <f>ROUND(E21*F21,2)</f>
        <v>0</v>
      </c>
      <c r="H21" s="173">
        <v>0</v>
      </c>
      <c r="I21" s="174">
        <f>ROUND(E21*H21,2)</f>
        <v>0</v>
      </c>
      <c r="J21" s="173">
        <v>850</v>
      </c>
      <c r="K21" s="174">
        <f>ROUND(E21*J21,2)</f>
        <v>10.28</v>
      </c>
      <c r="L21" s="174">
        <v>21</v>
      </c>
      <c r="M21" s="174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4" t="s">
        <v>159</v>
      </c>
      <c r="S21" s="174" t="s">
        <v>131</v>
      </c>
      <c r="T21" s="175" t="s">
        <v>131</v>
      </c>
      <c r="U21" s="160">
        <v>1.8919999999999999</v>
      </c>
      <c r="V21" s="160">
        <f>ROUND(E21*U21,2)</f>
        <v>0.02</v>
      </c>
      <c r="W21" s="160"/>
      <c r="X21" s="160" t="s">
        <v>180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181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363" t="s">
        <v>182</v>
      </c>
      <c r="D22" s="364"/>
      <c r="E22" s="364"/>
      <c r="F22" s="364"/>
      <c r="G22" s="364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50"/>
      <c r="Z22" s="150"/>
      <c r="AA22" s="150"/>
      <c r="AB22" s="150"/>
      <c r="AC22" s="150"/>
      <c r="AD22" s="150"/>
      <c r="AE22" s="150"/>
      <c r="AF22" s="150"/>
      <c r="AG22" s="150" t="s">
        <v>163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92" t="s">
        <v>183</v>
      </c>
      <c r="D23" s="190"/>
      <c r="E23" s="191"/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50"/>
      <c r="Z23" s="150"/>
      <c r="AA23" s="150"/>
      <c r="AB23" s="150"/>
      <c r="AC23" s="150"/>
      <c r="AD23" s="150"/>
      <c r="AE23" s="150"/>
      <c r="AF23" s="150"/>
      <c r="AG23" s="150" t="s">
        <v>165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92" t="s">
        <v>184</v>
      </c>
      <c r="D24" s="190"/>
      <c r="E24" s="191"/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50"/>
      <c r="Z24" s="150"/>
      <c r="AA24" s="150"/>
      <c r="AB24" s="150"/>
      <c r="AC24" s="150"/>
      <c r="AD24" s="150"/>
      <c r="AE24" s="150"/>
      <c r="AF24" s="150"/>
      <c r="AG24" s="150" t="s">
        <v>165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92" t="s">
        <v>185</v>
      </c>
      <c r="D25" s="190"/>
      <c r="E25" s="191">
        <v>1.209E-2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50"/>
      <c r="Z25" s="150"/>
      <c r="AA25" s="150"/>
      <c r="AB25" s="150"/>
      <c r="AC25" s="150"/>
      <c r="AD25" s="150"/>
      <c r="AE25" s="150"/>
      <c r="AF25" s="150"/>
      <c r="AG25" s="150" t="s">
        <v>165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x14ac:dyDescent="0.2">
      <c r="A26" s="162" t="s">
        <v>126</v>
      </c>
      <c r="B26" s="163" t="s">
        <v>89</v>
      </c>
      <c r="C26" s="184" t="s">
        <v>90</v>
      </c>
      <c r="D26" s="164"/>
      <c r="E26" s="165"/>
      <c r="F26" s="166"/>
      <c r="G26" s="166">
        <f>SUMIF(AG27:AG28,"&lt;&gt;NOR",G27:G28)</f>
        <v>0</v>
      </c>
      <c r="H26" s="166"/>
      <c r="I26" s="166">
        <f>SUM(I27:I28)</f>
        <v>524.26</v>
      </c>
      <c r="J26" s="166"/>
      <c r="K26" s="166">
        <f>SUM(K27:K28)</f>
        <v>1572.34</v>
      </c>
      <c r="L26" s="166"/>
      <c r="M26" s="166">
        <f>SUM(M27:M28)</f>
        <v>0</v>
      </c>
      <c r="N26" s="165"/>
      <c r="O26" s="165">
        <f>SUM(O27:O28)</f>
        <v>0.01</v>
      </c>
      <c r="P26" s="165"/>
      <c r="Q26" s="165">
        <f>SUM(Q27:Q28)</f>
        <v>0</v>
      </c>
      <c r="R26" s="166"/>
      <c r="S26" s="166"/>
      <c r="T26" s="167"/>
      <c r="U26" s="161"/>
      <c r="V26" s="161">
        <f>SUM(V27:V28)</f>
        <v>2.95</v>
      </c>
      <c r="W26" s="161"/>
      <c r="X26" s="161"/>
      <c r="AG26" t="s">
        <v>127</v>
      </c>
    </row>
    <row r="27" spans="1:60" outlineLevel="1" x14ac:dyDescent="0.2">
      <c r="A27" s="177">
        <v>6</v>
      </c>
      <c r="B27" s="178" t="s">
        <v>186</v>
      </c>
      <c r="C27" s="186" t="s">
        <v>187</v>
      </c>
      <c r="D27" s="179" t="s">
        <v>158</v>
      </c>
      <c r="E27" s="180">
        <v>22</v>
      </c>
      <c r="F27" s="181">
        <v>0</v>
      </c>
      <c r="G27" s="182">
        <f>ROUND(E27*F27,2)</f>
        <v>0</v>
      </c>
      <c r="H27" s="181">
        <v>5.59</v>
      </c>
      <c r="I27" s="182">
        <f>ROUND(E27*H27,2)</f>
        <v>122.98</v>
      </c>
      <c r="J27" s="181">
        <v>17.309999999999999</v>
      </c>
      <c r="K27" s="182">
        <f>ROUND(E27*J27,2)</f>
        <v>380.82</v>
      </c>
      <c r="L27" s="182">
        <v>21</v>
      </c>
      <c r="M27" s="182">
        <f>G27*(1+L27/100)</f>
        <v>0</v>
      </c>
      <c r="N27" s="180">
        <v>6.9999999999999994E-5</v>
      </c>
      <c r="O27" s="180">
        <f>ROUND(E27*N27,2)</f>
        <v>0</v>
      </c>
      <c r="P27" s="180">
        <v>0</v>
      </c>
      <c r="Q27" s="180">
        <f>ROUND(E27*P27,2)</f>
        <v>0</v>
      </c>
      <c r="R27" s="182" t="s">
        <v>188</v>
      </c>
      <c r="S27" s="182" t="s">
        <v>131</v>
      </c>
      <c r="T27" s="183" t="s">
        <v>131</v>
      </c>
      <c r="U27" s="160">
        <v>3.2480000000000002E-2</v>
      </c>
      <c r="V27" s="160">
        <f>ROUND(E27*U27,2)</f>
        <v>0.71</v>
      </c>
      <c r="W27" s="160"/>
      <c r="X27" s="160" t="s">
        <v>160</v>
      </c>
      <c r="Y27" s="150"/>
      <c r="Z27" s="150"/>
      <c r="AA27" s="150"/>
      <c r="AB27" s="150"/>
      <c r="AC27" s="150"/>
      <c r="AD27" s="150"/>
      <c r="AE27" s="150"/>
      <c r="AF27" s="150"/>
      <c r="AG27" s="150" t="s">
        <v>161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69">
        <v>7</v>
      </c>
      <c r="B28" s="170" t="s">
        <v>189</v>
      </c>
      <c r="C28" s="185" t="s">
        <v>190</v>
      </c>
      <c r="D28" s="171" t="s">
        <v>158</v>
      </c>
      <c r="E28" s="172">
        <v>22</v>
      </c>
      <c r="F28" s="173">
        <v>0</v>
      </c>
      <c r="G28" s="174">
        <f>ROUND(E28*F28,2)</f>
        <v>0</v>
      </c>
      <c r="H28" s="173">
        <v>18.239999999999998</v>
      </c>
      <c r="I28" s="174">
        <f>ROUND(E28*H28,2)</f>
        <v>401.28</v>
      </c>
      <c r="J28" s="173">
        <v>54.16</v>
      </c>
      <c r="K28" s="174">
        <f>ROUND(E28*J28,2)</f>
        <v>1191.52</v>
      </c>
      <c r="L28" s="174">
        <v>21</v>
      </c>
      <c r="M28" s="174">
        <f>G28*(1+L28/100)</f>
        <v>0</v>
      </c>
      <c r="N28" s="172">
        <v>2.9E-4</v>
      </c>
      <c r="O28" s="172">
        <f>ROUND(E28*N28,2)</f>
        <v>0.01</v>
      </c>
      <c r="P28" s="172">
        <v>0</v>
      </c>
      <c r="Q28" s="172">
        <f>ROUND(E28*P28,2)</f>
        <v>0</v>
      </c>
      <c r="R28" s="174" t="s">
        <v>188</v>
      </c>
      <c r="S28" s="174" t="s">
        <v>131</v>
      </c>
      <c r="T28" s="175" t="s">
        <v>131</v>
      </c>
      <c r="U28" s="160">
        <v>0.10191</v>
      </c>
      <c r="V28" s="160">
        <f>ROUND(E28*U28,2)</f>
        <v>2.2400000000000002</v>
      </c>
      <c r="W28" s="160"/>
      <c r="X28" s="160" t="s">
        <v>160</v>
      </c>
      <c r="Y28" s="150"/>
      <c r="Z28" s="150"/>
      <c r="AA28" s="150"/>
      <c r="AB28" s="150"/>
      <c r="AC28" s="150"/>
      <c r="AD28" s="150"/>
      <c r="AE28" s="150"/>
      <c r="AF28" s="150"/>
      <c r="AG28" s="150" t="s">
        <v>161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3"/>
      <c r="B29" s="4"/>
      <c r="C29" s="187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AE29">
        <v>15</v>
      </c>
      <c r="AF29">
        <v>21</v>
      </c>
      <c r="AG29" t="s">
        <v>113</v>
      </c>
    </row>
    <row r="30" spans="1:60" x14ac:dyDescent="0.2">
      <c r="A30" s="153"/>
      <c r="B30" s="154" t="s">
        <v>29</v>
      </c>
      <c r="C30" s="188"/>
      <c r="D30" s="155"/>
      <c r="E30" s="156"/>
      <c r="F30" s="156"/>
      <c r="G30" s="168">
        <f>G8+G12+G16+G20+G26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f>SUMIF(L7:L28,AE29,G7:G28)</f>
        <v>0</v>
      </c>
      <c r="AF30">
        <f>SUMIF(L7:L28,AF29,G7:G28)</f>
        <v>0</v>
      </c>
      <c r="AG30" t="s">
        <v>153</v>
      </c>
    </row>
    <row r="31" spans="1:60" x14ac:dyDescent="0.2">
      <c r="C31" s="189"/>
      <c r="D31" s="10"/>
      <c r="AG31" t="s">
        <v>154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8">
    <mergeCell ref="C19:G19"/>
    <mergeCell ref="C22:G22"/>
    <mergeCell ref="A1:G1"/>
    <mergeCell ref="C2:G2"/>
    <mergeCell ref="C3:G3"/>
    <mergeCell ref="C4:G4"/>
    <mergeCell ref="C10:G10"/>
    <mergeCell ref="C18:G18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B162E-133C-4EA8-9292-E44AB5182DE0}">
  <sheetPr>
    <outlinePr summaryBelow="0"/>
  </sheetPr>
  <dimension ref="A1:BH5000"/>
  <sheetViews>
    <sheetView workbookViewId="0">
      <pane ySplit="7" topLeftCell="A8" activePane="bottomLeft" state="frozen"/>
      <selection pane="bottomLeft" activeCell="F24" sqref="F24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54" t="s">
        <v>155</v>
      </c>
      <c r="B1" s="354"/>
      <c r="C1" s="354"/>
      <c r="D1" s="354"/>
      <c r="E1" s="354"/>
      <c r="F1" s="354"/>
      <c r="G1" s="354"/>
      <c r="AG1" t="s">
        <v>98</v>
      </c>
    </row>
    <row r="2" spans="1:60" ht="25.15" customHeight="1" x14ac:dyDescent="0.2">
      <c r="A2" s="49" t="s">
        <v>7</v>
      </c>
      <c r="B2" s="48" t="s">
        <v>43</v>
      </c>
      <c r="C2" s="355" t="s">
        <v>44</v>
      </c>
      <c r="D2" s="356"/>
      <c r="E2" s="356"/>
      <c r="F2" s="356"/>
      <c r="G2" s="357"/>
      <c r="AG2" t="s">
        <v>99</v>
      </c>
    </row>
    <row r="3" spans="1:60" ht="25.15" customHeight="1" x14ac:dyDescent="0.2">
      <c r="A3" s="49" t="s">
        <v>8</v>
      </c>
      <c r="B3" s="48" t="s">
        <v>61</v>
      </c>
      <c r="C3" s="355" t="s">
        <v>44</v>
      </c>
      <c r="D3" s="356"/>
      <c r="E3" s="356"/>
      <c r="F3" s="356"/>
      <c r="G3" s="357"/>
      <c r="AC3" s="125" t="s">
        <v>99</v>
      </c>
      <c r="AG3" t="s">
        <v>103</v>
      </c>
    </row>
    <row r="4" spans="1:60" ht="25.15" customHeight="1" x14ac:dyDescent="0.2">
      <c r="A4" s="143" t="s">
        <v>9</v>
      </c>
      <c r="B4" s="144" t="s">
        <v>63</v>
      </c>
      <c r="C4" s="358" t="s">
        <v>64</v>
      </c>
      <c r="D4" s="359"/>
      <c r="E4" s="359"/>
      <c r="F4" s="359"/>
      <c r="G4" s="360"/>
      <c r="AG4" t="s">
        <v>104</v>
      </c>
    </row>
    <row r="5" spans="1:60" x14ac:dyDescent="0.2">
      <c r="D5" s="10"/>
    </row>
    <row r="6" spans="1:60" ht="38.25" x14ac:dyDescent="0.2">
      <c r="A6" s="146" t="s">
        <v>105</v>
      </c>
      <c r="B6" s="148" t="s">
        <v>106</v>
      </c>
      <c r="C6" s="148" t="s">
        <v>107</v>
      </c>
      <c r="D6" s="147" t="s">
        <v>108</v>
      </c>
      <c r="E6" s="146" t="s">
        <v>109</v>
      </c>
      <c r="F6" s="145" t="s">
        <v>110</v>
      </c>
      <c r="G6" s="146" t="s">
        <v>29</v>
      </c>
      <c r="H6" s="149" t="s">
        <v>30</v>
      </c>
      <c r="I6" s="149" t="s">
        <v>111</v>
      </c>
      <c r="J6" s="149" t="s">
        <v>31</v>
      </c>
      <c r="K6" s="149" t="s">
        <v>112</v>
      </c>
      <c r="L6" s="149" t="s">
        <v>113</v>
      </c>
      <c r="M6" s="149" t="s">
        <v>114</v>
      </c>
      <c r="N6" s="149" t="s">
        <v>115</v>
      </c>
      <c r="O6" s="149" t="s">
        <v>116</v>
      </c>
      <c r="P6" s="149" t="s">
        <v>117</v>
      </c>
      <c r="Q6" s="149" t="s">
        <v>118</v>
      </c>
      <c r="R6" s="149" t="s">
        <v>119</v>
      </c>
      <c r="S6" s="149" t="s">
        <v>120</v>
      </c>
      <c r="T6" s="149" t="s">
        <v>121</v>
      </c>
      <c r="U6" s="149" t="s">
        <v>122</v>
      </c>
      <c r="V6" s="149" t="s">
        <v>123</v>
      </c>
      <c r="W6" s="149" t="s">
        <v>124</v>
      </c>
      <c r="X6" s="149" t="s">
        <v>125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126</v>
      </c>
      <c r="B8" s="163" t="s">
        <v>93</v>
      </c>
      <c r="C8" s="184" t="s">
        <v>94</v>
      </c>
      <c r="D8" s="164"/>
      <c r="E8" s="165"/>
      <c r="F8" s="166"/>
      <c r="G8" s="166">
        <f>SUMIF(AG9:AG9,"&lt;&gt;NOR",G9:G9)</f>
        <v>0</v>
      </c>
      <c r="H8" s="166"/>
      <c r="I8" s="166">
        <f>SUM(I9:I9)</f>
        <v>0</v>
      </c>
      <c r="J8" s="166"/>
      <c r="K8" s="166">
        <f>SUM(K9:K9)</f>
        <v>36487.22</v>
      </c>
      <c r="L8" s="166"/>
      <c r="M8" s="166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6"/>
      <c r="S8" s="166"/>
      <c r="T8" s="167"/>
      <c r="U8" s="161"/>
      <c r="V8" s="161">
        <f>SUM(V9:V9)</f>
        <v>0</v>
      </c>
      <c r="W8" s="161"/>
      <c r="X8" s="161"/>
      <c r="AG8" t="s">
        <v>127</v>
      </c>
    </row>
    <row r="9" spans="1:60" outlineLevel="1" x14ac:dyDescent="0.2">
      <c r="A9" s="169">
        <v>1</v>
      </c>
      <c r="B9" s="170" t="s">
        <v>191</v>
      </c>
      <c r="C9" s="185" t="s">
        <v>192</v>
      </c>
      <c r="D9" s="171" t="s">
        <v>193</v>
      </c>
      <c r="E9" s="172">
        <v>1</v>
      </c>
      <c r="F9" s="173">
        <f>ESIL!G46</f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36487.22</v>
      </c>
      <c r="K9" s="174">
        <f>ROUND(E9*J9,2)</f>
        <v>36487.22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150</v>
      </c>
      <c r="T9" s="175" t="s">
        <v>132</v>
      </c>
      <c r="U9" s="160">
        <v>0</v>
      </c>
      <c r="V9" s="160">
        <f>ROUND(E9*U9,2)</f>
        <v>0</v>
      </c>
      <c r="W9" s="160"/>
      <c r="X9" s="160" t="s">
        <v>160</v>
      </c>
      <c r="Y9" s="150"/>
      <c r="Z9" s="150"/>
      <c r="AA9" s="150"/>
      <c r="AB9" s="150"/>
      <c r="AC9" s="150"/>
      <c r="AD9" s="150"/>
      <c r="AE9" s="150"/>
      <c r="AF9" s="150"/>
      <c r="AG9" s="150" t="s">
        <v>161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">
      <c r="A10" s="3"/>
      <c r="B10" s="4"/>
      <c r="C10" s="187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113</v>
      </c>
    </row>
    <row r="11" spans="1:60" x14ac:dyDescent="0.2">
      <c r="A11" s="153"/>
      <c r="B11" s="154" t="s">
        <v>29</v>
      </c>
      <c r="C11" s="188"/>
      <c r="D11" s="155"/>
      <c r="E11" s="156"/>
      <c r="F11" s="156"/>
      <c r="G11" s="16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153</v>
      </c>
    </row>
    <row r="12" spans="1:60" x14ac:dyDescent="0.2">
      <c r="C12" s="189"/>
      <c r="D12" s="10"/>
      <c r="AG12" t="s">
        <v>154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A10D8-232E-48E5-9756-84B3399B9CD5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7109375" style="125" customWidth="1"/>
    <col min="3" max="3" width="63.28515625" style="125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54" t="s">
        <v>155</v>
      </c>
      <c r="B1" s="354"/>
      <c r="C1" s="354"/>
      <c r="D1" s="354"/>
      <c r="E1" s="354"/>
      <c r="F1" s="354"/>
      <c r="G1" s="354"/>
      <c r="AG1" t="s">
        <v>98</v>
      </c>
    </row>
    <row r="2" spans="1:60" ht="25.15" customHeight="1" x14ac:dyDescent="0.2">
      <c r="A2" s="49" t="s">
        <v>7</v>
      </c>
      <c r="B2" s="48" t="s">
        <v>43</v>
      </c>
      <c r="C2" s="355" t="s">
        <v>44</v>
      </c>
      <c r="D2" s="356"/>
      <c r="E2" s="356"/>
      <c r="F2" s="356"/>
      <c r="G2" s="357"/>
      <c r="AG2" t="s">
        <v>99</v>
      </c>
    </row>
    <row r="3" spans="1:60" ht="25.15" customHeight="1" x14ac:dyDescent="0.2">
      <c r="A3" s="49" t="s">
        <v>8</v>
      </c>
      <c r="B3" s="48" t="s">
        <v>61</v>
      </c>
      <c r="C3" s="355" t="s">
        <v>44</v>
      </c>
      <c r="D3" s="356"/>
      <c r="E3" s="356"/>
      <c r="F3" s="356"/>
      <c r="G3" s="357"/>
      <c r="AC3" s="125" t="s">
        <v>99</v>
      </c>
      <c r="AG3" t="s">
        <v>103</v>
      </c>
    </row>
    <row r="4" spans="1:60" ht="25.15" customHeight="1" x14ac:dyDescent="0.2">
      <c r="A4" s="143" t="s">
        <v>9</v>
      </c>
      <c r="B4" s="144" t="s">
        <v>65</v>
      </c>
      <c r="C4" s="358" t="s">
        <v>66</v>
      </c>
      <c r="D4" s="359"/>
      <c r="E4" s="359"/>
      <c r="F4" s="359"/>
      <c r="G4" s="360"/>
      <c r="AG4" t="s">
        <v>104</v>
      </c>
    </row>
    <row r="5" spans="1:60" x14ac:dyDescent="0.2">
      <c r="D5" s="10"/>
    </row>
    <row r="6" spans="1:60" ht="38.25" x14ac:dyDescent="0.2">
      <c r="A6" s="146" t="s">
        <v>105</v>
      </c>
      <c r="B6" s="148" t="s">
        <v>106</v>
      </c>
      <c r="C6" s="148" t="s">
        <v>107</v>
      </c>
      <c r="D6" s="147" t="s">
        <v>108</v>
      </c>
      <c r="E6" s="146" t="s">
        <v>109</v>
      </c>
      <c r="F6" s="145" t="s">
        <v>110</v>
      </c>
      <c r="G6" s="146" t="s">
        <v>29</v>
      </c>
      <c r="H6" s="149" t="s">
        <v>30</v>
      </c>
      <c r="I6" s="149" t="s">
        <v>111</v>
      </c>
      <c r="J6" s="149" t="s">
        <v>31</v>
      </c>
      <c r="K6" s="149" t="s">
        <v>112</v>
      </c>
      <c r="L6" s="149" t="s">
        <v>113</v>
      </c>
      <c r="M6" s="149" t="s">
        <v>114</v>
      </c>
      <c r="N6" s="149" t="s">
        <v>115</v>
      </c>
      <c r="O6" s="149" t="s">
        <v>116</v>
      </c>
      <c r="P6" s="149" t="s">
        <v>117</v>
      </c>
      <c r="Q6" s="149" t="s">
        <v>118</v>
      </c>
      <c r="R6" s="149" t="s">
        <v>119</v>
      </c>
      <c r="S6" s="149" t="s">
        <v>120</v>
      </c>
      <c r="T6" s="149" t="s">
        <v>121</v>
      </c>
      <c r="U6" s="149" t="s">
        <v>122</v>
      </c>
      <c r="V6" s="149" t="s">
        <v>123</v>
      </c>
      <c r="W6" s="149" t="s">
        <v>124</v>
      </c>
      <c r="X6" s="149" t="s">
        <v>125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</row>
    <row r="8" spans="1:60" x14ac:dyDescent="0.2">
      <c r="A8" s="162" t="s">
        <v>126</v>
      </c>
      <c r="B8" s="163" t="s">
        <v>91</v>
      </c>
      <c r="C8" s="184" t="s">
        <v>92</v>
      </c>
      <c r="D8" s="164"/>
      <c r="E8" s="165"/>
      <c r="F8" s="166"/>
      <c r="G8" s="166">
        <f>SUMIF(AG9:AG9,"&lt;&gt;NOR",G9:G9)</f>
        <v>0</v>
      </c>
      <c r="H8" s="166"/>
      <c r="I8" s="166">
        <f>SUM(I9:I9)</f>
        <v>0</v>
      </c>
      <c r="J8" s="166"/>
      <c r="K8" s="166">
        <f>SUM(K9:K9)</f>
        <v>56740</v>
      </c>
      <c r="L8" s="166"/>
      <c r="M8" s="166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6"/>
      <c r="S8" s="166"/>
      <c r="T8" s="167"/>
      <c r="U8" s="161"/>
      <c r="V8" s="161">
        <f>SUM(V9:V9)</f>
        <v>0</v>
      </c>
      <c r="W8" s="161"/>
      <c r="X8" s="161"/>
      <c r="AG8" t="s">
        <v>127</v>
      </c>
    </row>
    <row r="9" spans="1:60" outlineLevel="1" x14ac:dyDescent="0.2">
      <c r="A9" s="169">
        <v>1</v>
      </c>
      <c r="B9" s="170" t="s">
        <v>91</v>
      </c>
      <c r="C9" s="185" t="s">
        <v>194</v>
      </c>
      <c r="D9" s="171" t="s">
        <v>193</v>
      </c>
      <c r="E9" s="172">
        <v>1</v>
      </c>
      <c r="F9" s="173">
        <f>interier!E8</f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56740</v>
      </c>
      <c r="K9" s="174">
        <f>ROUND(E9*J9,2)</f>
        <v>56740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/>
      <c r="S9" s="174" t="s">
        <v>150</v>
      </c>
      <c r="T9" s="175" t="s">
        <v>132</v>
      </c>
      <c r="U9" s="160">
        <v>0</v>
      </c>
      <c r="V9" s="160">
        <f>ROUND(E9*U9,2)</f>
        <v>0</v>
      </c>
      <c r="W9" s="160"/>
      <c r="X9" s="160" t="s">
        <v>160</v>
      </c>
      <c r="Y9" s="150"/>
      <c r="Z9" s="150"/>
      <c r="AA9" s="150"/>
      <c r="AB9" s="150"/>
      <c r="AC9" s="150"/>
      <c r="AD9" s="150"/>
      <c r="AE9" s="150"/>
      <c r="AF9" s="150"/>
      <c r="AG9" s="150" t="s">
        <v>161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x14ac:dyDescent="0.2">
      <c r="A10" s="3"/>
      <c r="B10" s="4"/>
      <c r="C10" s="187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113</v>
      </c>
    </row>
    <row r="11" spans="1:60" x14ac:dyDescent="0.2">
      <c r="A11" s="153"/>
      <c r="B11" s="154" t="s">
        <v>29</v>
      </c>
      <c r="C11" s="188"/>
      <c r="D11" s="155"/>
      <c r="E11" s="156"/>
      <c r="F11" s="156"/>
      <c r="G11" s="168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153</v>
      </c>
    </row>
    <row r="12" spans="1:60" x14ac:dyDescent="0.2">
      <c r="C12" s="189"/>
      <c r="D12" s="10"/>
      <c r="AG12" t="s">
        <v>154</v>
      </c>
    </row>
    <row r="13" spans="1:60" x14ac:dyDescent="0.2">
      <c r="D13" s="10"/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19685039370078741" right="0.19685039370078741" top="0.59055118110236215" bottom="0.39370078740157483" header="0" footer="0.19685039370078741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81B6-1950-4FA3-9B25-0B502061EBBC}">
  <dimension ref="A1:G46"/>
  <sheetViews>
    <sheetView view="pageLayout" topLeftCell="A32" zoomScaleNormal="100" workbookViewId="0">
      <selection activeCell="A47" sqref="A47"/>
    </sheetView>
  </sheetViews>
  <sheetFormatPr defaultRowHeight="15" x14ac:dyDescent="0.25"/>
  <cols>
    <col min="1" max="1" width="68" style="193" customWidth="1"/>
    <col min="2" max="2" width="3.5703125" style="194" bestFit="1" customWidth="1"/>
    <col min="3" max="3" width="7" style="271" bestFit="1" customWidth="1"/>
    <col min="4" max="4" width="9.140625" style="271" bestFit="1" customWidth="1"/>
    <col min="5" max="5" width="13.28515625" style="271" customWidth="1"/>
    <col min="6" max="6" width="8.85546875" style="271" customWidth="1"/>
    <col min="7" max="7" width="13.42578125" style="271" customWidth="1"/>
    <col min="8" max="16384" width="9.140625" style="195"/>
  </cols>
  <sheetData>
    <row r="1" spans="1:7" ht="15.75" thickBot="1" x14ac:dyDescent="0.3">
      <c r="C1" s="365"/>
      <c r="D1" s="366"/>
      <c r="E1" s="366"/>
      <c r="F1" s="366"/>
      <c r="G1" s="367"/>
    </row>
    <row r="2" spans="1:7" ht="15.75" thickBot="1" x14ac:dyDescent="0.3">
      <c r="C2" s="196"/>
      <c r="D2" s="197"/>
      <c r="E2" s="198" t="s">
        <v>197</v>
      </c>
      <c r="F2" s="197"/>
      <c r="G2" s="198" t="s">
        <v>198</v>
      </c>
    </row>
    <row r="3" spans="1:7" x14ac:dyDescent="0.25">
      <c r="A3" s="199" t="s">
        <v>5</v>
      </c>
      <c r="B3" s="200" t="s">
        <v>199</v>
      </c>
      <c r="C3" s="201" t="s">
        <v>200</v>
      </c>
      <c r="D3" s="202" t="s">
        <v>201</v>
      </c>
      <c r="E3" s="203" t="s">
        <v>202</v>
      </c>
      <c r="F3" s="202" t="s">
        <v>201</v>
      </c>
      <c r="G3" s="204" t="s">
        <v>202</v>
      </c>
    </row>
    <row r="4" spans="1:7" x14ac:dyDescent="0.25">
      <c r="A4" s="199"/>
      <c r="B4" s="200"/>
      <c r="C4" s="205"/>
      <c r="D4" s="206"/>
      <c r="E4" s="207"/>
      <c r="F4" s="207"/>
      <c r="G4" s="208"/>
    </row>
    <row r="5" spans="1:7" x14ac:dyDescent="0.25">
      <c r="A5" s="209" t="s">
        <v>94</v>
      </c>
      <c r="B5" s="210" t="s">
        <v>203</v>
      </c>
      <c r="C5" s="211"/>
      <c r="D5" s="212"/>
      <c r="E5" s="213"/>
      <c r="F5" s="213"/>
      <c r="G5" s="214"/>
    </row>
    <row r="6" spans="1:7" x14ac:dyDescent="0.25">
      <c r="A6" s="215"/>
      <c r="B6" s="216"/>
      <c r="C6" s="217"/>
      <c r="D6" s="218"/>
      <c r="E6" s="219"/>
      <c r="F6" s="220"/>
      <c r="G6" s="221"/>
    </row>
    <row r="7" spans="1:7" x14ac:dyDescent="0.25">
      <c r="A7" s="222" t="s">
        <v>204</v>
      </c>
      <c r="B7" s="216" t="s">
        <v>203</v>
      </c>
      <c r="C7" s="217"/>
      <c r="D7" s="218"/>
      <c r="E7" s="219"/>
      <c r="F7" s="220"/>
      <c r="G7" s="223"/>
    </row>
    <row r="8" spans="1:7" x14ac:dyDescent="0.25">
      <c r="A8" s="224" t="s">
        <v>205</v>
      </c>
      <c r="B8" s="225" t="s">
        <v>203</v>
      </c>
      <c r="C8" s="226"/>
      <c r="D8" s="227"/>
      <c r="E8" s="219"/>
      <c r="F8" s="228"/>
      <c r="G8" s="223"/>
    </row>
    <row r="9" spans="1:7" x14ac:dyDescent="0.25">
      <c r="A9" s="229" t="s">
        <v>206</v>
      </c>
      <c r="B9" s="230" t="s">
        <v>173</v>
      </c>
      <c r="C9" s="231">
        <v>15</v>
      </c>
      <c r="D9" s="294">
        <v>0</v>
      </c>
      <c r="E9" s="219">
        <f t="shared" ref="E9:E22" si="0">C9*D9</f>
        <v>0</v>
      </c>
      <c r="F9" s="295">
        <v>0</v>
      </c>
      <c r="G9" s="221">
        <f t="shared" ref="G9:G22" si="1">C9*F9</f>
        <v>0</v>
      </c>
    </row>
    <row r="10" spans="1:7" x14ac:dyDescent="0.25">
      <c r="A10" s="229" t="s">
        <v>207</v>
      </c>
      <c r="B10" s="230" t="s">
        <v>173</v>
      </c>
      <c r="C10" s="231">
        <v>5</v>
      </c>
      <c r="D10" s="294">
        <v>0</v>
      </c>
      <c r="E10" s="219">
        <f t="shared" si="0"/>
        <v>0</v>
      </c>
      <c r="F10" s="295">
        <v>0</v>
      </c>
      <c r="G10" s="221">
        <f t="shared" si="1"/>
        <v>0</v>
      </c>
    </row>
    <row r="11" spans="1:7" x14ac:dyDescent="0.25">
      <c r="A11" s="229" t="s">
        <v>208</v>
      </c>
      <c r="B11" s="230" t="s">
        <v>173</v>
      </c>
      <c r="C11" s="231">
        <v>5</v>
      </c>
      <c r="D11" s="294">
        <v>0</v>
      </c>
      <c r="E11" s="219">
        <f t="shared" si="0"/>
        <v>0</v>
      </c>
      <c r="F11" s="295">
        <v>0</v>
      </c>
      <c r="G11" s="221">
        <f t="shared" si="1"/>
        <v>0</v>
      </c>
    </row>
    <row r="12" spans="1:7" x14ac:dyDescent="0.25">
      <c r="A12" s="229" t="s">
        <v>203</v>
      </c>
      <c r="B12" s="230" t="s">
        <v>203</v>
      </c>
      <c r="C12" s="233"/>
      <c r="D12" s="234"/>
      <c r="E12" s="219"/>
      <c r="F12" s="235"/>
      <c r="G12" s="221"/>
    </row>
    <row r="13" spans="1:7" x14ac:dyDescent="0.25">
      <c r="A13" s="236"/>
      <c r="B13" s="237" t="s">
        <v>203</v>
      </c>
      <c r="C13" s="233"/>
      <c r="D13" s="234"/>
      <c r="E13" s="238"/>
      <c r="F13" s="239"/>
      <c r="G13" s="223"/>
    </row>
    <row r="14" spans="1:7" x14ac:dyDescent="0.25">
      <c r="A14" s="222" t="s">
        <v>209</v>
      </c>
      <c r="B14" s="240" t="s">
        <v>203</v>
      </c>
      <c r="C14" s="217"/>
      <c r="D14" s="218"/>
      <c r="E14" s="241">
        <f>SUM(E9:E13)</f>
        <v>0</v>
      </c>
      <c r="F14" s="220"/>
      <c r="G14" s="242">
        <f>SUM(G9:G13)</f>
        <v>0</v>
      </c>
    </row>
    <row r="15" spans="1:7" x14ac:dyDescent="0.25">
      <c r="A15" s="215"/>
      <c r="B15" s="216"/>
      <c r="C15" s="217"/>
      <c r="D15" s="218"/>
      <c r="E15" s="219"/>
      <c r="F15" s="220"/>
      <c r="G15" s="223"/>
    </row>
    <row r="16" spans="1:7" x14ac:dyDescent="0.25">
      <c r="A16" s="243"/>
      <c r="B16" s="216"/>
      <c r="C16" s="217"/>
      <c r="D16" s="218"/>
      <c r="E16" s="219"/>
      <c r="F16" s="220"/>
      <c r="G16" s="221"/>
    </row>
    <row r="17" spans="1:7" x14ac:dyDescent="0.25">
      <c r="A17" s="215" t="s">
        <v>210</v>
      </c>
      <c r="B17" s="216" t="s">
        <v>203</v>
      </c>
      <c r="C17" s="217"/>
      <c r="D17" s="218"/>
      <c r="E17" s="219"/>
      <c r="F17" s="220"/>
      <c r="G17" s="221"/>
    </row>
    <row r="18" spans="1:7" x14ac:dyDescent="0.25">
      <c r="A18" s="229" t="s">
        <v>211</v>
      </c>
      <c r="B18" s="230" t="s">
        <v>212</v>
      </c>
      <c r="C18" s="231">
        <v>3</v>
      </c>
      <c r="D18" s="294">
        <v>0</v>
      </c>
      <c r="E18" s="219">
        <f t="shared" si="0"/>
        <v>0</v>
      </c>
      <c r="F18" s="295">
        <v>0</v>
      </c>
      <c r="G18" s="221">
        <f t="shared" si="1"/>
        <v>0</v>
      </c>
    </row>
    <row r="19" spans="1:7" x14ac:dyDescent="0.25">
      <c r="A19" s="229" t="s">
        <v>213</v>
      </c>
      <c r="B19" s="230" t="s">
        <v>212</v>
      </c>
      <c r="C19" s="231">
        <v>1</v>
      </c>
      <c r="D19" s="294">
        <v>0</v>
      </c>
      <c r="E19" s="219">
        <f t="shared" si="0"/>
        <v>0</v>
      </c>
      <c r="F19" s="295">
        <v>0</v>
      </c>
      <c r="G19" s="221">
        <f t="shared" si="1"/>
        <v>0</v>
      </c>
    </row>
    <row r="20" spans="1:7" ht="32.1" customHeight="1" x14ac:dyDescent="0.25">
      <c r="A20" s="229" t="s">
        <v>214</v>
      </c>
      <c r="B20" s="230" t="s">
        <v>173</v>
      </c>
      <c r="C20" s="231">
        <v>2</v>
      </c>
      <c r="D20" s="294">
        <v>0</v>
      </c>
      <c r="E20" s="219">
        <f t="shared" si="0"/>
        <v>0</v>
      </c>
      <c r="F20" s="295">
        <v>0</v>
      </c>
      <c r="G20" s="221">
        <f t="shared" si="1"/>
        <v>0</v>
      </c>
    </row>
    <row r="21" spans="1:7" x14ac:dyDescent="0.25">
      <c r="A21" s="244" t="s">
        <v>215</v>
      </c>
      <c r="B21" s="225" t="s">
        <v>203</v>
      </c>
      <c r="C21" s="245"/>
      <c r="D21" s="246"/>
      <c r="E21" s="219"/>
      <c r="F21" s="247"/>
      <c r="G21" s="221"/>
    </row>
    <row r="22" spans="1:7" x14ac:dyDescent="0.25">
      <c r="A22" s="229" t="s">
        <v>216</v>
      </c>
      <c r="B22" s="230" t="s">
        <v>212</v>
      </c>
      <c r="C22" s="231">
        <v>1</v>
      </c>
      <c r="D22" s="294">
        <v>0</v>
      </c>
      <c r="E22" s="219">
        <f t="shared" si="0"/>
        <v>0</v>
      </c>
      <c r="F22" s="295">
        <v>0</v>
      </c>
      <c r="G22" s="221">
        <f t="shared" si="1"/>
        <v>0</v>
      </c>
    </row>
    <row r="23" spans="1:7" x14ac:dyDescent="0.25">
      <c r="A23" s="229"/>
      <c r="B23" s="230"/>
      <c r="C23" s="231"/>
      <c r="D23" s="232"/>
      <c r="E23" s="219"/>
      <c r="F23" s="219"/>
      <c r="G23" s="221"/>
    </row>
    <row r="24" spans="1:7" x14ac:dyDescent="0.25">
      <c r="A24" s="248" t="s">
        <v>217</v>
      </c>
      <c r="B24" s="230"/>
      <c r="C24" s="231"/>
      <c r="D24" s="232"/>
      <c r="E24" s="249">
        <f>SUM(E18:E23)</f>
        <v>0</v>
      </c>
      <c r="F24" s="219"/>
      <c r="G24" s="250">
        <f>SUM(G18:G23)</f>
        <v>0</v>
      </c>
    </row>
    <row r="25" spans="1:7" x14ac:dyDescent="0.25">
      <c r="A25" s="229"/>
      <c r="B25" s="230"/>
      <c r="C25" s="231"/>
      <c r="D25" s="232"/>
      <c r="E25" s="219"/>
      <c r="F25" s="219"/>
      <c r="G25" s="221"/>
    </row>
    <row r="26" spans="1:7" x14ac:dyDescent="0.25">
      <c r="A26" s="215" t="s">
        <v>218</v>
      </c>
      <c r="B26" s="230"/>
      <c r="C26" s="231"/>
      <c r="D26" s="232"/>
      <c r="E26" s="219"/>
      <c r="F26" s="219"/>
      <c r="G26" s="221"/>
    </row>
    <row r="27" spans="1:7" x14ac:dyDescent="0.25">
      <c r="A27" s="251" t="s">
        <v>219</v>
      </c>
      <c r="B27" s="230" t="s">
        <v>212</v>
      </c>
      <c r="C27" s="231">
        <v>1</v>
      </c>
      <c r="D27" s="294">
        <v>0</v>
      </c>
      <c r="E27" s="219">
        <f t="shared" ref="E27:E28" si="2">C27*D27</f>
        <v>0</v>
      </c>
      <c r="F27" s="295">
        <v>0</v>
      </c>
      <c r="G27" s="221">
        <f t="shared" ref="G27:G28" si="3">C27*F27</f>
        <v>0</v>
      </c>
    </row>
    <row r="28" spans="1:7" x14ac:dyDescent="0.25">
      <c r="A28" s="251" t="s">
        <v>220</v>
      </c>
      <c r="B28" s="230" t="s">
        <v>221</v>
      </c>
      <c r="C28" s="231">
        <v>1</v>
      </c>
      <c r="D28" s="294">
        <v>0</v>
      </c>
      <c r="E28" s="219">
        <f t="shared" si="2"/>
        <v>0</v>
      </c>
      <c r="F28" s="295">
        <v>0</v>
      </c>
      <c r="G28" s="221">
        <f t="shared" si="3"/>
        <v>0</v>
      </c>
    </row>
    <row r="29" spans="1:7" x14ac:dyDescent="0.25">
      <c r="A29" s="229"/>
      <c r="B29" s="230"/>
      <c r="C29" s="231"/>
      <c r="D29" s="232"/>
      <c r="E29" s="219"/>
      <c r="F29" s="219"/>
      <c r="G29" s="221"/>
    </row>
    <row r="30" spans="1:7" x14ac:dyDescent="0.25">
      <c r="A30" s="215" t="s">
        <v>29</v>
      </c>
      <c r="B30" s="230" t="s">
        <v>203</v>
      </c>
      <c r="C30" s="233"/>
      <c r="D30" s="234"/>
      <c r="E30" s="249">
        <f>SUM(E27:E29)</f>
        <v>0</v>
      </c>
      <c r="F30" s="235"/>
      <c r="G30" s="250">
        <f>SUM(G27:G29)</f>
        <v>0</v>
      </c>
    </row>
    <row r="31" spans="1:7" x14ac:dyDescent="0.25">
      <c r="A31" s="215"/>
      <c r="B31" s="216" t="s">
        <v>203</v>
      </c>
      <c r="C31" s="217"/>
      <c r="D31" s="218"/>
      <c r="E31" s="219"/>
      <c r="F31" s="220"/>
      <c r="G31" s="221"/>
    </row>
    <row r="32" spans="1:7" x14ac:dyDescent="0.25">
      <c r="A32" s="215" t="s">
        <v>222</v>
      </c>
      <c r="B32" s="216" t="s">
        <v>203</v>
      </c>
      <c r="C32" s="252"/>
      <c r="D32" s="241"/>
      <c r="E32" s="219"/>
      <c r="F32" s="253"/>
      <c r="G32" s="221"/>
    </row>
    <row r="33" spans="1:7" x14ac:dyDescent="0.25">
      <c r="A33" s="229" t="s">
        <v>223</v>
      </c>
      <c r="B33" s="230" t="s">
        <v>221</v>
      </c>
      <c r="C33" s="231">
        <v>1</v>
      </c>
      <c r="D33" s="294">
        <v>0</v>
      </c>
      <c r="E33" s="219">
        <f t="shared" ref="E33:E40" si="4">C33*D33</f>
        <v>0</v>
      </c>
      <c r="F33" s="295">
        <v>0</v>
      </c>
      <c r="G33" s="221">
        <f t="shared" ref="G33:G40" si="5">C33*F33</f>
        <v>0</v>
      </c>
    </row>
    <row r="34" spans="1:7" x14ac:dyDescent="0.25">
      <c r="A34" s="229" t="s">
        <v>224</v>
      </c>
      <c r="B34" s="230" t="s">
        <v>221</v>
      </c>
      <c r="C34" s="231">
        <v>1</v>
      </c>
      <c r="D34" s="294">
        <v>0</v>
      </c>
      <c r="E34" s="219">
        <f t="shared" si="4"/>
        <v>0</v>
      </c>
      <c r="F34" s="295">
        <v>0</v>
      </c>
      <c r="G34" s="221">
        <f t="shared" si="5"/>
        <v>0</v>
      </c>
    </row>
    <row r="35" spans="1:7" x14ac:dyDescent="0.25">
      <c r="A35" s="229" t="s">
        <v>225</v>
      </c>
      <c r="B35" s="230" t="s">
        <v>221</v>
      </c>
      <c r="C35" s="231">
        <v>1</v>
      </c>
      <c r="D35" s="294">
        <v>0</v>
      </c>
      <c r="E35" s="219">
        <f t="shared" si="4"/>
        <v>0</v>
      </c>
      <c r="F35" s="295">
        <v>0</v>
      </c>
      <c r="G35" s="221">
        <f t="shared" si="5"/>
        <v>0</v>
      </c>
    </row>
    <row r="36" spans="1:7" x14ac:dyDescent="0.25">
      <c r="A36" s="229" t="s">
        <v>226</v>
      </c>
      <c r="B36" s="230" t="s">
        <v>221</v>
      </c>
      <c r="C36" s="231">
        <v>1</v>
      </c>
      <c r="D36" s="294">
        <v>0</v>
      </c>
      <c r="E36" s="219">
        <f t="shared" si="4"/>
        <v>0</v>
      </c>
      <c r="F36" s="295">
        <v>0</v>
      </c>
      <c r="G36" s="221">
        <f t="shared" si="5"/>
        <v>0</v>
      </c>
    </row>
    <row r="37" spans="1:7" ht="16.5" customHeight="1" x14ac:dyDescent="0.25">
      <c r="A37" s="368" t="s">
        <v>245</v>
      </c>
      <c r="B37" s="230" t="s">
        <v>221</v>
      </c>
      <c r="C37" s="231">
        <v>1</v>
      </c>
      <c r="D37" s="294">
        <v>0</v>
      </c>
      <c r="E37" s="219">
        <f t="shared" si="4"/>
        <v>0</v>
      </c>
      <c r="F37" s="295">
        <v>0</v>
      </c>
      <c r="G37" s="221">
        <f t="shared" si="5"/>
        <v>0</v>
      </c>
    </row>
    <row r="38" spans="1:7" x14ac:dyDescent="0.25">
      <c r="A38" s="229"/>
      <c r="B38" s="230"/>
      <c r="C38" s="231"/>
      <c r="D38" s="232"/>
      <c r="E38" s="219"/>
      <c r="F38" s="219"/>
      <c r="G38" s="221"/>
    </row>
    <row r="39" spans="1:7" x14ac:dyDescent="0.25">
      <c r="A39" s="229" t="s">
        <v>227</v>
      </c>
      <c r="B39" s="230" t="s">
        <v>221</v>
      </c>
      <c r="C39" s="231">
        <v>1</v>
      </c>
      <c r="D39" s="294">
        <v>0</v>
      </c>
      <c r="E39" s="219">
        <f t="shared" si="4"/>
        <v>0</v>
      </c>
      <c r="F39" s="295">
        <v>0</v>
      </c>
      <c r="G39" s="221">
        <f t="shared" si="5"/>
        <v>0</v>
      </c>
    </row>
    <row r="40" spans="1:7" x14ac:dyDescent="0.25">
      <c r="A40" s="229" t="s">
        <v>228</v>
      </c>
      <c r="B40" s="230" t="s">
        <v>221</v>
      </c>
      <c r="C40" s="231">
        <v>1</v>
      </c>
      <c r="D40" s="294">
        <v>0</v>
      </c>
      <c r="E40" s="219">
        <f t="shared" si="4"/>
        <v>0</v>
      </c>
      <c r="F40" s="295">
        <v>0</v>
      </c>
      <c r="G40" s="221">
        <f t="shared" si="5"/>
        <v>0</v>
      </c>
    </row>
    <row r="41" spans="1:7" x14ac:dyDescent="0.25">
      <c r="A41" s="236"/>
      <c r="B41" s="237"/>
      <c r="C41" s="254"/>
      <c r="D41" s="255"/>
      <c r="E41" s="238"/>
      <c r="F41" s="238"/>
      <c r="G41" s="223"/>
    </row>
    <row r="42" spans="1:7" x14ac:dyDescent="0.25">
      <c r="A42" s="222" t="s">
        <v>229</v>
      </c>
      <c r="B42" s="240" t="s">
        <v>203</v>
      </c>
      <c r="C42" s="256"/>
      <c r="D42" s="257"/>
      <c r="E42" s="258">
        <f>SUM(E33:E40)</f>
        <v>0</v>
      </c>
      <c r="F42" s="259"/>
      <c r="G42" s="242">
        <f>SUM(G33:G40)</f>
        <v>0</v>
      </c>
    </row>
    <row r="43" spans="1:7" x14ac:dyDescent="0.25">
      <c r="A43" s="236" t="s">
        <v>203</v>
      </c>
      <c r="B43" s="237" t="s">
        <v>203</v>
      </c>
      <c r="C43" s="260"/>
      <c r="D43" s="261"/>
      <c r="E43" s="239"/>
      <c r="F43" s="239"/>
      <c r="G43" s="223"/>
    </row>
    <row r="44" spans="1:7" ht="15.75" thickBot="1" x14ac:dyDescent="0.3">
      <c r="A44" s="209" t="s">
        <v>230</v>
      </c>
      <c r="B44" s="210" t="s">
        <v>203</v>
      </c>
      <c r="C44" s="262"/>
      <c r="D44" s="263"/>
      <c r="E44" s="264">
        <f>E42+E30+E24+E14</f>
        <v>0</v>
      </c>
      <c r="F44" s="264"/>
      <c r="G44" s="265">
        <f>G42+G30+G24+G14</f>
        <v>0</v>
      </c>
    </row>
    <row r="45" spans="1:7" x14ac:dyDescent="0.25">
      <c r="A45" s="266"/>
      <c r="B45" s="267" t="s">
        <v>203</v>
      </c>
      <c r="C45" s="268"/>
      <c r="D45" s="268"/>
      <c r="E45" s="268"/>
      <c r="F45" s="268"/>
      <c r="G45" s="269"/>
    </row>
    <row r="46" spans="1:7" x14ac:dyDescent="0.25">
      <c r="A46" s="270" t="s">
        <v>29</v>
      </c>
      <c r="G46" s="272">
        <f>E44+G44</f>
        <v>0</v>
      </c>
    </row>
  </sheetData>
  <mergeCells count="1">
    <mergeCell ref="C1:G1"/>
  </mergeCells>
  <pageMargins left="0.7" right="0.7" top="0.78740157499999996" bottom="0.78740157499999996" header="0.3" footer="0.3"/>
  <pageSetup paperSize="9" orientation="landscape" r:id="rId1"/>
  <headerFooter>
    <oddHeader>&amp;LMakerspace - tvořivá dílna a edukační centrum
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018A-7310-48AC-9E98-65BEDFAD01A7}">
  <dimension ref="A1:G26"/>
  <sheetViews>
    <sheetView zoomScaleNormal="100" zoomScaleSheetLayoutView="100" workbookViewId="0">
      <selection activeCell="B10" sqref="B10"/>
    </sheetView>
  </sheetViews>
  <sheetFormatPr defaultColWidth="8.7109375" defaultRowHeight="16.5" x14ac:dyDescent="0.3"/>
  <cols>
    <col min="1" max="1" width="10" style="276" customWidth="1"/>
    <col min="2" max="2" width="54.85546875" style="276" customWidth="1"/>
    <col min="3" max="3" width="18.140625" style="291" customWidth="1"/>
    <col min="4" max="4" width="19.7109375" style="285" customWidth="1"/>
    <col min="5" max="5" width="25.28515625" style="292" customWidth="1"/>
    <col min="6" max="6" width="32.5703125" style="276" customWidth="1"/>
    <col min="7" max="7" width="41.140625" style="277" customWidth="1"/>
    <col min="8" max="8" width="30.42578125" style="276" customWidth="1"/>
    <col min="9" max="256" width="8.7109375" style="276"/>
    <col min="257" max="257" width="10" style="276" customWidth="1"/>
    <col min="258" max="258" width="54.85546875" style="276" customWidth="1"/>
    <col min="259" max="259" width="18.140625" style="276" customWidth="1"/>
    <col min="260" max="260" width="19.7109375" style="276" customWidth="1"/>
    <col min="261" max="261" width="25.28515625" style="276" customWidth="1"/>
    <col min="262" max="262" width="32.5703125" style="276" customWidth="1"/>
    <col min="263" max="263" width="41.140625" style="276" customWidth="1"/>
    <col min="264" max="264" width="30.42578125" style="276" customWidth="1"/>
    <col min="265" max="512" width="8.7109375" style="276"/>
    <col min="513" max="513" width="10" style="276" customWidth="1"/>
    <col min="514" max="514" width="54.85546875" style="276" customWidth="1"/>
    <col min="515" max="515" width="18.140625" style="276" customWidth="1"/>
    <col min="516" max="516" width="19.7109375" style="276" customWidth="1"/>
    <col min="517" max="517" width="25.28515625" style="276" customWidth="1"/>
    <col min="518" max="518" width="32.5703125" style="276" customWidth="1"/>
    <col min="519" max="519" width="41.140625" style="276" customWidth="1"/>
    <col min="520" max="520" width="30.42578125" style="276" customWidth="1"/>
    <col min="521" max="768" width="8.7109375" style="276"/>
    <col min="769" max="769" width="10" style="276" customWidth="1"/>
    <col min="770" max="770" width="54.85546875" style="276" customWidth="1"/>
    <col min="771" max="771" width="18.140625" style="276" customWidth="1"/>
    <col min="772" max="772" width="19.7109375" style="276" customWidth="1"/>
    <col min="773" max="773" width="25.28515625" style="276" customWidth="1"/>
    <col min="774" max="774" width="32.5703125" style="276" customWidth="1"/>
    <col min="775" max="775" width="41.140625" style="276" customWidth="1"/>
    <col min="776" max="776" width="30.42578125" style="276" customWidth="1"/>
    <col min="777" max="1024" width="8.7109375" style="276"/>
    <col min="1025" max="1025" width="10" style="276" customWidth="1"/>
    <col min="1026" max="1026" width="54.85546875" style="276" customWidth="1"/>
    <col min="1027" max="1027" width="18.140625" style="276" customWidth="1"/>
    <col min="1028" max="1028" width="19.7109375" style="276" customWidth="1"/>
    <col min="1029" max="1029" width="25.28515625" style="276" customWidth="1"/>
    <col min="1030" max="1030" width="32.5703125" style="276" customWidth="1"/>
    <col min="1031" max="1031" width="41.140625" style="276" customWidth="1"/>
    <col min="1032" max="1032" width="30.42578125" style="276" customWidth="1"/>
    <col min="1033" max="1280" width="8.7109375" style="276"/>
    <col min="1281" max="1281" width="10" style="276" customWidth="1"/>
    <col min="1282" max="1282" width="54.85546875" style="276" customWidth="1"/>
    <col min="1283" max="1283" width="18.140625" style="276" customWidth="1"/>
    <col min="1284" max="1284" width="19.7109375" style="276" customWidth="1"/>
    <col min="1285" max="1285" width="25.28515625" style="276" customWidth="1"/>
    <col min="1286" max="1286" width="32.5703125" style="276" customWidth="1"/>
    <col min="1287" max="1287" width="41.140625" style="276" customWidth="1"/>
    <col min="1288" max="1288" width="30.42578125" style="276" customWidth="1"/>
    <col min="1289" max="1536" width="8.7109375" style="276"/>
    <col min="1537" max="1537" width="10" style="276" customWidth="1"/>
    <col min="1538" max="1538" width="54.85546875" style="276" customWidth="1"/>
    <col min="1539" max="1539" width="18.140625" style="276" customWidth="1"/>
    <col min="1540" max="1540" width="19.7109375" style="276" customWidth="1"/>
    <col min="1541" max="1541" width="25.28515625" style="276" customWidth="1"/>
    <col min="1542" max="1542" width="32.5703125" style="276" customWidth="1"/>
    <col min="1543" max="1543" width="41.140625" style="276" customWidth="1"/>
    <col min="1544" max="1544" width="30.42578125" style="276" customWidth="1"/>
    <col min="1545" max="1792" width="8.7109375" style="276"/>
    <col min="1793" max="1793" width="10" style="276" customWidth="1"/>
    <col min="1794" max="1794" width="54.85546875" style="276" customWidth="1"/>
    <col min="1795" max="1795" width="18.140625" style="276" customWidth="1"/>
    <col min="1796" max="1796" width="19.7109375" style="276" customWidth="1"/>
    <col min="1797" max="1797" width="25.28515625" style="276" customWidth="1"/>
    <col min="1798" max="1798" width="32.5703125" style="276" customWidth="1"/>
    <col min="1799" max="1799" width="41.140625" style="276" customWidth="1"/>
    <col min="1800" max="1800" width="30.42578125" style="276" customWidth="1"/>
    <col min="1801" max="2048" width="8.7109375" style="276"/>
    <col min="2049" max="2049" width="10" style="276" customWidth="1"/>
    <col min="2050" max="2050" width="54.85546875" style="276" customWidth="1"/>
    <col min="2051" max="2051" width="18.140625" style="276" customWidth="1"/>
    <col min="2052" max="2052" width="19.7109375" style="276" customWidth="1"/>
    <col min="2053" max="2053" width="25.28515625" style="276" customWidth="1"/>
    <col min="2054" max="2054" width="32.5703125" style="276" customWidth="1"/>
    <col min="2055" max="2055" width="41.140625" style="276" customWidth="1"/>
    <col min="2056" max="2056" width="30.42578125" style="276" customWidth="1"/>
    <col min="2057" max="2304" width="8.7109375" style="276"/>
    <col min="2305" max="2305" width="10" style="276" customWidth="1"/>
    <col min="2306" max="2306" width="54.85546875" style="276" customWidth="1"/>
    <col min="2307" max="2307" width="18.140625" style="276" customWidth="1"/>
    <col min="2308" max="2308" width="19.7109375" style="276" customWidth="1"/>
    <col min="2309" max="2309" width="25.28515625" style="276" customWidth="1"/>
    <col min="2310" max="2310" width="32.5703125" style="276" customWidth="1"/>
    <col min="2311" max="2311" width="41.140625" style="276" customWidth="1"/>
    <col min="2312" max="2312" width="30.42578125" style="276" customWidth="1"/>
    <col min="2313" max="2560" width="8.7109375" style="276"/>
    <col min="2561" max="2561" width="10" style="276" customWidth="1"/>
    <col min="2562" max="2562" width="54.85546875" style="276" customWidth="1"/>
    <col min="2563" max="2563" width="18.140625" style="276" customWidth="1"/>
    <col min="2564" max="2564" width="19.7109375" style="276" customWidth="1"/>
    <col min="2565" max="2565" width="25.28515625" style="276" customWidth="1"/>
    <col min="2566" max="2566" width="32.5703125" style="276" customWidth="1"/>
    <col min="2567" max="2567" width="41.140625" style="276" customWidth="1"/>
    <col min="2568" max="2568" width="30.42578125" style="276" customWidth="1"/>
    <col min="2569" max="2816" width="8.7109375" style="276"/>
    <col min="2817" max="2817" width="10" style="276" customWidth="1"/>
    <col min="2818" max="2818" width="54.85546875" style="276" customWidth="1"/>
    <col min="2819" max="2819" width="18.140625" style="276" customWidth="1"/>
    <col min="2820" max="2820" width="19.7109375" style="276" customWidth="1"/>
    <col min="2821" max="2821" width="25.28515625" style="276" customWidth="1"/>
    <col min="2822" max="2822" width="32.5703125" style="276" customWidth="1"/>
    <col min="2823" max="2823" width="41.140625" style="276" customWidth="1"/>
    <col min="2824" max="2824" width="30.42578125" style="276" customWidth="1"/>
    <col min="2825" max="3072" width="8.7109375" style="276"/>
    <col min="3073" max="3073" width="10" style="276" customWidth="1"/>
    <col min="3074" max="3074" width="54.85546875" style="276" customWidth="1"/>
    <col min="3075" max="3075" width="18.140625" style="276" customWidth="1"/>
    <col min="3076" max="3076" width="19.7109375" style="276" customWidth="1"/>
    <col min="3077" max="3077" width="25.28515625" style="276" customWidth="1"/>
    <col min="3078" max="3078" width="32.5703125" style="276" customWidth="1"/>
    <col min="3079" max="3079" width="41.140625" style="276" customWidth="1"/>
    <col min="3080" max="3080" width="30.42578125" style="276" customWidth="1"/>
    <col min="3081" max="3328" width="8.7109375" style="276"/>
    <col min="3329" max="3329" width="10" style="276" customWidth="1"/>
    <col min="3330" max="3330" width="54.85546875" style="276" customWidth="1"/>
    <col min="3331" max="3331" width="18.140625" style="276" customWidth="1"/>
    <col min="3332" max="3332" width="19.7109375" style="276" customWidth="1"/>
    <col min="3333" max="3333" width="25.28515625" style="276" customWidth="1"/>
    <col min="3334" max="3334" width="32.5703125" style="276" customWidth="1"/>
    <col min="3335" max="3335" width="41.140625" style="276" customWidth="1"/>
    <col min="3336" max="3336" width="30.42578125" style="276" customWidth="1"/>
    <col min="3337" max="3584" width="8.7109375" style="276"/>
    <col min="3585" max="3585" width="10" style="276" customWidth="1"/>
    <col min="3586" max="3586" width="54.85546875" style="276" customWidth="1"/>
    <col min="3587" max="3587" width="18.140625" style="276" customWidth="1"/>
    <col min="3588" max="3588" width="19.7109375" style="276" customWidth="1"/>
    <col min="3589" max="3589" width="25.28515625" style="276" customWidth="1"/>
    <col min="3590" max="3590" width="32.5703125" style="276" customWidth="1"/>
    <col min="3591" max="3591" width="41.140625" style="276" customWidth="1"/>
    <col min="3592" max="3592" width="30.42578125" style="276" customWidth="1"/>
    <col min="3593" max="3840" width="8.7109375" style="276"/>
    <col min="3841" max="3841" width="10" style="276" customWidth="1"/>
    <col min="3842" max="3842" width="54.85546875" style="276" customWidth="1"/>
    <col min="3843" max="3843" width="18.140625" style="276" customWidth="1"/>
    <col min="3844" max="3844" width="19.7109375" style="276" customWidth="1"/>
    <col min="3845" max="3845" width="25.28515625" style="276" customWidth="1"/>
    <col min="3846" max="3846" width="32.5703125" style="276" customWidth="1"/>
    <col min="3847" max="3847" width="41.140625" style="276" customWidth="1"/>
    <col min="3848" max="3848" width="30.42578125" style="276" customWidth="1"/>
    <col min="3849" max="4096" width="8.7109375" style="276"/>
    <col min="4097" max="4097" width="10" style="276" customWidth="1"/>
    <col min="4098" max="4098" width="54.85546875" style="276" customWidth="1"/>
    <col min="4099" max="4099" width="18.140625" style="276" customWidth="1"/>
    <col min="4100" max="4100" width="19.7109375" style="276" customWidth="1"/>
    <col min="4101" max="4101" width="25.28515625" style="276" customWidth="1"/>
    <col min="4102" max="4102" width="32.5703125" style="276" customWidth="1"/>
    <col min="4103" max="4103" width="41.140625" style="276" customWidth="1"/>
    <col min="4104" max="4104" width="30.42578125" style="276" customWidth="1"/>
    <col min="4105" max="4352" width="8.7109375" style="276"/>
    <col min="4353" max="4353" width="10" style="276" customWidth="1"/>
    <col min="4354" max="4354" width="54.85546875" style="276" customWidth="1"/>
    <col min="4355" max="4355" width="18.140625" style="276" customWidth="1"/>
    <col min="4356" max="4356" width="19.7109375" style="276" customWidth="1"/>
    <col min="4357" max="4357" width="25.28515625" style="276" customWidth="1"/>
    <col min="4358" max="4358" width="32.5703125" style="276" customWidth="1"/>
    <col min="4359" max="4359" width="41.140625" style="276" customWidth="1"/>
    <col min="4360" max="4360" width="30.42578125" style="276" customWidth="1"/>
    <col min="4361" max="4608" width="8.7109375" style="276"/>
    <col min="4609" max="4609" width="10" style="276" customWidth="1"/>
    <col min="4610" max="4610" width="54.85546875" style="276" customWidth="1"/>
    <col min="4611" max="4611" width="18.140625" style="276" customWidth="1"/>
    <col min="4612" max="4612" width="19.7109375" style="276" customWidth="1"/>
    <col min="4613" max="4613" width="25.28515625" style="276" customWidth="1"/>
    <col min="4614" max="4614" width="32.5703125" style="276" customWidth="1"/>
    <col min="4615" max="4615" width="41.140625" style="276" customWidth="1"/>
    <col min="4616" max="4616" width="30.42578125" style="276" customWidth="1"/>
    <col min="4617" max="4864" width="8.7109375" style="276"/>
    <col min="4865" max="4865" width="10" style="276" customWidth="1"/>
    <col min="4866" max="4866" width="54.85546875" style="276" customWidth="1"/>
    <col min="4867" max="4867" width="18.140625" style="276" customWidth="1"/>
    <col min="4868" max="4868" width="19.7109375" style="276" customWidth="1"/>
    <col min="4869" max="4869" width="25.28515625" style="276" customWidth="1"/>
    <col min="4870" max="4870" width="32.5703125" style="276" customWidth="1"/>
    <col min="4871" max="4871" width="41.140625" style="276" customWidth="1"/>
    <col min="4872" max="4872" width="30.42578125" style="276" customWidth="1"/>
    <col min="4873" max="5120" width="8.7109375" style="276"/>
    <col min="5121" max="5121" width="10" style="276" customWidth="1"/>
    <col min="5122" max="5122" width="54.85546875" style="276" customWidth="1"/>
    <col min="5123" max="5123" width="18.140625" style="276" customWidth="1"/>
    <col min="5124" max="5124" width="19.7109375" style="276" customWidth="1"/>
    <col min="5125" max="5125" width="25.28515625" style="276" customWidth="1"/>
    <col min="5126" max="5126" width="32.5703125" style="276" customWidth="1"/>
    <col min="5127" max="5127" width="41.140625" style="276" customWidth="1"/>
    <col min="5128" max="5128" width="30.42578125" style="276" customWidth="1"/>
    <col min="5129" max="5376" width="8.7109375" style="276"/>
    <col min="5377" max="5377" width="10" style="276" customWidth="1"/>
    <col min="5378" max="5378" width="54.85546875" style="276" customWidth="1"/>
    <col min="5379" max="5379" width="18.140625" style="276" customWidth="1"/>
    <col min="5380" max="5380" width="19.7109375" style="276" customWidth="1"/>
    <col min="5381" max="5381" width="25.28515625" style="276" customWidth="1"/>
    <col min="5382" max="5382" width="32.5703125" style="276" customWidth="1"/>
    <col min="5383" max="5383" width="41.140625" style="276" customWidth="1"/>
    <col min="5384" max="5384" width="30.42578125" style="276" customWidth="1"/>
    <col min="5385" max="5632" width="8.7109375" style="276"/>
    <col min="5633" max="5633" width="10" style="276" customWidth="1"/>
    <col min="5634" max="5634" width="54.85546875" style="276" customWidth="1"/>
    <col min="5635" max="5635" width="18.140625" style="276" customWidth="1"/>
    <col min="5636" max="5636" width="19.7109375" style="276" customWidth="1"/>
    <col min="5637" max="5637" width="25.28515625" style="276" customWidth="1"/>
    <col min="5638" max="5638" width="32.5703125" style="276" customWidth="1"/>
    <col min="5639" max="5639" width="41.140625" style="276" customWidth="1"/>
    <col min="5640" max="5640" width="30.42578125" style="276" customWidth="1"/>
    <col min="5641" max="5888" width="8.7109375" style="276"/>
    <col min="5889" max="5889" width="10" style="276" customWidth="1"/>
    <col min="5890" max="5890" width="54.85546875" style="276" customWidth="1"/>
    <col min="5891" max="5891" width="18.140625" style="276" customWidth="1"/>
    <col min="5892" max="5892" width="19.7109375" style="276" customWidth="1"/>
    <col min="5893" max="5893" width="25.28515625" style="276" customWidth="1"/>
    <col min="5894" max="5894" width="32.5703125" style="276" customWidth="1"/>
    <col min="5895" max="5895" width="41.140625" style="276" customWidth="1"/>
    <col min="5896" max="5896" width="30.42578125" style="276" customWidth="1"/>
    <col min="5897" max="6144" width="8.7109375" style="276"/>
    <col min="6145" max="6145" width="10" style="276" customWidth="1"/>
    <col min="6146" max="6146" width="54.85546875" style="276" customWidth="1"/>
    <col min="6147" max="6147" width="18.140625" style="276" customWidth="1"/>
    <col min="6148" max="6148" width="19.7109375" style="276" customWidth="1"/>
    <col min="6149" max="6149" width="25.28515625" style="276" customWidth="1"/>
    <col min="6150" max="6150" width="32.5703125" style="276" customWidth="1"/>
    <col min="6151" max="6151" width="41.140625" style="276" customWidth="1"/>
    <col min="6152" max="6152" width="30.42578125" style="276" customWidth="1"/>
    <col min="6153" max="6400" width="8.7109375" style="276"/>
    <col min="6401" max="6401" width="10" style="276" customWidth="1"/>
    <col min="6402" max="6402" width="54.85546875" style="276" customWidth="1"/>
    <col min="6403" max="6403" width="18.140625" style="276" customWidth="1"/>
    <col min="6404" max="6404" width="19.7109375" style="276" customWidth="1"/>
    <col min="6405" max="6405" width="25.28515625" style="276" customWidth="1"/>
    <col min="6406" max="6406" width="32.5703125" style="276" customWidth="1"/>
    <col min="6407" max="6407" width="41.140625" style="276" customWidth="1"/>
    <col min="6408" max="6408" width="30.42578125" style="276" customWidth="1"/>
    <col min="6409" max="6656" width="8.7109375" style="276"/>
    <col min="6657" max="6657" width="10" style="276" customWidth="1"/>
    <col min="6658" max="6658" width="54.85546875" style="276" customWidth="1"/>
    <col min="6659" max="6659" width="18.140625" style="276" customWidth="1"/>
    <col min="6660" max="6660" width="19.7109375" style="276" customWidth="1"/>
    <col min="6661" max="6661" width="25.28515625" style="276" customWidth="1"/>
    <col min="6662" max="6662" width="32.5703125" style="276" customWidth="1"/>
    <col min="6663" max="6663" width="41.140625" style="276" customWidth="1"/>
    <col min="6664" max="6664" width="30.42578125" style="276" customWidth="1"/>
    <col min="6665" max="6912" width="8.7109375" style="276"/>
    <col min="6913" max="6913" width="10" style="276" customWidth="1"/>
    <col min="6914" max="6914" width="54.85546875" style="276" customWidth="1"/>
    <col min="6915" max="6915" width="18.140625" style="276" customWidth="1"/>
    <col min="6916" max="6916" width="19.7109375" style="276" customWidth="1"/>
    <col min="6917" max="6917" width="25.28515625" style="276" customWidth="1"/>
    <col min="6918" max="6918" width="32.5703125" style="276" customWidth="1"/>
    <col min="6919" max="6919" width="41.140625" style="276" customWidth="1"/>
    <col min="6920" max="6920" width="30.42578125" style="276" customWidth="1"/>
    <col min="6921" max="7168" width="8.7109375" style="276"/>
    <col min="7169" max="7169" width="10" style="276" customWidth="1"/>
    <col min="7170" max="7170" width="54.85546875" style="276" customWidth="1"/>
    <col min="7171" max="7171" width="18.140625" style="276" customWidth="1"/>
    <col min="7172" max="7172" width="19.7109375" style="276" customWidth="1"/>
    <col min="7173" max="7173" width="25.28515625" style="276" customWidth="1"/>
    <col min="7174" max="7174" width="32.5703125" style="276" customWidth="1"/>
    <col min="7175" max="7175" width="41.140625" style="276" customWidth="1"/>
    <col min="7176" max="7176" width="30.42578125" style="276" customWidth="1"/>
    <col min="7177" max="7424" width="8.7109375" style="276"/>
    <col min="7425" max="7425" width="10" style="276" customWidth="1"/>
    <col min="7426" max="7426" width="54.85546875" style="276" customWidth="1"/>
    <col min="7427" max="7427" width="18.140625" style="276" customWidth="1"/>
    <col min="7428" max="7428" width="19.7109375" style="276" customWidth="1"/>
    <col min="7429" max="7429" width="25.28515625" style="276" customWidth="1"/>
    <col min="7430" max="7430" width="32.5703125" style="276" customWidth="1"/>
    <col min="7431" max="7431" width="41.140625" style="276" customWidth="1"/>
    <col min="7432" max="7432" width="30.42578125" style="276" customWidth="1"/>
    <col min="7433" max="7680" width="8.7109375" style="276"/>
    <col min="7681" max="7681" width="10" style="276" customWidth="1"/>
    <col min="7682" max="7682" width="54.85546875" style="276" customWidth="1"/>
    <col min="7683" max="7683" width="18.140625" style="276" customWidth="1"/>
    <col min="7684" max="7684" width="19.7109375" style="276" customWidth="1"/>
    <col min="7685" max="7685" width="25.28515625" style="276" customWidth="1"/>
    <col min="7686" max="7686" width="32.5703125" style="276" customWidth="1"/>
    <col min="7687" max="7687" width="41.140625" style="276" customWidth="1"/>
    <col min="7688" max="7688" width="30.42578125" style="276" customWidth="1"/>
    <col min="7689" max="7936" width="8.7109375" style="276"/>
    <col min="7937" max="7937" width="10" style="276" customWidth="1"/>
    <col min="7938" max="7938" width="54.85546875" style="276" customWidth="1"/>
    <col min="7939" max="7939" width="18.140625" style="276" customWidth="1"/>
    <col min="7940" max="7940" width="19.7109375" style="276" customWidth="1"/>
    <col min="7941" max="7941" width="25.28515625" style="276" customWidth="1"/>
    <col min="7942" max="7942" width="32.5703125" style="276" customWidth="1"/>
    <col min="7943" max="7943" width="41.140625" style="276" customWidth="1"/>
    <col min="7944" max="7944" width="30.42578125" style="276" customWidth="1"/>
    <col min="7945" max="8192" width="8.7109375" style="276"/>
    <col min="8193" max="8193" width="10" style="276" customWidth="1"/>
    <col min="8194" max="8194" width="54.85546875" style="276" customWidth="1"/>
    <col min="8195" max="8195" width="18.140625" style="276" customWidth="1"/>
    <col min="8196" max="8196" width="19.7109375" style="276" customWidth="1"/>
    <col min="8197" max="8197" width="25.28515625" style="276" customWidth="1"/>
    <col min="8198" max="8198" width="32.5703125" style="276" customWidth="1"/>
    <col min="8199" max="8199" width="41.140625" style="276" customWidth="1"/>
    <col min="8200" max="8200" width="30.42578125" style="276" customWidth="1"/>
    <col min="8201" max="8448" width="8.7109375" style="276"/>
    <col min="8449" max="8449" width="10" style="276" customWidth="1"/>
    <col min="8450" max="8450" width="54.85546875" style="276" customWidth="1"/>
    <col min="8451" max="8451" width="18.140625" style="276" customWidth="1"/>
    <col min="8452" max="8452" width="19.7109375" style="276" customWidth="1"/>
    <col min="8453" max="8453" width="25.28515625" style="276" customWidth="1"/>
    <col min="8454" max="8454" width="32.5703125" style="276" customWidth="1"/>
    <col min="8455" max="8455" width="41.140625" style="276" customWidth="1"/>
    <col min="8456" max="8456" width="30.42578125" style="276" customWidth="1"/>
    <col min="8457" max="8704" width="8.7109375" style="276"/>
    <col min="8705" max="8705" width="10" style="276" customWidth="1"/>
    <col min="8706" max="8706" width="54.85546875" style="276" customWidth="1"/>
    <col min="8707" max="8707" width="18.140625" style="276" customWidth="1"/>
    <col min="8708" max="8708" width="19.7109375" style="276" customWidth="1"/>
    <col min="8709" max="8709" width="25.28515625" style="276" customWidth="1"/>
    <col min="8710" max="8710" width="32.5703125" style="276" customWidth="1"/>
    <col min="8711" max="8711" width="41.140625" style="276" customWidth="1"/>
    <col min="8712" max="8712" width="30.42578125" style="276" customWidth="1"/>
    <col min="8713" max="8960" width="8.7109375" style="276"/>
    <col min="8961" max="8961" width="10" style="276" customWidth="1"/>
    <col min="8962" max="8962" width="54.85546875" style="276" customWidth="1"/>
    <col min="8963" max="8963" width="18.140625" style="276" customWidth="1"/>
    <col min="8964" max="8964" width="19.7109375" style="276" customWidth="1"/>
    <col min="8965" max="8965" width="25.28515625" style="276" customWidth="1"/>
    <col min="8966" max="8966" width="32.5703125" style="276" customWidth="1"/>
    <col min="8967" max="8967" width="41.140625" style="276" customWidth="1"/>
    <col min="8968" max="8968" width="30.42578125" style="276" customWidth="1"/>
    <col min="8969" max="9216" width="8.7109375" style="276"/>
    <col min="9217" max="9217" width="10" style="276" customWidth="1"/>
    <col min="9218" max="9218" width="54.85546875" style="276" customWidth="1"/>
    <col min="9219" max="9219" width="18.140625" style="276" customWidth="1"/>
    <col min="9220" max="9220" width="19.7109375" style="276" customWidth="1"/>
    <col min="9221" max="9221" width="25.28515625" style="276" customWidth="1"/>
    <col min="9222" max="9222" width="32.5703125" style="276" customWidth="1"/>
    <col min="9223" max="9223" width="41.140625" style="276" customWidth="1"/>
    <col min="9224" max="9224" width="30.42578125" style="276" customWidth="1"/>
    <col min="9225" max="9472" width="8.7109375" style="276"/>
    <col min="9473" max="9473" width="10" style="276" customWidth="1"/>
    <col min="9474" max="9474" width="54.85546875" style="276" customWidth="1"/>
    <col min="9475" max="9475" width="18.140625" style="276" customWidth="1"/>
    <col min="9476" max="9476" width="19.7109375" style="276" customWidth="1"/>
    <col min="9477" max="9477" width="25.28515625" style="276" customWidth="1"/>
    <col min="9478" max="9478" width="32.5703125" style="276" customWidth="1"/>
    <col min="9479" max="9479" width="41.140625" style="276" customWidth="1"/>
    <col min="9480" max="9480" width="30.42578125" style="276" customWidth="1"/>
    <col min="9481" max="9728" width="8.7109375" style="276"/>
    <col min="9729" max="9729" width="10" style="276" customWidth="1"/>
    <col min="9730" max="9730" width="54.85546875" style="276" customWidth="1"/>
    <col min="9731" max="9731" width="18.140625" style="276" customWidth="1"/>
    <col min="9732" max="9732" width="19.7109375" style="276" customWidth="1"/>
    <col min="9733" max="9733" width="25.28515625" style="276" customWidth="1"/>
    <col min="9734" max="9734" width="32.5703125" style="276" customWidth="1"/>
    <col min="9735" max="9735" width="41.140625" style="276" customWidth="1"/>
    <col min="9736" max="9736" width="30.42578125" style="276" customWidth="1"/>
    <col min="9737" max="9984" width="8.7109375" style="276"/>
    <col min="9985" max="9985" width="10" style="276" customWidth="1"/>
    <col min="9986" max="9986" width="54.85546875" style="276" customWidth="1"/>
    <col min="9987" max="9987" width="18.140625" style="276" customWidth="1"/>
    <col min="9988" max="9988" width="19.7109375" style="276" customWidth="1"/>
    <col min="9989" max="9989" width="25.28515625" style="276" customWidth="1"/>
    <col min="9990" max="9990" width="32.5703125" style="276" customWidth="1"/>
    <col min="9991" max="9991" width="41.140625" style="276" customWidth="1"/>
    <col min="9992" max="9992" width="30.42578125" style="276" customWidth="1"/>
    <col min="9993" max="10240" width="8.7109375" style="276"/>
    <col min="10241" max="10241" width="10" style="276" customWidth="1"/>
    <col min="10242" max="10242" width="54.85546875" style="276" customWidth="1"/>
    <col min="10243" max="10243" width="18.140625" style="276" customWidth="1"/>
    <col min="10244" max="10244" width="19.7109375" style="276" customWidth="1"/>
    <col min="10245" max="10245" width="25.28515625" style="276" customWidth="1"/>
    <col min="10246" max="10246" width="32.5703125" style="276" customWidth="1"/>
    <col min="10247" max="10247" width="41.140625" style="276" customWidth="1"/>
    <col min="10248" max="10248" width="30.42578125" style="276" customWidth="1"/>
    <col min="10249" max="10496" width="8.7109375" style="276"/>
    <col min="10497" max="10497" width="10" style="276" customWidth="1"/>
    <col min="10498" max="10498" width="54.85546875" style="276" customWidth="1"/>
    <col min="10499" max="10499" width="18.140625" style="276" customWidth="1"/>
    <col min="10500" max="10500" width="19.7109375" style="276" customWidth="1"/>
    <col min="10501" max="10501" width="25.28515625" style="276" customWidth="1"/>
    <col min="10502" max="10502" width="32.5703125" style="276" customWidth="1"/>
    <col min="10503" max="10503" width="41.140625" style="276" customWidth="1"/>
    <col min="10504" max="10504" width="30.42578125" style="276" customWidth="1"/>
    <col min="10505" max="10752" width="8.7109375" style="276"/>
    <col min="10753" max="10753" width="10" style="276" customWidth="1"/>
    <col min="10754" max="10754" width="54.85546875" style="276" customWidth="1"/>
    <col min="10755" max="10755" width="18.140625" style="276" customWidth="1"/>
    <col min="10756" max="10756" width="19.7109375" style="276" customWidth="1"/>
    <col min="10757" max="10757" width="25.28515625" style="276" customWidth="1"/>
    <col min="10758" max="10758" width="32.5703125" style="276" customWidth="1"/>
    <col min="10759" max="10759" width="41.140625" style="276" customWidth="1"/>
    <col min="10760" max="10760" width="30.42578125" style="276" customWidth="1"/>
    <col min="10761" max="11008" width="8.7109375" style="276"/>
    <col min="11009" max="11009" width="10" style="276" customWidth="1"/>
    <col min="11010" max="11010" width="54.85546875" style="276" customWidth="1"/>
    <col min="11011" max="11011" width="18.140625" style="276" customWidth="1"/>
    <col min="11012" max="11012" width="19.7109375" style="276" customWidth="1"/>
    <col min="11013" max="11013" width="25.28515625" style="276" customWidth="1"/>
    <col min="11014" max="11014" width="32.5703125" style="276" customWidth="1"/>
    <col min="11015" max="11015" width="41.140625" style="276" customWidth="1"/>
    <col min="11016" max="11016" width="30.42578125" style="276" customWidth="1"/>
    <col min="11017" max="11264" width="8.7109375" style="276"/>
    <col min="11265" max="11265" width="10" style="276" customWidth="1"/>
    <col min="11266" max="11266" width="54.85546875" style="276" customWidth="1"/>
    <col min="11267" max="11267" width="18.140625" style="276" customWidth="1"/>
    <col min="11268" max="11268" width="19.7109375" style="276" customWidth="1"/>
    <col min="11269" max="11269" width="25.28515625" style="276" customWidth="1"/>
    <col min="11270" max="11270" width="32.5703125" style="276" customWidth="1"/>
    <col min="11271" max="11271" width="41.140625" style="276" customWidth="1"/>
    <col min="11272" max="11272" width="30.42578125" style="276" customWidth="1"/>
    <col min="11273" max="11520" width="8.7109375" style="276"/>
    <col min="11521" max="11521" width="10" style="276" customWidth="1"/>
    <col min="11522" max="11522" width="54.85546875" style="276" customWidth="1"/>
    <col min="11523" max="11523" width="18.140625" style="276" customWidth="1"/>
    <col min="11524" max="11524" width="19.7109375" style="276" customWidth="1"/>
    <col min="11525" max="11525" width="25.28515625" style="276" customWidth="1"/>
    <col min="11526" max="11526" width="32.5703125" style="276" customWidth="1"/>
    <col min="11527" max="11527" width="41.140625" style="276" customWidth="1"/>
    <col min="11528" max="11528" width="30.42578125" style="276" customWidth="1"/>
    <col min="11529" max="11776" width="8.7109375" style="276"/>
    <col min="11777" max="11777" width="10" style="276" customWidth="1"/>
    <col min="11778" max="11778" width="54.85546875" style="276" customWidth="1"/>
    <col min="11779" max="11779" width="18.140625" style="276" customWidth="1"/>
    <col min="11780" max="11780" width="19.7109375" style="276" customWidth="1"/>
    <col min="11781" max="11781" width="25.28515625" style="276" customWidth="1"/>
    <col min="11782" max="11782" width="32.5703125" style="276" customWidth="1"/>
    <col min="11783" max="11783" width="41.140625" style="276" customWidth="1"/>
    <col min="11784" max="11784" width="30.42578125" style="276" customWidth="1"/>
    <col min="11785" max="12032" width="8.7109375" style="276"/>
    <col min="12033" max="12033" width="10" style="276" customWidth="1"/>
    <col min="12034" max="12034" width="54.85546875" style="276" customWidth="1"/>
    <col min="12035" max="12035" width="18.140625" style="276" customWidth="1"/>
    <col min="12036" max="12036" width="19.7109375" style="276" customWidth="1"/>
    <col min="12037" max="12037" width="25.28515625" style="276" customWidth="1"/>
    <col min="12038" max="12038" width="32.5703125" style="276" customWidth="1"/>
    <col min="12039" max="12039" width="41.140625" style="276" customWidth="1"/>
    <col min="12040" max="12040" width="30.42578125" style="276" customWidth="1"/>
    <col min="12041" max="12288" width="8.7109375" style="276"/>
    <col min="12289" max="12289" width="10" style="276" customWidth="1"/>
    <col min="12290" max="12290" width="54.85546875" style="276" customWidth="1"/>
    <col min="12291" max="12291" width="18.140625" style="276" customWidth="1"/>
    <col min="12292" max="12292" width="19.7109375" style="276" customWidth="1"/>
    <col min="12293" max="12293" width="25.28515625" style="276" customWidth="1"/>
    <col min="12294" max="12294" width="32.5703125" style="276" customWidth="1"/>
    <col min="12295" max="12295" width="41.140625" style="276" customWidth="1"/>
    <col min="12296" max="12296" width="30.42578125" style="276" customWidth="1"/>
    <col min="12297" max="12544" width="8.7109375" style="276"/>
    <col min="12545" max="12545" width="10" style="276" customWidth="1"/>
    <col min="12546" max="12546" width="54.85546875" style="276" customWidth="1"/>
    <col min="12547" max="12547" width="18.140625" style="276" customWidth="1"/>
    <col min="12548" max="12548" width="19.7109375" style="276" customWidth="1"/>
    <col min="12549" max="12549" width="25.28515625" style="276" customWidth="1"/>
    <col min="12550" max="12550" width="32.5703125" style="276" customWidth="1"/>
    <col min="12551" max="12551" width="41.140625" style="276" customWidth="1"/>
    <col min="12552" max="12552" width="30.42578125" style="276" customWidth="1"/>
    <col min="12553" max="12800" width="8.7109375" style="276"/>
    <col min="12801" max="12801" width="10" style="276" customWidth="1"/>
    <col min="12802" max="12802" width="54.85546875" style="276" customWidth="1"/>
    <col min="12803" max="12803" width="18.140625" style="276" customWidth="1"/>
    <col min="12804" max="12804" width="19.7109375" style="276" customWidth="1"/>
    <col min="12805" max="12805" width="25.28515625" style="276" customWidth="1"/>
    <col min="12806" max="12806" width="32.5703125" style="276" customWidth="1"/>
    <col min="12807" max="12807" width="41.140625" style="276" customWidth="1"/>
    <col min="12808" max="12808" width="30.42578125" style="276" customWidth="1"/>
    <col min="12809" max="13056" width="8.7109375" style="276"/>
    <col min="13057" max="13057" width="10" style="276" customWidth="1"/>
    <col min="13058" max="13058" width="54.85546875" style="276" customWidth="1"/>
    <col min="13059" max="13059" width="18.140625" style="276" customWidth="1"/>
    <col min="13060" max="13060" width="19.7109375" style="276" customWidth="1"/>
    <col min="13061" max="13061" width="25.28515625" style="276" customWidth="1"/>
    <col min="13062" max="13062" width="32.5703125" style="276" customWidth="1"/>
    <col min="13063" max="13063" width="41.140625" style="276" customWidth="1"/>
    <col min="13064" max="13064" width="30.42578125" style="276" customWidth="1"/>
    <col min="13065" max="13312" width="8.7109375" style="276"/>
    <col min="13313" max="13313" width="10" style="276" customWidth="1"/>
    <col min="13314" max="13314" width="54.85546875" style="276" customWidth="1"/>
    <col min="13315" max="13315" width="18.140625" style="276" customWidth="1"/>
    <col min="13316" max="13316" width="19.7109375" style="276" customWidth="1"/>
    <col min="13317" max="13317" width="25.28515625" style="276" customWidth="1"/>
    <col min="13318" max="13318" width="32.5703125" style="276" customWidth="1"/>
    <col min="13319" max="13319" width="41.140625" style="276" customWidth="1"/>
    <col min="13320" max="13320" width="30.42578125" style="276" customWidth="1"/>
    <col min="13321" max="13568" width="8.7109375" style="276"/>
    <col min="13569" max="13569" width="10" style="276" customWidth="1"/>
    <col min="13570" max="13570" width="54.85546875" style="276" customWidth="1"/>
    <col min="13571" max="13571" width="18.140625" style="276" customWidth="1"/>
    <col min="13572" max="13572" width="19.7109375" style="276" customWidth="1"/>
    <col min="13573" max="13573" width="25.28515625" style="276" customWidth="1"/>
    <col min="13574" max="13574" width="32.5703125" style="276" customWidth="1"/>
    <col min="13575" max="13575" width="41.140625" style="276" customWidth="1"/>
    <col min="13576" max="13576" width="30.42578125" style="276" customWidth="1"/>
    <col min="13577" max="13824" width="8.7109375" style="276"/>
    <col min="13825" max="13825" width="10" style="276" customWidth="1"/>
    <col min="13826" max="13826" width="54.85546875" style="276" customWidth="1"/>
    <col min="13827" max="13827" width="18.140625" style="276" customWidth="1"/>
    <col min="13828" max="13828" width="19.7109375" style="276" customWidth="1"/>
    <col min="13829" max="13829" width="25.28515625" style="276" customWidth="1"/>
    <col min="13830" max="13830" width="32.5703125" style="276" customWidth="1"/>
    <col min="13831" max="13831" width="41.140625" style="276" customWidth="1"/>
    <col min="13832" max="13832" width="30.42578125" style="276" customWidth="1"/>
    <col min="13833" max="14080" width="8.7109375" style="276"/>
    <col min="14081" max="14081" width="10" style="276" customWidth="1"/>
    <col min="14082" max="14082" width="54.85546875" style="276" customWidth="1"/>
    <col min="14083" max="14083" width="18.140625" style="276" customWidth="1"/>
    <col min="14084" max="14084" width="19.7109375" style="276" customWidth="1"/>
    <col min="14085" max="14085" width="25.28515625" style="276" customWidth="1"/>
    <col min="14086" max="14086" width="32.5703125" style="276" customWidth="1"/>
    <col min="14087" max="14087" width="41.140625" style="276" customWidth="1"/>
    <col min="14088" max="14088" width="30.42578125" style="276" customWidth="1"/>
    <col min="14089" max="14336" width="8.7109375" style="276"/>
    <col min="14337" max="14337" width="10" style="276" customWidth="1"/>
    <col min="14338" max="14338" width="54.85546875" style="276" customWidth="1"/>
    <col min="14339" max="14339" width="18.140625" style="276" customWidth="1"/>
    <col min="14340" max="14340" width="19.7109375" style="276" customWidth="1"/>
    <col min="14341" max="14341" width="25.28515625" style="276" customWidth="1"/>
    <col min="14342" max="14342" width="32.5703125" style="276" customWidth="1"/>
    <col min="14343" max="14343" width="41.140625" style="276" customWidth="1"/>
    <col min="14344" max="14344" width="30.42578125" style="276" customWidth="1"/>
    <col min="14345" max="14592" width="8.7109375" style="276"/>
    <col min="14593" max="14593" width="10" style="276" customWidth="1"/>
    <col min="14594" max="14594" width="54.85546875" style="276" customWidth="1"/>
    <col min="14595" max="14595" width="18.140625" style="276" customWidth="1"/>
    <col min="14596" max="14596" width="19.7109375" style="276" customWidth="1"/>
    <col min="14597" max="14597" width="25.28515625" style="276" customWidth="1"/>
    <col min="14598" max="14598" width="32.5703125" style="276" customWidth="1"/>
    <col min="14599" max="14599" width="41.140625" style="276" customWidth="1"/>
    <col min="14600" max="14600" width="30.42578125" style="276" customWidth="1"/>
    <col min="14601" max="14848" width="8.7109375" style="276"/>
    <col min="14849" max="14849" width="10" style="276" customWidth="1"/>
    <col min="14850" max="14850" width="54.85546875" style="276" customWidth="1"/>
    <col min="14851" max="14851" width="18.140625" style="276" customWidth="1"/>
    <col min="14852" max="14852" width="19.7109375" style="276" customWidth="1"/>
    <col min="14853" max="14853" width="25.28515625" style="276" customWidth="1"/>
    <col min="14854" max="14854" width="32.5703125" style="276" customWidth="1"/>
    <col min="14855" max="14855" width="41.140625" style="276" customWidth="1"/>
    <col min="14856" max="14856" width="30.42578125" style="276" customWidth="1"/>
    <col min="14857" max="15104" width="8.7109375" style="276"/>
    <col min="15105" max="15105" width="10" style="276" customWidth="1"/>
    <col min="15106" max="15106" width="54.85546875" style="276" customWidth="1"/>
    <col min="15107" max="15107" width="18.140625" style="276" customWidth="1"/>
    <col min="15108" max="15108" width="19.7109375" style="276" customWidth="1"/>
    <col min="15109" max="15109" width="25.28515625" style="276" customWidth="1"/>
    <col min="15110" max="15110" width="32.5703125" style="276" customWidth="1"/>
    <col min="15111" max="15111" width="41.140625" style="276" customWidth="1"/>
    <col min="15112" max="15112" width="30.42578125" style="276" customWidth="1"/>
    <col min="15113" max="15360" width="8.7109375" style="276"/>
    <col min="15361" max="15361" width="10" style="276" customWidth="1"/>
    <col min="15362" max="15362" width="54.85546875" style="276" customWidth="1"/>
    <col min="15363" max="15363" width="18.140625" style="276" customWidth="1"/>
    <col min="15364" max="15364" width="19.7109375" style="276" customWidth="1"/>
    <col min="15365" max="15365" width="25.28515625" style="276" customWidth="1"/>
    <col min="15366" max="15366" width="32.5703125" style="276" customWidth="1"/>
    <col min="15367" max="15367" width="41.140625" style="276" customWidth="1"/>
    <col min="15368" max="15368" width="30.42578125" style="276" customWidth="1"/>
    <col min="15369" max="15616" width="8.7109375" style="276"/>
    <col min="15617" max="15617" width="10" style="276" customWidth="1"/>
    <col min="15618" max="15618" width="54.85546875" style="276" customWidth="1"/>
    <col min="15619" max="15619" width="18.140625" style="276" customWidth="1"/>
    <col min="15620" max="15620" width="19.7109375" style="276" customWidth="1"/>
    <col min="15621" max="15621" width="25.28515625" style="276" customWidth="1"/>
    <col min="15622" max="15622" width="32.5703125" style="276" customWidth="1"/>
    <col min="15623" max="15623" width="41.140625" style="276" customWidth="1"/>
    <col min="15624" max="15624" width="30.42578125" style="276" customWidth="1"/>
    <col min="15625" max="15872" width="8.7109375" style="276"/>
    <col min="15873" max="15873" width="10" style="276" customWidth="1"/>
    <col min="15874" max="15874" width="54.85546875" style="276" customWidth="1"/>
    <col min="15875" max="15875" width="18.140625" style="276" customWidth="1"/>
    <col min="15876" max="15876" width="19.7109375" style="276" customWidth="1"/>
    <col min="15877" max="15877" width="25.28515625" style="276" customWidth="1"/>
    <col min="15878" max="15878" width="32.5703125" style="276" customWidth="1"/>
    <col min="15879" max="15879" width="41.140625" style="276" customWidth="1"/>
    <col min="15880" max="15880" width="30.42578125" style="276" customWidth="1"/>
    <col min="15881" max="16128" width="8.7109375" style="276"/>
    <col min="16129" max="16129" width="10" style="276" customWidth="1"/>
    <col min="16130" max="16130" width="54.85546875" style="276" customWidth="1"/>
    <col min="16131" max="16131" width="18.140625" style="276" customWidth="1"/>
    <col min="16132" max="16132" width="19.7109375" style="276" customWidth="1"/>
    <col min="16133" max="16133" width="25.28515625" style="276" customWidth="1"/>
    <col min="16134" max="16134" width="32.5703125" style="276" customWidth="1"/>
    <col min="16135" max="16135" width="41.140625" style="276" customWidth="1"/>
    <col min="16136" max="16136" width="30.42578125" style="276" customWidth="1"/>
    <col min="16137" max="16384" width="8.7109375" style="276"/>
  </cols>
  <sheetData>
    <row r="1" spans="1:5" x14ac:dyDescent="0.3">
      <c r="A1" s="273" t="s">
        <v>231</v>
      </c>
      <c r="B1" s="273" t="s">
        <v>232</v>
      </c>
      <c r="C1" s="274" t="s">
        <v>233</v>
      </c>
      <c r="D1" s="275" t="s">
        <v>234</v>
      </c>
      <c r="E1" s="275" t="s">
        <v>235</v>
      </c>
    </row>
    <row r="2" spans="1:5" x14ac:dyDescent="0.3">
      <c r="A2" s="278"/>
      <c r="B2" s="278"/>
      <c r="C2" s="279"/>
      <c r="D2" s="280"/>
      <c r="E2" s="280"/>
    </row>
    <row r="3" spans="1:5" x14ac:dyDescent="0.3">
      <c r="A3" s="281" t="s">
        <v>236</v>
      </c>
      <c r="B3" s="282" t="s">
        <v>237</v>
      </c>
      <c r="C3" s="283">
        <v>1</v>
      </c>
      <c r="D3" s="296">
        <v>0</v>
      </c>
      <c r="E3" s="283">
        <f>D3*C3</f>
        <v>0</v>
      </c>
    </row>
    <row r="4" spans="1:5" x14ac:dyDescent="0.3">
      <c r="A4" s="281" t="s">
        <v>238</v>
      </c>
      <c r="B4" s="282" t="s">
        <v>239</v>
      </c>
      <c r="C4" s="283">
        <v>1</v>
      </c>
      <c r="D4" s="296">
        <v>0</v>
      </c>
      <c r="E4" s="283">
        <f>D4*C4</f>
        <v>0</v>
      </c>
    </row>
    <row r="5" spans="1:5" x14ac:dyDescent="0.3">
      <c r="A5" s="281" t="s">
        <v>240</v>
      </c>
      <c r="B5" s="282" t="s">
        <v>241</v>
      </c>
      <c r="C5" s="283">
        <v>1</v>
      </c>
      <c r="D5" s="296">
        <v>0</v>
      </c>
      <c r="E5" s="283">
        <f>D5*C5</f>
        <v>0</v>
      </c>
    </row>
    <row r="6" spans="1:5" x14ac:dyDescent="0.3">
      <c r="A6" s="281" t="s">
        <v>242</v>
      </c>
      <c r="B6" s="282" t="s">
        <v>246</v>
      </c>
      <c r="C6" s="283">
        <v>6</v>
      </c>
      <c r="D6" s="296">
        <v>0</v>
      </c>
      <c r="E6" s="283">
        <f>D6*C6</f>
        <v>0</v>
      </c>
    </row>
    <row r="7" spans="1:5" x14ac:dyDescent="0.3">
      <c r="A7" s="284"/>
      <c r="B7" s="284"/>
      <c r="C7" s="283"/>
      <c r="E7" s="285"/>
    </row>
    <row r="8" spans="1:5" x14ac:dyDescent="0.3">
      <c r="A8" s="286" t="s">
        <v>29</v>
      </c>
      <c r="B8" s="287"/>
      <c r="C8" s="288"/>
      <c r="D8" s="289"/>
      <c r="E8" s="290">
        <f>SUM(E3:E7)</f>
        <v>0</v>
      </c>
    </row>
    <row r="10" spans="1:5" x14ac:dyDescent="0.3">
      <c r="A10" s="276" t="s">
        <v>243</v>
      </c>
    </row>
    <row r="11" spans="1:5" x14ac:dyDescent="0.3">
      <c r="A11" s="276" t="s">
        <v>244</v>
      </c>
    </row>
    <row r="14" spans="1:5" x14ac:dyDescent="0.3">
      <c r="A14" s="293"/>
      <c r="B14" s="284"/>
      <c r="C14" s="283"/>
      <c r="E14" s="285"/>
    </row>
    <row r="15" spans="1:5" x14ac:dyDescent="0.3">
      <c r="A15" s="293"/>
      <c r="B15" s="284"/>
      <c r="C15" s="283"/>
      <c r="E15" s="285"/>
    </row>
    <row r="16" spans="1:5" x14ac:dyDescent="0.3">
      <c r="A16" s="293"/>
      <c r="B16" s="284"/>
      <c r="C16" s="283"/>
      <c r="E16" s="285"/>
    </row>
    <row r="17" spans="1:5" x14ac:dyDescent="0.3">
      <c r="A17" s="293"/>
      <c r="B17" s="284"/>
      <c r="C17" s="283"/>
      <c r="E17" s="285"/>
    </row>
    <row r="18" spans="1:5" x14ac:dyDescent="0.3">
      <c r="A18" s="293"/>
      <c r="B18" s="284"/>
      <c r="C18" s="283"/>
      <c r="E18" s="285"/>
    </row>
    <row r="19" spans="1:5" x14ac:dyDescent="0.3">
      <c r="A19" s="293"/>
      <c r="B19" s="284"/>
      <c r="C19" s="283"/>
      <c r="E19" s="285"/>
    </row>
    <row r="20" spans="1:5" x14ac:dyDescent="0.3">
      <c r="A20" s="293"/>
      <c r="B20" s="284"/>
      <c r="C20" s="283"/>
      <c r="E20" s="285"/>
    </row>
    <row r="21" spans="1:5" x14ac:dyDescent="0.3">
      <c r="A21" s="293"/>
      <c r="B21" s="284"/>
      <c r="C21" s="283"/>
      <c r="E21" s="285"/>
    </row>
    <row r="22" spans="1:5" x14ac:dyDescent="0.3">
      <c r="A22" s="293"/>
      <c r="B22" s="284"/>
      <c r="C22" s="283"/>
      <c r="E22" s="285"/>
    </row>
    <row r="23" spans="1:5" x14ac:dyDescent="0.3">
      <c r="A23" s="293"/>
      <c r="B23" s="284"/>
      <c r="C23" s="283"/>
      <c r="E23" s="285"/>
    </row>
    <row r="24" spans="1:5" x14ac:dyDescent="0.3">
      <c r="A24" s="293"/>
      <c r="B24" s="284"/>
      <c r="C24" s="283"/>
      <c r="E24" s="285"/>
    </row>
    <row r="25" spans="1:5" x14ac:dyDescent="0.3">
      <c r="A25" s="293"/>
      <c r="B25" s="284"/>
      <c r="C25" s="283"/>
      <c r="E25" s="285"/>
    </row>
    <row r="26" spans="1:5" x14ac:dyDescent="0.3">
      <c r="A26" s="293"/>
      <c r="B26" s="284"/>
      <c r="C26" s="283"/>
      <c r="E26" s="285"/>
    </row>
  </sheetData>
  <pageMargins left="0.7" right="0.7" top="0.75" bottom="0.75" header="0.3" footer="0.3"/>
  <pageSetup paperSize="9" firstPageNumber="0" orientation="landscape" useFirstPageNumber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D889F0A7F3194DA49F1DB657251408" ma:contentTypeVersion="9" ma:contentTypeDescription="Vytvoří nový dokument" ma:contentTypeScope="" ma:versionID="7558d924a5c67f0b4f2389ed39e2336c">
  <xsd:schema xmlns:xsd="http://www.w3.org/2001/XMLSchema" xmlns:xs="http://www.w3.org/2001/XMLSchema" xmlns:p="http://schemas.microsoft.com/office/2006/metadata/properties" xmlns:ns2="8a7b0c85-1ef5-4ec1-a6a0-d9cc9d0406eb" xmlns:ns3="2fd771ad-c9b2-4ba6-9c72-6924ac58e057" targetNamespace="http://schemas.microsoft.com/office/2006/metadata/properties" ma:root="true" ma:fieldsID="6c8bb7a3dd830fc2425df6379c0a0208" ns2:_="" ns3:_="">
    <xsd:import namespace="8a7b0c85-1ef5-4ec1-a6a0-d9cc9d0406eb"/>
    <xsd:import namespace="2fd771ad-c9b2-4ba6-9c72-6924ac58e0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b0c85-1ef5-4ec1-a6a0-d9cc9d0406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771ad-c9b2-4ba6-9c72-6924ac58e05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1af2bbc-053c-40f8-8a3d-03b5a3229d0d}" ma:internalName="TaxCatchAll" ma:showField="CatchAllData" ma:web="2fd771ad-c9b2-4ba6-9c72-6924ac58e0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024FDA-FC23-4D2A-8D2A-F726F1A71E9B}"/>
</file>

<file path=customXml/itemProps2.xml><?xml version="1.0" encoding="utf-8"?>
<ds:datastoreItem xmlns:ds="http://schemas.openxmlformats.org/officeDocument/2006/customXml" ds:itemID="{3486AFB4-C716-474F-900F-5D232C188D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54</vt:i4>
      </vt:variant>
    </vt:vector>
  </HeadingPairs>
  <TitlesOfParts>
    <vt:vector size="63" baseType="lpstr">
      <vt:lpstr>Pokyny pro vyplnění</vt:lpstr>
      <vt:lpstr>Stavba</vt:lpstr>
      <vt:lpstr>VzorPolozky</vt:lpstr>
      <vt:lpstr>00 0 Naklady</vt:lpstr>
      <vt:lpstr>1 1 Pol</vt:lpstr>
      <vt:lpstr>1 2 Pol</vt:lpstr>
      <vt:lpstr>1 3 Pol</vt:lpstr>
      <vt:lpstr>ESIL</vt:lpstr>
      <vt:lpstr>interier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 Naklady'!Názvy_tisku</vt:lpstr>
      <vt:lpstr>'1 1 Pol'!Názvy_tisku</vt:lpstr>
      <vt:lpstr>'1 2 Pol'!Názvy_tisku</vt:lpstr>
      <vt:lpstr>'1 3 Pol'!Názvy_tisku</vt:lpstr>
      <vt:lpstr>oadresa</vt:lpstr>
      <vt:lpstr>Stavba!Objednatel</vt:lpstr>
      <vt:lpstr>Stavba!Objekt</vt:lpstr>
      <vt:lpstr>'00 0 Naklady'!Oblast_tisku</vt:lpstr>
      <vt:lpstr>'1 1 Pol'!Oblast_tisku</vt:lpstr>
      <vt:lpstr>'1 2 Pol'!Oblast_tisku</vt:lpstr>
      <vt:lpstr>'1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Radoslav Lekeš</cp:lastModifiedBy>
  <cp:lastPrinted>2022-08-27T15:52:28Z</cp:lastPrinted>
  <dcterms:created xsi:type="dcterms:W3CDTF">2009-04-08T07:15:50Z</dcterms:created>
  <dcterms:modified xsi:type="dcterms:W3CDTF">2023-04-03T08:50:06Z</dcterms:modified>
</cp:coreProperties>
</file>