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SF\Modernizace knihovny\"/>
    </mc:Choice>
  </mc:AlternateContent>
  <xr:revisionPtr revIDLastSave="0" documentId="8_{0793FAE1-C3FB-4120-8DA9-DE0139483E8B}" xr6:coauthVersionLast="47" xr6:coauthVersionMax="47" xr10:uidLastSave="{00000000-0000-0000-0000-000000000000}"/>
  <bookViews>
    <workbookView xWindow="600" yWindow="885" windowWidth="26505" windowHeight="15420" activeTab="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 Naklady" sheetId="12" r:id="rId4"/>
    <sheet name="1 1 Pol" sheetId="13" r:id="rId5"/>
    <sheet name="1 2 Pol" sheetId="14" r:id="rId6"/>
    <sheet name="ESIL" sheetId="16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 Naklady'!$1:$7</definedName>
    <definedName name="_xlnm.Print_Titles" localSheetId="4">'1 1 Pol'!$1:$7</definedName>
    <definedName name="_xlnm.Print_Titles" localSheetId="5">'1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 Naklady'!$A$1:$X$22</definedName>
    <definedName name="_xlnm.Print_Area" localSheetId="4">'1 1 Pol'!$A$1:$X$17</definedName>
    <definedName name="_xlnm.Print_Area" localSheetId="5">'1 2 Pol'!$A$1:$X$12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6" l="1"/>
  <c r="E49" i="16"/>
  <c r="G48" i="16"/>
  <c r="E48" i="16"/>
  <c r="G47" i="16"/>
  <c r="E47" i="16"/>
  <c r="G46" i="16"/>
  <c r="E46" i="16"/>
  <c r="G45" i="16"/>
  <c r="E45" i="16"/>
  <c r="G44" i="16"/>
  <c r="E44" i="16"/>
  <c r="G43" i="16"/>
  <c r="E43" i="16"/>
  <c r="G42" i="16"/>
  <c r="E42" i="16"/>
  <c r="G41" i="16"/>
  <c r="E41" i="16"/>
  <c r="G36" i="16"/>
  <c r="E36" i="16"/>
  <c r="G35" i="16"/>
  <c r="E35" i="16"/>
  <c r="G34" i="16"/>
  <c r="E34" i="16"/>
  <c r="G30" i="16"/>
  <c r="E30" i="16"/>
  <c r="G29" i="16"/>
  <c r="E29" i="16"/>
  <c r="G21" i="16"/>
  <c r="E21" i="16"/>
  <c r="G20" i="16"/>
  <c r="E20" i="16"/>
  <c r="G19" i="16"/>
  <c r="E19" i="16"/>
  <c r="G18" i="16"/>
  <c r="E18" i="16"/>
  <c r="G12" i="16"/>
  <c r="E12" i="16"/>
  <c r="G11" i="16"/>
  <c r="E11" i="16"/>
  <c r="G10" i="16"/>
  <c r="E10" i="16"/>
  <c r="G9" i="16"/>
  <c r="E9" i="16"/>
  <c r="G51" i="16" l="1"/>
  <c r="G38" i="16"/>
  <c r="G31" i="16"/>
  <c r="G24" i="16"/>
  <c r="G15" i="16"/>
  <c r="E51" i="16"/>
  <c r="E38" i="16"/>
  <c r="E31" i="16"/>
  <c r="E24" i="16"/>
  <c r="E15" i="16"/>
  <c r="G53" i="16" l="1"/>
  <c r="E53" i="16"/>
  <c r="I9" i="14"/>
  <c r="I8" i="14" s="1"/>
  <c r="K9" i="14"/>
  <c r="K8" i="14" s="1"/>
  <c r="O9" i="14"/>
  <c r="O8" i="14" s="1"/>
  <c r="Q9" i="14"/>
  <c r="Q8" i="14" s="1"/>
  <c r="V9" i="14"/>
  <c r="V8" i="14" s="1"/>
  <c r="AE11" i="14"/>
  <c r="F45" i="1" s="1"/>
  <c r="G9" i="13"/>
  <c r="M9" i="13" s="1"/>
  <c r="I9" i="13"/>
  <c r="K9" i="13"/>
  <c r="O9" i="13"/>
  <c r="Q9" i="13"/>
  <c r="V9" i="13"/>
  <c r="G11" i="13"/>
  <c r="M11" i="13" s="1"/>
  <c r="I11" i="13"/>
  <c r="K11" i="13"/>
  <c r="O11" i="13"/>
  <c r="Q11" i="13"/>
  <c r="V11" i="13"/>
  <c r="G13" i="13"/>
  <c r="M13" i="13" s="1"/>
  <c r="I13" i="13"/>
  <c r="K13" i="13"/>
  <c r="O13" i="13"/>
  <c r="Q13" i="13"/>
  <c r="V13" i="13"/>
  <c r="AE16" i="13"/>
  <c r="F44" i="1" s="1"/>
  <c r="AF16" i="13"/>
  <c r="G44" i="1" s="1"/>
  <c r="BA17" i="12"/>
  <c r="BA12" i="12"/>
  <c r="G9" i="12"/>
  <c r="M9" i="12" s="1"/>
  <c r="I9" i="12"/>
  <c r="K9" i="12"/>
  <c r="O9" i="12"/>
  <c r="Q9" i="12"/>
  <c r="V9" i="12"/>
  <c r="G11" i="12"/>
  <c r="M11" i="12" s="1"/>
  <c r="I11" i="12"/>
  <c r="K11" i="12"/>
  <c r="K8" i="12" s="1"/>
  <c r="O11" i="12"/>
  <c r="Q11" i="12"/>
  <c r="V11" i="12"/>
  <c r="G13" i="12"/>
  <c r="G8" i="12" s="1"/>
  <c r="I61" i="1" s="1"/>
  <c r="I19" i="1" s="1"/>
  <c r="I13" i="12"/>
  <c r="K13" i="12"/>
  <c r="O13" i="12"/>
  <c r="Q13" i="12"/>
  <c r="V13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AE21" i="12"/>
  <c r="F41" i="1" s="1"/>
  <c r="I17" i="1"/>
  <c r="H46" i="1"/>
  <c r="J28" i="1"/>
  <c r="J26" i="1"/>
  <c r="G38" i="1"/>
  <c r="F38" i="1"/>
  <c r="J23" i="1"/>
  <c r="J24" i="1"/>
  <c r="J25" i="1"/>
  <c r="J27" i="1"/>
  <c r="E24" i="1"/>
  <c r="E26" i="1"/>
  <c r="O15" i="12" l="1"/>
  <c r="O8" i="13"/>
  <c r="C1" i="16"/>
  <c r="F9" i="14" s="1"/>
  <c r="G9" i="14" s="1"/>
  <c r="M9" i="14" s="1"/>
  <c r="M8" i="14" s="1"/>
  <c r="G8" i="13"/>
  <c r="I59" i="1" s="1"/>
  <c r="I16" i="1" s="1"/>
  <c r="G15" i="12"/>
  <c r="I62" i="1" s="1"/>
  <c r="I20" i="1" s="1"/>
  <c r="O8" i="12"/>
  <c r="M13" i="12"/>
  <c r="F40" i="1"/>
  <c r="I44" i="1"/>
  <c r="I15" i="12"/>
  <c r="I8" i="13"/>
  <c r="F39" i="1"/>
  <c r="F46" i="1" s="1"/>
  <c r="G23" i="1" s="1"/>
  <c r="Q8" i="12"/>
  <c r="M8" i="13"/>
  <c r="V15" i="12"/>
  <c r="I8" i="12"/>
  <c r="F43" i="1"/>
  <c r="K15" i="12"/>
  <c r="V8" i="12"/>
  <c r="Q15" i="12"/>
  <c r="V8" i="13"/>
  <c r="Q8" i="13"/>
  <c r="K8" i="13"/>
  <c r="M8" i="12"/>
  <c r="M15" i="12"/>
  <c r="AF21" i="12"/>
  <c r="AF11" i="14" l="1"/>
  <c r="G45" i="1" s="1"/>
  <c r="I45" i="1" s="1"/>
  <c r="G8" i="14"/>
  <c r="G11" i="14" s="1"/>
  <c r="G16" i="13"/>
  <c r="G21" i="12"/>
  <c r="G41" i="1"/>
  <c r="I41" i="1" s="1"/>
  <c r="G40" i="1"/>
  <c r="I40" i="1" s="1"/>
  <c r="G39" i="1" l="1"/>
  <c r="I39" i="1" s="1"/>
  <c r="I46" i="1" s="1"/>
  <c r="G43" i="1"/>
  <c r="I43" i="1" s="1"/>
  <c r="I60" i="1"/>
  <c r="G46" i="1"/>
  <c r="G25" i="1" s="1"/>
  <c r="A27" i="1" s="1"/>
  <c r="A28" i="1" s="1"/>
  <c r="G28" i="1" s="1"/>
  <c r="G27" i="1" s="1"/>
  <c r="G29" i="1" s="1"/>
  <c r="I18" i="1" l="1"/>
  <c r="I21" i="1" s="1"/>
  <c r="I63" i="1"/>
  <c r="J43" i="1"/>
  <c r="J45" i="1"/>
  <c r="J40" i="1"/>
  <c r="J44" i="1"/>
  <c r="J41" i="1"/>
  <c r="J39" i="1"/>
  <c r="J46" i="1" s="1"/>
  <c r="J59" i="1" l="1"/>
  <c r="J62" i="1"/>
  <c r="J60" i="1"/>
  <c r="J61" i="1"/>
  <c r="J6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</author>
  </authors>
  <commentList>
    <comment ref="S6" authorId="0" shapeId="0" xr:uid="{F6EDF279-3A5A-4B27-BB8F-8EDAB51475B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14528CE-C019-4182-8FA6-8E3DD682D0A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</author>
  </authors>
  <commentList>
    <comment ref="S6" authorId="0" shapeId="0" xr:uid="{847197D4-494D-486A-873E-0D9FF82D06B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6130E65-6312-4636-8CC1-A398C19D931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</author>
  </authors>
  <commentList>
    <comment ref="S6" authorId="0" shapeId="0" xr:uid="{47311F63-2173-4242-88DD-80BC31A5CFC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FFDE125-8F47-46C1-A76D-99BB70A6323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<sst xmlns="http://schemas.openxmlformats.org/spreadsheetml/2006/main" count="430" uniqueCount="205">
  <si>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</si>
  <si>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</si>
  <si>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</si>
  <si>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</si>
  <si>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</si>
  <si>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</si>
  <si>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</si>
  <si>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</si>
  <si>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</si>
  <si>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</si>
  <si>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</si>
  <si>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</si>
  <si>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</si>
  <si>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</si>
  <si>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</si>
  <si>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</si>
  <si>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</si>
  <si>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</si>
  <si>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</si>
  <si>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</si>
  <si>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</si>
  <si>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</si>
  <si>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</si>
  <si>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</si>
  <si>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</si>
  <si>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</si>
  <si>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</si>
  <si>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</si>
  <si>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</si>
  <si>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</si>
  <si>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</si>
  <si>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</si>
  <si>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</si>
  <si>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</si>
  <si>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</si>
  <si>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</si>
  <si>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</si>
  <si>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</si>
  <si>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</si>
  <si>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</si>
  <si>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</si>
  <si>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</si>
  <si>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</si>
  <si>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2022/27 PaK</t>
  </si>
  <si>
    <t>Osvětlení knihovních regálů</t>
  </si>
  <si>
    <t>Masarykova univerzita</t>
  </si>
  <si>
    <t>Žerotínovo náměstí 617/9</t>
  </si>
  <si>
    <t>Brno-Brno-město</t>
  </si>
  <si>
    <t>60200</t>
  </si>
  <si>
    <t>00216224</t>
  </si>
  <si>
    <t>CZ00216224</t>
  </si>
  <si>
    <t>Projekční architektonická kancelář spol. s r.o. ing.arch. V. Steinhauserová</t>
  </si>
  <si>
    <t>Gorkého 62/13</t>
  </si>
  <si>
    <t>Brno-Veveří</t>
  </si>
  <si>
    <t>60754583</t>
  </si>
  <si>
    <t>CZ60754583</t>
  </si>
  <si>
    <t>Stavba</t>
  </si>
  <si>
    <t>Ostatní a vedlejší náklady</t>
  </si>
  <si>
    <t>0</t>
  </si>
  <si>
    <t>VN+ON</t>
  </si>
  <si>
    <t>Stavební objekt</t>
  </si>
  <si>
    <t>1</t>
  </si>
  <si>
    <t>stavební čáas</t>
  </si>
  <si>
    <t>2</t>
  </si>
  <si>
    <t>profese</t>
  </si>
  <si>
    <t>Celkem za stavbu</t>
  </si>
  <si>
    <t>CZK</t>
  </si>
  <si>
    <t>#POPS</t>
  </si>
  <si>
    <t>Popis stavby: 2022/27 PaK - Osvětlení knihovních regálů</t>
  </si>
  <si>
    <t>#POPO</t>
  </si>
  <si>
    <t>Popis objektu: 00 - Vedlejší a ostatní náklady</t>
  </si>
  <si>
    <t>#POPR</t>
  </si>
  <si>
    <t>Popis rozpočtu: 0 - VN+ON</t>
  </si>
  <si>
    <t>Popis objektu: 1 - Osvětlení knihovních regálů</t>
  </si>
  <si>
    <t>Popis rozpočtu: 1 - stavební čáas</t>
  </si>
  <si>
    <t>Popis rozpočtu: 2 - profese</t>
  </si>
  <si>
    <t>Rekapitulace dílů</t>
  </si>
  <si>
    <t>Typ dílu</t>
  </si>
  <si>
    <t>95</t>
  </si>
  <si>
    <t>Dokončovací konstrukce na pozemních stavbách</t>
  </si>
  <si>
    <t>M21</t>
  </si>
  <si>
    <t>Elektromontáže</t>
  </si>
  <si>
    <t>VN</t>
  </si>
  <si>
    <t>ON</t>
  </si>
  <si>
    <t>Soupis vedlejších a ostatních nákladů</t>
  </si>
  <si>
    <t>#TypZaznamu#</t>
  </si>
  <si>
    <t>STA</t>
  </si>
  <si>
    <t>00</t>
  </si>
  <si>
    <t>Vedlejší a ostatní náklady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</si>
  <si>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</si>
  <si>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</si>
  <si>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</si>
  <si>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</si>
  <si>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</si>
  <si>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</si>
  <si>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</si>
  <si>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</si>
  <si>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</si>
  <si>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</si>
  <si>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</si>
  <si>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</si>
  <si>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</si>
  <si>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</si>
  <si>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</si>
  <si>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</si>
  <si>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</si>
  <si>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</si>
  <si>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</si>
  <si>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</si>
  <si>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</si>
  <si>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</si>
  <si>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</si>
  <si>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</si>
  <si>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</si>
  <si>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</si>
  <si>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</si>
  <si>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</si>
  <si>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</si>
  <si>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RTS 22/ II</t>
  </si>
  <si>
    <t>Indiv</t>
  </si>
  <si>
    <t>VRN</t>
  </si>
  <si>
    <t>POL99_2</t>
  </si>
  <si>
    <t>Veškeré náklady spojené s vybudováním, provozem a odstraněním zařízení staveniště.</t>
  </si>
  <si>
    <t>POP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</si>
  <si>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</si>
  <si>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</si>
  <si>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</si>
  <si>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</si>
  <si>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</si>
  <si>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</si>
  <si>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</si>
  <si>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005241010R</t>
  </si>
  <si>
    <t xml:space="preserve">Dokumentace skutečného provedení </t>
  </si>
  <si>
    <t>POL99_8</t>
  </si>
  <si>
    <t>Náklady na vyhotovení dokumentace skutečného provedení stavby a její předání objednateli v požadované formě a požadovaném počtu.</t>
  </si>
  <si>
    <t>004111a</t>
  </si>
  <si>
    <t>Stavební pasport</t>
  </si>
  <si>
    <t>Vlastní</t>
  </si>
  <si>
    <t>004111b</t>
  </si>
  <si>
    <t>Technologický  pasport</t>
  </si>
  <si>
    <t>SUM</t>
  </si>
  <si>
    <t>END</t>
  </si>
  <si>
    <t>Položkový soupis prací a dodávek</t>
  </si>
  <si>
    <t>m2</t>
  </si>
  <si>
    <t>801-1</t>
  </si>
  <si>
    <t>Práce</t>
  </si>
  <si>
    <t>POL1_</t>
  </si>
  <si>
    <t>274,64+152,73</t>
  </si>
  <si>
    <t>VV</t>
  </si>
  <si>
    <t>950 1</t>
  </si>
  <si>
    <t>ochrana podlahy(marmoleum, koberec,dlažba) před poškozením - zřízení + odstranění</t>
  </si>
  <si>
    <t>POL1_1</t>
  </si>
  <si>
    <t>274,64+152,73+46*2,0</t>
  </si>
  <si>
    <t>950 r</t>
  </si>
  <si>
    <t>Zakrývání knihovních regálů před poškozením a zaprášením - zřízení+odstranění</t>
  </si>
  <si>
    <t>regály cca : 680</t>
  </si>
  <si>
    <t>210</t>
  </si>
  <si>
    <t>Elekroinstalace- silnoproud dle samostat.rozpočtu</t>
  </si>
  <si>
    <t>soubor</t>
  </si>
  <si>
    <t>952901</t>
  </si>
  <si>
    <t>příprava prostor před předáním</t>
  </si>
  <si>
    <t xml:space="preserve">Celkem </t>
  </si>
  <si>
    <t>dodávka</t>
  </si>
  <si>
    <t>montáž</t>
  </si>
  <si>
    <t>Mj</t>
  </si>
  <si>
    <t>Počet</t>
  </si>
  <si>
    <t>cena ks/m</t>
  </si>
  <si>
    <t>cena celkem</t>
  </si>
  <si>
    <t/>
  </si>
  <si>
    <t>Kabely</t>
  </si>
  <si>
    <t>KABEL SILOVÝ,IZOLACE PVC</t>
  </si>
  <si>
    <t>CXKH-R-J 5x1,5 , pevně</t>
  </si>
  <si>
    <t>m</t>
  </si>
  <si>
    <t>CXKH-R-J 3x1,5 , pevně</t>
  </si>
  <si>
    <t>CYY 6(H07V-U)</t>
  </si>
  <si>
    <t>CYY 4(H07V-U)</t>
  </si>
  <si>
    <t>Kabely - celkem</t>
  </si>
  <si>
    <t xml:space="preserve">Osvětlení  </t>
  </si>
  <si>
    <r>
      <t xml:space="preserve">A0 - </t>
    </r>
    <r>
      <rPr>
        <sz val="9"/>
        <color rgb="FF000000"/>
        <rFont val="Calibri"/>
        <family val="2"/>
        <charset val="238"/>
        <scheme val="minor"/>
      </rPr>
      <t>Přisazené lineární LED 40W,URG 19, 3400lm 1000mA, IP20
d.1200mm, š. 75mm, hl.75mm</t>
    </r>
  </si>
  <si>
    <t>ks</t>
  </si>
  <si>
    <t>Recyklační poplatek ze svítidla</t>
  </si>
  <si>
    <r>
      <rPr>
        <b/>
        <sz val="9"/>
        <color rgb="FF000000"/>
        <rFont val="Calibri"/>
        <family val="2"/>
        <charset val="238"/>
        <scheme val="minor"/>
      </rPr>
      <t>A1</t>
    </r>
    <r>
      <rPr>
        <sz val="9"/>
        <color rgb="FF000000"/>
        <rFont val="Calibri"/>
        <family val="2"/>
        <charset val="238"/>
        <scheme val="minor"/>
      </rPr>
      <t xml:space="preserve">  - Přisazené lineární LED 32W,URG 19, 3400lm 1000mA, IP20
d.900mm, š. 75mm, hl.75mm</t>
    </r>
  </si>
  <si>
    <t>Osvětlení - celkem</t>
  </si>
  <si>
    <t>SVORKOVNICE KRABICOVÁ</t>
  </si>
  <si>
    <t>svorka krabicová  3x0,5-2,5mm2</t>
  </si>
  <si>
    <t>svorka krabicová  5x1-2,5mm2</t>
  </si>
  <si>
    <t>Celkem:</t>
  </si>
  <si>
    <t>Demontáže</t>
  </si>
  <si>
    <t>Demontáž osvětlení vč. přístrojů (bude 
odevzdáno investorovi nebo zlikvidováno)</t>
  </si>
  <si>
    <t>kpl</t>
  </si>
  <si>
    <t>Zapravení otvorů po svítidlech, vč. výmalby</t>
  </si>
  <si>
    <t>Přístroje - celkem</t>
  </si>
  <si>
    <t>HZS</t>
  </si>
  <si>
    <t>Revize a prohlídky zařízení</t>
  </si>
  <si>
    <t>Doprava materiálu</t>
  </si>
  <si>
    <t>Práce předem neměřitelné</t>
  </si>
  <si>
    <t>Podružný materiál</t>
  </si>
  <si>
    <t>Pomocné stavební přípomoci (sekání drážek, průrazy, sekání kapes,  apod.)</t>
  </si>
  <si>
    <t>Zapuštění stávající kabeláže vč. zapravení a výmalby</t>
  </si>
  <si>
    <t>Koordinace s ostatními profesemi</t>
  </si>
  <si>
    <t>Dohledání napojovacích bodů</t>
  </si>
  <si>
    <t>Požární ucpávky</t>
  </si>
  <si>
    <t>HZS - celkem</t>
  </si>
  <si>
    <t>Elektromontáže - celkem</t>
  </si>
  <si>
    <t>Demontáž a opětovná montáž podhledů vč. příp. náhrady poškozených podhledů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</si>
</sst>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3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name val="Arial CE"/>
    </font>
    <font>
      <b/>
      <sz val="9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i/>
      <sz val="9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E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medium">
        <color indexed="64"/>
      </right>
      <top/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/>
      <top style="thin">
        <color rgb="FFC0C0C0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4" fillId="0" borderId="0"/>
  </cellStyleXfs>
  <cellXfs count="343">
    <xf numFmtId="0" fontId="0" fillId="0" borderId="0" xfId="0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9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9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wrapText="1"/>
    </xf>
    <xf numFmtId="1" fontId="9" fillId="0" borderId="12" xfId="0" applyNumberFormat="1" applyFont="1" applyBorder="1" applyAlignment="1">
      <alignment horizontal="right" vertical="center" wrapText="1"/>
    </xf>
    <xf numFmtId="1" fontId="9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9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10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7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9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9" fillId="3" borderId="6" xfId="0" applyFont="1" applyFill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" fontId="8" fillId="5" borderId="28" xfId="0" applyNumberFormat="1" applyFont="1" applyFill="1" applyBorder="1" applyAlignment="1">
      <alignment vertical="center"/>
    </xf>
    <xf numFmtId="4" fontId="8" fillId="5" borderId="29" xfId="0" applyNumberFormat="1" applyFont="1" applyFill="1" applyBorder="1" applyAlignment="1">
      <alignment vertical="center" wrapText="1"/>
    </xf>
    <xf numFmtId="4" fontId="11" fillId="5" borderId="30" xfId="0" applyNumberFormat="1" applyFont="1" applyFill="1" applyBorder="1" applyAlignment="1">
      <alignment horizontal="center" vertical="center" wrapText="1" shrinkToFit="1"/>
    </xf>
    <xf numFmtId="4" fontId="8" fillId="5" borderId="28" xfId="0" applyNumberFormat="1" applyFont="1" applyFill="1" applyBorder="1" applyAlignment="1">
      <alignment horizontal="center" vertical="center" wrapText="1" shrinkToFit="1"/>
    </xf>
    <xf numFmtId="4" fontId="8" fillId="5" borderId="30" xfId="0" applyNumberFormat="1" applyFont="1" applyFill="1" applyBorder="1" applyAlignment="1">
      <alignment horizontal="center" vertical="center" wrapText="1" shrinkToFit="1"/>
    </xf>
    <xf numFmtId="3" fontId="8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4" fillId="0" borderId="32" xfId="0" applyNumberFormat="1" applyFont="1" applyBorder="1" applyAlignment="1">
      <alignment horizontal="right" vertical="center" wrapText="1" shrinkToFit="1"/>
    </xf>
    <xf numFmtId="4" fontId="4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9" fillId="0" borderId="31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vertical="center" wrapText="1" shrinkToFit="1"/>
    </xf>
    <xf numFmtId="4" fontId="9" fillId="0" borderId="32" xfId="0" applyNumberFormat="1" applyFont="1" applyBorder="1" applyAlignment="1">
      <alignment vertical="center" shrinkToFit="1"/>
    </xf>
    <xf numFmtId="4" fontId="9" fillId="0" borderId="33" xfId="0" applyNumberFormat="1" applyFont="1" applyBorder="1" applyAlignment="1">
      <alignment vertical="center" shrinkToFit="1"/>
    </xf>
    <xf numFmtId="3" fontId="9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6" fillId="3" borderId="35" xfId="0" applyNumberFormat="1" applyFont="1" applyFill="1" applyBorder="1" applyAlignment="1">
      <alignment vertical="center" wrapText="1" shrinkToFit="1"/>
    </xf>
    <xf numFmtId="4" fontId="16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0" fontId="8" fillId="3" borderId="34" xfId="0" applyFont="1" applyFill="1" applyBorder="1" applyAlignment="1">
      <alignment vertical="center"/>
    </xf>
    <xf numFmtId="0" fontId="8" fillId="3" borderId="34" xfId="0" applyFont="1" applyFill="1" applyBorder="1" applyAlignment="1">
      <alignment vertical="center" wrapText="1"/>
    </xf>
    <xf numFmtId="0" fontId="8" fillId="3" borderId="35" xfId="0" applyFont="1" applyFill="1" applyBorder="1" applyAlignment="1">
      <alignment vertical="center" wrapText="1"/>
    </xf>
    <xf numFmtId="4" fontId="8" fillId="3" borderId="36" xfId="0" applyNumberFormat="1" applyFont="1" applyFill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3" borderId="36" xfId="0" applyNumberFormat="1" applyFont="1" applyFill="1" applyBorder="1" applyAlignment="1">
      <alignment vertical="center"/>
    </xf>
    <xf numFmtId="4" fontId="8" fillId="0" borderId="33" xfId="0" applyNumberFormat="1" applyFont="1" applyBorder="1" applyAlignment="1">
      <alignment horizontal="center" vertical="center"/>
    </xf>
    <xf numFmtId="4" fontId="8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horizontal="center" vertical="top"/>
    </xf>
    <xf numFmtId="0" fontId="9" fillId="3" borderId="12" xfId="0" applyFont="1" applyFill="1" applyBorder="1" applyAlignment="1">
      <alignment vertical="top"/>
    </xf>
    <xf numFmtId="0" fontId="18" fillId="0" borderId="0" xfId="0" applyFont="1" applyAlignment="1">
      <alignment vertical="top"/>
    </xf>
    <xf numFmtId="49" fontId="18" fillId="0" borderId="0" xfId="0" applyNumberFormat="1" applyFont="1" applyAlignment="1">
      <alignment vertical="top"/>
    </xf>
    <xf numFmtId="164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4" fontId="9" fillId="3" borderId="0" xfId="0" applyNumberFormat="1" applyFont="1" applyFill="1" applyAlignment="1">
      <alignment vertical="top" shrinkToFit="1"/>
    </xf>
    <xf numFmtId="0" fontId="9" fillId="3" borderId="27" xfId="0" applyFont="1" applyFill="1" applyBorder="1" applyAlignment="1">
      <alignment vertical="top"/>
    </xf>
    <xf numFmtId="49" fontId="9" fillId="3" borderId="18" xfId="0" applyNumberFormat="1" applyFont="1" applyFill="1" applyBorder="1" applyAlignment="1">
      <alignment vertical="top"/>
    </xf>
    <xf numFmtId="0" fontId="9" fillId="3" borderId="18" xfId="0" applyFont="1" applyFill="1" applyBorder="1" applyAlignment="1">
      <alignment horizontal="center" vertical="top" shrinkToFit="1"/>
    </xf>
    <xf numFmtId="164" fontId="9" fillId="3" borderId="18" xfId="0" applyNumberFormat="1" applyFont="1" applyFill="1" applyBorder="1" applyAlignment="1">
      <alignment vertical="top" shrinkToFit="1"/>
    </xf>
    <xf numFmtId="4" fontId="9" fillId="3" borderId="18" xfId="0" applyNumberFormat="1" applyFont="1" applyFill="1" applyBorder="1" applyAlignment="1">
      <alignment vertical="top" shrinkToFit="1"/>
    </xf>
    <xf numFmtId="4" fontId="9" fillId="3" borderId="37" xfId="0" applyNumberFormat="1" applyFont="1" applyFill="1" applyBorder="1" applyAlignment="1">
      <alignment vertical="top" shrinkToFit="1"/>
    </xf>
    <xf numFmtId="4" fontId="9" fillId="3" borderId="22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4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4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49" fontId="9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1" fillId="0" borderId="0" xfId="0" applyNumberFormat="1" applyFont="1" applyAlignment="1">
      <alignment horizontal="center" vertical="top" wrapText="1" shrinkToFit="1"/>
    </xf>
    <xf numFmtId="164" fontId="21" fillId="0" borderId="0" xfId="0" applyNumberFormat="1" applyFont="1" applyAlignment="1">
      <alignment vertical="top" wrapText="1" shrinkToFit="1"/>
    </xf>
    <xf numFmtId="164" fontId="21" fillId="0" borderId="0" xfId="0" quotePrefix="1" applyNumberFormat="1" applyFont="1" applyAlignment="1">
      <alignment horizontal="left" vertical="top" wrapText="1"/>
    </xf>
    <xf numFmtId="49" fontId="22" fillId="0" borderId="0" xfId="2" applyNumberFormat="1" applyFont="1" applyAlignment="1">
      <alignment wrapText="1"/>
    </xf>
    <xf numFmtId="49" fontId="1" fillId="0" borderId="0" xfId="2" applyNumberFormat="1"/>
    <xf numFmtId="0" fontId="1" fillId="0" borderId="0" xfId="2"/>
    <xf numFmtId="49" fontId="1" fillId="0" borderId="0" xfId="2" applyNumberFormat="1" applyAlignment="1">
      <alignment wrapText="1"/>
    </xf>
    <xf numFmtId="4" fontId="1" fillId="0" borderId="1" xfId="2" applyNumberFormat="1" applyBorder="1" applyAlignment="1">
      <alignment horizontal="center"/>
    </xf>
    <xf numFmtId="4" fontId="1" fillId="0" borderId="11" xfId="2" applyNumberFormat="1" applyBorder="1" applyAlignment="1">
      <alignment horizontal="center"/>
    </xf>
    <xf numFmtId="4" fontId="22" fillId="0" borderId="13" xfId="2" applyNumberFormat="1" applyFont="1" applyBorder="1" applyAlignment="1">
      <alignment horizontal="center"/>
    </xf>
    <xf numFmtId="49" fontId="23" fillId="6" borderId="46" xfId="2" applyNumberFormat="1" applyFont="1" applyFill="1" applyBorder="1" applyAlignment="1">
      <alignment horizontal="left" wrapText="1"/>
    </xf>
    <xf numFmtId="49" fontId="23" fillId="6" borderId="47" xfId="2" applyNumberFormat="1" applyFont="1" applyFill="1" applyBorder="1" applyAlignment="1">
      <alignment horizontal="left"/>
    </xf>
    <xf numFmtId="4" fontId="23" fillId="6" borderId="48" xfId="2" applyNumberFormat="1" applyFont="1" applyFill="1" applyBorder="1" applyAlignment="1">
      <alignment horizontal="left"/>
    </xf>
    <xf numFmtId="4" fontId="23" fillId="6" borderId="49" xfId="2" applyNumberFormat="1" applyFont="1" applyFill="1" applyBorder="1" applyAlignment="1">
      <alignment horizontal="left"/>
    </xf>
    <xf numFmtId="0" fontId="25" fillId="0" borderId="49" xfId="3" applyFont="1" applyBorder="1" applyAlignment="1">
      <alignment horizontal="center" vertical="top" wrapText="1"/>
    </xf>
    <xf numFmtId="4" fontId="23" fillId="6" borderId="50" xfId="2" applyNumberFormat="1" applyFont="1" applyFill="1" applyBorder="1" applyAlignment="1">
      <alignment horizontal="left"/>
    </xf>
    <xf numFmtId="4" fontId="23" fillId="6" borderId="51" xfId="2" applyNumberFormat="1" applyFont="1" applyFill="1" applyBorder="1" applyAlignment="1">
      <alignment horizontal="left"/>
    </xf>
    <xf numFmtId="4" fontId="23" fillId="6" borderId="52" xfId="2" applyNumberFormat="1" applyFont="1" applyFill="1" applyBorder="1" applyAlignment="1">
      <alignment horizontal="left"/>
    </xf>
    <xf numFmtId="4" fontId="23" fillId="6" borderId="53" xfId="2" applyNumberFormat="1" applyFont="1" applyFill="1" applyBorder="1" applyAlignment="1">
      <alignment horizontal="left"/>
    </xf>
    <xf numFmtId="4" fontId="23" fillId="6" borderId="54" xfId="2" applyNumberFormat="1" applyFont="1" applyFill="1" applyBorder="1" applyAlignment="1">
      <alignment horizontal="left"/>
    </xf>
    <xf numFmtId="49" fontId="26" fillId="7" borderId="46" xfId="2" applyNumberFormat="1" applyFont="1" applyFill="1" applyBorder="1" applyAlignment="1">
      <alignment horizontal="left" wrapText="1"/>
    </xf>
    <xf numFmtId="49" fontId="26" fillId="7" borderId="47" xfId="2" applyNumberFormat="1" applyFont="1" applyFill="1" applyBorder="1" applyAlignment="1">
      <alignment horizontal="left"/>
    </xf>
    <xf numFmtId="4" fontId="26" fillId="7" borderId="55" xfId="2" applyNumberFormat="1" applyFont="1" applyFill="1" applyBorder="1" applyAlignment="1">
      <alignment horizontal="left"/>
    </xf>
    <xf numFmtId="4" fontId="26" fillId="7" borderId="46" xfId="2" applyNumberFormat="1" applyFont="1" applyFill="1" applyBorder="1" applyAlignment="1">
      <alignment horizontal="left"/>
    </xf>
    <xf numFmtId="4" fontId="26" fillId="7" borderId="47" xfId="2" applyNumberFormat="1" applyFont="1" applyFill="1" applyBorder="1" applyAlignment="1">
      <alignment horizontal="left"/>
    </xf>
    <xf numFmtId="4" fontId="26" fillId="7" borderId="56" xfId="2" applyNumberFormat="1" applyFont="1" applyFill="1" applyBorder="1" applyAlignment="1">
      <alignment horizontal="left"/>
    </xf>
    <xf numFmtId="49" fontId="27" fillId="0" borderId="46" xfId="2" applyNumberFormat="1" applyFont="1" applyBorder="1" applyAlignment="1">
      <alignment horizontal="left" wrapText="1"/>
    </xf>
    <xf numFmtId="49" fontId="27" fillId="0" borderId="47" xfId="2" applyNumberFormat="1" applyFont="1" applyBorder="1" applyAlignment="1">
      <alignment horizontal="left"/>
    </xf>
    <xf numFmtId="4" fontId="27" fillId="0" borderId="55" xfId="2" applyNumberFormat="1" applyFont="1" applyBorder="1" applyAlignment="1">
      <alignment horizontal="left"/>
    </xf>
    <xf numFmtId="4" fontId="27" fillId="0" borderId="46" xfId="2" applyNumberFormat="1" applyFont="1" applyBorder="1" applyAlignment="1">
      <alignment horizontal="left"/>
    </xf>
    <xf numFmtId="4" fontId="23" fillId="0" borderId="47" xfId="2" applyNumberFormat="1" applyFont="1" applyBorder="1" applyAlignment="1">
      <alignment horizontal="right"/>
    </xf>
    <xf numFmtId="4" fontId="27" fillId="0" borderId="47" xfId="2" applyNumberFormat="1" applyFont="1" applyBorder="1" applyAlignment="1">
      <alignment horizontal="left"/>
    </xf>
    <xf numFmtId="4" fontId="23" fillId="0" borderId="56" xfId="2" applyNumberFormat="1" applyFont="1" applyBorder="1" applyAlignment="1">
      <alignment horizontal="right"/>
    </xf>
    <xf numFmtId="49" fontId="27" fillId="8" borderId="46" xfId="2" applyNumberFormat="1" applyFont="1" applyFill="1" applyBorder="1" applyAlignment="1">
      <alignment horizontal="left" wrapText="1"/>
    </xf>
    <xf numFmtId="4" fontId="23" fillId="9" borderId="56" xfId="2" applyNumberFormat="1" applyFont="1" applyFill="1" applyBorder="1" applyAlignment="1">
      <alignment horizontal="right"/>
    </xf>
    <xf numFmtId="49" fontId="28" fillId="10" borderId="46" xfId="2" applyNumberFormat="1" applyFont="1" applyFill="1" applyBorder="1" applyAlignment="1">
      <alignment horizontal="left" wrapText="1"/>
    </xf>
    <xf numFmtId="49" fontId="28" fillId="0" borderId="47" xfId="2" applyNumberFormat="1" applyFont="1" applyBorder="1" applyAlignment="1">
      <alignment horizontal="left"/>
    </xf>
    <xf numFmtId="4" fontId="28" fillId="0" borderId="55" xfId="2" applyNumberFormat="1" applyFont="1" applyBorder="1" applyAlignment="1">
      <alignment horizontal="left"/>
    </xf>
    <xf numFmtId="4" fontId="28" fillId="0" borderId="46" xfId="2" applyNumberFormat="1" applyFont="1" applyBorder="1" applyAlignment="1">
      <alignment horizontal="left"/>
    </xf>
    <xf numFmtId="4" fontId="28" fillId="0" borderId="47" xfId="2" applyNumberFormat="1" applyFont="1" applyBorder="1" applyAlignment="1">
      <alignment horizontal="left"/>
    </xf>
    <xf numFmtId="49" fontId="23" fillId="0" borderId="46" xfId="2" applyNumberFormat="1" applyFont="1" applyBorder="1" applyAlignment="1">
      <alignment horizontal="left" wrapText="1"/>
    </xf>
    <xf numFmtId="49" fontId="23" fillId="0" borderId="47" xfId="2" applyNumberFormat="1" applyFont="1" applyBorder="1" applyAlignment="1">
      <alignment horizontal="left"/>
    </xf>
    <xf numFmtId="4" fontId="23" fillId="0" borderId="55" xfId="2" applyNumberFormat="1" applyFont="1" applyBorder="1" applyAlignment="1">
      <alignment horizontal="right"/>
    </xf>
    <xf numFmtId="4" fontId="23" fillId="0" borderId="46" xfId="2" applyNumberFormat="1" applyFont="1" applyBorder="1" applyAlignment="1">
      <alignment horizontal="right"/>
    </xf>
    <xf numFmtId="4" fontId="23" fillId="0" borderId="55" xfId="2" applyNumberFormat="1" applyFont="1" applyBorder="1" applyAlignment="1">
      <alignment horizontal="left"/>
    </xf>
    <xf numFmtId="4" fontId="23" fillId="0" borderId="46" xfId="2" applyNumberFormat="1" applyFont="1" applyBorder="1" applyAlignment="1">
      <alignment horizontal="left"/>
    </xf>
    <xf numFmtId="4" fontId="23" fillId="0" borderId="47" xfId="2" applyNumberFormat="1" applyFont="1" applyBorder="1" applyAlignment="1">
      <alignment horizontal="left"/>
    </xf>
    <xf numFmtId="49" fontId="23" fillId="9" borderId="46" xfId="2" applyNumberFormat="1" applyFont="1" applyFill="1" applyBorder="1" applyAlignment="1">
      <alignment horizontal="left" wrapText="1"/>
    </xf>
    <xf numFmtId="49" fontId="23" fillId="9" borderId="47" xfId="2" applyNumberFormat="1" applyFont="1" applyFill="1" applyBorder="1" applyAlignment="1">
      <alignment horizontal="left"/>
    </xf>
    <xf numFmtId="4" fontId="23" fillId="9" borderId="47" xfId="2" applyNumberFormat="1" applyFont="1" applyFill="1" applyBorder="1" applyAlignment="1">
      <alignment horizontal="right"/>
    </xf>
    <xf numFmtId="4" fontId="23" fillId="9" borderId="47" xfId="2" applyNumberFormat="1" applyFont="1" applyFill="1" applyBorder="1" applyAlignment="1">
      <alignment horizontal="left"/>
    </xf>
    <xf numFmtId="49" fontId="27" fillId="8" borderId="47" xfId="2" applyNumberFormat="1" applyFont="1" applyFill="1" applyBorder="1" applyAlignment="1">
      <alignment horizontal="left"/>
    </xf>
    <xf numFmtId="4" fontId="27" fillId="0" borderId="46" xfId="2" applyNumberFormat="1" applyFont="1" applyBorder="1" applyAlignment="1">
      <alignment horizontal="right"/>
    </xf>
    <xf numFmtId="4" fontId="29" fillId="9" borderId="56" xfId="2" applyNumberFormat="1" applyFont="1" applyFill="1" applyBorder="1" applyAlignment="1">
      <alignment horizontal="right"/>
    </xf>
    <xf numFmtId="49" fontId="30" fillId="0" borderId="46" xfId="2" applyNumberFormat="1" applyFont="1" applyBorder="1" applyAlignment="1">
      <alignment horizontal="left" wrapText="1"/>
    </xf>
    <xf numFmtId="49" fontId="29" fillId="0" borderId="46" xfId="2" applyNumberFormat="1" applyFont="1" applyBorder="1" applyAlignment="1">
      <alignment horizontal="left" wrapText="1"/>
    </xf>
    <xf numFmtId="49" fontId="23" fillId="0" borderId="57" xfId="2" applyNumberFormat="1" applyFont="1" applyBorder="1" applyAlignment="1">
      <alignment horizontal="left" wrapText="1"/>
    </xf>
    <xf numFmtId="49" fontId="27" fillId="0" borderId="52" xfId="2" applyNumberFormat="1" applyFont="1" applyBorder="1" applyAlignment="1">
      <alignment horizontal="left" wrapText="1"/>
    </xf>
    <xf numFmtId="4" fontId="29" fillId="0" borderId="47" xfId="2" applyNumberFormat="1" applyFont="1" applyBorder="1" applyAlignment="1">
      <alignment horizontal="right"/>
    </xf>
    <xf numFmtId="4" fontId="29" fillId="0" borderId="56" xfId="2" applyNumberFormat="1" applyFont="1" applyBorder="1" applyAlignment="1">
      <alignment horizontal="right"/>
    </xf>
    <xf numFmtId="49" fontId="28" fillId="0" borderId="46" xfId="2" applyNumberFormat="1" applyFont="1" applyBorder="1" applyAlignment="1">
      <alignment horizontal="left" wrapText="1"/>
    </xf>
    <xf numFmtId="4" fontId="28" fillId="0" borderId="55" xfId="2" applyNumberFormat="1" applyFont="1" applyBorder="1" applyAlignment="1">
      <alignment horizontal="right"/>
    </xf>
    <xf numFmtId="4" fontId="28" fillId="0" borderId="46" xfId="2" applyNumberFormat="1" applyFont="1" applyBorder="1" applyAlignment="1">
      <alignment horizontal="right"/>
    </xf>
    <xf numFmtId="4" fontId="28" fillId="0" borderId="47" xfId="2" applyNumberFormat="1" applyFont="1" applyBorder="1" applyAlignment="1">
      <alignment horizontal="right"/>
    </xf>
    <xf numFmtId="49" fontId="31" fillId="0" borderId="46" xfId="2" applyNumberFormat="1" applyFont="1" applyBorder="1" applyAlignment="1">
      <alignment horizontal="left" wrapText="1"/>
    </xf>
    <xf numFmtId="49" fontId="32" fillId="0" borderId="46" xfId="2" applyNumberFormat="1" applyFont="1" applyBorder="1" applyAlignment="1">
      <alignment horizontal="left" wrapText="1"/>
    </xf>
    <xf numFmtId="4" fontId="27" fillId="0" borderId="55" xfId="2" applyNumberFormat="1" applyFont="1" applyBorder="1" applyAlignment="1">
      <alignment horizontal="right"/>
    </xf>
    <xf numFmtId="4" fontId="27" fillId="0" borderId="47" xfId="2" applyNumberFormat="1" applyFont="1" applyBorder="1" applyAlignment="1">
      <alignment horizontal="right"/>
    </xf>
    <xf numFmtId="4" fontId="23" fillId="9" borderId="55" xfId="2" applyNumberFormat="1" applyFont="1" applyFill="1" applyBorder="1" applyAlignment="1">
      <alignment horizontal="right"/>
    </xf>
    <xf numFmtId="4" fontId="23" fillId="9" borderId="46" xfId="2" applyNumberFormat="1" applyFont="1" applyFill="1" applyBorder="1" applyAlignment="1">
      <alignment horizontal="right"/>
    </xf>
    <xf numFmtId="4" fontId="27" fillId="8" borderId="55" xfId="2" applyNumberFormat="1" applyFont="1" applyFill="1" applyBorder="1" applyAlignment="1">
      <alignment horizontal="right"/>
    </xf>
    <xf numFmtId="4" fontId="27" fillId="8" borderId="46" xfId="2" applyNumberFormat="1" applyFont="1" applyFill="1" applyBorder="1" applyAlignment="1">
      <alignment horizontal="right"/>
    </xf>
    <xf numFmtId="4" fontId="29" fillId="8" borderId="47" xfId="2" applyNumberFormat="1" applyFont="1" applyFill="1" applyBorder="1" applyAlignment="1">
      <alignment horizontal="right"/>
    </xf>
    <xf numFmtId="4" fontId="27" fillId="8" borderId="47" xfId="2" applyNumberFormat="1" applyFont="1" applyFill="1" applyBorder="1" applyAlignment="1">
      <alignment horizontal="right"/>
    </xf>
    <xf numFmtId="4" fontId="23" fillId="9" borderId="55" xfId="2" applyNumberFormat="1" applyFont="1" applyFill="1" applyBorder="1" applyAlignment="1">
      <alignment horizontal="left"/>
    </xf>
    <xf numFmtId="4" fontId="23" fillId="9" borderId="46" xfId="2" applyNumberFormat="1" applyFont="1" applyFill="1" applyBorder="1" applyAlignment="1">
      <alignment horizontal="left"/>
    </xf>
    <xf numFmtId="4" fontId="26" fillId="7" borderId="58" xfId="2" applyNumberFormat="1" applyFont="1" applyFill="1" applyBorder="1" applyAlignment="1">
      <alignment horizontal="left"/>
    </xf>
    <xf numFmtId="4" fontId="26" fillId="7" borderId="59" xfId="2" applyNumberFormat="1" applyFont="1" applyFill="1" applyBorder="1" applyAlignment="1">
      <alignment horizontal="left"/>
    </xf>
    <xf numFmtId="4" fontId="26" fillId="7" borderId="60" xfId="2" applyNumberFormat="1" applyFont="1" applyFill="1" applyBorder="1" applyAlignment="1">
      <alignment horizontal="center"/>
    </xf>
    <xf numFmtId="4" fontId="26" fillId="7" borderId="61" xfId="2" applyNumberFormat="1" applyFont="1" applyFill="1" applyBorder="1" applyAlignment="1">
      <alignment horizontal="center"/>
    </xf>
    <xf numFmtId="49" fontId="23" fillId="9" borderId="46" xfId="2" applyNumberFormat="1" applyFont="1" applyFill="1" applyBorder="1" applyAlignment="1">
      <alignment horizontal="left"/>
    </xf>
    <xf numFmtId="4" fontId="23" fillId="9" borderId="52" xfId="2" applyNumberFormat="1" applyFont="1" applyFill="1" applyBorder="1" applyAlignment="1">
      <alignment horizontal="left"/>
    </xf>
    <xf numFmtId="4" fontId="1" fillId="0" borderId="0" xfId="2" applyNumberFormat="1"/>
    <xf numFmtId="4" fontId="23" fillId="0" borderId="46" xfId="2" applyNumberFormat="1" applyFont="1" applyBorder="1" applyAlignment="1" applyProtection="1">
      <alignment horizontal="right"/>
      <protection locked="0"/>
    </xf>
    <xf numFmtId="4" fontId="23" fillId="0" borderId="47" xfId="2" applyNumberFormat="1" applyFont="1" applyBorder="1" applyAlignment="1" applyProtection="1">
      <alignment horizontal="right"/>
      <protection locked="0"/>
    </xf>
    <xf numFmtId="4" fontId="23" fillId="0" borderId="46" xfId="2" applyNumberFormat="1" applyFont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left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9" fontId="7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9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9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0" fontId="9" fillId="4" borderId="0" xfId="0" applyFont="1" applyFill="1" applyAlignment="1" applyProtection="1">
      <alignment horizontal="left" vertical="center"/>
      <protection locked="0"/>
    </xf>
    <xf numFmtId="0" fontId="9" fillId="3" borderId="6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9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2" fillId="0" borderId="16" xfId="0" applyNumberFormat="1" applyFont="1" applyBorder="1" applyAlignment="1">
      <alignment horizontal="right" vertical="center" indent="1"/>
    </xf>
    <xf numFmtId="4" fontId="13" fillId="3" borderId="7" xfId="0" applyNumberFormat="1" applyFont="1" applyFill="1" applyBorder="1" applyAlignment="1">
      <alignment horizontal="right" vertical="center"/>
    </xf>
    <xf numFmtId="2" fontId="13" fillId="3" borderId="7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9" fillId="0" borderId="32" xfId="0" applyNumberFormat="1" applyFont="1" applyBorder="1" applyAlignment="1">
      <alignment vertical="center" wrapText="1"/>
    </xf>
    <xf numFmtId="49" fontId="8" fillId="0" borderId="31" xfId="0" applyNumberFormat="1" applyFont="1" applyBorder="1" applyAlignment="1">
      <alignment vertical="center" wrapText="1"/>
    </xf>
    <xf numFmtId="49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" fontId="1" fillId="0" borderId="20" xfId="2" applyNumberFormat="1" applyBorder="1" applyAlignment="1">
      <alignment horizontal="center"/>
    </xf>
    <xf numFmtId="4" fontId="1" fillId="0" borderId="44" xfId="2" applyNumberFormat="1" applyBorder="1" applyAlignment="1">
      <alignment horizontal="center"/>
    </xf>
    <xf numFmtId="4" fontId="1" fillId="0" borderId="45" xfId="2" applyNumberFormat="1" applyBorder="1" applyAlignment="1">
      <alignment horizontal="center"/>
    </xf>
  </cellXfs>
  <cellStyles count="4">
    <cellStyle name="Normální" xfId="0" builtinId="0"/>
    <cellStyle name="normální 2" xfId="1" xr:uid="{00000000-0005-0000-0000-000001000000}"/>
    <cellStyle name="Normální 3" xfId="2" xr:uid="{AA96DAB8-726D-4ADF-8F7E-7889345F942F}"/>
    <cellStyle name="normální_POL.XLS" xfId="3" xr:uid="{1A3A78A6-62A6-48C6-8DCD-6A49E43B307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76" t="s">
        <v>39</v>
      </c>
      <c r="B2" s="276"/>
      <c r="C2" s="276"/>
      <c r="D2" s="276"/>
      <c r="E2" s="276"/>
      <c r="F2" s="276"/>
      <c r="G2" s="2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6"/>
  <sheetViews>
    <sheetView showGridLines="0" topLeftCell="B1" zoomScaleNormal="100" zoomScaleSheetLayoutView="75" workbookViewId="0">
      <selection activeCell="M28" sqref="M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277" t="s">
        <v>41</v>
      </c>
      <c r="C1" s="278"/>
      <c r="D1" s="278"/>
      <c r="E1" s="278"/>
      <c r="F1" s="278"/>
      <c r="G1" s="278"/>
      <c r="H1" s="278"/>
      <c r="I1" s="278"/>
      <c r="J1" s="279"/>
    </row>
    <row r="2" spans="1:15" ht="36" customHeight="1" x14ac:dyDescent="0.2">
      <c r="A2" s="2"/>
      <c r="B2" s="72" t="s">
        <v>22</v>
      </c>
      <c r="C2" s="73"/>
      <c r="D2" s="74" t="s">
        <v>43</v>
      </c>
      <c r="E2" s="286" t="s">
        <v>44</v>
      </c>
      <c r="F2" s="287"/>
      <c r="G2" s="287"/>
      <c r="H2" s="287"/>
      <c r="I2" s="287"/>
      <c r="J2" s="288"/>
      <c r="O2" s="1"/>
    </row>
    <row r="3" spans="1:15" ht="27" hidden="1" customHeight="1" x14ac:dyDescent="0.2">
      <c r="A3" s="2"/>
      <c r="B3" s="75"/>
      <c r="C3" s="73"/>
      <c r="D3" s="76"/>
      <c r="E3" s="289"/>
      <c r="F3" s="290"/>
      <c r="G3" s="290"/>
      <c r="H3" s="290"/>
      <c r="I3" s="290"/>
      <c r="J3" s="291"/>
    </row>
    <row r="4" spans="1:15" ht="23.25" customHeight="1" x14ac:dyDescent="0.2">
      <c r="A4" s="2"/>
      <c r="B4" s="77"/>
      <c r="C4" s="78"/>
      <c r="D4" s="79"/>
      <c r="E4" s="299"/>
      <c r="F4" s="299"/>
      <c r="G4" s="299"/>
      <c r="H4" s="299"/>
      <c r="I4" s="299"/>
      <c r="J4" s="300"/>
    </row>
    <row r="5" spans="1:15" ht="24" customHeight="1" x14ac:dyDescent="0.2">
      <c r="A5" s="2"/>
      <c r="B5" s="30" t="s">
        <v>42</v>
      </c>
      <c r="D5" s="303" t="s">
        <v>45</v>
      </c>
      <c r="E5" s="304"/>
      <c r="F5" s="304"/>
      <c r="G5" s="304"/>
      <c r="H5" s="18" t="s">
        <v>40</v>
      </c>
      <c r="I5" s="81" t="s">
        <v>49</v>
      </c>
      <c r="J5" s="8"/>
    </row>
    <row r="6" spans="1:15" ht="15.75" customHeight="1" x14ac:dyDescent="0.2">
      <c r="A6" s="2"/>
      <c r="B6" s="27"/>
      <c r="C6" s="52"/>
      <c r="D6" s="305" t="s">
        <v>46</v>
      </c>
      <c r="E6" s="306"/>
      <c r="F6" s="306"/>
      <c r="G6" s="306"/>
      <c r="H6" s="18" t="s">
        <v>34</v>
      </c>
      <c r="I6" s="81" t="s">
        <v>50</v>
      </c>
      <c r="J6" s="8"/>
    </row>
    <row r="7" spans="1:15" ht="15.75" customHeight="1" x14ac:dyDescent="0.2">
      <c r="A7" s="2"/>
      <c r="B7" s="28"/>
      <c r="C7" s="53"/>
      <c r="D7" s="80" t="s">
        <v>48</v>
      </c>
      <c r="E7" s="307" t="s">
        <v>47</v>
      </c>
      <c r="F7" s="308"/>
      <c r="G7" s="308"/>
      <c r="H7" s="23"/>
      <c r="I7" s="22"/>
      <c r="J7" s="33"/>
    </row>
    <row r="8" spans="1:15" ht="24" hidden="1" customHeight="1" x14ac:dyDescent="0.2">
      <c r="A8" s="2"/>
      <c r="B8" s="30" t="s">
        <v>20</v>
      </c>
      <c r="D8" s="82" t="s">
        <v>51</v>
      </c>
      <c r="H8" s="18" t="s">
        <v>40</v>
      </c>
      <c r="I8" s="81" t="s">
        <v>54</v>
      </c>
      <c r="J8" s="8"/>
    </row>
    <row r="9" spans="1:15" ht="15.75" hidden="1" customHeight="1" x14ac:dyDescent="0.2">
      <c r="A9" s="2"/>
      <c r="B9" s="2"/>
      <c r="D9" s="82" t="s">
        <v>52</v>
      </c>
      <c r="H9" s="18" t="s">
        <v>34</v>
      </c>
      <c r="I9" s="81" t="s">
        <v>55</v>
      </c>
      <c r="J9" s="8"/>
    </row>
    <row r="10" spans="1:15" ht="15.75" hidden="1" customHeight="1" x14ac:dyDescent="0.2">
      <c r="A10" s="2"/>
      <c r="B10" s="34"/>
      <c r="C10" s="53"/>
      <c r="D10" s="80" t="s">
        <v>48</v>
      </c>
      <c r="E10" s="83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293"/>
      <c r="E11" s="293"/>
      <c r="F11" s="293"/>
      <c r="G11" s="293"/>
      <c r="H11" s="18" t="s">
        <v>40</v>
      </c>
      <c r="I11" s="85"/>
      <c r="J11" s="8"/>
    </row>
    <row r="12" spans="1:15" ht="15.75" customHeight="1" x14ac:dyDescent="0.2">
      <c r="A12" s="2"/>
      <c r="B12" s="27"/>
      <c r="C12" s="52"/>
      <c r="D12" s="298"/>
      <c r="E12" s="298"/>
      <c r="F12" s="298"/>
      <c r="G12" s="298"/>
      <c r="H12" s="18" t="s">
        <v>34</v>
      </c>
      <c r="I12" s="85"/>
      <c r="J12" s="8"/>
    </row>
    <row r="13" spans="1:15" ht="15.75" customHeight="1" x14ac:dyDescent="0.2">
      <c r="A13" s="2"/>
      <c r="B13" s="28"/>
      <c r="C13" s="53"/>
      <c r="D13" s="84"/>
      <c r="E13" s="301"/>
      <c r="F13" s="302"/>
      <c r="G13" s="302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292"/>
      <c r="F15" s="292"/>
      <c r="G15" s="294"/>
      <c r="H15" s="294"/>
      <c r="I15" s="294" t="s">
        <v>29</v>
      </c>
      <c r="J15" s="295"/>
    </row>
    <row r="16" spans="1:15" ht="23.25" customHeight="1" x14ac:dyDescent="0.2">
      <c r="A16" s="142" t="s">
        <v>24</v>
      </c>
      <c r="B16" s="37" t="s">
        <v>24</v>
      </c>
      <c r="C16" s="58"/>
      <c r="D16" s="59"/>
      <c r="E16" s="283"/>
      <c r="F16" s="284"/>
      <c r="G16" s="283"/>
      <c r="H16" s="284"/>
      <c r="I16" s="283">
        <f>SUMIF(F59:F62,A16,I59:I62)+SUMIF(F59:F62,"PSU",I59:I62)</f>
        <v>0</v>
      </c>
      <c r="J16" s="285"/>
    </row>
    <row r="17" spans="1:10" ht="23.25" customHeight="1" x14ac:dyDescent="0.2">
      <c r="A17" s="142" t="s">
        <v>25</v>
      </c>
      <c r="B17" s="37" t="s">
        <v>25</v>
      </c>
      <c r="C17" s="58"/>
      <c r="D17" s="59"/>
      <c r="E17" s="283"/>
      <c r="F17" s="284"/>
      <c r="G17" s="283"/>
      <c r="H17" s="284"/>
      <c r="I17" s="283">
        <f>SUMIF(F59:F62,A17,I59:I62)</f>
        <v>0</v>
      </c>
      <c r="J17" s="285"/>
    </row>
    <row r="18" spans="1:10" ht="23.25" customHeight="1" x14ac:dyDescent="0.2">
      <c r="A18" s="142" t="s">
        <v>26</v>
      </c>
      <c r="B18" s="37" t="s">
        <v>26</v>
      </c>
      <c r="C18" s="58"/>
      <c r="D18" s="59"/>
      <c r="E18" s="283"/>
      <c r="F18" s="284"/>
      <c r="G18" s="283"/>
      <c r="H18" s="284"/>
      <c r="I18" s="283">
        <f>SUMIF(F59:F62,A18,I59:I62)</f>
        <v>0</v>
      </c>
      <c r="J18" s="285"/>
    </row>
    <row r="19" spans="1:10" ht="23.25" customHeight="1" x14ac:dyDescent="0.2">
      <c r="A19" s="142" t="s">
        <v>82</v>
      </c>
      <c r="B19" s="37" t="s">
        <v>27</v>
      </c>
      <c r="C19" s="58"/>
      <c r="D19" s="59"/>
      <c r="E19" s="283"/>
      <c r="F19" s="284"/>
      <c r="G19" s="283"/>
      <c r="H19" s="284"/>
      <c r="I19" s="283">
        <f>SUMIF(F59:F62,A19,I59:I62)</f>
        <v>0</v>
      </c>
      <c r="J19" s="285"/>
    </row>
    <row r="20" spans="1:10" ht="23.25" customHeight="1" x14ac:dyDescent="0.2">
      <c r="A20" s="142" t="s">
        <v>83</v>
      </c>
      <c r="B20" s="37" t="s">
        <v>28</v>
      </c>
      <c r="C20" s="58"/>
      <c r="D20" s="59"/>
      <c r="E20" s="283"/>
      <c r="F20" s="284"/>
      <c r="G20" s="283"/>
      <c r="H20" s="284"/>
      <c r="I20" s="283">
        <f>SUMIF(F59:F62,A20,I59:I62)</f>
        <v>0</v>
      </c>
      <c r="J20" s="285"/>
    </row>
    <row r="21" spans="1:10" ht="23.25" customHeight="1" x14ac:dyDescent="0.2">
      <c r="A21" s="2"/>
      <c r="B21" s="47" t="s">
        <v>29</v>
      </c>
      <c r="C21" s="60"/>
      <c r="D21" s="61"/>
      <c r="E21" s="296"/>
      <c r="F21" s="297"/>
      <c r="G21" s="296"/>
      <c r="H21" s="297"/>
      <c r="I21" s="296">
        <f>SUM(I16:J20)</f>
        <v>0</v>
      </c>
      <c r="J21" s="314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/>
      <c r="B23" s="37" t="s">
        <v>12</v>
      </c>
      <c r="C23" s="58"/>
      <c r="D23" s="59"/>
      <c r="E23" s="63">
        <v>15</v>
      </c>
      <c r="F23" s="38" t="s">
        <v>0</v>
      </c>
      <c r="G23" s="312">
        <f>ZakladDPHSniVypocet</f>
        <v>0</v>
      </c>
      <c r="H23" s="313"/>
      <c r="I23" s="313"/>
      <c r="J23" s="39" t="str">
        <f t="shared" ref="J23:J28" si="0">Mena</f>
        <v>CZK</v>
      </c>
    </row>
    <row r="24" spans="1:10" ht="23.25" hidden="1" customHeight="1" x14ac:dyDescent="0.2">
      <c r="A24" s="2"/>
      <c r="B24" s="37" t="s">
        <v>13</v>
      </c>
      <c r="C24" s="58"/>
      <c r="D24" s="59"/>
      <c r="E24" s="63">
        <f>SazbaDPH1</f>
        <v>15</v>
      </c>
      <c r="F24" s="38" t="s">
        <v>0</v>
      </c>
      <c r="G24" s="310">
        <v>0</v>
      </c>
      <c r="H24" s="311"/>
      <c r="I24" s="311"/>
      <c r="J24" s="39" t="str">
        <f t="shared" si="0"/>
        <v>CZK</v>
      </c>
    </row>
    <row r="25" spans="1:10" ht="23.25" customHeight="1" x14ac:dyDescent="0.2">
      <c r="A25" s="2"/>
      <c r="B25" s="37" t="s">
        <v>14</v>
      </c>
      <c r="C25" s="58"/>
      <c r="D25" s="59"/>
      <c r="E25" s="63">
        <v>21</v>
      </c>
      <c r="F25" s="38" t="s">
        <v>0</v>
      </c>
      <c r="G25" s="312">
        <f>ZakladDPHZaklVypocet</f>
        <v>0</v>
      </c>
      <c r="H25" s="313"/>
      <c r="I25" s="313"/>
      <c r="J25" s="39" t="str">
        <f t="shared" si="0"/>
        <v>CZK</v>
      </c>
    </row>
    <row r="26" spans="1:10" ht="23.25" hidden="1" customHeight="1" x14ac:dyDescent="0.2">
      <c r="A26" s="2"/>
      <c r="B26" s="31" t="s">
        <v>15</v>
      </c>
      <c r="C26" s="64"/>
      <c r="D26" s="51"/>
      <c r="E26" s="65">
        <f>SazbaDPH2</f>
        <v>21</v>
      </c>
      <c r="F26" s="29" t="s">
        <v>0</v>
      </c>
      <c r="G26" s="280">
        <v>197758</v>
      </c>
      <c r="H26" s="281"/>
      <c r="I26" s="281"/>
      <c r="J26" s="36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0" t="s">
        <v>4</v>
      </c>
      <c r="C27" s="66"/>
      <c r="D27" s="67"/>
      <c r="E27" s="66"/>
      <c r="F27" s="16"/>
      <c r="G27" s="282">
        <f>CenaCelkemBezDPH-(ZakladDPHSni+ZakladDPHZakl)</f>
        <v>0</v>
      </c>
      <c r="H27" s="282"/>
      <c r="I27" s="282"/>
      <c r="J27" s="40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315">
        <f>IF(A28&gt;50, ROUNDUP(A27, 0), ROUNDDOWN(A27, 0))</f>
        <v>0</v>
      </c>
      <c r="H28" s="316"/>
      <c r="I28" s="316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315">
        <f>ZakladDPHSni+DPHSni+ZakladDPHZakl+DPHZakl+Zaokrouhleni</f>
        <v>197758</v>
      </c>
      <c r="H29" s="315"/>
      <c r="I29" s="315"/>
      <c r="J29" s="123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317"/>
      <c r="E34" s="318"/>
      <c r="G34" s="319"/>
      <c r="H34" s="320"/>
      <c r="I34" s="320"/>
      <c r="J34" s="24"/>
    </row>
    <row r="35" spans="1:10" ht="12.75" customHeight="1" x14ac:dyDescent="0.2">
      <c r="A35" s="2"/>
      <c r="B35" s="2"/>
      <c r="D35" s="309" t="s">
        <v>2</v>
      </c>
      <c r="E35" s="309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56</v>
      </c>
      <c r="C39" s="321"/>
      <c r="D39" s="321"/>
      <c r="E39" s="321"/>
      <c r="F39" s="100">
        <f>'00 0 Naklady'!AE21+'1 1 Pol'!AE16+'1 2 Pol'!AE11</f>
        <v>0</v>
      </c>
      <c r="G39" s="101">
        <f>'00 0 Naklady'!AF21+'1 1 Pol'!AF16+'1 2 Pol'!AF11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customHeight="1" x14ac:dyDescent="0.2">
      <c r="A40" s="88">
        <v>2</v>
      </c>
      <c r="B40" s="105"/>
      <c r="C40" s="322" t="s">
        <v>57</v>
      </c>
      <c r="D40" s="322"/>
      <c r="E40" s="322"/>
      <c r="F40" s="106">
        <f>'00 0 Naklady'!AE21</f>
        <v>0</v>
      </c>
      <c r="G40" s="107">
        <f>'00 0 Naklady'!AF21</f>
        <v>0</v>
      </c>
      <c r="H40" s="107"/>
      <c r="I40" s="108">
        <f>F40+G40+H40</f>
        <v>0</v>
      </c>
      <c r="J40" s="109" t="str">
        <f>IF(CenaCelkemVypocet=0,"",I40/CenaCelkemVypocet*100)</f>
        <v/>
      </c>
    </row>
    <row r="41" spans="1:10" ht="25.5" customHeight="1" x14ac:dyDescent="0.2">
      <c r="A41" s="88">
        <v>3</v>
      </c>
      <c r="B41" s="110" t="s">
        <v>58</v>
      </c>
      <c r="C41" s="321" t="s">
        <v>59</v>
      </c>
      <c r="D41" s="321"/>
      <c r="E41" s="321"/>
      <c r="F41" s="111">
        <f>'00 0 Naklady'!AE21</f>
        <v>0</v>
      </c>
      <c r="G41" s="102">
        <f>'00 0 Naklady'!AF21</f>
        <v>0</v>
      </c>
      <c r="H41" s="102"/>
      <c r="I41" s="103">
        <f>F41+G41+H41</f>
        <v>0</v>
      </c>
      <c r="J41" s="104" t="str">
        <f>IF(CenaCelkemVypocet=0,"",I41/CenaCelkemVypocet*100)</f>
        <v/>
      </c>
    </row>
    <row r="42" spans="1:10" ht="25.5" customHeight="1" x14ac:dyDescent="0.2">
      <c r="A42" s="88">
        <v>2</v>
      </c>
      <c r="B42" s="105"/>
      <c r="C42" s="322" t="s">
        <v>60</v>
      </c>
      <c r="D42" s="322"/>
      <c r="E42" s="322"/>
      <c r="F42" s="106"/>
      <c r="G42" s="107"/>
      <c r="H42" s="107"/>
      <c r="I42" s="108"/>
      <c r="J42" s="109"/>
    </row>
    <row r="43" spans="1:10" ht="25.5" customHeight="1" x14ac:dyDescent="0.2">
      <c r="A43" s="88">
        <v>2</v>
      </c>
      <c r="B43" s="105" t="s">
        <v>61</v>
      </c>
      <c r="C43" s="322" t="s">
        <v>44</v>
      </c>
      <c r="D43" s="322"/>
      <c r="E43" s="322"/>
      <c r="F43" s="106">
        <f>'1 1 Pol'!AE16+'1 2 Pol'!AE11</f>
        <v>0</v>
      </c>
      <c r="G43" s="107">
        <f>'1 1 Pol'!AF16+'1 2 Pol'!AF11</f>
        <v>0</v>
      </c>
      <c r="H43" s="107"/>
      <c r="I43" s="108">
        <f>F43+G43+H43</f>
        <v>0</v>
      </c>
      <c r="J43" s="109" t="str">
        <f>IF(CenaCelkemVypocet=0,"",I43/CenaCelkemVypocet*100)</f>
        <v/>
      </c>
    </row>
    <row r="44" spans="1:10" ht="25.5" customHeight="1" x14ac:dyDescent="0.2">
      <c r="A44" s="88">
        <v>3</v>
      </c>
      <c r="B44" s="110" t="s">
        <v>61</v>
      </c>
      <c r="C44" s="321" t="s">
        <v>62</v>
      </c>
      <c r="D44" s="321"/>
      <c r="E44" s="321"/>
      <c r="F44" s="111">
        <f>'1 1 Pol'!AE16</f>
        <v>0</v>
      </c>
      <c r="G44" s="102">
        <f>'1 1 Pol'!AF16</f>
        <v>0</v>
      </c>
      <c r="H44" s="102"/>
      <c r="I44" s="103">
        <f>F44+G44+H44</f>
        <v>0</v>
      </c>
      <c r="J44" s="104" t="str">
        <f>IF(CenaCelkemVypocet=0,"",I44/CenaCelkemVypocet*100)</f>
        <v/>
      </c>
    </row>
    <row r="45" spans="1:10" ht="25.5" customHeight="1" x14ac:dyDescent="0.2">
      <c r="A45" s="88">
        <v>3</v>
      </c>
      <c r="B45" s="110" t="s">
        <v>63</v>
      </c>
      <c r="C45" s="321" t="s">
        <v>64</v>
      </c>
      <c r="D45" s="321"/>
      <c r="E45" s="321"/>
      <c r="F45" s="111">
        <f>'1 2 Pol'!AE11</f>
        <v>0</v>
      </c>
      <c r="G45" s="102">
        <f>'1 2 Pol'!AF11</f>
        <v>0</v>
      </c>
      <c r="H45" s="102"/>
      <c r="I45" s="103">
        <f>F45+G45+H45</f>
        <v>0</v>
      </c>
      <c r="J45" s="104" t="str">
        <f>IF(CenaCelkemVypocet=0,"",I45/CenaCelkemVypocet*100)</f>
        <v/>
      </c>
    </row>
    <row r="46" spans="1:10" ht="25.5" customHeight="1" x14ac:dyDescent="0.2">
      <c r="A46" s="88"/>
      <c r="B46" s="325" t="s">
        <v>65</v>
      </c>
      <c r="C46" s="326"/>
      <c r="D46" s="326"/>
      <c r="E46" s="326"/>
      <c r="F46" s="112">
        <f>SUMIF(A39:A45,"=1",F39:F45)</f>
        <v>0</v>
      </c>
      <c r="G46" s="113">
        <f>SUMIF(A39:A45,"=1",G39:G45)</f>
        <v>0</v>
      </c>
      <c r="H46" s="113">
        <f>SUMIF(A39:A45,"=1",H39:H45)</f>
        <v>0</v>
      </c>
      <c r="I46" s="114">
        <f>SUMIF(A39:A45,"=1",I39:I45)</f>
        <v>0</v>
      </c>
      <c r="J46" s="115">
        <f>SUMIF(A39:A45,"=1",J39:J45)</f>
        <v>0</v>
      </c>
    </row>
    <row r="48" spans="1:10" x14ac:dyDescent="0.2">
      <c r="A48" t="s">
        <v>67</v>
      </c>
      <c r="B48" t="s">
        <v>68</v>
      </c>
    </row>
    <row r="49" spans="1:10" x14ac:dyDescent="0.2">
      <c r="A49" t="s">
        <v>69</v>
      </c>
      <c r="B49" t="s">
        <v>70</v>
      </c>
    </row>
    <row r="50" spans="1:10" x14ac:dyDescent="0.2">
      <c r="A50" t="s">
        <v>71</v>
      </c>
      <c r="B50" t="s">
        <v>72</v>
      </c>
    </row>
    <row r="51" spans="1:10" x14ac:dyDescent="0.2">
      <c r="A51" t="s">
        <v>69</v>
      </c>
      <c r="B51" t="s">
        <v>73</v>
      </c>
    </row>
    <row r="52" spans="1:10" x14ac:dyDescent="0.2">
      <c r="A52" t="s">
        <v>71</v>
      </c>
      <c r="B52" t="s">
        <v>74</v>
      </c>
    </row>
    <row r="53" spans="1:10" x14ac:dyDescent="0.2">
      <c r="A53" t="s">
        <v>71</v>
      </c>
      <c r="B53" t="s">
        <v>75</v>
      </c>
    </row>
    <row r="56" spans="1:10" ht="15.75" x14ac:dyDescent="0.25">
      <c r="B56" s="124" t="s">
        <v>76</v>
      </c>
    </row>
    <row r="58" spans="1:10" ht="25.5" customHeight="1" x14ac:dyDescent="0.2">
      <c r="A58" s="126"/>
      <c r="B58" s="129" t="s">
        <v>17</v>
      </c>
      <c r="C58" s="129" t="s">
        <v>5</v>
      </c>
      <c r="D58" s="130"/>
      <c r="E58" s="130"/>
      <c r="F58" s="131" t="s">
        <v>77</v>
      </c>
      <c r="G58" s="131"/>
      <c r="H58" s="131"/>
      <c r="I58" s="131" t="s">
        <v>29</v>
      </c>
      <c r="J58" s="131" t="s">
        <v>0</v>
      </c>
    </row>
    <row r="59" spans="1:10" ht="36.75" customHeight="1" x14ac:dyDescent="0.2">
      <c r="A59" s="127"/>
      <c r="B59" s="132" t="s">
        <v>78</v>
      </c>
      <c r="C59" s="323" t="s">
        <v>79</v>
      </c>
      <c r="D59" s="324"/>
      <c r="E59" s="324"/>
      <c r="F59" s="140" t="s">
        <v>24</v>
      </c>
      <c r="G59" s="133"/>
      <c r="H59" s="133"/>
      <c r="I59" s="133">
        <f>'1 1 Pol'!G8</f>
        <v>0</v>
      </c>
      <c r="J59" s="138" t="str">
        <f>IF(I63=0,"",I59/I63*100)</f>
        <v/>
      </c>
    </row>
    <row r="60" spans="1:10" ht="36.75" customHeight="1" x14ac:dyDescent="0.2">
      <c r="A60" s="127"/>
      <c r="B60" s="132" t="s">
        <v>80</v>
      </c>
      <c r="C60" s="323" t="s">
        <v>81</v>
      </c>
      <c r="D60" s="324"/>
      <c r="E60" s="324"/>
      <c r="F60" s="140" t="s">
        <v>26</v>
      </c>
      <c r="G60" s="133"/>
      <c r="H60" s="133"/>
      <c r="I60" s="133">
        <f>'1 2 Pol'!G8</f>
        <v>0</v>
      </c>
      <c r="J60" s="138" t="str">
        <f>IF(I63=0,"",I60/I63*100)</f>
        <v/>
      </c>
    </row>
    <row r="61" spans="1:10" ht="36.75" customHeight="1" x14ac:dyDescent="0.2">
      <c r="A61" s="127"/>
      <c r="B61" s="132" t="s">
        <v>82</v>
      </c>
      <c r="C61" s="323" t="s">
        <v>27</v>
      </c>
      <c r="D61" s="324"/>
      <c r="E61" s="324"/>
      <c r="F61" s="140" t="s">
        <v>82</v>
      </c>
      <c r="G61" s="133"/>
      <c r="H61" s="133"/>
      <c r="I61" s="133">
        <f>'00 0 Naklady'!G8</f>
        <v>0</v>
      </c>
      <c r="J61" s="138" t="str">
        <f>IF(I63=0,"",I61/I63*100)</f>
        <v/>
      </c>
    </row>
    <row r="62" spans="1:10" ht="36.75" customHeight="1" x14ac:dyDescent="0.2">
      <c r="A62" s="127"/>
      <c r="B62" s="132" t="s">
        <v>83</v>
      </c>
      <c r="C62" s="323" t="s">
        <v>28</v>
      </c>
      <c r="D62" s="324"/>
      <c r="E62" s="324"/>
      <c r="F62" s="140" t="s">
        <v>83</v>
      </c>
      <c r="G62" s="133"/>
      <c r="H62" s="133"/>
      <c r="I62" s="133">
        <f>'00 0 Naklady'!G15</f>
        <v>0</v>
      </c>
      <c r="J62" s="138" t="str">
        <f>IF(I63=0,"",I62/I63*100)</f>
        <v/>
      </c>
    </row>
    <row r="63" spans="1:10" ht="25.5" customHeight="1" x14ac:dyDescent="0.2">
      <c r="A63" s="128"/>
      <c r="B63" s="134" t="s">
        <v>1</v>
      </c>
      <c r="C63" s="135"/>
      <c r="D63" s="136"/>
      <c r="E63" s="136"/>
      <c r="F63" s="141"/>
      <c r="G63" s="137"/>
      <c r="H63" s="137"/>
      <c r="I63" s="137">
        <f>SUM(I59:I62)</f>
        <v>0</v>
      </c>
      <c r="J63" s="139">
        <f>SUM(J59:J62)</f>
        <v>0</v>
      </c>
    </row>
    <row r="64" spans="1:10" x14ac:dyDescent="0.2">
      <c r="F64" s="86"/>
      <c r="G64" s="86"/>
      <c r="H64" s="86"/>
      <c r="I64" s="86"/>
      <c r="J64" s="87"/>
    </row>
    <row r="65" spans="6:10" x14ac:dyDescent="0.2">
      <c r="F65" s="86"/>
      <c r="G65" s="86"/>
      <c r="H65" s="86"/>
      <c r="I65" s="86"/>
      <c r="J65" s="87"/>
    </row>
    <row r="66" spans="6:10" x14ac:dyDescent="0.2">
      <c r="F66" s="86"/>
      <c r="G66" s="86"/>
      <c r="H66" s="86"/>
      <c r="I66" s="86"/>
      <c r="J66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61:E61"/>
    <mergeCell ref="C62:E62"/>
    <mergeCell ref="C44:E44"/>
    <mergeCell ref="C45:E45"/>
    <mergeCell ref="B46:E46"/>
    <mergeCell ref="C59:E59"/>
    <mergeCell ref="C60:E60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19685039370078741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327" t="s">
        <v>6</v>
      </c>
      <c r="B1" s="327"/>
      <c r="C1" s="328"/>
      <c r="D1" s="327"/>
      <c r="E1" s="327"/>
      <c r="F1" s="327"/>
      <c r="G1" s="327"/>
    </row>
    <row r="2" spans="1:7" ht="24.95" customHeight="1" x14ac:dyDescent="0.2">
      <c r="A2" s="49" t="s">
        <v>7</v>
      </c>
      <c r="B2" s="48"/>
      <c r="C2" s="329"/>
      <c r="D2" s="329"/>
      <c r="E2" s="329"/>
      <c r="F2" s="329"/>
      <c r="G2" s="330"/>
    </row>
    <row r="3" spans="1:7" ht="24.95" customHeight="1" x14ac:dyDescent="0.2">
      <c r="A3" s="49" t="s">
        <v>8</v>
      </c>
      <c r="B3" s="48"/>
      <c r="C3" s="329"/>
      <c r="D3" s="329"/>
      <c r="E3" s="329"/>
      <c r="F3" s="329"/>
      <c r="G3" s="330"/>
    </row>
    <row r="4" spans="1:7" ht="24.95" customHeight="1" x14ac:dyDescent="0.2">
      <c r="A4" s="49" t="s">
        <v>9</v>
      </c>
      <c r="B4" s="48"/>
      <c r="C4" s="329"/>
      <c r="D4" s="329"/>
      <c r="E4" s="329"/>
      <c r="F4" s="329"/>
      <c r="G4" s="3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A047D-3D68-4032-B3FF-3F226E02C032}">
  <sheetPr>
    <outlinePr summaryBelow="0"/>
  </sheetPr>
  <dimension ref="A1:BH5000"/>
  <sheetViews>
    <sheetView workbookViewId="0">
      <pane ySplit="7" topLeftCell="A8" activePane="bottomLeft" state="frozen"/>
      <selection pane="bottomLeft" activeCell="G32" sqref="G32"/>
    </sheetView>
  </sheetViews>
  <sheetFormatPr defaultRowHeight="12.75" outlineLevelRow="1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33" t="s">
        <v>84</v>
      </c>
      <c r="B1" s="333"/>
      <c r="C1" s="333"/>
      <c r="D1" s="333"/>
      <c r="E1" s="333"/>
      <c r="F1" s="333"/>
      <c r="G1" s="333"/>
      <c r="AG1" t="s">
        <v>85</v>
      </c>
    </row>
    <row r="2" spans="1:60" ht="25.15" customHeight="1" x14ac:dyDescent="0.2">
      <c r="A2" s="49" t="s">
        <v>7</v>
      </c>
      <c r="B2" s="48" t="s">
        <v>43</v>
      </c>
      <c r="C2" s="334" t="s">
        <v>44</v>
      </c>
      <c r="D2" s="335"/>
      <c r="E2" s="335"/>
      <c r="F2" s="335"/>
      <c r="G2" s="336"/>
      <c r="AG2" t="s">
        <v>86</v>
      </c>
    </row>
    <row r="3" spans="1:60" ht="25.15" customHeight="1" x14ac:dyDescent="0.2">
      <c r="A3" s="49" t="s">
        <v>8</v>
      </c>
      <c r="B3" s="48" t="s">
        <v>87</v>
      </c>
      <c r="C3" s="334" t="s">
        <v>88</v>
      </c>
      <c r="D3" s="335"/>
      <c r="E3" s="335"/>
      <c r="F3" s="335"/>
      <c r="G3" s="336"/>
      <c r="AC3" s="125" t="s">
        <v>89</v>
      </c>
      <c r="AG3" t="s">
        <v>90</v>
      </c>
    </row>
    <row r="4" spans="1:60" ht="25.15" customHeight="1" x14ac:dyDescent="0.2">
      <c r="A4" s="143" t="s">
        <v>9</v>
      </c>
      <c r="B4" s="144" t="s">
        <v>58</v>
      </c>
      <c r="C4" s="337" t="s">
        <v>59</v>
      </c>
      <c r="D4" s="338"/>
      <c r="E4" s="338"/>
      <c r="F4" s="338"/>
      <c r="G4" s="339"/>
      <c r="AG4" t="s">
        <v>91</v>
      </c>
    </row>
    <row r="5" spans="1:60" x14ac:dyDescent="0.2">
      <c r="D5" s="10"/>
    </row>
    <row r="6" spans="1:60" ht="38.25" x14ac:dyDescent="0.2">
      <c r="A6" s="146" t="s">
        <v>92</v>
      </c>
      <c r="B6" s="148" t="s">
        <v>93</v>
      </c>
      <c r="C6" s="148" t="s">
        <v>94</v>
      </c>
      <c r="D6" s="147" t="s">
        <v>95</v>
      </c>
      <c r="E6" s="146" t="s">
        <v>96</v>
      </c>
      <c r="F6" s="145" t="s">
        <v>97</v>
      </c>
      <c r="G6" s="146" t="s">
        <v>29</v>
      </c>
      <c r="H6" s="149" t="s">
        <v>30</v>
      </c>
      <c r="I6" s="149" t="s">
        <v>98</v>
      </c>
      <c r="J6" s="149" t="s">
        <v>31</v>
      </c>
      <c r="K6" s="149" t="s">
        <v>99</v>
      </c>
      <c r="L6" s="149" t="s">
        <v>100</v>
      </c>
      <c r="M6" s="149" t="s">
        <v>101</v>
      </c>
      <c r="N6" s="149" t="s">
        <v>102</v>
      </c>
      <c r="O6" s="149" t="s">
        <v>103</v>
      </c>
      <c r="P6" s="149" t="s">
        <v>104</v>
      </c>
      <c r="Q6" s="149" t="s">
        <v>105</v>
      </c>
      <c r="R6" s="149" t="s">
        <v>106</v>
      </c>
      <c r="S6" s="149" t="s">
        <v>107</v>
      </c>
      <c r="T6" s="149" t="s">
        <v>108</v>
      </c>
      <c r="U6" s="149" t="s">
        <v>109</v>
      </c>
      <c r="V6" s="149" t="s">
        <v>110</v>
      </c>
      <c r="W6" s="149" t="s">
        <v>111</v>
      </c>
      <c r="X6" s="149" t="s">
        <v>112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</row>
    <row r="8" spans="1:60" x14ac:dyDescent="0.2">
      <c r="A8" s="162" t="s">
        <v>113</v>
      </c>
      <c r="B8" s="163" t="s">
        <v>82</v>
      </c>
      <c r="C8" s="184" t="s">
        <v>27</v>
      </c>
      <c r="D8" s="164"/>
      <c r="E8" s="165"/>
      <c r="F8" s="166"/>
      <c r="G8" s="166">
        <f>SUMIF(AG9:AG14,"&lt;&gt;NOR",G9:G14)</f>
        <v>0</v>
      </c>
      <c r="H8" s="166"/>
      <c r="I8" s="166">
        <f>SUM(I9:I14)</f>
        <v>0</v>
      </c>
      <c r="J8" s="166"/>
      <c r="K8" s="166">
        <f>SUM(K9:K14)</f>
        <v>35450.18</v>
      </c>
      <c r="L8" s="166"/>
      <c r="M8" s="166">
        <f>SUM(M9:M14)</f>
        <v>0</v>
      </c>
      <c r="N8" s="165"/>
      <c r="O8" s="165">
        <f>SUM(O9:O14)</f>
        <v>0</v>
      </c>
      <c r="P8" s="165"/>
      <c r="Q8" s="165">
        <f>SUM(Q9:Q14)</f>
        <v>0</v>
      </c>
      <c r="R8" s="166"/>
      <c r="S8" s="166"/>
      <c r="T8" s="167"/>
      <c r="U8" s="161"/>
      <c r="V8" s="161">
        <f>SUM(V9:V14)</f>
        <v>0</v>
      </c>
      <c r="W8" s="161"/>
      <c r="X8" s="161"/>
      <c r="AG8" t="s">
        <v>114</v>
      </c>
    </row>
    <row r="9" spans="1:60" outlineLevel="1" x14ac:dyDescent="0.2">
      <c r="A9" s="169">
        <v>1</v>
      </c>
      <c r="B9" s="170" t="s">
        <v>115</v>
      </c>
      <c r="C9" s="185" t="s">
        <v>116</v>
      </c>
      <c r="D9" s="171" t="s">
        <v>117</v>
      </c>
      <c r="E9" s="172">
        <v>1</v>
      </c>
      <c r="F9" s="173">
        <v>0</v>
      </c>
      <c r="G9" s="174">
        <f>ROUND(E9*F9,2)</f>
        <v>0</v>
      </c>
      <c r="H9" s="173">
        <v>0</v>
      </c>
      <c r="I9" s="174">
        <f>ROUND(E9*H9,2)</f>
        <v>0</v>
      </c>
      <c r="J9" s="173">
        <v>13293.82</v>
      </c>
      <c r="K9" s="174">
        <f>ROUND(E9*J9,2)</f>
        <v>13293.82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118</v>
      </c>
      <c r="T9" s="175" t="s">
        <v>119</v>
      </c>
      <c r="U9" s="160">
        <v>0</v>
      </c>
      <c r="V9" s="160">
        <f>ROUND(E9*U9,2)</f>
        <v>0</v>
      </c>
      <c r="W9" s="160"/>
      <c r="X9" s="160" t="s">
        <v>120</v>
      </c>
      <c r="Y9" s="150"/>
      <c r="Z9" s="150"/>
      <c r="AA9" s="150"/>
      <c r="AB9" s="150"/>
      <c r="AC9" s="150"/>
      <c r="AD9" s="150"/>
      <c r="AE9" s="150"/>
      <c r="AF9" s="150"/>
      <c r="AG9" s="150" t="s">
        <v>121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331" t="s">
        <v>122</v>
      </c>
      <c r="D10" s="332"/>
      <c r="E10" s="332"/>
      <c r="F10" s="332"/>
      <c r="G10" s="332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50"/>
      <c r="Z10" s="150"/>
      <c r="AA10" s="150"/>
      <c r="AB10" s="150"/>
      <c r="AC10" s="150"/>
      <c r="AD10" s="150"/>
      <c r="AE10" s="150"/>
      <c r="AF10" s="150"/>
      <c r="AG10" s="150" t="s">
        <v>123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69">
        <v>2</v>
      </c>
      <c r="B11" s="170" t="s">
        <v>124</v>
      </c>
      <c r="C11" s="185" t="s">
        <v>125</v>
      </c>
      <c r="D11" s="171" t="s">
        <v>117</v>
      </c>
      <c r="E11" s="172">
        <v>1</v>
      </c>
      <c r="F11" s="173">
        <v>0</v>
      </c>
      <c r="G11" s="174">
        <f>ROUND(E11*F11,2)</f>
        <v>0</v>
      </c>
      <c r="H11" s="173">
        <v>0</v>
      </c>
      <c r="I11" s="174">
        <f>ROUND(E11*H11,2)</f>
        <v>0</v>
      </c>
      <c r="J11" s="173">
        <v>13293.82</v>
      </c>
      <c r="K11" s="174">
        <f>ROUND(E11*J11,2)</f>
        <v>13293.82</v>
      </c>
      <c r="L11" s="174">
        <v>21</v>
      </c>
      <c r="M11" s="174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4"/>
      <c r="S11" s="174" t="s">
        <v>118</v>
      </c>
      <c r="T11" s="175" t="s">
        <v>119</v>
      </c>
      <c r="U11" s="160">
        <v>0</v>
      </c>
      <c r="V11" s="160">
        <f>ROUND(E11*U11,2)</f>
        <v>0</v>
      </c>
      <c r="W11" s="160"/>
      <c r="X11" s="160" t="s">
        <v>120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126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57"/>
      <c r="B12" s="158"/>
      <c r="C12" s="331" t="s">
        <v>127</v>
      </c>
      <c r="D12" s="332"/>
      <c r="E12" s="332"/>
      <c r="F12" s="332"/>
      <c r="G12" s="332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50"/>
      <c r="Z12" s="150"/>
      <c r="AA12" s="150"/>
      <c r="AB12" s="150"/>
      <c r="AC12" s="150"/>
      <c r="AD12" s="150"/>
      <c r="AE12" s="150"/>
      <c r="AF12" s="150"/>
      <c r="AG12" s="150" t="s">
        <v>123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76" t="str">
        <f>C12</f>
        <v>Náklady na ztížené provádění stavebních prací v důsledku nepřerušeného provozu na staveništi nebo v případech nepřerušeného provozu v objektech v nichž se stavební práce provádí.</v>
      </c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69">
        <v>3</v>
      </c>
      <c r="B13" s="170" t="s">
        <v>128</v>
      </c>
      <c r="C13" s="185" t="s">
        <v>129</v>
      </c>
      <c r="D13" s="171" t="s">
        <v>117</v>
      </c>
      <c r="E13" s="172">
        <v>1</v>
      </c>
      <c r="F13" s="173">
        <v>0</v>
      </c>
      <c r="G13" s="174">
        <f>ROUND(E13*F13,2)</f>
        <v>0</v>
      </c>
      <c r="H13" s="173">
        <v>0</v>
      </c>
      <c r="I13" s="174">
        <f>ROUND(E13*H13,2)</f>
        <v>0</v>
      </c>
      <c r="J13" s="173">
        <v>8862.5400000000009</v>
      </c>
      <c r="K13" s="174">
        <f>ROUND(E13*J13,2)</f>
        <v>8862.5400000000009</v>
      </c>
      <c r="L13" s="174">
        <v>21</v>
      </c>
      <c r="M13" s="174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4"/>
      <c r="S13" s="174" t="s">
        <v>118</v>
      </c>
      <c r="T13" s="175" t="s">
        <v>119</v>
      </c>
      <c r="U13" s="160">
        <v>0</v>
      </c>
      <c r="V13" s="160">
        <f>ROUND(E13*U13,2)</f>
        <v>0</v>
      </c>
      <c r="W13" s="160"/>
      <c r="X13" s="160" t="s">
        <v>120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121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331" t="s">
        <v>130</v>
      </c>
      <c r="D14" s="332"/>
      <c r="E14" s="332"/>
      <c r="F14" s="332"/>
      <c r="G14" s="332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50"/>
      <c r="Z14" s="150"/>
      <c r="AA14" s="150"/>
      <c r="AB14" s="150"/>
      <c r="AC14" s="150"/>
      <c r="AD14" s="150"/>
      <c r="AE14" s="150"/>
      <c r="AF14" s="150"/>
      <c r="AG14" s="150" t="s">
        <v>123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x14ac:dyDescent="0.2">
      <c r="A15" s="162" t="s">
        <v>113</v>
      </c>
      <c r="B15" s="163" t="s">
        <v>83</v>
      </c>
      <c r="C15" s="184" t="s">
        <v>28</v>
      </c>
      <c r="D15" s="164"/>
      <c r="E15" s="165"/>
      <c r="F15" s="166"/>
      <c r="G15" s="166">
        <f>SUMIF(AG16:AG19,"&lt;&gt;NOR",G16:G19)</f>
        <v>0</v>
      </c>
      <c r="H15" s="166"/>
      <c r="I15" s="166">
        <f>SUM(I16:I19)</f>
        <v>0</v>
      </c>
      <c r="J15" s="166"/>
      <c r="K15" s="166">
        <f>SUM(K16:K19)</f>
        <v>20000</v>
      </c>
      <c r="L15" s="166"/>
      <c r="M15" s="166">
        <f>SUM(M16:M19)</f>
        <v>0</v>
      </c>
      <c r="N15" s="165"/>
      <c r="O15" s="165">
        <f>SUM(O16:O19)</f>
        <v>0</v>
      </c>
      <c r="P15" s="165"/>
      <c r="Q15" s="165">
        <f>SUM(Q16:Q19)</f>
        <v>0</v>
      </c>
      <c r="R15" s="166"/>
      <c r="S15" s="166"/>
      <c r="T15" s="167"/>
      <c r="U15" s="161"/>
      <c r="V15" s="161">
        <f>SUM(V16:V19)</f>
        <v>0</v>
      </c>
      <c r="W15" s="161"/>
      <c r="X15" s="161"/>
      <c r="AG15" t="s">
        <v>114</v>
      </c>
    </row>
    <row r="16" spans="1:60" outlineLevel="1" x14ac:dyDescent="0.2">
      <c r="A16" s="169">
        <v>4</v>
      </c>
      <c r="B16" s="170" t="s">
        <v>131</v>
      </c>
      <c r="C16" s="185" t="s">
        <v>132</v>
      </c>
      <c r="D16" s="171" t="s">
        <v>117</v>
      </c>
      <c r="E16" s="172">
        <v>1</v>
      </c>
      <c r="F16" s="173">
        <v>0</v>
      </c>
      <c r="G16" s="174">
        <f>ROUND(E16*F16,2)</f>
        <v>0</v>
      </c>
      <c r="H16" s="173">
        <v>0</v>
      </c>
      <c r="I16" s="174">
        <f>ROUND(E16*H16,2)</f>
        <v>0</v>
      </c>
      <c r="J16" s="173">
        <v>4000</v>
      </c>
      <c r="K16" s="174">
        <f>ROUND(E16*J16,2)</f>
        <v>4000</v>
      </c>
      <c r="L16" s="174">
        <v>21</v>
      </c>
      <c r="M16" s="174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4"/>
      <c r="S16" s="174" t="s">
        <v>118</v>
      </c>
      <c r="T16" s="175" t="s">
        <v>119</v>
      </c>
      <c r="U16" s="160">
        <v>0</v>
      </c>
      <c r="V16" s="160">
        <f>ROUND(E16*U16,2)</f>
        <v>0</v>
      </c>
      <c r="W16" s="160"/>
      <c r="X16" s="160" t="s">
        <v>120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133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331" t="s">
        <v>134</v>
      </c>
      <c r="D17" s="332"/>
      <c r="E17" s="332"/>
      <c r="F17" s="332"/>
      <c r="G17" s="332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50"/>
      <c r="Z17" s="150"/>
      <c r="AA17" s="150"/>
      <c r="AB17" s="150"/>
      <c r="AC17" s="150"/>
      <c r="AD17" s="150"/>
      <c r="AE17" s="150"/>
      <c r="AF17" s="150"/>
      <c r="AG17" s="150" t="s">
        <v>123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76" t="str">
        <f>C17</f>
        <v>Náklady na vyhotovení dokumentace skutečného provedení stavby a její předání objednateli v požadované formě a požadovaném počtu.</v>
      </c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7">
        <v>5</v>
      </c>
      <c r="B18" s="178" t="s">
        <v>135</v>
      </c>
      <c r="C18" s="186" t="s">
        <v>136</v>
      </c>
      <c r="D18" s="179" t="s">
        <v>117</v>
      </c>
      <c r="E18" s="180">
        <v>1</v>
      </c>
      <c r="F18" s="181">
        <v>0</v>
      </c>
      <c r="G18" s="182">
        <f>ROUND(E18*F18,2)</f>
        <v>0</v>
      </c>
      <c r="H18" s="181">
        <v>0</v>
      </c>
      <c r="I18" s="182">
        <f>ROUND(E18*H18,2)</f>
        <v>0</v>
      </c>
      <c r="J18" s="181">
        <v>8000</v>
      </c>
      <c r="K18" s="182">
        <f>ROUND(E18*J18,2)</f>
        <v>8000</v>
      </c>
      <c r="L18" s="182">
        <v>21</v>
      </c>
      <c r="M18" s="182">
        <f>G18*(1+L18/100)</f>
        <v>0</v>
      </c>
      <c r="N18" s="180">
        <v>0</v>
      </c>
      <c r="O18" s="180">
        <f>ROUND(E18*N18,2)</f>
        <v>0</v>
      </c>
      <c r="P18" s="180">
        <v>0</v>
      </c>
      <c r="Q18" s="180">
        <f>ROUND(E18*P18,2)</f>
        <v>0</v>
      </c>
      <c r="R18" s="182"/>
      <c r="S18" s="182" t="s">
        <v>137</v>
      </c>
      <c r="T18" s="183" t="s">
        <v>119</v>
      </c>
      <c r="U18" s="160">
        <v>0</v>
      </c>
      <c r="V18" s="160">
        <f>ROUND(E18*U18,2)</f>
        <v>0</v>
      </c>
      <c r="W18" s="160"/>
      <c r="X18" s="160" t="s">
        <v>120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133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69">
        <v>6</v>
      </c>
      <c r="B19" s="170" t="s">
        <v>138</v>
      </c>
      <c r="C19" s="185" t="s">
        <v>139</v>
      </c>
      <c r="D19" s="171" t="s">
        <v>117</v>
      </c>
      <c r="E19" s="172">
        <v>1</v>
      </c>
      <c r="F19" s="173">
        <v>0</v>
      </c>
      <c r="G19" s="174">
        <f>ROUND(E19*F19,2)</f>
        <v>0</v>
      </c>
      <c r="H19" s="173">
        <v>0</v>
      </c>
      <c r="I19" s="174">
        <f>ROUND(E19*H19,2)</f>
        <v>0</v>
      </c>
      <c r="J19" s="173">
        <v>8000</v>
      </c>
      <c r="K19" s="174">
        <f>ROUND(E19*J19,2)</f>
        <v>8000</v>
      </c>
      <c r="L19" s="174">
        <v>21</v>
      </c>
      <c r="M19" s="174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4"/>
      <c r="S19" s="174" t="s">
        <v>137</v>
      </c>
      <c r="T19" s="175" t="s">
        <v>119</v>
      </c>
      <c r="U19" s="160">
        <v>0</v>
      </c>
      <c r="V19" s="160">
        <f>ROUND(E19*U19,2)</f>
        <v>0</v>
      </c>
      <c r="W19" s="160"/>
      <c r="X19" s="160" t="s">
        <v>120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133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x14ac:dyDescent="0.2">
      <c r="A20" s="3"/>
      <c r="B20" s="4"/>
      <c r="C20" s="187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E20">
        <v>15</v>
      </c>
      <c r="AF20">
        <v>21</v>
      </c>
      <c r="AG20" t="s">
        <v>100</v>
      </c>
    </row>
    <row r="21" spans="1:60" x14ac:dyDescent="0.2">
      <c r="A21" s="153"/>
      <c r="B21" s="154" t="s">
        <v>29</v>
      </c>
      <c r="C21" s="188"/>
      <c r="D21" s="155"/>
      <c r="E21" s="156"/>
      <c r="F21" s="156"/>
      <c r="G21" s="168">
        <f>G8+G15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f>SUMIF(L7:L19,AE20,G7:G19)</f>
        <v>0</v>
      </c>
      <c r="AF21">
        <f>SUMIF(L7:L19,AF20,G7:G19)</f>
        <v>0</v>
      </c>
      <c r="AG21" t="s">
        <v>140</v>
      </c>
    </row>
    <row r="22" spans="1:60" x14ac:dyDescent="0.2">
      <c r="C22" s="189"/>
      <c r="D22" s="10"/>
      <c r="AG22" t="s">
        <v>141</v>
      </c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">
    <mergeCell ref="C14:G14"/>
    <mergeCell ref="C17:G17"/>
    <mergeCell ref="A1:G1"/>
    <mergeCell ref="C2:G2"/>
    <mergeCell ref="C3:G3"/>
    <mergeCell ref="C4:G4"/>
    <mergeCell ref="C10:G10"/>
    <mergeCell ref="C12:G12"/>
  </mergeCells>
  <pageMargins left="0.19685039370078741" right="0.19685039370078741" top="0.59055118110236215" bottom="0.39370078740157483" header="0" footer="0.19685039370078741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47A3B-6ABA-4862-A2A2-B0186022099A}">
  <sheetPr>
    <outlinePr summaryBelow="0"/>
  </sheetPr>
  <dimension ref="A1:BH5000"/>
  <sheetViews>
    <sheetView workbookViewId="0">
      <pane ySplit="7" topLeftCell="A8" activePane="bottomLeft" state="frozen"/>
      <selection pane="bottomLeft" activeCell="G25" sqref="G25"/>
    </sheetView>
  </sheetViews>
  <sheetFormatPr defaultRowHeight="12.75" outlineLevelRow="1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33" t="s">
        <v>142</v>
      </c>
      <c r="B1" s="333"/>
      <c r="C1" s="333"/>
      <c r="D1" s="333"/>
      <c r="E1" s="333"/>
      <c r="F1" s="333"/>
      <c r="G1" s="333"/>
      <c r="AG1" t="s">
        <v>85</v>
      </c>
    </row>
    <row r="2" spans="1:60" ht="25.15" customHeight="1" x14ac:dyDescent="0.2">
      <c r="A2" s="49" t="s">
        <v>7</v>
      </c>
      <c r="B2" s="48" t="s">
        <v>43</v>
      </c>
      <c r="C2" s="334" t="s">
        <v>44</v>
      </c>
      <c r="D2" s="335"/>
      <c r="E2" s="335"/>
      <c r="F2" s="335"/>
      <c r="G2" s="336"/>
      <c r="AG2" t="s">
        <v>86</v>
      </c>
    </row>
    <row r="3" spans="1:60" ht="25.15" customHeight="1" x14ac:dyDescent="0.2">
      <c r="A3" s="49" t="s">
        <v>8</v>
      </c>
      <c r="B3" s="48" t="s">
        <v>61</v>
      </c>
      <c r="C3" s="334" t="s">
        <v>44</v>
      </c>
      <c r="D3" s="335"/>
      <c r="E3" s="335"/>
      <c r="F3" s="335"/>
      <c r="G3" s="336"/>
      <c r="AC3" s="125" t="s">
        <v>86</v>
      </c>
      <c r="AG3" t="s">
        <v>90</v>
      </c>
    </row>
    <row r="4" spans="1:60" ht="25.15" customHeight="1" x14ac:dyDescent="0.2">
      <c r="A4" s="143" t="s">
        <v>9</v>
      </c>
      <c r="B4" s="144" t="s">
        <v>61</v>
      </c>
      <c r="C4" s="337" t="s">
        <v>62</v>
      </c>
      <c r="D4" s="338"/>
      <c r="E4" s="338"/>
      <c r="F4" s="338"/>
      <c r="G4" s="339"/>
      <c r="AG4" t="s">
        <v>91</v>
      </c>
    </row>
    <row r="5" spans="1:60" x14ac:dyDescent="0.2">
      <c r="D5" s="10"/>
    </row>
    <row r="6" spans="1:60" ht="38.25" x14ac:dyDescent="0.2">
      <c r="A6" s="146" t="s">
        <v>92</v>
      </c>
      <c r="B6" s="148" t="s">
        <v>93</v>
      </c>
      <c r="C6" s="148" t="s">
        <v>94</v>
      </c>
      <c r="D6" s="147" t="s">
        <v>95</v>
      </c>
      <c r="E6" s="146" t="s">
        <v>96</v>
      </c>
      <c r="F6" s="145" t="s">
        <v>97</v>
      </c>
      <c r="G6" s="146" t="s">
        <v>29</v>
      </c>
      <c r="H6" s="149" t="s">
        <v>30</v>
      </c>
      <c r="I6" s="149" t="s">
        <v>98</v>
      </c>
      <c r="J6" s="149" t="s">
        <v>31</v>
      </c>
      <c r="K6" s="149" t="s">
        <v>99</v>
      </c>
      <c r="L6" s="149" t="s">
        <v>100</v>
      </c>
      <c r="M6" s="149" t="s">
        <v>101</v>
      </c>
      <c r="N6" s="149" t="s">
        <v>102</v>
      </c>
      <c r="O6" s="149" t="s">
        <v>103</v>
      </c>
      <c r="P6" s="149" t="s">
        <v>104</v>
      </c>
      <c r="Q6" s="149" t="s">
        <v>105</v>
      </c>
      <c r="R6" s="149" t="s">
        <v>106</v>
      </c>
      <c r="S6" s="149" t="s">
        <v>107</v>
      </c>
      <c r="T6" s="149" t="s">
        <v>108</v>
      </c>
      <c r="U6" s="149" t="s">
        <v>109</v>
      </c>
      <c r="V6" s="149" t="s">
        <v>110</v>
      </c>
      <c r="W6" s="149" t="s">
        <v>111</v>
      </c>
      <c r="X6" s="149" t="s">
        <v>112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</row>
    <row r="8" spans="1:60" x14ac:dyDescent="0.2">
      <c r="A8" s="162" t="s">
        <v>113</v>
      </c>
      <c r="B8" s="163" t="s">
        <v>78</v>
      </c>
      <c r="C8" s="184" t="s">
        <v>79</v>
      </c>
      <c r="D8" s="164"/>
      <c r="E8" s="165"/>
      <c r="F8" s="166"/>
      <c r="G8" s="166">
        <f>SUMIF(AG9:AG14,"&lt;&gt;NOR",G9:G14)</f>
        <v>0</v>
      </c>
      <c r="H8" s="166"/>
      <c r="I8" s="166">
        <f>SUM(I9:I14)</f>
        <v>11945.51</v>
      </c>
      <c r="J8" s="166"/>
      <c r="K8" s="166">
        <f>SUM(K9:K14)</f>
        <v>110611.42</v>
      </c>
      <c r="L8" s="166"/>
      <c r="M8" s="166">
        <f>SUM(M9:M14)</f>
        <v>0</v>
      </c>
      <c r="N8" s="165"/>
      <c r="O8" s="165">
        <f>SUM(O9:O14)</f>
        <v>7.0000000000000007E-2</v>
      </c>
      <c r="P8" s="165"/>
      <c r="Q8" s="165">
        <f>SUM(Q9:Q14)</f>
        <v>0</v>
      </c>
      <c r="R8" s="166"/>
      <c r="S8" s="166"/>
      <c r="T8" s="167"/>
      <c r="U8" s="161"/>
      <c r="V8" s="161">
        <f>SUM(V9:V14)</f>
        <v>186.88</v>
      </c>
      <c r="W8" s="161"/>
      <c r="X8" s="161"/>
      <c r="AG8" t="s">
        <v>114</v>
      </c>
    </row>
    <row r="9" spans="1:60" outlineLevel="1" x14ac:dyDescent="0.2">
      <c r="A9" s="169">
        <v>1</v>
      </c>
      <c r="B9" s="170" t="s">
        <v>159</v>
      </c>
      <c r="C9" s="185" t="s">
        <v>160</v>
      </c>
      <c r="D9" s="171" t="s">
        <v>143</v>
      </c>
      <c r="E9" s="172">
        <v>427.37</v>
      </c>
      <c r="F9" s="173">
        <v>0</v>
      </c>
      <c r="G9" s="174">
        <f>ROUND(E9*F9,2)</f>
        <v>0</v>
      </c>
      <c r="H9" s="173">
        <v>0</v>
      </c>
      <c r="I9" s="174">
        <f>ROUND(E9*H9,2)</f>
        <v>0</v>
      </c>
      <c r="J9" s="173">
        <v>131</v>
      </c>
      <c r="K9" s="174">
        <f>ROUND(E9*J9,2)</f>
        <v>55985.47</v>
      </c>
      <c r="L9" s="174">
        <v>21</v>
      </c>
      <c r="M9" s="174">
        <f>G9*(1+L9/100)</f>
        <v>0</v>
      </c>
      <c r="N9" s="172">
        <v>4.0000000000000003E-5</v>
      </c>
      <c r="O9" s="172">
        <f>ROUND(E9*N9,2)</f>
        <v>0.02</v>
      </c>
      <c r="P9" s="172">
        <v>0</v>
      </c>
      <c r="Q9" s="172">
        <f>ROUND(E9*P9,2)</f>
        <v>0</v>
      </c>
      <c r="R9" s="174" t="s">
        <v>144</v>
      </c>
      <c r="S9" s="174" t="s">
        <v>137</v>
      </c>
      <c r="T9" s="175" t="s">
        <v>119</v>
      </c>
      <c r="U9" s="160">
        <v>0.31</v>
      </c>
      <c r="V9" s="160">
        <f>ROUND(E9*U9,2)</f>
        <v>132.47999999999999</v>
      </c>
      <c r="W9" s="160"/>
      <c r="X9" s="160" t="s">
        <v>145</v>
      </c>
      <c r="Y9" s="150"/>
      <c r="Z9" s="150"/>
      <c r="AA9" s="150"/>
      <c r="AB9" s="150"/>
      <c r="AC9" s="150"/>
      <c r="AD9" s="150"/>
      <c r="AE9" s="150"/>
      <c r="AF9" s="150"/>
      <c r="AG9" s="150" t="s">
        <v>146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92" t="s">
        <v>147</v>
      </c>
      <c r="D10" s="190"/>
      <c r="E10" s="191">
        <v>427.37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50"/>
      <c r="Z10" s="150"/>
      <c r="AA10" s="150"/>
      <c r="AB10" s="150"/>
      <c r="AC10" s="150"/>
      <c r="AD10" s="150"/>
      <c r="AE10" s="150"/>
      <c r="AF10" s="150"/>
      <c r="AG10" s="150" t="s">
        <v>148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69">
        <v>2</v>
      </c>
      <c r="B11" s="170" t="s">
        <v>149</v>
      </c>
      <c r="C11" s="185" t="s">
        <v>150</v>
      </c>
      <c r="D11" s="171" t="s">
        <v>143</v>
      </c>
      <c r="E11" s="172">
        <v>519.37</v>
      </c>
      <c r="F11" s="173">
        <v>0</v>
      </c>
      <c r="G11" s="174">
        <f>ROUND(E11*F11,2)</f>
        <v>0</v>
      </c>
      <c r="H11" s="173">
        <v>23</v>
      </c>
      <c r="I11" s="174">
        <f>ROUND(E11*H11,2)</f>
        <v>11945.51</v>
      </c>
      <c r="J11" s="173">
        <v>35</v>
      </c>
      <c r="K11" s="174">
        <f>ROUND(E11*J11,2)</f>
        <v>18177.95</v>
      </c>
      <c r="L11" s="174">
        <v>21</v>
      </c>
      <c r="M11" s="174">
        <f>G11*(1+L11/100)</f>
        <v>0</v>
      </c>
      <c r="N11" s="172">
        <v>4.0000000000000003E-5</v>
      </c>
      <c r="O11" s="172">
        <f>ROUND(E11*N11,2)</f>
        <v>0.02</v>
      </c>
      <c r="P11" s="172">
        <v>0</v>
      </c>
      <c r="Q11" s="172">
        <f>ROUND(E11*P11,2)</f>
        <v>0</v>
      </c>
      <c r="R11" s="174"/>
      <c r="S11" s="174" t="s">
        <v>137</v>
      </c>
      <c r="T11" s="175" t="s">
        <v>119</v>
      </c>
      <c r="U11" s="160">
        <v>0</v>
      </c>
      <c r="V11" s="160">
        <f>ROUND(E11*U11,2)</f>
        <v>0</v>
      </c>
      <c r="W11" s="160"/>
      <c r="X11" s="160" t="s">
        <v>145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151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92" t="s">
        <v>152</v>
      </c>
      <c r="D12" s="190"/>
      <c r="E12" s="191">
        <v>519.37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50"/>
      <c r="Z12" s="150"/>
      <c r="AA12" s="150"/>
      <c r="AB12" s="150"/>
      <c r="AC12" s="150"/>
      <c r="AD12" s="150"/>
      <c r="AE12" s="150"/>
      <c r="AF12" s="150"/>
      <c r="AG12" s="150" t="s">
        <v>148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69">
        <v>3</v>
      </c>
      <c r="B13" s="170" t="s">
        <v>153</v>
      </c>
      <c r="C13" s="185" t="s">
        <v>154</v>
      </c>
      <c r="D13" s="171" t="s">
        <v>143</v>
      </c>
      <c r="E13" s="172">
        <v>680</v>
      </c>
      <c r="F13" s="173">
        <v>0</v>
      </c>
      <c r="G13" s="174">
        <f>ROUND(E13*F13,2)</f>
        <v>0</v>
      </c>
      <c r="H13" s="173">
        <v>0</v>
      </c>
      <c r="I13" s="174">
        <f>ROUND(E13*H13,2)</f>
        <v>0</v>
      </c>
      <c r="J13" s="173">
        <v>53.6</v>
      </c>
      <c r="K13" s="174">
        <f>ROUND(E13*J13,2)</f>
        <v>36448</v>
      </c>
      <c r="L13" s="174">
        <v>21</v>
      </c>
      <c r="M13" s="174">
        <f>G13*(1+L13/100)</f>
        <v>0</v>
      </c>
      <c r="N13" s="172">
        <v>4.0000000000000003E-5</v>
      </c>
      <c r="O13" s="172">
        <f>ROUND(E13*N13,2)</f>
        <v>0.03</v>
      </c>
      <c r="P13" s="172">
        <v>0</v>
      </c>
      <c r="Q13" s="172">
        <f>ROUND(E13*P13,2)</f>
        <v>0</v>
      </c>
      <c r="R13" s="174"/>
      <c r="S13" s="174" t="s">
        <v>137</v>
      </c>
      <c r="T13" s="175" t="s">
        <v>119</v>
      </c>
      <c r="U13" s="160">
        <v>0.08</v>
      </c>
      <c r="V13" s="160">
        <f>ROUND(E13*U13,2)</f>
        <v>54.4</v>
      </c>
      <c r="W13" s="160"/>
      <c r="X13" s="160" t="s">
        <v>145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146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92" t="s">
        <v>155</v>
      </c>
      <c r="D14" s="190"/>
      <c r="E14" s="191">
        <v>680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50"/>
      <c r="Z14" s="150"/>
      <c r="AA14" s="150"/>
      <c r="AB14" s="150"/>
      <c r="AC14" s="150"/>
      <c r="AD14" s="150"/>
      <c r="AE14" s="150"/>
      <c r="AF14" s="150"/>
      <c r="AG14" s="150" t="s">
        <v>148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x14ac:dyDescent="0.2">
      <c r="A15" s="3"/>
      <c r="B15" s="4"/>
      <c r="C15" s="187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E15">
        <v>15</v>
      </c>
      <c r="AF15">
        <v>21</v>
      </c>
      <c r="AG15" t="s">
        <v>100</v>
      </c>
    </row>
    <row r="16" spans="1:60" x14ac:dyDescent="0.2">
      <c r="A16" s="153"/>
      <c r="B16" s="154" t="s">
        <v>29</v>
      </c>
      <c r="C16" s="188"/>
      <c r="D16" s="155"/>
      <c r="E16" s="156"/>
      <c r="F16" s="156"/>
      <c r="G16" s="168">
        <f>G8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f>SUMIF(L7:L14,AE15,G7:G14)</f>
        <v>0</v>
      </c>
      <c r="AF16">
        <f>SUMIF(L7:L14,AF15,G7:G14)</f>
        <v>0</v>
      </c>
      <c r="AG16" t="s">
        <v>140</v>
      </c>
    </row>
    <row r="17" spans="3:33" x14ac:dyDescent="0.2">
      <c r="C17" s="189"/>
      <c r="D17" s="10"/>
      <c r="AG17" t="s">
        <v>141</v>
      </c>
    </row>
    <row r="18" spans="3:33" x14ac:dyDescent="0.2">
      <c r="D18" s="10"/>
    </row>
    <row r="19" spans="3:33" x14ac:dyDescent="0.2">
      <c r="D19" s="10"/>
    </row>
    <row r="20" spans="3:33" x14ac:dyDescent="0.2">
      <c r="D20" s="10"/>
    </row>
    <row r="21" spans="3:33" x14ac:dyDescent="0.2">
      <c r="D21" s="10"/>
    </row>
    <row r="22" spans="3:33" x14ac:dyDescent="0.2">
      <c r="D22" s="10"/>
    </row>
    <row r="23" spans="3:33" x14ac:dyDescent="0.2">
      <c r="D23" s="10"/>
    </row>
    <row r="24" spans="3:33" x14ac:dyDescent="0.2">
      <c r="D24" s="10"/>
    </row>
    <row r="25" spans="3:33" x14ac:dyDescent="0.2">
      <c r="D25" s="10"/>
    </row>
    <row r="26" spans="3:33" x14ac:dyDescent="0.2">
      <c r="D26" s="10"/>
    </row>
    <row r="27" spans="3:33" x14ac:dyDescent="0.2">
      <c r="D27" s="10"/>
    </row>
    <row r="28" spans="3:33" x14ac:dyDescent="0.2">
      <c r="D28" s="10"/>
    </row>
    <row r="29" spans="3:33" x14ac:dyDescent="0.2">
      <c r="D29" s="10"/>
    </row>
    <row r="30" spans="3:33" x14ac:dyDescent="0.2">
      <c r="D30" s="10"/>
    </row>
    <row r="31" spans="3:33" x14ac:dyDescent="0.2">
      <c r="D31" s="10"/>
    </row>
    <row r="32" spans="3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19685039370078741" right="0.19685039370078741" top="0.59055118110236215" bottom="0.39370078740157483" header="0" footer="0.19685039370078741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0ABC0-5617-4039-8B58-21BA89EBC03E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33" t="s">
        <v>142</v>
      </c>
      <c r="B1" s="333"/>
      <c r="C1" s="333"/>
      <c r="D1" s="333"/>
      <c r="E1" s="333"/>
      <c r="F1" s="333"/>
      <c r="G1" s="333"/>
      <c r="AG1" t="s">
        <v>85</v>
      </c>
    </row>
    <row r="2" spans="1:60" ht="25.15" customHeight="1" x14ac:dyDescent="0.2">
      <c r="A2" s="49" t="s">
        <v>7</v>
      </c>
      <c r="B2" s="48" t="s">
        <v>43</v>
      </c>
      <c r="C2" s="334" t="s">
        <v>44</v>
      </c>
      <c r="D2" s="335"/>
      <c r="E2" s="335"/>
      <c r="F2" s="335"/>
      <c r="G2" s="336"/>
      <c r="AG2" t="s">
        <v>86</v>
      </c>
    </row>
    <row r="3" spans="1:60" ht="25.15" customHeight="1" x14ac:dyDescent="0.2">
      <c r="A3" s="49" t="s">
        <v>8</v>
      </c>
      <c r="B3" s="48" t="s">
        <v>61</v>
      </c>
      <c r="C3" s="334" t="s">
        <v>44</v>
      </c>
      <c r="D3" s="335"/>
      <c r="E3" s="335"/>
      <c r="F3" s="335"/>
      <c r="G3" s="336"/>
      <c r="AC3" s="125" t="s">
        <v>86</v>
      </c>
      <c r="AG3" t="s">
        <v>90</v>
      </c>
    </row>
    <row r="4" spans="1:60" ht="25.15" customHeight="1" x14ac:dyDescent="0.2">
      <c r="A4" s="143" t="s">
        <v>9</v>
      </c>
      <c r="B4" s="144" t="s">
        <v>63</v>
      </c>
      <c r="C4" s="337" t="s">
        <v>64</v>
      </c>
      <c r="D4" s="338"/>
      <c r="E4" s="338"/>
      <c r="F4" s="338"/>
      <c r="G4" s="339"/>
      <c r="AG4" t="s">
        <v>91</v>
      </c>
    </row>
    <row r="5" spans="1:60" x14ac:dyDescent="0.2">
      <c r="D5" s="10"/>
    </row>
    <row r="6" spans="1:60" ht="38.25" x14ac:dyDescent="0.2">
      <c r="A6" s="146" t="s">
        <v>92</v>
      </c>
      <c r="B6" s="148" t="s">
        <v>93</v>
      </c>
      <c r="C6" s="148" t="s">
        <v>94</v>
      </c>
      <c r="D6" s="147" t="s">
        <v>95</v>
      </c>
      <c r="E6" s="146" t="s">
        <v>96</v>
      </c>
      <c r="F6" s="145" t="s">
        <v>97</v>
      </c>
      <c r="G6" s="146" t="s">
        <v>29</v>
      </c>
      <c r="H6" s="149" t="s">
        <v>30</v>
      </c>
      <c r="I6" s="149" t="s">
        <v>98</v>
      </c>
      <c r="J6" s="149" t="s">
        <v>31</v>
      </c>
      <c r="K6" s="149" t="s">
        <v>99</v>
      </c>
      <c r="L6" s="149" t="s">
        <v>100</v>
      </c>
      <c r="M6" s="149" t="s">
        <v>101</v>
      </c>
      <c r="N6" s="149" t="s">
        <v>102</v>
      </c>
      <c r="O6" s="149" t="s">
        <v>103</v>
      </c>
      <c r="P6" s="149" t="s">
        <v>104</v>
      </c>
      <c r="Q6" s="149" t="s">
        <v>105</v>
      </c>
      <c r="R6" s="149" t="s">
        <v>106</v>
      </c>
      <c r="S6" s="149" t="s">
        <v>107</v>
      </c>
      <c r="T6" s="149" t="s">
        <v>108</v>
      </c>
      <c r="U6" s="149" t="s">
        <v>109</v>
      </c>
      <c r="V6" s="149" t="s">
        <v>110</v>
      </c>
      <c r="W6" s="149" t="s">
        <v>111</v>
      </c>
      <c r="X6" s="149" t="s">
        <v>112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</row>
    <row r="8" spans="1:60" x14ac:dyDescent="0.2">
      <c r="A8" s="162" t="s">
        <v>113</v>
      </c>
      <c r="B8" s="163" t="s">
        <v>80</v>
      </c>
      <c r="C8" s="184" t="s">
        <v>81</v>
      </c>
      <c r="D8" s="164"/>
      <c r="E8" s="165"/>
      <c r="F8" s="166"/>
      <c r="G8" s="166">
        <f>SUMIF(AG9:AG9,"&lt;&gt;NOR",G9:G9)</f>
        <v>0</v>
      </c>
      <c r="H8" s="166"/>
      <c r="I8" s="166">
        <f>SUM(I9:I9)</f>
        <v>0</v>
      </c>
      <c r="J8" s="166"/>
      <c r="K8" s="166">
        <f>SUM(K9:K9)</f>
        <v>763697.5</v>
      </c>
      <c r="L8" s="166"/>
      <c r="M8" s="166">
        <f>SUM(M9:M9)</f>
        <v>0</v>
      </c>
      <c r="N8" s="165"/>
      <c r="O8" s="165">
        <f>SUM(O9:O9)</f>
        <v>0</v>
      </c>
      <c r="P8" s="165"/>
      <c r="Q8" s="165">
        <f>SUM(Q9:Q9)</f>
        <v>0</v>
      </c>
      <c r="R8" s="166"/>
      <c r="S8" s="166"/>
      <c r="T8" s="167"/>
      <c r="U8" s="161"/>
      <c r="V8" s="161">
        <f>SUM(V9:V9)</f>
        <v>0</v>
      </c>
      <c r="W8" s="161"/>
      <c r="X8" s="161"/>
      <c r="AG8" t="s">
        <v>114</v>
      </c>
    </row>
    <row r="9" spans="1:60" outlineLevel="1" x14ac:dyDescent="0.2">
      <c r="A9" s="169">
        <v>1</v>
      </c>
      <c r="B9" s="170" t="s">
        <v>156</v>
      </c>
      <c r="C9" s="185" t="s">
        <v>157</v>
      </c>
      <c r="D9" s="171" t="s">
        <v>158</v>
      </c>
      <c r="E9" s="172">
        <v>1</v>
      </c>
      <c r="F9" s="173">
        <f>ESIL!C1</f>
        <v>0</v>
      </c>
      <c r="G9" s="174">
        <f>ROUND(E9*F9,2)</f>
        <v>0</v>
      </c>
      <c r="H9" s="173">
        <v>0</v>
      </c>
      <c r="I9" s="174">
        <f>ROUND(E9*H9,2)</f>
        <v>0</v>
      </c>
      <c r="J9" s="173">
        <v>763697.5</v>
      </c>
      <c r="K9" s="174">
        <f>ROUND(E9*J9,2)</f>
        <v>763697.5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137</v>
      </c>
      <c r="T9" s="175" t="s">
        <v>119</v>
      </c>
      <c r="U9" s="160">
        <v>0</v>
      </c>
      <c r="V9" s="160">
        <f>ROUND(E9*U9,2)</f>
        <v>0</v>
      </c>
      <c r="W9" s="160"/>
      <c r="X9" s="160" t="s">
        <v>145</v>
      </c>
      <c r="Y9" s="150"/>
      <c r="Z9" s="150"/>
      <c r="AA9" s="150"/>
      <c r="AB9" s="150"/>
      <c r="AC9" s="150"/>
      <c r="AD9" s="150"/>
      <c r="AE9" s="150"/>
      <c r="AF9" s="150"/>
      <c r="AG9" s="150" t="s">
        <v>146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x14ac:dyDescent="0.2">
      <c r="A10" s="3"/>
      <c r="B10" s="4"/>
      <c r="C10" s="187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100</v>
      </c>
    </row>
    <row r="11" spans="1:60" x14ac:dyDescent="0.2">
      <c r="A11" s="153"/>
      <c r="B11" s="154" t="s">
        <v>29</v>
      </c>
      <c r="C11" s="188"/>
      <c r="D11" s="155"/>
      <c r="E11" s="156"/>
      <c r="F11" s="156"/>
      <c r="G11" s="168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140</v>
      </c>
    </row>
    <row r="12" spans="1:60" x14ac:dyDescent="0.2">
      <c r="C12" s="189"/>
      <c r="D12" s="10"/>
      <c r="AG12" t="s">
        <v>141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19685039370078741" right="0.19685039370078741" top="0.59055118110236215" bottom="0.39370078740157483" header="0" footer="0.19685039370078741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0E22B-CC48-47E3-9563-DA8BE1BF7158}">
  <dimension ref="A1:G54"/>
  <sheetViews>
    <sheetView tabSelected="1" view="pageLayout" topLeftCell="A30" zoomScaleNormal="100" workbookViewId="0">
      <selection activeCell="A39" sqref="A39"/>
    </sheetView>
  </sheetViews>
  <sheetFormatPr defaultRowHeight="15" x14ac:dyDescent="0.25"/>
  <cols>
    <col min="1" max="1" width="68" style="196" customWidth="1"/>
    <col min="2" max="2" width="3.5703125" style="194" bestFit="1" customWidth="1"/>
    <col min="3" max="3" width="7" style="272" bestFit="1" customWidth="1"/>
    <col min="4" max="4" width="9.140625" style="272" bestFit="1" customWidth="1"/>
    <col min="5" max="5" width="13.28515625" style="272" customWidth="1"/>
    <col min="6" max="6" width="8.85546875" style="272" customWidth="1"/>
    <col min="7" max="7" width="13.42578125" style="272" customWidth="1"/>
    <col min="8" max="16384" width="9.140625" style="195"/>
  </cols>
  <sheetData>
    <row r="1" spans="1:7" ht="15.75" thickBot="1" x14ac:dyDescent="0.3">
      <c r="A1" s="193" t="s">
        <v>161</v>
      </c>
      <c r="C1" s="340">
        <f>E53+G53</f>
        <v>0</v>
      </c>
      <c r="D1" s="341"/>
      <c r="E1" s="341"/>
      <c r="F1" s="341"/>
      <c r="G1" s="342"/>
    </row>
    <row r="2" spans="1:7" ht="15.75" thickBot="1" x14ac:dyDescent="0.3">
      <c r="C2" s="197"/>
      <c r="D2" s="198"/>
      <c r="E2" s="199" t="s">
        <v>162</v>
      </c>
      <c r="F2" s="198"/>
      <c r="G2" s="199" t="s">
        <v>163</v>
      </c>
    </row>
    <row r="3" spans="1:7" x14ac:dyDescent="0.25">
      <c r="A3" s="200" t="s">
        <v>5</v>
      </c>
      <c r="B3" s="201" t="s">
        <v>164</v>
      </c>
      <c r="C3" s="202" t="s">
        <v>165</v>
      </c>
      <c r="D3" s="203" t="s">
        <v>166</v>
      </c>
      <c r="E3" s="204" t="s">
        <v>167</v>
      </c>
      <c r="F3" s="203" t="s">
        <v>166</v>
      </c>
      <c r="G3" s="205" t="s">
        <v>167</v>
      </c>
    </row>
    <row r="4" spans="1:7" x14ac:dyDescent="0.25">
      <c r="A4" s="200"/>
      <c r="B4" s="201"/>
      <c r="C4" s="206"/>
      <c r="D4" s="207"/>
      <c r="E4" s="208"/>
      <c r="F4" s="208"/>
      <c r="G4" s="209"/>
    </row>
    <row r="5" spans="1:7" x14ac:dyDescent="0.25">
      <c r="A5" s="210" t="s">
        <v>81</v>
      </c>
      <c r="B5" s="211" t="s">
        <v>168</v>
      </c>
      <c r="C5" s="212"/>
      <c r="D5" s="213"/>
      <c r="E5" s="214"/>
      <c r="F5" s="214"/>
      <c r="G5" s="215"/>
    </row>
    <row r="6" spans="1:7" x14ac:dyDescent="0.25">
      <c r="A6" s="216"/>
      <c r="B6" s="217"/>
      <c r="C6" s="218"/>
      <c r="D6" s="219"/>
      <c r="E6" s="220"/>
      <c r="F6" s="221"/>
      <c r="G6" s="222"/>
    </row>
    <row r="7" spans="1:7" x14ac:dyDescent="0.25">
      <c r="A7" s="223" t="s">
        <v>169</v>
      </c>
      <c r="B7" s="217" t="s">
        <v>168</v>
      </c>
      <c r="C7" s="218"/>
      <c r="D7" s="219"/>
      <c r="E7" s="220"/>
      <c r="F7" s="221"/>
      <c r="G7" s="224"/>
    </row>
    <row r="8" spans="1:7" x14ac:dyDescent="0.25">
      <c r="A8" s="225" t="s">
        <v>170</v>
      </c>
      <c r="B8" s="226" t="s">
        <v>168</v>
      </c>
      <c r="C8" s="227"/>
      <c r="D8" s="228"/>
      <c r="E8" s="220"/>
      <c r="F8" s="229"/>
      <c r="G8" s="224"/>
    </row>
    <row r="9" spans="1:7" x14ac:dyDescent="0.25">
      <c r="A9" s="230" t="s">
        <v>171</v>
      </c>
      <c r="B9" s="231" t="s">
        <v>172</v>
      </c>
      <c r="C9" s="232">
        <v>50</v>
      </c>
      <c r="D9" s="273">
        <v>0</v>
      </c>
      <c r="E9" s="220">
        <f t="shared" ref="E9:E30" si="0">C9*D9</f>
        <v>0</v>
      </c>
      <c r="F9" s="274">
        <v>0</v>
      </c>
      <c r="G9" s="222">
        <f t="shared" ref="G9:G30" si="1">C9*F9</f>
        <v>0</v>
      </c>
    </row>
    <row r="10" spans="1:7" x14ac:dyDescent="0.25">
      <c r="A10" s="230" t="s">
        <v>173</v>
      </c>
      <c r="B10" s="231" t="s">
        <v>172</v>
      </c>
      <c r="C10" s="232">
        <v>50</v>
      </c>
      <c r="D10" s="273">
        <v>0</v>
      </c>
      <c r="E10" s="220">
        <f t="shared" si="0"/>
        <v>0</v>
      </c>
      <c r="F10" s="274">
        <v>0</v>
      </c>
      <c r="G10" s="222">
        <f t="shared" si="1"/>
        <v>0</v>
      </c>
    </row>
    <row r="11" spans="1:7" x14ac:dyDescent="0.25">
      <c r="A11" s="230" t="s">
        <v>174</v>
      </c>
      <c r="B11" s="231" t="s">
        <v>172</v>
      </c>
      <c r="C11" s="232">
        <v>10</v>
      </c>
      <c r="D11" s="273">
        <v>0</v>
      </c>
      <c r="E11" s="220">
        <f t="shared" si="0"/>
        <v>0</v>
      </c>
      <c r="F11" s="274">
        <v>0</v>
      </c>
      <c r="G11" s="222">
        <f t="shared" si="1"/>
        <v>0</v>
      </c>
    </row>
    <row r="12" spans="1:7" x14ac:dyDescent="0.25">
      <c r="A12" s="230" t="s">
        <v>175</v>
      </c>
      <c r="B12" s="231" t="s">
        <v>172</v>
      </c>
      <c r="C12" s="232">
        <v>10</v>
      </c>
      <c r="D12" s="273">
        <v>0</v>
      </c>
      <c r="E12" s="220">
        <f t="shared" si="0"/>
        <v>0</v>
      </c>
      <c r="F12" s="274">
        <v>0</v>
      </c>
      <c r="G12" s="222">
        <f t="shared" si="1"/>
        <v>0</v>
      </c>
    </row>
    <row r="13" spans="1:7" x14ac:dyDescent="0.25">
      <c r="A13" s="230" t="s">
        <v>168</v>
      </c>
      <c r="B13" s="231" t="s">
        <v>168</v>
      </c>
      <c r="C13" s="234"/>
      <c r="D13" s="235"/>
      <c r="E13" s="220"/>
      <c r="F13" s="236"/>
      <c r="G13" s="222"/>
    </row>
    <row r="14" spans="1:7" x14ac:dyDescent="0.25">
      <c r="A14" s="237"/>
      <c r="B14" s="238" t="s">
        <v>168</v>
      </c>
      <c r="C14" s="234"/>
      <c r="D14" s="235"/>
      <c r="E14" s="239"/>
      <c r="F14" s="240"/>
      <c r="G14" s="224"/>
    </row>
    <row r="15" spans="1:7" x14ac:dyDescent="0.25">
      <c r="A15" s="223" t="s">
        <v>176</v>
      </c>
      <c r="B15" s="241" t="s">
        <v>168</v>
      </c>
      <c r="C15" s="218"/>
      <c r="D15" s="219"/>
      <c r="E15" s="242">
        <f>SUM(E9:E14)</f>
        <v>0</v>
      </c>
      <c r="F15" s="221"/>
      <c r="G15" s="243">
        <f>SUM(G9:G14)</f>
        <v>0</v>
      </c>
    </row>
    <row r="16" spans="1:7" x14ac:dyDescent="0.25">
      <c r="A16" s="216"/>
      <c r="B16" s="217"/>
      <c r="C16" s="218"/>
      <c r="D16" s="219"/>
      <c r="E16" s="220"/>
      <c r="F16" s="221"/>
      <c r="G16" s="224"/>
    </row>
    <row r="17" spans="1:7" x14ac:dyDescent="0.25">
      <c r="A17" s="244" t="s">
        <v>177</v>
      </c>
      <c r="B17" s="217" t="s">
        <v>168</v>
      </c>
      <c r="C17" s="218"/>
      <c r="D17" s="219"/>
      <c r="E17" s="220"/>
      <c r="F17" s="221"/>
      <c r="G17" s="222"/>
    </row>
    <row r="18" spans="1:7" ht="24.75" x14ac:dyDescent="0.25">
      <c r="A18" s="245" t="s">
        <v>178</v>
      </c>
      <c r="B18" s="231" t="s">
        <v>179</v>
      </c>
      <c r="C18" s="234">
        <v>114</v>
      </c>
      <c r="D18" s="275">
        <v>0</v>
      </c>
      <c r="E18" s="220">
        <f t="shared" ref="E18:E21" si="2">C18*D18</f>
        <v>0</v>
      </c>
      <c r="F18" s="274">
        <v>0</v>
      </c>
      <c r="G18" s="222">
        <f t="shared" ref="G18:G21" si="3">C18*F18</f>
        <v>0</v>
      </c>
    </row>
    <row r="19" spans="1:7" x14ac:dyDescent="0.25">
      <c r="A19" s="246" t="s">
        <v>180</v>
      </c>
      <c r="B19" s="231" t="s">
        <v>179</v>
      </c>
      <c r="C19" s="234">
        <v>114</v>
      </c>
      <c r="D19" s="275">
        <v>0</v>
      </c>
      <c r="E19" s="220">
        <f t="shared" si="2"/>
        <v>0</v>
      </c>
      <c r="F19" s="220"/>
      <c r="G19" s="222">
        <f t="shared" si="3"/>
        <v>0</v>
      </c>
    </row>
    <row r="20" spans="1:7" ht="24.75" x14ac:dyDescent="0.25">
      <c r="A20" s="246" t="s">
        <v>181</v>
      </c>
      <c r="B20" s="231" t="s">
        <v>179</v>
      </c>
      <c r="C20" s="234">
        <v>26</v>
      </c>
      <c r="D20" s="275">
        <v>0</v>
      </c>
      <c r="E20" s="220">
        <f t="shared" si="2"/>
        <v>0</v>
      </c>
      <c r="F20" s="274">
        <v>0</v>
      </c>
      <c r="G20" s="222">
        <f t="shared" si="3"/>
        <v>0</v>
      </c>
    </row>
    <row r="21" spans="1:7" x14ac:dyDescent="0.25">
      <c r="A21" s="246" t="s">
        <v>180</v>
      </c>
      <c r="B21" s="231" t="s">
        <v>179</v>
      </c>
      <c r="C21" s="234">
        <v>26</v>
      </c>
      <c r="D21" s="275">
        <v>0</v>
      </c>
      <c r="E21" s="220">
        <f t="shared" si="2"/>
        <v>0</v>
      </c>
      <c r="F21" s="220"/>
      <c r="G21" s="222">
        <f t="shared" si="3"/>
        <v>0</v>
      </c>
    </row>
    <row r="22" spans="1:7" x14ac:dyDescent="0.25">
      <c r="A22" s="246"/>
      <c r="B22" s="231"/>
      <c r="C22" s="234"/>
      <c r="D22" s="235"/>
      <c r="E22" s="220"/>
      <c r="F22" s="220"/>
      <c r="G22" s="222"/>
    </row>
    <row r="23" spans="1:7" x14ac:dyDescent="0.25">
      <c r="A23" s="246"/>
      <c r="B23" s="231"/>
      <c r="C23" s="234"/>
      <c r="D23" s="235"/>
      <c r="E23" s="220"/>
      <c r="F23" s="220"/>
      <c r="G23" s="222"/>
    </row>
    <row r="24" spans="1:7" x14ac:dyDescent="0.25">
      <c r="A24" s="247" t="s">
        <v>182</v>
      </c>
      <c r="B24" s="217" t="s">
        <v>168</v>
      </c>
      <c r="C24" s="218"/>
      <c r="D24" s="219"/>
      <c r="E24" s="248">
        <f>SUM(E18:E23)</f>
        <v>0</v>
      </c>
      <c r="F24" s="221"/>
      <c r="G24" s="249">
        <f>SUM(G18:G23)</f>
        <v>0</v>
      </c>
    </row>
    <row r="25" spans="1:7" x14ac:dyDescent="0.25">
      <c r="A25" s="247"/>
      <c r="B25" s="217"/>
      <c r="C25" s="218"/>
      <c r="D25" s="219"/>
      <c r="E25" s="220"/>
      <c r="F25" s="221"/>
      <c r="G25" s="222"/>
    </row>
    <row r="26" spans="1:7" x14ac:dyDescent="0.25">
      <c r="A26" s="216"/>
      <c r="B26" s="217" t="s">
        <v>168</v>
      </c>
      <c r="C26" s="218"/>
      <c r="D26" s="219"/>
      <c r="E26" s="220"/>
      <c r="F26" s="221"/>
      <c r="G26" s="222"/>
    </row>
    <row r="27" spans="1:7" x14ac:dyDescent="0.25">
      <c r="A27" s="230"/>
      <c r="B27" s="231"/>
      <c r="C27" s="232"/>
      <c r="D27" s="233"/>
      <c r="E27" s="220"/>
      <c r="F27" s="220"/>
      <c r="G27" s="222"/>
    </row>
    <row r="28" spans="1:7" x14ac:dyDescent="0.25">
      <c r="A28" s="250" t="s">
        <v>183</v>
      </c>
      <c r="B28" s="226" t="s">
        <v>168</v>
      </c>
      <c r="C28" s="251"/>
      <c r="D28" s="252"/>
      <c r="E28" s="220"/>
      <c r="F28" s="253"/>
      <c r="G28" s="222"/>
    </row>
    <row r="29" spans="1:7" x14ac:dyDescent="0.25">
      <c r="A29" s="230" t="s">
        <v>184</v>
      </c>
      <c r="B29" s="231" t="s">
        <v>179</v>
      </c>
      <c r="C29" s="232">
        <v>20</v>
      </c>
      <c r="D29" s="273">
        <v>0</v>
      </c>
      <c r="E29" s="220">
        <f t="shared" si="0"/>
        <v>0</v>
      </c>
      <c r="F29" s="274">
        <v>0</v>
      </c>
      <c r="G29" s="222">
        <f t="shared" si="1"/>
        <v>0</v>
      </c>
    </row>
    <row r="30" spans="1:7" ht="17.45" customHeight="1" x14ac:dyDescent="0.25">
      <c r="A30" s="230" t="s">
        <v>185</v>
      </c>
      <c r="B30" s="231" t="s">
        <v>179</v>
      </c>
      <c r="C30" s="232">
        <v>20</v>
      </c>
      <c r="D30" s="273">
        <v>0</v>
      </c>
      <c r="E30" s="220">
        <f t="shared" si="0"/>
        <v>0</v>
      </c>
      <c r="F30" s="274">
        <v>0</v>
      </c>
      <c r="G30" s="222">
        <f t="shared" si="1"/>
        <v>0</v>
      </c>
    </row>
    <row r="31" spans="1:7" x14ac:dyDescent="0.25">
      <c r="A31" s="254" t="s">
        <v>186</v>
      </c>
      <c r="B31" s="231"/>
      <c r="C31" s="232"/>
      <c r="D31" s="233"/>
      <c r="E31" s="248">
        <f>SUM(E27:E30)</f>
        <v>0</v>
      </c>
      <c r="F31" s="220"/>
      <c r="G31" s="249">
        <f>SUM(G27:G30)</f>
        <v>0</v>
      </c>
    </row>
    <row r="32" spans="1:7" x14ac:dyDescent="0.25">
      <c r="A32" s="230"/>
      <c r="B32" s="231"/>
      <c r="C32" s="232"/>
      <c r="D32" s="233"/>
      <c r="E32" s="220"/>
      <c r="F32" s="220"/>
      <c r="G32" s="222"/>
    </row>
    <row r="33" spans="1:7" x14ac:dyDescent="0.25">
      <c r="A33" s="216" t="s">
        <v>187</v>
      </c>
      <c r="B33" s="231"/>
      <c r="C33" s="232"/>
      <c r="D33" s="233"/>
      <c r="E33" s="220"/>
      <c r="F33" s="220"/>
      <c r="G33" s="222"/>
    </row>
    <row r="34" spans="1:7" ht="24.75" x14ac:dyDescent="0.25">
      <c r="A34" s="255" t="s">
        <v>188</v>
      </c>
      <c r="B34" s="231" t="s">
        <v>189</v>
      </c>
      <c r="C34" s="232">
        <v>1</v>
      </c>
      <c r="D34" s="273">
        <v>0</v>
      </c>
      <c r="E34" s="220">
        <f t="shared" ref="E34:E36" si="4">C34*D34</f>
        <v>0</v>
      </c>
      <c r="F34" s="274">
        <v>0</v>
      </c>
      <c r="G34" s="222">
        <f t="shared" ref="G34:G36" si="5">C34*F34</f>
        <v>0</v>
      </c>
    </row>
    <row r="35" spans="1:7" x14ac:dyDescent="0.25">
      <c r="A35" s="255" t="s">
        <v>204</v>
      </c>
      <c r="B35" s="231" t="s">
        <v>189</v>
      </c>
      <c r="C35" s="232">
        <v>1</v>
      </c>
      <c r="D35" s="273">
        <v>0</v>
      </c>
      <c r="E35" s="220">
        <f t="shared" si="4"/>
        <v>0</v>
      </c>
      <c r="F35" s="274">
        <v>0</v>
      </c>
      <c r="G35" s="222">
        <f t="shared" si="5"/>
        <v>0</v>
      </c>
    </row>
    <row r="36" spans="1:7" x14ac:dyDescent="0.25">
      <c r="A36" s="255" t="s">
        <v>190</v>
      </c>
      <c r="B36" s="231" t="s">
        <v>189</v>
      </c>
      <c r="C36" s="232">
        <v>1</v>
      </c>
      <c r="D36" s="273">
        <v>0</v>
      </c>
      <c r="E36" s="220">
        <f t="shared" si="4"/>
        <v>0</v>
      </c>
      <c r="F36" s="274">
        <v>0</v>
      </c>
      <c r="G36" s="222">
        <f t="shared" si="5"/>
        <v>0</v>
      </c>
    </row>
    <row r="37" spans="1:7" x14ac:dyDescent="0.25">
      <c r="A37" s="230"/>
      <c r="B37" s="231"/>
      <c r="C37" s="232"/>
      <c r="D37" s="233"/>
      <c r="E37" s="220"/>
      <c r="F37" s="220"/>
      <c r="G37" s="222"/>
    </row>
    <row r="38" spans="1:7" x14ac:dyDescent="0.25">
      <c r="A38" s="216" t="s">
        <v>191</v>
      </c>
      <c r="B38" s="231" t="s">
        <v>168</v>
      </c>
      <c r="C38" s="234"/>
      <c r="D38" s="235"/>
      <c r="E38" s="248">
        <f>SUM(E34:E37)</f>
        <v>0</v>
      </c>
      <c r="F38" s="236"/>
      <c r="G38" s="249">
        <f>SUM(G34:G37)</f>
        <v>0</v>
      </c>
    </row>
    <row r="39" spans="1:7" x14ac:dyDescent="0.25">
      <c r="A39" s="216"/>
      <c r="B39" s="217" t="s">
        <v>168</v>
      </c>
      <c r="C39" s="218"/>
      <c r="D39" s="219"/>
      <c r="E39" s="220"/>
      <c r="F39" s="221"/>
      <c r="G39" s="222"/>
    </row>
    <row r="40" spans="1:7" x14ac:dyDescent="0.25">
      <c r="A40" s="216" t="s">
        <v>192</v>
      </c>
      <c r="B40" s="217" t="s">
        <v>168</v>
      </c>
      <c r="C40" s="256"/>
      <c r="D40" s="242"/>
      <c r="E40" s="220"/>
      <c r="F40" s="257"/>
      <c r="G40" s="222"/>
    </row>
    <row r="41" spans="1:7" x14ac:dyDescent="0.25">
      <c r="A41" s="230" t="s">
        <v>193</v>
      </c>
      <c r="B41" s="231" t="s">
        <v>189</v>
      </c>
      <c r="C41" s="232">
        <v>1</v>
      </c>
      <c r="D41" s="273">
        <v>0</v>
      </c>
      <c r="E41" s="220">
        <f t="shared" ref="E41:E49" si="6">C41*D41</f>
        <v>0</v>
      </c>
      <c r="F41" s="274">
        <v>0</v>
      </c>
      <c r="G41" s="222">
        <f t="shared" ref="G41:G49" si="7">C41*F41</f>
        <v>0</v>
      </c>
    </row>
    <row r="42" spans="1:7" x14ac:dyDescent="0.25">
      <c r="A42" s="230" t="s">
        <v>194</v>
      </c>
      <c r="B42" s="231" t="s">
        <v>189</v>
      </c>
      <c r="C42" s="232">
        <v>1</v>
      </c>
      <c r="D42" s="273">
        <v>0</v>
      </c>
      <c r="E42" s="220">
        <f t="shared" si="6"/>
        <v>0</v>
      </c>
      <c r="F42" s="274">
        <v>0</v>
      </c>
      <c r="G42" s="222">
        <f t="shared" si="7"/>
        <v>0</v>
      </c>
    </row>
    <row r="43" spans="1:7" x14ac:dyDescent="0.25">
      <c r="A43" s="230" t="s">
        <v>195</v>
      </c>
      <c r="B43" s="231" t="s">
        <v>189</v>
      </c>
      <c r="C43" s="232">
        <v>1</v>
      </c>
      <c r="D43" s="273">
        <v>0</v>
      </c>
      <c r="E43" s="220">
        <f t="shared" si="6"/>
        <v>0</v>
      </c>
      <c r="F43" s="274">
        <v>0</v>
      </c>
      <c r="G43" s="222">
        <f t="shared" si="7"/>
        <v>0</v>
      </c>
    </row>
    <row r="44" spans="1:7" x14ac:dyDescent="0.25">
      <c r="A44" s="230" t="s">
        <v>196</v>
      </c>
      <c r="B44" s="231" t="s">
        <v>189</v>
      </c>
      <c r="C44" s="232">
        <v>1</v>
      </c>
      <c r="D44" s="273">
        <v>0</v>
      </c>
      <c r="E44" s="220">
        <f t="shared" si="6"/>
        <v>0</v>
      </c>
      <c r="F44" s="274">
        <v>0</v>
      </c>
      <c r="G44" s="222">
        <f t="shared" si="7"/>
        <v>0</v>
      </c>
    </row>
    <row r="45" spans="1:7" ht="17.45" customHeight="1" x14ac:dyDescent="0.25">
      <c r="A45" s="230" t="s">
        <v>197</v>
      </c>
      <c r="B45" s="231" t="s">
        <v>189</v>
      </c>
      <c r="C45" s="232">
        <v>1</v>
      </c>
      <c r="D45" s="273">
        <v>0</v>
      </c>
      <c r="E45" s="220">
        <f t="shared" si="6"/>
        <v>0</v>
      </c>
      <c r="F45" s="274">
        <v>0</v>
      </c>
      <c r="G45" s="222">
        <f t="shared" si="7"/>
        <v>0</v>
      </c>
    </row>
    <row r="46" spans="1:7" x14ac:dyDescent="0.25">
      <c r="A46" s="230" t="s">
        <v>198</v>
      </c>
      <c r="B46" s="231" t="s">
        <v>189</v>
      </c>
      <c r="C46" s="232">
        <v>1</v>
      </c>
      <c r="D46" s="273">
        <v>0</v>
      </c>
      <c r="E46" s="220">
        <f t="shared" si="6"/>
        <v>0</v>
      </c>
      <c r="F46" s="274">
        <v>0</v>
      </c>
      <c r="G46" s="222">
        <f t="shared" si="7"/>
        <v>0</v>
      </c>
    </row>
    <row r="47" spans="1:7" x14ac:dyDescent="0.25">
      <c r="A47" s="230" t="s">
        <v>199</v>
      </c>
      <c r="B47" s="231" t="s">
        <v>189</v>
      </c>
      <c r="C47" s="232">
        <v>1</v>
      </c>
      <c r="D47" s="273">
        <v>0</v>
      </c>
      <c r="E47" s="220">
        <f t="shared" si="6"/>
        <v>0</v>
      </c>
      <c r="F47" s="274">
        <v>0</v>
      </c>
      <c r="G47" s="222">
        <f t="shared" si="7"/>
        <v>0</v>
      </c>
    </row>
    <row r="48" spans="1:7" x14ac:dyDescent="0.25">
      <c r="A48" s="230" t="s">
        <v>200</v>
      </c>
      <c r="B48" s="231" t="s">
        <v>189</v>
      </c>
      <c r="C48" s="232">
        <v>1</v>
      </c>
      <c r="D48" s="273">
        <v>0</v>
      </c>
      <c r="E48" s="220">
        <f t="shared" si="6"/>
        <v>0</v>
      </c>
      <c r="F48" s="274">
        <v>0</v>
      </c>
      <c r="G48" s="222">
        <f t="shared" si="7"/>
        <v>0</v>
      </c>
    </row>
    <row r="49" spans="1:7" x14ac:dyDescent="0.25">
      <c r="A49" s="230" t="s">
        <v>201</v>
      </c>
      <c r="B49" s="231" t="s">
        <v>143</v>
      </c>
      <c r="C49" s="232">
        <v>1</v>
      </c>
      <c r="D49" s="273">
        <v>0</v>
      </c>
      <c r="E49" s="220">
        <f t="shared" si="6"/>
        <v>0</v>
      </c>
      <c r="F49" s="274">
        <v>0</v>
      </c>
      <c r="G49" s="222">
        <f t="shared" si="7"/>
        <v>0</v>
      </c>
    </row>
    <row r="50" spans="1:7" x14ac:dyDescent="0.25">
      <c r="A50" s="237"/>
      <c r="B50" s="238"/>
      <c r="C50" s="258"/>
      <c r="D50" s="259"/>
      <c r="E50" s="239"/>
      <c r="F50" s="239"/>
      <c r="G50" s="224"/>
    </row>
    <row r="51" spans="1:7" x14ac:dyDescent="0.25">
      <c r="A51" s="223" t="s">
        <v>202</v>
      </c>
      <c r="B51" s="241" t="s">
        <v>168</v>
      </c>
      <c r="C51" s="260"/>
      <c r="D51" s="261"/>
      <c r="E51" s="262">
        <f>SUM(E41:E48)</f>
        <v>0</v>
      </c>
      <c r="F51" s="263"/>
      <c r="G51" s="243">
        <f>SUM(G41:G48)</f>
        <v>0</v>
      </c>
    </row>
    <row r="52" spans="1:7" x14ac:dyDescent="0.25">
      <c r="A52" s="237" t="s">
        <v>168</v>
      </c>
      <c r="B52" s="238" t="s">
        <v>168</v>
      </c>
      <c r="C52" s="264"/>
      <c r="D52" s="265"/>
      <c r="E52" s="240"/>
      <c r="F52" s="240"/>
      <c r="G52" s="224"/>
    </row>
    <row r="53" spans="1:7" ht="15.75" thickBot="1" x14ac:dyDescent="0.3">
      <c r="A53" s="210" t="s">
        <v>203</v>
      </c>
      <c r="B53" s="211" t="s">
        <v>168</v>
      </c>
      <c r="C53" s="266"/>
      <c r="D53" s="267"/>
      <c r="E53" s="268">
        <f>E51+E38+E31+E24+E15</f>
        <v>0</v>
      </c>
      <c r="F53" s="268"/>
      <c r="G53" s="269">
        <f>G51+G38+G31+G24+G15</f>
        <v>0</v>
      </c>
    </row>
    <row r="54" spans="1:7" x14ac:dyDescent="0.25">
      <c r="A54" s="237" t="s">
        <v>168</v>
      </c>
      <c r="B54" s="270" t="s">
        <v>168</v>
      </c>
      <c r="C54" s="271"/>
      <c r="D54" s="271"/>
      <c r="E54" s="271"/>
      <c r="F54" s="271"/>
      <c r="G54" s="271"/>
    </row>
  </sheetData>
  <mergeCells count="1">
    <mergeCell ref="C1:G1"/>
  </mergeCells>
  <pageMargins left="0.7" right="0.7" top="0.78740157499999996" bottom="0.78740157499999996" header="0.3" footer="0.3"/>
  <pageSetup paperSize="9" orientation="landscape" r:id="rId1"/>
  <headerFooter>
    <oddHeader>&amp;LOsvětlení knihovních regálů 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D889F0A7F3194DA49F1DB657251408" ma:contentTypeVersion="9" ma:contentTypeDescription="Vytvoří nový dokument" ma:contentTypeScope="" ma:versionID="7558d924a5c67f0b4f2389ed39e2336c">
  <xsd:schema xmlns:xsd="http://www.w3.org/2001/XMLSchema" xmlns:xs="http://www.w3.org/2001/XMLSchema" xmlns:p="http://schemas.microsoft.com/office/2006/metadata/properties" xmlns:ns2="8a7b0c85-1ef5-4ec1-a6a0-d9cc9d0406eb" xmlns:ns3="2fd771ad-c9b2-4ba6-9c72-6924ac58e057" targetNamespace="http://schemas.microsoft.com/office/2006/metadata/properties" ma:root="true" ma:fieldsID="6c8bb7a3dd830fc2425df6379c0a0208" ns2:_="" ns3:_="">
    <xsd:import namespace="8a7b0c85-1ef5-4ec1-a6a0-d9cc9d0406eb"/>
    <xsd:import namespace="2fd771ad-c9b2-4ba6-9c72-6924ac58e0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7b0c85-1ef5-4ec1-a6a0-d9cc9d0406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d771ad-c9b2-4ba6-9c72-6924ac58e05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1af2bbc-053c-40f8-8a3d-03b5a3229d0d}" ma:internalName="TaxCatchAll" ma:showField="CatchAllData" ma:web="2fd771ad-c9b2-4ba6-9c72-6924ac58e0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0E245A-00AF-490F-8CCB-BB8DC6EED41D}"/>
</file>

<file path=customXml/itemProps2.xml><?xml version="1.0" encoding="utf-8"?>
<ds:datastoreItem xmlns:ds="http://schemas.openxmlformats.org/officeDocument/2006/customXml" ds:itemID="{EDE1682F-C094-408E-913B-F0C88EB847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52</vt:i4>
      </vt:variant>
    </vt:vector>
  </HeadingPairs>
  <TitlesOfParts>
    <vt:vector size="59" baseType="lpstr">
      <vt:lpstr>Pokyny pro vyplnění</vt:lpstr>
      <vt:lpstr>Stavba</vt:lpstr>
      <vt:lpstr>VzorPolozky</vt:lpstr>
      <vt:lpstr>00 0 Naklady</vt:lpstr>
      <vt:lpstr>1 1 Pol</vt:lpstr>
      <vt:lpstr>1 2 Pol</vt:lpstr>
      <vt:lpstr>ESIL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 Naklady'!Názvy_tisku</vt:lpstr>
      <vt:lpstr>'1 1 Pol'!Názvy_tisku</vt:lpstr>
      <vt:lpstr>'1 2 Pol'!Názvy_tisku</vt:lpstr>
      <vt:lpstr>oadresa</vt:lpstr>
      <vt:lpstr>Stavba!Objednatel</vt:lpstr>
      <vt:lpstr>Stavba!Objekt</vt:lpstr>
      <vt:lpstr>'00 0 Naklady'!Oblast_tisku</vt:lpstr>
      <vt:lpstr>'1 1 Pol'!Oblast_tisku</vt:lpstr>
      <vt:lpstr>'1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Radoslav Lekeš</cp:lastModifiedBy>
  <cp:lastPrinted>2022-08-27T16:07:42Z</cp:lastPrinted>
  <dcterms:created xsi:type="dcterms:W3CDTF">2009-04-08T07:15:50Z</dcterms:created>
  <dcterms:modified xsi:type="dcterms:W3CDTF">2023-04-03T12:52:59Z</dcterms:modified>
</cp:coreProperties>
</file>