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U_ESF\2023\Socialy\_Archiv k pripominkam_Socialy SEVER\Vykazy\"/>
    </mc:Choice>
  </mc:AlternateContent>
  <xr:revisionPtr revIDLastSave="0" documentId="13_ncr:1_{6674C62D-3202-408A-8564-5592A618BDF5}" xr6:coauthVersionLast="47" xr6:coauthVersionMax="47" xr10:uidLastSave="{00000000-0000-0000-0000-000000000000}"/>
  <bookViews>
    <workbookView xWindow="-120" yWindow="-120" windowWidth="29040" windowHeight="1764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1 1 Pol" sheetId="13" r:id="rId5"/>
    <sheet name="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'1 1 Pol'!$1:$7</definedName>
    <definedName name="_xlnm.Print_Titles" localSheetId="5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Naklady'!$A$1:$X$23</definedName>
    <definedName name="_xlnm.Print_Area" localSheetId="4">'1 1 Pol'!$A$1:$X$274</definedName>
    <definedName name="_xlnm.Print_Area" localSheetId="5">'1 2 Pol'!$A$1:$X$16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4" l="1"/>
  <c r="G9" i="14"/>
  <c r="M9" i="14" s="1"/>
  <c r="M8" i="14" s="1"/>
  <c r="I9" i="14"/>
  <c r="I8" i="14" s="1"/>
  <c r="K9" i="14"/>
  <c r="K8" i="14" s="1"/>
  <c r="O9" i="14"/>
  <c r="O8" i="14" s="1"/>
  <c r="Q9" i="14"/>
  <c r="Q8" i="14" s="1"/>
  <c r="U9" i="14"/>
  <c r="U8" i="14" s="1"/>
  <c r="G11" i="14"/>
  <c r="M11" i="14" s="1"/>
  <c r="M10" i="14" s="1"/>
  <c r="I11" i="14"/>
  <c r="I10" i="14" s="1"/>
  <c r="K11" i="14"/>
  <c r="K10" i="14" s="1"/>
  <c r="O11" i="14"/>
  <c r="O10" i="14" s="1"/>
  <c r="Q11" i="14"/>
  <c r="Q10" i="14" s="1"/>
  <c r="U11" i="14"/>
  <c r="U10" i="14" s="1"/>
  <c r="G12" i="14"/>
  <c r="I77" i="1" s="1"/>
  <c r="U12" i="14"/>
  <c r="G13" i="14"/>
  <c r="M13" i="14" s="1"/>
  <c r="M12" i="14" s="1"/>
  <c r="I13" i="14"/>
  <c r="I12" i="14" s="1"/>
  <c r="K13" i="14"/>
  <c r="K12" i="14" s="1"/>
  <c r="O13" i="14"/>
  <c r="O12" i="14" s="1"/>
  <c r="Q13" i="14"/>
  <c r="Q12" i="14" s="1"/>
  <c r="U13" i="14"/>
  <c r="AD15" i="14"/>
  <c r="F45" i="1" s="1"/>
  <c r="AZ71" i="13"/>
  <c r="AZ68" i="13"/>
  <c r="AZ31" i="13"/>
  <c r="G9" i="13"/>
  <c r="M9" i="13" s="1"/>
  <c r="I9" i="13"/>
  <c r="K9" i="13"/>
  <c r="K8" i="13" s="1"/>
  <c r="O9" i="13"/>
  <c r="O8" i="13" s="1"/>
  <c r="Q9" i="13"/>
  <c r="U9" i="13"/>
  <c r="U8" i="13" s="1"/>
  <c r="G12" i="13"/>
  <c r="M12" i="13" s="1"/>
  <c r="I12" i="13"/>
  <c r="K12" i="13"/>
  <c r="O12" i="13"/>
  <c r="Q12" i="13"/>
  <c r="U12" i="13"/>
  <c r="G14" i="13"/>
  <c r="M14" i="13" s="1"/>
  <c r="I14" i="13"/>
  <c r="K14" i="13"/>
  <c r="O14" i="13"/>
  <c r="Q14" i="13"/>
  <c r="U14" i="13"/>
  <c r="G18" i="13"/>
  <c r="M18" i="13" s="1"/>
  <c r="I18" i="13"/>
  <c r="K18" i="13"/>
  <c r="O18" i="13"/>
  <c r="Q18" i="13"/>
  <c r="U18" i="13"/>
  <c r="G20" i="13"/>
  <c r="M20" i="13" s="1"/>
  <c r="I20" i="13"/>
  <c r="K20" i="13"/>
  <c r="O20" i="13"/>
  <c r="Q20" i="13"/>
  <c r="U20" i="13"/>
  <c r="G23" i="13"/>
  <c r="I23" i="13"/>
  <c r="K23" i="13"/>
  <c r="M23" i="13"/>
  <c r="O23" i="13"/>
  <c r="Q23" i="13"/>
  <c r="U23" i="13"/>
  <c r="G25" i="13"/>
  <c r="M25" i="13" s="1"/>
  <c r="I25" i="13"/>
  <c r="K25" i="13"/>
  <c r="O25" i="13"/>
  <c r="Q25" i="13"/>
  <c r="U25" i="13"/>
  <c r="G27" i="13"/>
  <c r="M27" i="13" s="1"/>
  <c r="I27" i="13"/>
  <c r="K27" i="13"/>
  <c r="O27" i="13"/>
  <c r="Q27" i="13"/>
  <c r="U27" i="13"/>
  <c r="G33" i="13"/>
  <c r="M33" i="13" s="1"/>
  <c r="I33" i="13"/>
  <c r="K33" i="13"/>
  <c r="O33" i="13"/>
  <c r="Q33" i="13"/>
  <c r="U33" i="13"/>
  <c r="G35" i="13"/>
  <c r="M35" i="13" s="1"/>
  <c r="I35" i="13"/>
  <c r="K35" i="13"/>
  <c r="O35" i="13"/>
  <c r="Q35" i="13"/>
  <c r="U35" i="13"/>
  <c r="G36" i="13"/>
  <c r="M36" i="13" s="1"/>
  <c r="I36" i="13"/>
  <c r="K36" i="13"/>
  <c r="O36" i="13"/>
  <c r="Q36" i="13"/>
  <c r="U36" i="13"/>
  <c r="O37" i="13"/>
  <c r="G38" i="13"/>
  <c r="M38" i="13" s="1"/>
  <c r="M37" i="13" s="1"/>
  <c r="I38" i="13"/>
  <c r="I37" i="13" s="1"/>
  <c r="K38" i="13"/>
  <c r="K37" i="13" s="1"/>
  <c r="O38" i="13"/>
  <c r="Q38" i="13"/>
  <c r="Q37" i="13" s="1"/>
  <c r="U38" i="13"/>
  <c r="U37" i="13" s="1"/>
  <c r="G40" i="13"/>
  <c r="I40" i="13"/>
  <c r="K40" i="13"/>
  <c r="O40" i="13"/>
  <c r="Q40" i="13"/>
  <c r="U40" i="13"/>
  <c r="G42" i="13"/>
  <c r="M42" i="13" s="1"/>
  <c r="I42" i="13"/>
  <c r="K42" i="13"/>
  <c r="O42" i="13"/>
  <c r="Q42" i="13"/>
  <c r="U42" i="13"/>
  <c r="G51" i="13"/>
  <c r="M51" i="13" s="1"/>
  <c r="I51" i="13"/>
  <c r="K51" i="13"/>
  <c r="O51" i="13"/>
  <c r="Q51" i="13"/>
  <c r="U51" i="13"/>
  <c r="G52" i="13"/>
  <c r="M52" i="13" s="1"/>
  <c r="I52" i="13"/>
  <c r="K52" i="13"/>
  <c r="O52" i="13"/>
  <c r="Q52" i="13"/>
  <c r="U52" i="13"/>
  <c r="G55" i="13"/>
  <c r="I63" i="1" s="1"/>
  <c r="G56" i="13"/>
  <c r="M56" i="13" s="1"/>
  <c r="I56" i="13"/>
  <c r="K56" i="13"/>
  <c r="O56" i="13"/>
  <c r="Q56" i="13"/>
  <c r="U56" i="13"/>
  <c r="G58" i="13"/>
  <c r="M58" i="13" s="1"/>
  <c r="I58" i="13"/>
  <c r="K58" i="13"/>
  <c r="O58" i="13"/>
  <c r="Q58" i="13"/>
  <c r="U58" i="13"/>
  <c r="G61" i="13"/>
  <c r="I61" i="13"/>
  <c r="K61" i="13"/>
  <c r="O61" i="13"/>
  <c r="Q61" i="13"/>
  <c r="U61" i="13"/>
  <c r="G64" i="13"/>
  <c r="M64" i="13" s="1"/>
  <c r="I64" i="13"/>
  <c r="K64" i="13"/>
  <c r="O64" i="13"/>
  <c r="Q64" i="13"/>
  <c r="U64" i="13"/>
  <c r="G67" i="13"/>
  <c r="I67" i="13"/>
  <c r="K67" i="13"/>
  <c r="O67" i="13"/>
  <c r="Q67" i="13"/>
  <c r="U67" i="13"/>
  <c r="G70" i="13"/>
  <c r="M70" i="13" s="1"/>
  <c r="I70" i="13"/>
  <c r="K70" i="13"/>
  <c r="O70" i="13"/>
  <c r="Q70" i="13"/>
  <c r="U70" i="13"/>
  <c r="G72" i="13"/>
  <c r="M72" i="13" s="1"/>
  <c r="I72" i="13"/>
  <c r="K72" i="13"/>
  <c r="O72" i="13"/>
  <c r="Q72" i="13"/>
  <c r="U72" i="13"/>
  <c r="G74" i="13"/>
  <c r="M74" i="13" s="1"/>
  <c r="I74" i="13"/>
  <c r="K74" i="13"/>
  <c r="O74" i="13"/>
  <c r="Q74" i="13"/>
  <c r="U74" i="13"/>
  <c r="G77" i="13"/>
  <c r="M77" i="13" s="1"/>
  <c r="I77" i="13"/>
  <c r="K77" i="13"/>
  <c r="O77" i="13"/>
  <c r="Q77" i="13"/>
  <c r="U77" i="13"/>
  <c r="G80" i="13"/>
  <c r="M80" i="13" s="1"/>
  <c r="I80" i="13"/>
  <c r="K80" i="13"/>
  <c r="O80" i="13"/>
  <c r="Q80" i="13"/>
  <c r="U80" i="13"/>
  <c r="G82" i="13"/>
  <c r="M82" i="13" s="1"/>
  <c r="I82" i="13"/>
  <c r="K82" i="13"/>
  <c r="O82" i="13"/>
  <c r="Q82" i="13"/>
  <c r="U82" i="13"/>
  <c r="G86" i="13"/>
  <c r="M86" i="13" s="1"/>
  <c r="I86" i="13"/>
  <c r="K86" i="13"/>
  <c r="O86" i="13"/>
  <c r="Q86" i="13"/>
  <c r="U86" i="13"/>
  <c r="G87" i="13"/>
  <c r="M87" i="13" s="1"/>
  <c r="I87" i="13"/>
  <c r="K87" i="13"/>
  <c r="O87" i="13"/>
  <c r="Q87" i="13"/>
  <c r="U87" i="13"/>
  <c r="G94" i="13"/>
  <c r="M94" i="13" s="1"/>
  <c r="I94" i="13"/>
  <c r="K94" i="13"/>
  <c r="O94" i="13"/>
  <c r="Q94" i="13"/>
  <c r="U94" i="13"/>
  <c r="G96" i="13"/>
  <c r="M96" i="13" s="1"/>
  <c r="I96" i="13"/>
  <c r="K96" i="13"/>
  <c r="O96" i="13"/>
  <c r="Q96" i="13"/>
  <c r="U96" i="13"/>
  <c r="G99" i="13"/>
  <c r="G98" i="13" s="1"/>
  <c r="I66" i="1" s="1"/>
  <c r="I99" i="13"/>
  <c r="I98" i="13" s="1"/>
  <c r="K99" i="13"/>
  <c r="K98" i="13" s="1"/>
  <c r="O99" i="13"/>
  <c r="O98" i="13" s="1"/>
  <c r="Q99" i="13"/>
  <c r="Q98" i="13" s="1"/>
  <c r="U99" i="13"/>
  <c r="U98" i="13" s="1"/>
  <c r="G105" i="13"/>
  <c r="M105" i="13" s="1"/>
  <c r="I105" i="13"/>
  <c r="K105" i="13"/>
  <c r="O105" i="13"/>
  <c r="Q105" i="13"/>
  <c r="U105" i="13"/>
  <c r="G106" i="13"/>
  <c r="M106" i="13" s="1"/>
  <c r="I106" i="13"/>
  <c r="K106" i="13"/>
  <c r="O106" i="13"/>
  <c r="Q106" i="13"/>
  <c r="U106" i="13"/>
  <c r="G117" i="13"/>
  <c r="M117" i="13" s="1"/>
  <c r="I117" i="13"/>
  <c r="K117" i="13"/>
  <c r="O117" i="13"/>
  <c r="Q117" i="13"/>
  <c r="U117" i="13"/>
  <c r="G123" i="13"/>
  <c r="M123" i="13" s="1"/>
  <c r="I123" i="13"/>
  <c r="K123" i="13"/>
  <c r="O123" i="13"/>
  <c r="Q123" i="13"/>
  <c r="U123" i="13"/>
  <c r="G125" i="13"/>
  <c r="M125" i="13" s="1"/>
  <c r="I125" i="13"/>
  <c r="K125" i="13"/>
  <c r="O125" i="13"/>
  <c r="Q125" i="13"/>
  <c r="U125" i="13"/>
  <c r="G131" i="13"/>
  <c r="M131" i="13" s="1"/>
  <c r="I131" i="13"/>
  <c r="K131" i="13"/>
  <c r="O131" i="13"/>
  <c r="Q131" i="13"/>
  <c r="U131" i="13"/>
  <c r="G133" i="13"/>
  <c r="M133" i="13" s="1"/>
  <c r="I133" i="13"/>
  <c r="K133" i="13"/>
  <c r="O133" i="13"/>
  <c r="Q133" i="13"/>
  <c r="U133" i="13"/>
  <c r="G134" i="13"/>
  <c r="M134" i="13" s="1"/>
  <c r="I134" i="13"/>
  <c r="K134" i="13"/>
  <c r="O134" i="13"/>
  <c r="Q134" i="13"/>
  <c r="U134" i="13"/>
  <c r="G135" i="13"/>
  <c r="M135" i="13" s="1"/>
  <c r="I135" i="13"/>
  <c r="K135" i="13"/>
  <c r="O135" i="13"/>
  <c r="Q135" i="13"/>
  <c r="U135" i="13"/>
  <c r="G136" i="13"/>
  <c r="M136" i="13" s="1"/>
  <c r="I136" i="13"/>
  <c r="K136" i="13"/>
  <c r="O136" i="13"/>
  <c r="Q136" i="13"/>
  <c r="U136" i="13"/>
  <c r="G137" i="13"/>
  <c r="M137" i="13" s="1"/>
  <c r="I137" i="13"/>
  <c r="K137" i="13"/>
  <c r="O137" i="13"/>
  <c r="Q137" i="13"/>
  <c r="U137" i="13"/>
  <c r="G138" i="13"/>
  <c r="M138" i="13" s="1"/>
  <c r="I138" i="13"/>
  <c r="K138" i="13"/>
  <c r="O138" i="13"/>
  <c r="Q138" i="13"/>
  <c r="U138" i="13"/>
  <c r="G140" i="13"/>
  <c r="M140" i="13" s="1"/>
  <c r="I140" i="13"/>
  <c r="K140" i="13"/>
  <c r="O140" i="13"/>
  <c r="Q140" i="13"/>
  <c r="U140" i="13"/>
  <c r="G142" i="13"/>
  <c r="M142" i="13" s="1"/>
  <c r="I142" i="13"/>
  <c r="K142" i="13"/>
  <c r="O142" i="13"/>
  <c r="Q142" i="13"/>
  <c r="U142" i="13"/>
  <c r="G143" i="13"/>
  <c r="M143" i="13" s="1"/>
  <c r="I143" i="13"/>
  <c r="K143" i="13"/>
  <c r="O143" i="13"/>
  <c r="Q143" i="13"/>
  <c r="U143" i="13"/>
  <c r="G144" i="13"/>
  <c r="M144" i="13" s="1"/>
  <c r="I144" i="13"/>
  <c r="K144" i="13"/>
  <c r="O144" i="13"/>
  <c r="Q144" i="13"/>
  <c r="U144" i="13"/>
  <c r="G145" i="13"/>
  <c r="M145" i="13" s="1"/>
  <c r="I145" i="13"/>
  <c r="K145" i="13"/>
  <c r="O145" i="13"/>
  <c r="Q145" i="13"/>
  <c r="U145" i="13"/>
  <c r="G147" i="13"/>
  <c r="M147" i="13" s="1"/>
  <c r="I147" i="13"/>
  <c r="K147" i="13"/>
  <c r="O147" i="13"/>
  <c r="Q147" i="13"/>
  <c r="U147" i="13"/>
  <c r="G149" i="13"/>
  <c r="M149" i="13" s="1"/>
  <c r="I149" i="13"/>
  <c r="K149" i="13"/>
  <c r="O149" i="13"/>
  <c r="Q149" i="13"/>
  <c r="U149" i="13"/>
  <c r="G151" i="13"/>
  <c r="M151" i="13" s="1"/>
  <c r="I151" i="13"/>
  <c r="K151" i="13"/>
  <c r="O151" i="13"/>
  <c r="Q151" i="13"/>
  <c r="U151" i="13"/>
  <c r="G153" i="13"/>
  <c r="M153" i="13" s="1"/>
  <c r="I153" i="13"/>
  <c r="K153" i="13"/>
  <c r="O153" i="13"/>
  <c r="Q153" i="13"/>
  <c r="U153" i="13"/>
  <c r="G154" i="13"/>
  <c r="M154" i="13" s="1"/>
  <c r="I154" i="13"/>
  <c r="K154" i="13"/>
  <c r="O154" i="13"/>
  <c r="Q154" i="13"/>
  <c r="U154" i="13"/>
  <c r="G155" i="13"/>
  <c r="M155" i="13" s="1"/>
  <c r="I155" i="13"/>
  <c r="K155" i="13"/>
  <c r="O155" i="13"/>
  <c r="Q155" i="13"/>
  <c r="U155" i="13"/>
  <c r="G156" i="13"/>
  <c r="M156" i="13" s="1"/>
  <c r="I156" i="13"/>
  <c r="K156" i="13"/>
  <c r="O156" i="13"/>
  <c r="Q156" i="13"/>
  <c r="U156" i="13"/>
  <c r="G162" i="13"/>
  <c r="M162" i="13" s="1"/>
  <c r="I162" i="13"/>
  <c r="K162" i="13"/>
  <c r="O162" i="13"/>
  <c r="Q162" i="13"/>
  <c r="U162" i="13"/>
  <c r="G164" i="13"/>
  <c r="M164" i="13" s="1"/>
  <c r="I164" i="13"/>
  <c r="K164" i="13"/>
  <c r="O164" i="13"/>
  <c r="Q164" i="13"/>
  <c r="U164" i="13"/>
  <c r="G166" i="13"/>
  <c r="M166" i="13" s="1"/>
  <c r="I166" i="13"/>
  <c r="K166" i="13"/>
  <c r="O166" i="13"/>
  <c r="Q166" i="13"/>
  <c r="U166" i="13"/>
  <c r="G173" i="13"/>
  <c r="M173" i="13" s="1"/>
  <c r="I173" i="13"/>
  <c r="K173" i="13"/>
  <c r="O173" i="13"/>
  <c r="Q173" i="13"/>
  <c r="U173" i="13"/>
  <c r="G175" i="13"/>
  <c r="M175" i="13" s="1"/>
  <c r="I175" i="13"/>
  <c r="K175" i="13"/>
  <c r="O175" i="13"/>
  <c r="Q175" i="13"/>
  <c r="U175" i="13"/>
  <c r="G177" i="13"/>
  <c r="M177" i="13" s="1"/>
  <c r="I177" i="13"/>
  <c r="K177" i="13"/>
  <c r="O177" i="13"/>
  <c r="Q177" i="13"/>
  <c r="U177" i="13"/>
  <c r="G179" i="13"/>
  <c r="M179" i="13" s="1"/>
  <c r="I179" i="13"/>
  <c r="K179" i="13"/>
  <c r="O179" i="13"/>
  <c r="Q179" i="13"/>
  <c r="U179" i="13"/>
  <c r="G185" i="13"/>
  <c r="M185" i="13" s="1"/>
  <c r="I185" i="13"/>
  <c r="K185" i="13"/>
  <c r="O185" i="13"/>
  <c r="Q185" i="13"/>
  <c r="U185" i="13"/>
  <c r="G187" i="13"/>
  <c r="M187" i="13" s="1"/>
  <c r="I187" i="13"/>
  <c r="K187" i="13"/>
  <c r="O187" i="13"/>
  <c r="Q187" i="13"/>
  <c r="U187" i="13"/>
  <c r="G189" i="13"/>
  <c r="M189" i="13" s="1"/>
  <c r="I189" i="13"/>
  <c r="K189" i="13"/>
  <c r="O189" i="13"/>
  <c r="Q189" i="13"/>
  <c r="U189" i="13"/>
  <c r="G192" i="13"/>
  <c r="M192" i="13" s="1"/>
  <c r="I192" i="13"/>
  <c r="K192" i="13"/>
  <c r="O192" i="13"/>
  <c r="Q192" i="13"/>
  <c r="U192" i="13"/>
  <c r="G198" i="13"/>
  <c r="M198" i="13" s="1"/>
  <c r="I198" i="13"/>
  <c r="K198" i="13"/>
  <c r="O198" i="13"/>
  <c r="Q198" i="13"/>
  <c r="U198" i="13"/>
  <c r="G200" i="13"/>
  <c r="M200" i="13" s="1"/>
  <c r="I200" i="13"/>
  <c r="K200" i="13"/>
  <c r="O200" i="13"/>
  <c r="Q200" i="13"/>
  <c r="U200" i="13"/>
  <c r="G211" i="13"/>
  <c r="I211" i="13"/>
  <c r="K211" i="13"/>
  <c r="O211" i="13"/>
  <c r="Q211" i="13"/>
  <c r="U211" i="13"/>
  <c r="G218" i="13"/>
  <c r="M218" i="13" s="1"/>
  <c r="I218" i="13"/>
  <c r="K218" i="13"/>
  <c r="O218" i="13"/>
  <c r="Q218" i="13"/>
  <c r="U218" i="13"/>
  <c r="G220" i="13"/>
  <c r="M220" i="13" s="1"/>
  <c r="I220" i="13"/>
  <c r="K220" i="13"/>
  <c r="O220" i="13"/>
  <c r="Q220" i="13"/>
  <c r="U220" i="13"/>
  <c r="G223" i="13"/>
  <c r="M223" i="13" s="1"/>
  <c r="I223" i="13"/>
  <c r="K223" i="13"/>
  <c r="O223" i="13"/>
  <c r="Q223" i="13"/>
  <c r="U223" i="13"/>
  <c r="G224" i="13"/>
  <c r="M224" i="13" s="1"/>
  <c r="I224" i="13"/>
  <c r="K224" i="13"/>
  <c r="O224" i="13"/>
  <c r="Q224" i="13"/>
  <c r="U224" i="13"/>
  <c r="G225" i="13"/>
  <c r="M225" i="13" s="1"/>
  <c r="I225" i="13"/>
  <c r="K225" i="13"/>
  <c r="O225" i="13"/>
  <c r="Q225" i="13"/>
  <c r="U225" i="13"/>
  <c r="G227" i="13"/>
  <c r="M227" i="13" s="1"/>
  <c r="I227" i="13"/>
  <c r="K227" i="13"/>
  <c r="O227" i="13"/>
  <c r="Q227" i="13"/>
  <c r="U227" i="13"/>
  <c r="G232" i="13"/>
  <c r="I232" i="13"/>
  <c r="K232" i="13"/>
  <c r="K231" i="13" s="1"/>
  <c r="O232" i="13"/>
  <c r="Q232" i="13"/>
  <c r="U232" i="13"/>
  <c r="G233" i="13"/>
  <c r="M233" i="13" s="1"/>
  <c r="I233" i="13"/>
  <c r="K233" i="13"/>
  <c r="O233" i="13"/>
  <c r="Q233" i="13"/>
  <c r="U233" i="13"/>
  <c r="G242" i="13"/>
  <c r="M242" i="13" s="1"/>
  <c r="I242" i="13"/>
  <c r="K242" i="13"/>
  <c r="O242" i="13"/>
  <c r="Q242" i="13"/>
  <c r="U242" i="13"/>
  <c r="G246" i="13"/>
  <c r="M246" i="13" s="1"/>
  <c r="I246" i="13"/>
  <c r="K246" i="13"/>
  <c r="O246" i="13"/>
  <c r="Q246" i="13"/>
  <c r="U246" i="13"/>
  <c r="G250" i="13"/>
  <c r="M250" i="13" s="1"/>
  <c r="I250" i="13"/>
  <c r="K250" i="13"/>
  <c r="O250" i="13"/>
  <c r="Q250" i="13"/>
  <c r="U250" i="13"/>
  <c r="G255" i="13"/>
  <c r="M255" i="13" s="1"/>
  <c r="I255" i="13"/>
  <c r="K255" i="13"/>
  <c r="O255" i="13"/>
  <c r="Q255" i="13"/>
  <c r="U255" i="13"/>
  <c r="G259" i="13"/>
  <c r="M259" i="13" s="1"/>
  <c r="I259" i="13"/>
  <c r="K259" i="13"/>
  <c r="O259" i="13"/>
  <c r="Q259" i="13"/>
  <c r="U259" i="13"/>
  <c r="G264" i="13"/>
  <c r="M264" i="13" s="1"/>
  <c r="I264" i="13"/>
  <c r="K264" i="13"/>
  <c r="O264" i="13"/>
  <c r="Q264" i="13"/>
  <c r="U264" i="13"/>
  <c r="G268" i="13"/>
  <c r="M268" i="13" s="1"/>
  <c r="I268" i="13"/>
  <c r="K268" i="13"/>
  <c r="O268" i="13"/>
  <c r="Q268" i="13"/>
  <c r="U268" i="13"/>
  <c r="AD273" i="13"/>
  <c r="F44" i="1" s="1"/>
  <c r="AZ18" i="12"/>
  <c r="AZ13" i="12"/>
  <c r="AZ12" i="12"/>
  <c r="G8" i="12"/>
  <c r="I79" i="1" s="1"/>
  <c r="I19" i="1" s="1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4" i="12"/>
  <c r="M14" i="12" s="1"/>
  <c r="I14" i="12"/>
  <c r="K14" i="12"/>
  <c r="O14" i="12"/>
  <c r="Q14" i="12"/>
  <c r="U14" i="12"/>
  <c r="G17" i="12"/>
  <c r="M17" i="12" s="1"/>
  <c r="I17" i="12"/>
  <c r="K17" i="12"/>
  <c r="O17" i="12"/>
  <c r="Q17" i="12"/>
  <c r="U17" i="12"/>
  <c r="I19" i="12"/>
  <c r="K19" i="12"/>
  <c r="O19" i="12"/>
  <c r="Q19" i="12"/>
  <c r="U19" i="12"/>
  <c r="M20" i="12"/>
  <c r="I20" i="12"/>
  <c r="K20" i="12"/>
  <c r="O20" i="12"/>
  <c r="Q20" i="12"/>
  <c r="U20" i="12"/>
  <c r="AD22" i="12"/>
  <c r="H46" i="1"/>
  <c r="J28" i="1"/>
  <c r="J26" i="1"/>
  <c r="G38" i="1"/>
  <c r="F38" i="1"/>
  <c r="J23" i="1"/>
  <c r="J24" i="1"/>
  <c r="J25" i="1"/>
  <c r="J27" i="1"/>
  <c r="E24" i="1"/>
  <c r="E26" i="1"/>
  <c r="O8" i="12" l="1"/>
  <c r="O16" i="12"/>
  <c r="K16" i="12"/>
  <c r="I16" i="12"/>
  <c r="K184" i="13"/>
  <c r="K66" i="13"/>
  <c r="Q197" i="13"/>
  <c r="O39" i="13"/>
  <c r="G66" i="13"/>
  <c r="I65" i="1" s="1"/>
  <c r="I39" i="13"/>
  <c r="G37" i="13"/>
  <c r="I61" i="1" s="1"/>
  <c r="U231" i="13"/>
  <c r="U55" i="13"/>
  <c r="K60" i="13"/>
  <c r="Q55" i="13"/>
  <c r="O55" i="13"/>
  <c r="K55" i="13"/>
  <c r="M99" i="13"/>
  <c r="M98" i="13" s="1"/>
  <c r="F39" i="1"/>
  <c r="F46" i="1" s="1"/>
  <c r="G23" i="1" s="1"/>
  <c r="AE22" i="12"/>
  <c r="G41" i="1" s="1"/>
  <c r="U16" i="12"/>
  <c r="Q16" i="12"/>
  <c r="AE273" i="13"/>
  <c r="I241" i="13"/>
  <c r="I184" i="13"/>
  <c r="Q130" i="13"/>
  <c r="I17" i="13"/>
  <c r="U197" i="13"/>
  <c r="Q8" i="13"/>
  <c r="F41" i="1"/>
  <c r="U130" i="13"/>
  <c r="Q66" i="13"/>
  <c r="G39" i="13"/>
  <c r="I62" i="1" s="1"/>
  <c r="I68" i="1"/>
  <c r="Q139" i="13"/>
  <c r="I130" i="13"/>
  <c r="G10" i="14"/>
  <c r="I76" i="1" s="1"/>
  <c r="I18" i="1" s="1"/>
  <c r="F43" i="1"/>
  <c r="O104" i="13"/>
  <c r="U66" i="13"/>
  <c r="I8" i="13"/>
  <c r="Q8" i="12"/>
  <c r="U241" i="13"/>
  <c r="K197" i="13"/>
  <c r="U139" i="13"/>
  <c r="I66" i="13"/>
  <c r="Q60" i="13"/>
  <c r="I55" i="13"/>
  <c r="M8" i="13"/>
  <c r="I197" i="13"/>
  <c r="U8" i="12"/>
  <c r="G16" i="12"/>
  <c r="Q231" i="13"/>
  <c r="O197" i="13"/>
  <c r="O146" i="13"/>
  <c r="I139" i="13"/>
  <c r="K130" i="13"/>
  <c r="U104" i="13"/>
  <c r="O60" i="13"/>
  <c r="M55" i="13"/>
  <c r="K17" i="13"/>
  <c r="K8" i="12"/>
  <c r="O231" i="13"/>
  <c r="O130" i="13"/>
  <c r="Q104" i="13"/>
  <c r="U39" i="13"/>
  <c r="G8" i="13"/>
  <c r="F40" i="1"/>
  <c r="I8" i="12"/>
  <c r="O161" i="13"/>
  <c r="U146" i="13"/>
  <c r="I60" i="13"/>
  <c r="M8" i="12"/>
  <c r="K241" i="13"/>
  <c r="I231" i="13"/>
  <c r="G197" i="13"/>
  <c r="I74" i="1" s="1"/>
  <c r="Q146" i="13"/>
  <c r="K139" i="13"/>
  <c r="K104" i="13"/>
  <c r="O66" i="13"/>
  <c r="G60" i="13"/>
  <c r="I64" i="1" s="1"/>
  <c r="M19" i="12"/>
  <c r="M16" i="12" s="1"/>
  <c r="O241" i="13"/>
  <c r="G231" i="13"/>
  <c r="I75" i="1" s="1"/>
  <c r="O184" i="13"/>
  <c r="U161" i="13"/>
  <c r="O139" i="13"/>
  <c r="I104" i="13"/>
  <c r="M67" i="13"/>
  <c r="M66" i="13" s="1"/>
  <c r="K39" i="13"/>
  <c r="O17" i="13"/>
  <c r="Q161" i="13"/>
  <c r="K146" i="13"/>
  <c r="G130" i="13"/>
  <c r="I69" i="1" s="1"/>
  <c r="U184" i="13"/>
  <c r="I146" i="13"/>
  <c r="U17" i="13"/>
  <c r="AE15" i="14"/>
  <c r="G45" i="1" s="1"/>
  <c r="I45" i="1" s="1"/>
  <c r="Q241" i="13"/>
  <c r="Q184" i="13"/>
  <c r="K161" i="13"/>
  <c r="Q17" i="13"/>
  <c r="G241" i="13"/>
  <c r="I78" i="1" s="1"/>
  <c r="I161" i="13"/>
  <c r="G139" i="13"/>
  <c r="I70" i="1" s="1"/>
  <c r="U60" i="13"/>
  <c r="Q39" i="13"/>
  <c r="M241" i="13"/>
  <c r="M161" i="13"/>
  <c r="M139" i="13"/>
  <c r="M104" i="13"/>
  <c r="M130" i="13"/>
  <c r="M184" i="13"/>
  <c r="M146" i="13"/>
  <c r="M17" i="13"/>
  <c r="G184" i="13"/>
  <c r="I73" i="1" s="1"/>
  <c r="G161" i="13"/>
  <c r="I72" i="1" s="1"/>
  <c r="G146" i="13"/>
  <c r="I71" i="1" s="1"/>
  <c r="G104" i="13"/>
  <c r="I67" i="1" s="1"/>
  <c r="G17" i="13"/>
  <c r="I60" i="1" s="1"/>
  <c r="M232" i="13"/>
  <c r="M231" i="13" s="1"/>
  <c r="M211" i="13"/>
  <c r="M197" i="13" s="1"/>
  <c r="M61" i="13"/>
  <c r="M60" i="13" s="1"/>
  <c r="M40" i="13"/>
  <c r="M39" i="13" s="1"/>
  <c r="I41" i="1" l="1"/>
  <c r="G40" i="1"/>
  <c r="I40" i="1" s="1"/>
  <c r="I17" i="1"/>
  <c r="G44" i="1"/>
  <c r="I44" i="1" s="1"/>
  <c r="G43" i="1"/>
  <c r="I43" i="1" s="1"/>
  <c r="G15" i="14"/>
  <c r="I80" i="1"/>
  <c r="I20" i="1" s="1"/>
  <c r="G22" i="12"/>
  <c r="G273" i="13"/>
  <c r="I59" i="1"/>
  <c r="G39" i="1"/>
  <c r="G46" i="1" l="1"/>
  <c r="G25" i="1" s="1"/>
  <c r="A27" i="1" s="1"/>
  <c r="A28" i="1" s="1"/>
  <c r="G28" i="1" s="1"/>
  <c r="G27" i="1" s="1"/>
  <c r="G29" i="1" s="1"/>
  <c r="I39" i="1"/>
  <c r="I46" i="1" s="1"/>
  <c r="I16" i="1"/>
  <c r="I21" i="1" s="1"/>
  <c r="I81" i="1"/>
  <c r="J80" i="1" l="1"/>
  <c r="J65" i="1"/>
  <c r="J62" i="1"/>
  <c r="J78" i="1"/>
  <c r="J69" i="1"/>
  <c r="J75" i="1"/>
  <c r="J73" i="1"/>
  <c r="J72" i="1"/>
  <c r="J60" i="1"/>
  <c r="J64" i="1"/>
  <c r="J59" i="1"/>
  <c r="J66" i="1"/>
  <c r="J63" i="1"/>
  <c r="J70" i="1"/>
  <c r="J61" i="1"/>
  <c r="J74" i="1"/>
  <c r="J68" i="1"/>
  <c r="J79" i="1"/>
  <c r="J67" i="1"/>
  <c r="J71" i="1"/>
  <c r="J77" i="1"/>
  <c r="J76" i="1"/>
  <c r="J43" i="1"/>
  <c r="J39" i="1"/>
  <c r="J46" i="1" s="1"/>
  <c r="J40" i="1"/>
  <c r="J44" i="1"/>
  <c r="J45" i="1"/>
  <c r="J41" i="1"/>
  <c r="J8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4DB6141C-19DC-44C0-BB56-7C9F822D3A1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CA91FF6A-A471-439E-9D66-86310E41135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2041DBB1-607E-473F-AF86-73E25835707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<sst xmlns="http://schemas.openxmlformats.org/spreadsheetml/2006/main" count="1428" uniqueCount="498">
  <si>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</si>
  <si>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</si>
  <si>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</si>
  <si>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</si>
  <si>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</si>
  <si>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</si>
  <si>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</si>
  <si>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</si>
  <si>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</si>
  <si>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</si>
  <si>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</si>
  <si>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</si>
  <si>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</si>
  <si>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</si>
  <si>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</si>
  <si>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</si>
  <si>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</si>
  <si>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</si>
  <si>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</si>
  <si>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</si>
  <si>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</si>
  <si>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</si>
  <si>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</si>
  <si>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</si>
  <si>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</si>
  <si>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</si>
  <si>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</si>
  <si>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</si>
  <si>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</si>
  <si>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</si>
  <si>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</si>
  <si>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</si>
  <si>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</si>
  <si>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</si>
  <si>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</si>
  <si>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</si>
  <si>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</si>
  <si>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</si>
  <si>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</si>
  <si>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</si>
  <si>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</si>
  <si>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</si>
  <si>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</si>
  <si>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2023/11 PaK</t>
  </si>
  <si>
    <t>Rekonstrukce soc.zařízení na 4.np-objekt ESF,Lipová 41a,severní křídlo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</si>
  <si>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</si>
  <si>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</si>
  <si>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</si>
  <si>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</si>
  <si>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</si>
  <si>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</si>
  <si>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</si>
  <si>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62/13</t>
  </si>
  <si>
    <t>Brno-Veveří</t>
  </si>
  <si>
    <t>60754583</t>
  </si>
  <si>
    <t>CZ60754583</t>
  </si>
  <si>
    <t>Stavba</t>
  </si>
  <si>
    <t>Ostatní a vedlejší náklady</t>
  </si>
  <si>
    <t>0</t>
  </si>
  <si>
    <t>VN+ON</t>
  </si>
  <si>
    <t>Stavební objekt</t>
  </si>
  <si>
    <t>1</t>
  </si>
  <si>
    <t>Rekonstrukce soc.zařízení na 4.np, severní křídlo</t>
  </si>
  <si>
    <t>stavební část</t>
  </si>
  <si>
    <t>2</t>
  </si>
  <si>
    <t>profese</t>
  </si>
  <si>
    <t>Celkem za stavbu</t>
  </si>
  <si>
    <t>CZK</t>
  </si>
  <si>
    <t>#POPS</t>
  </si>
  <si>
    <t>Popis stavby: 2023/11 PaK - Rekonstrukce soc.zařízení na 4.np-objekt ESF,Lipová 41a,severní křídlo</t>
  </si>
  <si>
    <t>#POPO</t>
  </si>
  <si>
    <t>Popis objektu: 00 - Vedlejší a ostatní náklady</t>
  </si>
  <si>
    <t>#POPR</t>
  </si>
  <si>
    <t>Popis rozpočtu: 0 - VN+ON</t>
  </si>
  <si>
    <t>Popis objektu: 1 - Rekonstrukce soc.zařízení na 4.np, severní křídlo</t>
  </si>
  <si>
    <t>Popis rozpočtu: 1 - stavební část</t>
  </si>
  <si>
    <t>Popis rozpočtu: 2 - profese</t>
  </si>
  <si>
    <t>Rekapitulace dílů</t>
  </si>
  <si>
    <t>Typ dílu</t>
  </si>
  <si>
    <t>3</t>
  </si>
  <si>
    <t>Svislé a kompletní konstrukce</t>
  </si>
  <si>
    <t>311</t>
  </si>
  <si>
    <t>Sádrokartonové konstrukce</t>
  </si>
  <si>
    <t>4</t>
  </si>
  <si>
    <t>Vodorovné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</si>
  <si>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</si>
  <si>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</si>
  <si>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</si>
  <si>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</si>
  <si>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</si>
  <si>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</si>
  <si>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</si>
  <si>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</si>
  <si>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</si>
  <si>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</si>
  <si>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</si>
  <si>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</si>
  <si>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</si>
  <si>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</si>
  <si>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760-O</t>
  </si>
  <si>
    <t>ostatní výrobky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</si>
  <si>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</si>
  <si>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</si>
  <si>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</si>
  <si>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</si>
  <si>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</si>
  <si>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</si>
  <si>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</si>
  <si>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</si>
  <si>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</si>
  <si>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</si>
  <si>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</si>
  <si>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</si>
  <si>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</si>
  <si>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</si>
  <si>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</si>
  <si>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</si>
  <si>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</si>
  <si>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</si>
  <si>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</si>
  <si>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</si>
  <si>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</si>
  <si>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</si>
  <si>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</si>
  <si>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</si>
  <si>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</si>
  <si>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</si>
  <si>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</si>
  <si>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</si>
  <si>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</si>
  <si>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</si>
  <si>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</si>
  <si>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</si>
  <si>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</si>
  <si>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</si>
  <si>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</si>
  <si>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</si>
  <si>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</si>
  <si>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</si>
  <si>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</si>
  <si>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</si>
  <si>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</si>
  <si>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</si>
  <si>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</si>
  <si>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</si>
  <si>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</si>
  <si>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</si>
  <si>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</si>
  <si>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</si>
  <si>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</si>
  <si>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</si>
  <si>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</si>
  <si>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</si>
  <si>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</si>
  <si>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</si>
  <si>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</si>
  <si>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</si>
  <si>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</si>
  <si>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</si>
  <si>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</si>
  <si>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</si>
  <si>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</si>
  <si>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</si>
  <si>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</si>
  <si>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</si>
  <si>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Náklady na ztížené provádění stavebních prací spojených s opravou rozvodů vody v budově – nápojné místo vody a kanalizace pro stavbu bude pouze v pravém křídle budovy.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</si>
  <si>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</si>
  <si>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</si>
  <si>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</si>
  <si>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</si>
  <si>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</si>
  <si>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</si>
  <si>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</si>
  <si>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Vlastní</t>
  </si>
  <si>
    <t>SUM</t>
  </si>
  <si>
    <t>END</t>
  </si>
  <si>
    <t>Položkový soupis prací a dodávek</t>
  </si>
  <si>
    <t>317944311RT2</t>
  </si>
  <si>
    <t>Dodání a osazení válcovaných nosníků do připravených otvorů I 100</t>
  </si>
  <si>
    <t>t</t>
  </si>
  <si>
    <t>801-4</t>
  </si>
  <si>
    <t>Práce</t>
  </si>
  <si>
    <t>POL1_</t>
  </si>
  <si>
    <t>bez zazdění hlav, s nařezáním nosníků na potřebný rozměr,</t>
  </si>
  <si>
    <t>SPI</t>
  </si>
  <si>
    <t>1,1*8,34*,001</t>
  </si>
  <si>
    <t>VV</t>
  </si>
  <si>
    <t>342255028R00</t>
  </si>
  <si>
    <t>Příčky z cihel a tvárnic nepálených příčky z příčkovek pórobetonových tloušťky 150 mm</t>
  </si>
  <si>
    <t>m2</t>
  </si>
  <si>
    <t>801-1</t>
  </si>
  <si>
    <t>včetně pomocného lešení</t>
  </si>
  <si>
    <t>346244381RT2</t>
  </si>
  <si>
    <t>Plentování ocelových nosníků jednostranné výšky do 200 mm</t>
  </si>
  <si>
    <t>jakýmikoliv cihlami,</t>
  </si>
  <si>
    <t>,8*,1*2</t>
  </si>
  <si>
    <t>342263310R00</t>
  </si>
  <si>
    <t>Úpravy, doplňkové práce a příplatky pro sádrokartonové a sádrovláknité příčky úpravy příček pro osazení zařizovacích předmět  úprava pro osazení umývadla</t>
  </si>
  <si>
    <t>kus</t>
  </si>
  <si>
    <t>8+1</t>
  </si>
  <si>
    <t>342263410R00</t>
  </si>
  <si>
    <t>Úpravy, doplňkové práce a příplatky pro sádrokartonové a sádrovláknité příčky doplňkové práce osazení revizních dvířek plochy do 0,25 m2</t>
  </si>
  <si>
    <t>Včetně vytvoření otvoru a osazení rámu s dvířky a prošroubování.</t>
  </si>
  <si>
    <t>3+2</t>
  </si>
  <si>
    <t>342263990RV1</t>
  </si>
  <si>
    <t>Úpravy, doplňkové práce a příplatky pro sádrokartonové a sádrovláknité příčky příplatek za desku tloušťky 12,5 mm, impregnovanou, z jedné strany příčky</t>
  </si>
  <si>
    <t>(2,75+1,73+4,7)*2,69*2</t>
  </si>
  <si>
    <t>342091143R00</t>
  </si>
  <si>
    <t>Úpravy, doplňkové práce a příplatky pro sádrokartonové a sádrovláknité příčky příplatky za rozteč 400 mm u svislých profilů 100x50 mm</t>
  </si>
  <si>
    <t>(2,75+1,73+4,7)*3,27</t>
  </si>
  <si>
    <t>347016231R00</t>
  </si>
  <si>
    <t>Předstěny opláštěné sádrokartonovými deskami volně stojící, bez izolace 1x nosná ocelová konstrukce CW 100, dvojité opláštění, desky standard, tloušťky 12,5 mm, tloušťka stěny 125 mm, požární odolnost EI 45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</si>
  <si>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</si>
  <si>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</si>
  <si>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</si>
  <si>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(2,75+1,73+4,7)*2,69</t>
  </si>
  <si>
    <t>34701x</t>
  </si>
  <si>
    <t>výztuha z UA profilů pro osazení WC - dod+mtz</t>
  </si>
  <si>
    <t>m</t>
  </si>
  <si>
    <t>pro osazení WC a výlevky : 27</t>
  </si>
  <si>
    <t>553476534R</t>
  </si>
  <si>
    <t>Dvířka revizní použití: stavební otvor, prostup, šachta; funkce: klasické; šířka = 200 mm; výška = 200 mm; materiál: nerez; počet křídel: 1</t>
  </si>
  <si>
    <t>SPCM</t>
  </si>
  <si>
    <t>Specifikace</t>
  </si>
  <si>
    <t>POL3_</t>
  </si>
  <si>
    <t>553476541R</t>
  </si>
  <si>
    <t>Dvířka revizní použití: stavební otvor, prostup, šachta; funkce: klasické; šířka = 400 mm; výška = 400 mm; materiál: nerez; počet křídel: 1</t>
  </si>
  <si>
    <t>413232211R00</t>
  </si>
  <si>
    <t>Zazdívka zhlaví jakýmikoliv cihlami pálenými válcovaných nosníků výšky do 150 mm</t>
  </si>
  <si>
    <t>612409991R00</t>
  </si>
  <si>
    <t>Začištění omítek kolem oken, dveří a obkladů apod. maltou vápenou</t>
  </si>
  <si>
    <t>(,9+2,02*2)*2</t>
  </si>
  <si>
    <t>612421626R00</t>
  </si>
  <si>
    <t>Omítky vnitřní stěn vápenné nebo vápenocementové v podlaží i ve schodišti hladké</t>
  </si>
  <si>
    <t>Začátek provozního součtu</t>
  </si>
  <si>
    <t xml:space="preserve">  4024 : (2,08*2+2,51*2-,8*2)</t>
  </si>
  <si>
    <t xml:space="preserve">  (4,56*2+2,75-,8)</t>
  </si>
  <si>
    <t xml:space="preserve">  4026 : (2,09*2+2,79*2-,8*2)</t>
  </si>
  <si>
    <t xml:space="preserve">  4030 : (1,435*2+1,73-,7)</t>
  </si>
  <si>
    <t xml:space="preserve">  4026 : (4,7+2,525*2-,8-,7)</t>
  </si>
  <si>
    <t>Konec provozního součtu</t>
  </si>
  <si>
    <t>2,02*38,96</t>
  </si>
  <si>
    <t>612421637R00</t>
  </si>
  <si>
    <t>Omítky vnitřní stěn vápenné nebo vápenocementové v podlaží i ve schodišti štukové</t>
  </si>
  <si>
    <t>612481211RT8</t>
  </si>
  <si>
    <t>Vyztužení povrchu vnitřních stěn sklotextilní síťovinou s dodávkou síťoviny a stěrkového tmelu</t>
  </si>
  <si>
    <t>2,69*,4*6</t>
  </si>
  <si>
    <t>1,2*,2*2</t>
  </si>
  <si>
    <t>941955001R00</t>
  </si>
  <si>
    <t>Lešení lehké pracovní pomocné pomocné, o výšce lešeňové podlahy do 1,2 m</t>
  </si>
  <si>
    <t>800-3</t>
  </si>
  <si>
    <t>1,5*1,2*2</t>
  </si>
  <si>
    <t>941955002R00</t>
  </si>
  <si>
    <t>Lešení lehké pracovní pomocné pomocné, o výšce lešeňové podlahy přes 1,2 do 1,9 m</t>
  </si>
  <si>
    <t>15,64+18,04+2,73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</si>
  <si>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</si>
  <si>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</si>
  <si>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cca : 25+25</t>
  </si>
  <si>
    <t>12*2,3</t>
  </si>
  <si>
    <t>950 1</t>
  </si>
  <si>
    <t>ochrana podlahy(marmoleum, dlažba) před poškozením - zřízení + odstranění</t>
  </si>
  <si>
    <t>POL1_1</t>
  </si>
  <si>
    <t>cca : 12*2,3+20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</si>
  <si>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</si>
  <si>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</si>
  <si>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</si>
  <si>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</si>
  <si>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(1,18*2+1,220*4)*2,215+(2,75+4,7)*3,285-,6*1,97*8</t>
  </si>
  <si>
    <t>962086111R00</t>
  </si>
  <si>
    <t>Bourání zdiva příček z plynosilikátu a pórobetonu a ostatních nepálených zdicích materiálů o objemové hmotnosti do 500 kg/m3, tloušťky do 150 mm</t>
  </si>
  <si>
    <t>nebo vybourání otvorů jakýchkoliv rozměrů, včetně pomocného lešení o výšce podlahy do 1900 mm a pro zatížení do 1,5 kPa  (150 kg/m2),</t>
  </si>
  <si>
    <t>965048250R00</t>
  </si>
  <si>
    <t>Dočištění povrchu po vybourání dlažeb do cementové malty, plochy do 50%</t>
  </si>
  <si>
    <t>a : 15,44+18,16+2,73</t>
  </si>
  <si>
    <t>965081713R00</t>
  </si>
  <si>
    <t>Bourání podlah z keramických dlaždic, tloušťky do 10 mm, plochy přes 1 m2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</si>
  <si>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</si>
  <si>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</si>
  <si>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</si>
  <si>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</si>
  <si>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5+8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</si>
  <si>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</si>
  <si>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</si>
  <si>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(,6*9+,8*4)*1,97</t>
  </si>
  <si>
    <t>971033531R00</t>
  </si>
  <si>
    <t>Vybourání otvorů ve zdivu cihelném z jakýchkoliv cihel pálených  na jakoukoliv maltu vápenou nebo vápenocementovou, plochy do 1 m2, tloušťky do 150 mm</t>
  </si>
  <si>
    <t>základovém nebo nadzákladovém,</t>
  </si>
  <si>
    <t>Včetně pomocného lešení o výšce podlahy do 1900 mm a pro zatížení do 1,5 kPa  (150 kg/m2).</t>
  </si>
  <si>
    <t>2,02*,2</t>
  </si>
  <si>
    <t>974031664R00</t>
  </si>
  <si>
    <t>Vysekání rýh v jakémkoliv zdivu cihelném pro vtahování nosníků do zdí, před vybouráním otvorů  do hloubky 150 mm, při výšce nosníku do 150 mm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</si>
  <si>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</si>
  <si>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</si>
  <si>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</si>
  <si>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c : 2,05*(1,18*2+,85*2+,9+3,43*2+2,75-,8)</t>
  </si>
  <si>
    <t>2,05*(2,08*2+2,51*2-,8*2)</t>
  </si>
  <si>
    <t>2,05*(,85*3+,84+1,0+1,22*2+1,36*2+4,7-,8*2)</t>
  </si>
  <si>
    <t>2,05*(1,585*2+1,73*2-,8)</t>
  </si>
  <si>
    <t>2,05*(2,79*2+2,09*2-,8*2)</t>
  </si>
  <si>
    <t>767582800R00</t>
  </si>
  <si>
    <t>Demontáž podhledů roštů</t>
  </si>
  <si>
    <t>800-767</t>
  </si>
  <si>
    <t>b : 15,44+18,16+2,73</t>
  </si>
  <si>
    <t>767137803R0x</t>
  </si>
  <si>
    <t>Demontáž podhledů  sádrokartonových, desek do suti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</si>
  <si>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</si>
  <si>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</si>
  <si>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</si>
  <si>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</si>
  <si>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</si>
  <si>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</si>
  <si>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1,2,3,4,5,7,8,9,10,11,12,13,14,15,16,17,18,19,20,21,22,26,27, : </t>
  </si>
  <si>
    <t>Součet: : 5,20261</t>
  </si>
  <si>
    <t>711212000RU1</t>
  </si>
  <si>
    <t>Izolace proti vodě nátěr podkladní pod hydroizolační stěrky</t>
  </si>
  <si>
    <t>800-711</t>
  </si>
  <si>
    <t>711212002RT3</t>
  </si>
  <si>
    <t>Izolace proti vodě stěrka hydroizolační  proti vlhkosti</t>
  </si>
  <si>
    <t>jednovrstvá</t>
  </si>
  <si>
    <t>K1 : 15,64+18,04+2,73</t>
  </si>
  <si>
    <t xml:space="preserve">  (4,56*2+2,75*2-,8)</t>
  </si>
  <si>
    <t xml:space="preserve">  4030 : (1,435*2+1,73*2-,7)</t>
  </si>
  <si>
    <t xml:space="preserve">  4026 : (4,7*2+2,525*2-,8-,7)</t>
  </si>
  <si>
    <t>,1*48,14</t>
  </si>
  <si>
    <t>711212601RT2</t>
  </si>
  <si>
    <t>Izolace proti vodě doplňky těsnicí pás š.100 mm do spoje podlaha-stěna</t>
  </si>
  <si>
    <t>4024 : (2,08*2+2,51*2-,8*2)</t>
  </si>
  <si>
    <t>(4,56*2+2,75*2-,8)</t>
  </si>
  <si>
    <t>4026 : (2,09*2+2,79*2-,8*2)</t>
  </si>
  <si>
    <t>4030 : (1,435*2+1,73*2-,7)</t>
  </si>
  <si>
    <t>4026 : (4,7*2+2,525*2-,8-,7)</t>
  </si>
  <si>
    <t>711212602RT2</t>
  </si>
  <si>
    <t>Izolace proti vodě doplňky těsnicí roh do spoje podlaha stěna</t>
  </si>
  <si>
    <t>10+6+4+4+4</t>
  </si>
  <si>
    <t>998711103R00</t>
  </si>
  <si>
    <t>Přesun hmot pro izolace proti vodě svisle do 60 m</t>
  </si>
  <si>
    <t>50 m vodorovně měřeno od těžiště půdorysné plochy skládky do těžiště půdorysné plochy objektu</t>
  </si>
  <si>
    <t xml:space="preserve">33,34,35,36, : </t>
  </si>
  <si>
    <t>Součet: : 0,16586</t>
  </si>
  <si>
    <t>..poznámka</t>
  </si>
  <si>
    <t>výrobky jsou kompletní vč. povrch.úprav,kování, kotvení a veškerých souvisejících prvků dle výpisu</t>
  </si>
  <si>
    <t>POL1_0</t>
  </si>
  <si>
    <t>vč.přesunu hmot,vč.zabudování</t>
  </si>
  <si>
    <t>O - 401</t>
  </si>
  <si>
    <t>O-401  háček nástěnný nerez, kompl.dodávka a montáž dle výpisu výrobků</t>
  </si>
  <si>
    <t>ks</t>
  </si>
  <si>
    <t>Agregovaná položka</t>
  </si>
  <si>
    <t>POL2_</t>
  </si>
  <si>
    <t>O - 403</t>
  </si>
  <si>
    <t>O-403 dávkovač tekutého mýdla nerez mat, kompl.dodávka a montáž dle výpisu výrobků</t>
  </si>
  <si>
    <t>O - 404</t>
  </si>
  <si>
    <t>O-404   zásobník toaletního papíru nerez mat, kompl.dodávka a montáž dle výpisu výrobků</t>
  </si>
  <si>
    <t>O - 405</t>
  </si>
  <si>
    <t>O-405 zásobník na hygienické sáčky  HYG BAG nerez mat, kompl.dodávka a montáž dle výpisu výrobků</t>
  </si>
  <si>
    <t>O - 406</t>
  </si>
  <si>
    <t>O-406 odpadkový koš závěsný, kompl.dodávka a montáž dle výpisu výrobků</t>
  </si>
  <si>
    <t>O - 407</t>
  </si>
  <si>
    <t>O-407 elektrický osoušeč rukou, kompl.dodávka a montáž dle výpisu výrobků</t>
  </si>
  <si>
    <t xml:space="preserve">   poznámka</t>
  </si>
  <si>
    <t>výrobky nacenit kompletně vč. povrch.úprav,kování, kotvení ,zárubní a veškerých  prvků dle výpisu výrobků</t>
  </si>
  <si>
    <t>vč.přesunu hmot</t>
  </si>
  <si>
    <t>T101</t>
  </si>
  <si>
    <t>T101 -dřevěné dveře vnitřní 800/1970mm, kompl.dod+mtz dle výpisu výrobků</t>
  </si>
  <si>
    <t>T103</t>
  </si>
  <si>
    <t>T103 -dřevěné dveře vnitřní 800/1970mm, kompl.dod+mtz dle výpisu výrobků</t>
  </si>
  <si>
    <t>T106</t>
  </si>
  <si>
    <t>T106 -dřevěné dveře vnitřní 800/1970mm, kompl.dod+mtz dle výpisu výrobků</t>
  </si>
  <si>
    <t>T107</t>
  </si>
  <si>
    <t>T107 -dřevěné dveře vnitřní 700/1970mm, kompl.dod+mtz dle výpisu výrobků</t>
  </si>
  <si>
    <t>342264101R00</t>
  </si>
  <si>
    <t xml:space="preserve">Doplňkové práce osazení revizních dvířek do sádrokartonového podhledu, do 0,25 m2,  ,  </t>
  </si>
  <si>
    <t>s vyřezáním otvoru, osazením rámu s dvířky, prošroubováním a úpravou parotěsné zábrany,</t>
  </si>
  <si>
    <t>Z 201</t>
  </si>
  <si>
    <t>Z201 - SDK podhled  vč.úprav pro koncové prvky instalací, kompl.dod+mtz dle výpisu výrobků( mimo malbu, mimo rev.dvířka)</t>
  </si>
  <si>
    <t>délka závěsů 175 - 232 cm</t>
  </si>
  <si>
    <t>Z 202</t>
  </si>
  <si>
    <t>Z202- sestava sanitárních stěn na WC 2x1100/2020mm +2750/2020mm s 3xdveřmi 700/2020mm, kompl.dod+mtz dle výpisu výrobků</t>
  </si>
  <si>
    <t>soubor</t>
  </si>
  <si>
    <t>Z 205</t>
  </si>
  <si>
    <t>Z205 - sestava sanitárních stěn na WC (4x1100/2020mm+4700/2020mm s 5 x dveřmi 700/2020mm), kompl.dod+mtz dle výpisu výrobků</t>
  </si>
  <si>
    <t>553476595R</t>
  </si>
  <si>
    <t>Dvířka revizní použití: sádrokarton;  funkce: klasické;  materiál: hliník;  počet křídel: 1;  šířka = 400 mm;  výška = 400 mm;  barva: rám šedý, deska bílá</t>
  </si>
  <si>
    <t>998767103R00</t>
  </si>
  <si>
    <t>Přesun hmot pro kovové stavební doplňk. konstrukce v objektech výšky do 24 m</t>
  </si>
  <si>
    <t>50 m vodorovně</t>
  </si>
  <si>
    <t xml:space="preserve">50,55, : </t>
  </si>
  <si>
    <t>Součet: : 0,00512</t>
  </si>
  <si>
    <t>771101210RT2</t>
  </si>
  <si>
    <t>Příprava podkladu pod dlažby penetrace podkladu pod dlažby</t>
  </si>
  <si>
    <t>800-771</t>
  </si>
  <si>
    <t>771575109RV4</t>
  </si>
  <si>
    <t>Montáž podlah z dlaždic keramických 300 x 300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</si>
  <si>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</si>
  <si>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</si>
  <si>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</si>
  <si>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4024 : 2,08*2+2,51*2</t>
  </si>
  <si>
    <t>4,56*2+2,75*2</t>
  </si>
  <si>
    <t>4026 : 2,09*2+2,79*2</t>
  </si>
  <si>
    <t>4030 : 1,435*2+1,73*2</t>
  </si>
  <si>
    <t>4026 : 4,7*2+2,525*2</t>
  </si>
  <si>
    <t>771579791R00</t>
  </si>
  <si>
    <t>Příplatky k položkám montáže podlah keramických příplatek za plochu podlah keramických do 5 m2 jednotlivě</t>
  </si>
  <si>
    <t>K1 : 2,73</t>
  </si>
  <si>
    <t>7715771</t>
  </si>
  <si>
    <t>nerezový L profil ve dveřích - různé druhy podlah - kompl.dod+mtz</t>
  </si>
  <si>
    <t>,8*2</t>
  </si>
  <si>
    <t>59764</t>
  </si>
  <si>
    <t>Dlažba keramická slinutá matná 300/300/9mm, protiskluz R9, antracitově šedá</t>
  </si>
  <si>
    <t>K1 : (15,64+18,04+2,73)*1,1</t>
  </si>
  <si>
    <t>998771103R00</t>
  </si>
  <si>
    <t>Přesun hmot pro podlahy z dlaždic v objektech výšky do 24 m</t>
  </si>
  <si>
    <t xml:space="preserve">57,58,59,61,62, : </t>
  </si>
  <si>
    <t>Součet: : 0,89456</t>
  </si>
  <si>
    <t>777553020R00</t>
  </si>
  <si>
    <t>Podlahy ze stěrky silikátové s disperzí Doplňující práce pro podlahy ze stěrek silikátových penetrace nesavého podkladu podlah adhézní vrstvou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</si>
  <si>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</si>
  <si>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</si>
  <si>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</si>
  <si>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doplnění  podlah plastbetonem</t>
  </si>
  <si>
    <t>m3</t>
  </si>
  <si>
    <t>včetně dvousložkové epoxidové penetrace.</t>
  </si>
  <si>
    <t>((1,18*2+1,22*4)*,075+2,75*,1+4,7*,095+,15*,15)*,1</t>
  </si>
  <si>
    <t>998777103R00</t>
  </si>
  <si>
    <t>Přesun hmot pro podlahy syntetické v objektech výšky do 24 m</t>
  </si>
  <si>
    <t xml:space="preserve">64,65,66, : </t>
  </si>
  <si>
    <t>Součet: : 0,38395</t>
  </si>
  <si>
    <t>781101210RT1</t>
  </si>
  <si>
    <t>Příprava podkladu pod obklady penetrace podkladu pod obklady</t>
  </si>
  <si>
    <t>včetně dodávky materiálu.</t>
  </si>
  <si>
    <t>781475114RT6</t>
  </si>
  <si>
    <t>Montáž obkladů vnitřních z dlaždic keramických kladených do tmele 200 x 200 mm,  , kladených do flexibilního tmele</t>
  </si>
  <si>
    <t>spárovací hmota bílá</t>
  </si>
  <si>
    <t>2,02*48,14</t>
  </si>
  <si>
    <t>O /402 a,b,d : -(2,0+2,2+,6)*,6</t>
  </si>
  <si>
    <t>781497111RS2</t>
  </si>
  <si>
    <t xml:space="preserve">Lišty k obkladům profil ukončovací leštěný hliník, uložení do tmele, výška profilu 8 mm,  </t>
  </si>
  <si>
    <t>O /402 a,b,d : (2,0+2,2+,6)*2+6*,6</t>
  </si>
  <si>
    <t>781497121RS2</t>
  </si>
  <si>
    <t xml:space="preserve">Lišty k obkladům profil rohový eloxovaný hliník, uložení do tmele,  , výška profilu 8 mm,  </t>
  </si>
  <si>
    <t>4024 : 2,02*4</t>
  </si>
  <si>
    <t>787911111R00</t>
  </si>
  <si>
    <t>Montáž zrcadla na stěnu, lepidlem, plochy do 2 m2</t>
  </si>
  <si>
    <t>800-787</t>
  </si>
  <si>
    <t>včetně dodávky lepidla.</t>
  </si>
  <si>
    <t>O /402 a,b,d : (2,0+2,2+,6)*,6</t>
  </si>
  <si>
    <t>597813600R</t>
  </si>
  <si>
    <t>Obklad keramický typ: běžný; s glazurou (GL); tl. = 6,5 mm; a = 198 mm; b = 198 mm; povrch: hladký, matný; barva: bílá</t>
  </si>
  <si>
    <t>597813624R</t>
  </si>
  <si>
    <t>Obklad keramický typ: běžný; s glazurou (GL); tl. = 6,5 mm; a = 198 mm; b = 198 mm; povrch: hladký, lesklý; barva: žlutá</t>
  </si>
  <si>
    <t>63465127R</t>
  </si>
  <si>
    <t>sklo plavené zrcadlo; čiré; š = 1 600 mm; l = 2000,0 mm; tl = 6,0 mm</t>
  </si>
  <si>
    <t>998781102R00</t>
  </si>
  <si>
    <t>Přesun hmot pro obklady keramické v objektech výšky do 12 m</t>
  </si>
  <si>
    <t xml:space="preserve">68,69,70,71,72,73,74,75, : </t>
  </si>
  <si>
    <t>Součet: : 1,76942</t>
  </si>
  <si>
    <t>784191101R00</t>
  </si>
  <si>
    <t>Příprava povrchu Penetrace (napouštění) podkladu disperzní, jednonásobná</t>
  </si>
  <si>
    <t>800-784</t>
  </si>
  <si>
    <t>784195412R00</t>
  </si>
  <si>
    <t>Malby z malířských směsí otěruvzdorných,  , bělost 92 %, dvojnásobné</t>
  </si>
  <si>
    <t>4024 : (2,49-2,02)*(2,08*2+2,51*2)</t>
  </si>
  <si>
    <t>(2,49-2,02)*(4,56*2+2,75*2)</t>
  </si>
  <si>
    <t>4026 : (2,49-2,02)*(2,09*2+2,79*2)</t>
  </si>
  <si>
    <t>4030 : (2,49-2,02)*(1,435*2+1,73*2)</t>
  </si>
  <si>
    <t>4026 : (2,49-2,02)*(4,7*2+2,525*2)</t>
  </si>
  <si>
    <t>chodba : (5,0+5,2)*3,27</t>
  </si>
  <si>
    <t>podhled : 37,7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</si>
  <si>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</si>
  <si>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</si>
  <si>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</si>
  <si>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</si>
  <si>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</si>
  <si>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21,22,23,24,26,27,28,29,30,31, : </t>
  </si>
  <si>
    <t>Součet: : 16,73358</t>
  </si>
  <si>
    <t>979011121R00</t>
  </si>
  <si>
    <t>Svislá doprava suti a vybouraných hmot příplatek za každé další podlaží</t>
  </si>
  <si>
    <t>Součet: : 33,46717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</si>
  <si>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</si>
  <si>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</si>
  <si>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</si>
  <si>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</si>
  <si>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</si>
  <si>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234,27019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</si>
  <si>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</si>
  <si>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</si>
  <si>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</si>
  <si>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</si>
  <si>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</si>
  <si>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133,86868</t>
  </si>
  <si>
    <t>979990001R00</t>
  </si>
  <si>
    <t>Poplatek za skládku stavební suti, skupina 17 09 04 z Katalogu odpadů</t>
  </si>
  <si>
    <t>RTS 20/ I</t>
  </si>
  <si>
    <t>Včetně:</t>
  </si>
  <si>
    <t>ZTI   dle samost.rozpočtu</t>
  </si>
  <si>
    <t>210</t>
  </si>
  <si>
    <t>Elekroinstalace- silnoproud dle samostat.rozpočtu</t>
  </si>
  <si>
    <t>240</t>
  </si>
  <si>
    <t>VZT a chlazení   dle samostat.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</si>
</sst>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7" xfId="0" applyFont="1" applyBorder="1" applyAlignment="1">
      <alignment vertical="top"/>
    </xf>
    <xf numFmtId="49" fontId="17" fillId="0" borderId="38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5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8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165" fontId="21" fillId="0" borderId="0" xfId="0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4" fontId="17" fillId="0" borderId="40" xfId="0" applyNumberFormat="1" applyFont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sheetProtection algorithmName="SHA-512" hashValue="sFxckxtTxmGAvHv/PWGumb7aRLYN9N0AwBMnOkQJDzATUUD5mr3DQxDtsHiDkpxZJKf9mbkvFaT+M/312r9dPw==" saltValue="yVK8GrCb6uM/kk+/222hp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4"/>
  <sheetViews>
    <sheetView showGridLines="0" topLeftCell="B58" zoomScaleNormal="100" zoomScaleSheetLayoutView="75" workbookViewId="0">
      <selection activeCell="I7" sqref="I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197" t="s">
        <v>41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2"/>
      <c r="B2" s="72" t="s">
        <v>22</v>
      </c>
      <c r="C2" s="73"/>
      <c r="D2" s="74" t="s">
        <v>43</v>
      </c>
      <c r="E2" s="206" t="s">
        <v>44</v>
      </c>
      <c r="F2" s="207"/>
      <c r="G2" s="207"/>
      <c r="H2" s="207"/>
      <c r="I2" s="207"/>
      <c r="J2" s="208"/>
      <c r="O2" s="1"/>
    </row>
    <row r="3" spans="1:15" ht="27" hidden="1" customHeight="1" x14ac:dyDescent="0.2">
      <c r="A3" s="2"/>
      <c r="B3" s="75"/>
      <c r="C3" s="73"/>
      <c r="D3" s="76"/>
      <c r="E3" s="209"/>
      <c r="F3" s="210"/>
      <c r="G3" s="210"/>
      <c r="H3" s="210"/>
      <c r="I3" s="210"/>
      <c r="J3" s="211"/>
    </row>
    <row r="4" spans="1:15" ht="23.25" customHeight="1" x14ac:dyDescent="0.2">
      <c r="A4" s="2"/>
      <c r="B4" s="77"/>
      <c r="C4" s="78"/>
      <c r="D4" s="79"/>
      <c r="E4" s="219"/>
      <c r="F4" s="219"/>
      <c r="G4" s="219"/>
      <c r="H4" s="219"/>
      <c r="I4" s="219"/>
      <c r="J4" s="220"/>
    </row>
    <row r="5" spans="1:15" ht="24" customHeight="1" x14ac:dyDescent="0.2">
      <c r="A5" s="2"/>
      <c r="B5" s="30" t="s">
        <v>42</v>
      </c>
      <c r="D5" s="223" t="s">
        <v>45</v>
      </c>
      <c r="E5" s="224"/>
      <c r="F5" s="224"/>
      <c r="G5" s="224"/>
      <c r="H5" s="18" t="s">
        <v>40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25" t="s">
        <v>46</v>
      </c>
      <c r="E6" s="226"/>
      <c r="F6" s="226"/>
      <c r="G6" s="226"/>
      <c r="H6" s="18" t="s">
        <v>34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27" t="s">
        <v>47</v>
      </c>
      <c r="F7" s="228"/>
      <c r="G7" s="228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0" t="s">
        <v>51</v>
      </c>
      <c r="H8" s="18" t="s">
        <v>40</v>
      </c>
      <c r="I8" s="82" t="s">
        <v>54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34</v>
      </c>
      <c r="I9" s="82" t="s">
        <v>55</v>
      </c>
      <c r="J9" s="8"/>
    </row>
    <row r="10" spans="1:15" ht="15.75" hidden="1" customHeight="1" x14ac:dyDescent="0.2">
      <c r="A10" s="2"/>
      <c r="B10" s="34"/>
      <c r="C10" s="53"/>
      <c r="D10" s="81" t="s">
        <v>48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13"/>
      <c r="E11" s="213"/>
      <c r="F11" s="213"/>
      <c r="G11" s="213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18"/>
      <c r="E12" s="218"/>
      <c r="F12" s="218"/>
      <c r="G12" s="218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21"/>
      <c r="F13" s="222"/>
      <c r="G13" s="22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12"/>
      <c r="F15" s="212"/>
      <c r="G15" s="214"/>
      <c r="H15" s="214"/>
      <c r="I15" s="214" t="s">
        <v>29</v>
      </c>
      <c r="J15" s="215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3"/>
      <c r="F16" s="204"/>
      <c r="G16" s="203"/>
      <c r="H16" s="204"/>
      <c r="I16" s="203">
        <f>SUMIF(F59:F80,A16,I59:I80)+SUMIF(F59:F80,"PSU",I59:I80)</f>
        <v>0</v>
      </c>
      <c r="J16" s="205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3"/>
      <c r="F17" s="204"/>
      <c r="G17" s="203"/>
      <c r="H17" s="204"/>
      <c r="I17" s="203">
        <f>SUMIF(F59:F80,A17,I59:I80)</f>
        <v>0</v>
      </c>
      <c r="J17" s="205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3"/>
      <c r="F18" s="204"/>
      <c r="G18" s="203"/>
      <c r="H18" s="204"/>
      <c r="I18" s="203">
        <f>SUMIF(F59:F80,A18,I59:I80)</f>
        <v>0</v>
      </c>
      <c r="J18" s="205"/>
    </row>
    <row r="19" spans="1:10" ht="23.25" customHeight="1" x14ac:dyDescent="0.2">
      <c r="A19" s="142" t="s">
        <v>120</v>
      </c>
      <c r="B19" s="37" t="s">
        <v>27</v>
      </c>
      <c r="C19" s="58"/>
      <c r="D19" s="59"/>
      <c r="E19" s="203"/>
      <c r="F19" s="204"/>
      <c r="G19" s="203"/>
      <c r="H19" s="204"/>
      <c r="I19" s="203">
        <f>SUMIF(F59:F80,A19,I59:I80)</f>
        <v>0</v>
      </c>
      <c r="J19" s="205"/>
    </row>
    <row r="20" spans="1:10" ht="23.25" customHeight="1" x14ac:dyDescent="0.2">
      <c r="A20" s="142" t="s">
        <v>121</v>
      </c>
      <c r="B20" s="37" t="s">
        <v>28</v>
      </c>
      <c r="C20" s="58"/>
      <c r="D20" s="59"/>
      <c r="E20" s="203"/>
      <c r="F20" s="204"/>
      <c r="G20" s="203"/>
      <c r="H20" s="204"/>
      <c r="I20" s="203">
        <f>SUMIF(F59:F80,A20,I59:I80)</f>
        <v>0</v>
      </c>
      <c r="J20" s="205"/>
    </row>
    <row r="21" spans="1:10" ht="23.25" customHeight="1" x14ac:dyDescent="0.2">
      <c r="A21" s="2"/>
      <c r="B21" s="47" t="s">
        <v>29</v>
      </c>
      <c r="C21" s="60"/>
      <c r="D21" s="61"/>
      <c r="E21" s="216"/>
      <c r="F21" s="217"/>
      <c r="G21" s="216"/>
      <c r="H21" s="217"/>
      <c r="I21" s="216">
        <f>SUM(I16:J20)</f>
        <v>0</v>
      </c>
      <c r="J21" s="234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32">
        <f>ZakladDPHSniVypocet</f>
        <v>0</v>
      </c>
      <c r="H23" s="233"/>
      <c r="I23" s="233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30">
        <v>0</v>
      </c>
      <c r="H24" s="231"/>
      <c r="I24" s="231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32">
        <f>ZakladDPHZaklVypocet</f>
        <v>0</v>
      </c>
      <c r="H25" s="233"/>
      <c r="I25" s="233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00">
        <v>332600</v>
      </c>
      <c r="H26" s="201"/>
      <c r="I26" s="201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02">
        <f>CenaCelkemBezDPH-(ZakladDPHSni+ZakladDPHZakl)</f>
        <v>0</v>
      </c>
      <c r="H27" s="202"/>
      <c r="I27" s="202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35">
        <f>IF(A28&gt;50, ROUNDUP(A27, 0), ROUNDDOWN(A27, 0))</f>
        <v>0</v>
      </c>
      <c r="H28" s="236"/>
      <c r="I28" s="236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35">
        <f>ZakladDPHSni+DPHSni+ZakladDPHZakl+DPHZakl+Zaokrouhleni</f>
        <v>332600</v>
      </c>
      <c r="H29" s="235"/>
      <c r="I29" s="235"/>
      <c r="J29" s="122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37"/>
      <c r="E34" s="238"/>
      <c r="G34" s="239"/>
      <c r="H34" s="240"/>
      <c r="I34" s="240"/>
      <c r="J34" s="24"/>
    </row>
    <row r="35" spans="1:10" ht="12.75" customHeight="1" x14ac:dyDescent="0.2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56</v>
      </c>
      <c r="C39" s="241"/>
      <c r="D39" s="241"/>
      <c r="E39" s="241"/>
      <c r="F39" s="99">
        <f>'00 0 Naklady'!AD22+'1 1 Pol'!AD273+'1 2 Pol'!AD15</f>
        <v>0</v>
      </c>
      <c r="G39" s="100">
        <f>'00 0 Naklady'!AE22+'1 1 Pol'!AE273+'1 2 Pol'!AE15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42" t="s">
        <v>57</v>
      </c>
      <c r="D40" s="242"/>
      <c r="E40" s="242"/>
      <c r="F40" s="105">
        <f>'00 0 Naklady'!AD22</f>
        <v>0</v>
      </c>
      <c r="G40" s="106">
        <f>'00 0 Naklady'!AE22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87">
        <v>3</v>
      </c>
      <c r="B41" s="109" t="s">
        <v>58</v>
      </c>
      <c r="C41" s="241" t="s">
        <v>59</v>
      </c>
      <c r="D41" s="241"/>
      <c r="E41" s="241"/>
      <c r="F41" s="110">
        <f>'00 0 Naklady'!AD22</f>
        <v>0</v>
      </c>
      <c r="G41" s="101">
        <f>'00 0 Naklady'!AE22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7">
        <v>2</v>
      </c>
      <c r="B42" s="104"/>
      <c r="C42" s="242" t="s">
        <v>60</v>
      </c>
      <c r="D42" s="242"/>
      <c r="E42" s="242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61</v>
      </c>
      <c r="C43" s="242" t="s">
        <v>62</v>
      </c>
      <c r="D43" s="242"/>
      <c r="E43" s="242"/>
      <c r="F43" s="105">
        <f>'1 1 Pol'!AD273+'1 2 Pol'!AD15</f>
        <v>0</v>
      </c>
      <c r="G43" s="106">
        <f>'1 1 Pol'!AE273+'1 2 Pol'!AE15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61</v>
      </c>
      <c r="C44" s="241" t="s">
        <v>63</v>
      </c>
      <c r="D44" s="241"/>
      <c r="E44" s="241"/>
      <c r="F44" s="110">
        <f>'1 1 Pol'!AD273</f>
        <v>0</v>
      </c>
      <c r="G44" s="101">
        <f>'1 1 Pol'!AE273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>
        <v>3</v>
      </c>
      <c r="B45" s="109" t="s">
        <v>64</v>
      </c>
      <c r="C45" s="241" t="s">
        <v>65</v>
      </c>
      <c r="D45" s="241"/>
      <c r="E45" s="241"/>
      <c r="F45" s="110">
        <f>'1 2 Pol'!AD15</f>
        <v>0</v>
      </c>
      <c r="G45" s="101">
        <f>'1 2 Pol'!AE15</f>
        <v>0</v>
      </c>
      <c r="H45" s="101"/>
      <c r="I45" s="102">
        <f>F45+G45+H45</f>
        <v>0</v>
      </c>
      <c r="J45" s="103" t="str">
        <f>IF(CenaCelkemVypocet=0,"",I45/CenaCelkemVypocet*100)</f>
        <v/>
      </c>
    </row>
    <row r="46" spans="1:10" ht="25.5" customHeight="1" x14ac:dyDescent="0.2">
      <c r="A46" s="87"/>
      <c r="B46" s="243" t="s">
        <v>66</v>
      </c>
      <c r="C46" s="244"/>
      <c r="D46" s="244"/>
      <c r="E46" s="244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3">
        <f>SUMIF(A39:A45,"=1",I39:I45)</f>
        <v>0</v>
      </c>
      <c r="J46" s="114">
        <f>SUMIF(A39:A45,"=1",J39:J45)</f>
        <v>0</v>
      </c>
    </row>
    <row r="48" spans="1:10" x14ac:dyDescent="0.2">
      <c r="A48" t="s">
        <v>68</v>
      </c>
      <c r="B48" t="s">
        <v>69</v>
      </c>
    </row>
    <row r="49" spans="1:10" x14ac:dyDescent="0.2">
      <c r="A49" t="s">
        <v>70</v>
      </c>
      <c r="B49" t="s">
        <v>71</v>
      </c>
    </row>
    <row r="50" spans="1:10" x14ac:dyDescent="0.2">
      <c r="A50" t="s">
        <v>72</v>
      </c>
      <c r="B50" t="s">
        <v>73</v>
      </c>
    </row>
    <row r="51" spans="1:10" x14ac:dyDescent="0.2">
      <c r="A51" t="s">
        <v>70</v>
      </c>
      <c r="B51" t="s">
        <v>74</v>
      </c>
    </row>
    <row r="52" spans="1:10" x14ac:dyDescent="0.2">
      <c r="A52" t="s">
        <v>72</v>
      </c>
      <c r="B52" t="s">
        <v>75</v>
      </c>
    </row>
    <row r="53" spans="1:10" x14ac:dyDescent="0.2">
      <c r="A53" t="s">
        <v>72</v>
      </c>
      <c r="B53" t="s">
        <v>76</v>
      </c>
    </row>
    <row r="56" spans="1:10" ht="15.75" x14ac:dyDescent="0.25">
      <c r="B56" s="123" t="s">
        <v>77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78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79</v>
      </c>
      <c r="C59" s="245" t="s">
        <v>80</v>
      </c>
      <c r="D59" s="246"/>
      <c r="E59" s="246"/>
      <c r="F59" s="140" t="s">
        <v>24</v>
      </c>
      <c r="G59" s="132"/>
      <c r="H59" s="132"/>
      <c r="I59" s="132">
        <f>'1 1 Pol'!G8</f>
        <v>0</v>
      </c>
      <c r="J59" s="137" t="str">
        <f>IF(I81=0,"",I59/I81*100)</f>
        <v/>
      </c>
    </row>
    <row r="60" spans="1:10" ht="36.75" customHeight="1" x14ac:dyDescent="0.2">
      <c r="A60" s="126"/>
      <c r="B60" s="131" t="s">
        <v>81</v>
      </c>
      <c r="C60" s="245" t="s">
        <v>82</v>
      </c>
      <c r="D60" s="246"/>
      <c r="E60" s="246"/>
      <c r="F60" s="140" t="s">
        <v>24</v>
      </c>
      <c r="G60" s="132"/>
      <c r="H60" s="132"/>
      <c r="I60" s="132">
        <f>'1 1 Pol'!G17</f>
        <v>0</v>
      </c>
      <c r="J60" s="137" t="str">
        <f>IF(I81=0,"",I60/I81*100)</f>
        <v/>
      </c>
    </row>
    <row r="61" spans="1:10" ht="36.75" customHeight="1" x14ac:dyDescent="0.2">
      <c r="A61" s="126"/>
      <c r="B61" s="131" t="s">
        <v>83</v>
      </c>
      <c r="C61" s="245" t="s">
        <v>84</v>
      </c>
      <c r="D61" s="246"/>
      <c r="E61" s="246"/>
      <c r="F61" s="140" t="s">
        <v>24</v>
      </c>
      <c r="G61" s="132"/>
      <c r="H61" s="132"/>
      <c r="I61" s="132">
        <f>'1 1 Pol'!G37</f>
        <v>0</v>
      </c>
      <c r="J61" s="137" t="str">
        <f>IF(I81=0,"",I61/I81*100)</f>
        <v/>
      </c>
    </row>
    <row r="62" spans="1:10" ht="36.75" customHeight="1" x14ac:dyDescent="0.2">
      <c r="A62" s="126"/>
      <c r="B62" s="131" t="s">
        <v>85</v>
      </c>
      <c r="C62" s="245" t="s">
        <v>86</v>
      </c>
      <c r="D62" s="246"/>
      <c r="E62" s="246"/>
      <c r="F62" s="140" t="s">
        <v>24</v>
      </c>
      <c r="G62" s="132"/>
      <c r="H62" s="132"/>
      <c r="I62" s="132">
        <f>'1 1 Pol'!G39</f>
        <v>0</v>
      </c>
      <c r="J62" s="137" t="str">
        <f>IF(I81=0,"",I62/I81*100)</f>
        <v/>
      </c>
    </row>
    <row r="63" spans="1:10" ht="36.75" customHeight="1" x14ac:dyDescent="0.2">
      <c r="A63" s="126"/>
      <c r="B63" s="131" t="s">
        <v>87</v>
      </c>
      <c r="C63" s="245" t="s">
        <v>88</v>
      </c>
      <c r="D63" s="246"/>
      <c r="E63" s="246"/>
      <c r="F63" s="140" t="s">
        <v>24</v>
      </c>
      <c r="G63" s="132"/>
      <c r="H63" s="132"/>
      <c r="I63" s="132">
        <f>'1 1 Pol'!G55</f>
        <v>0</v>
      </c>
      <c r="J63" s="137" t="str">
        <f>IF(I81=0,"",I63/I81*100)</f>
        <v/>
      </c>
    </row>
    <row r="64" spans="1:10" ht="36.75" customHeight="1" x14ac:dyDescent="0.2">
      <c r="A64" s="126"/>
      <c r="B64" s="131" t="s">
        <v>89</v>
      </c>
      <c r="C64" s="245" t="s">
        <v>90</v>
      </c>
      <c r="D64" s="246"/>
      <c r="E64" s="246"/>
      <c r="F64" s="140" t="s">
        <v>24</v>
      </c>
      <c r="G64" s="132"/>
      <c r="H64" s="132"/>
      <c r="I64" s="132">
        <f>'1 1 Pol'!G60</f>
        <v>0</v>
      </c>
      <c r="J64" s="137" t="str">
        <f>IF(I81=0,"",I64/I81*100)</f>
        <v/>
      </c>
    </row>
    <row r="65" spans="1:10" ht="36.75" customHeight="1" x14ac:dyDescent="0.2">
      <c r="A65" s="126"/>
      <c r="B65" s="131" t="s">
        <v>91</v>
      </c>
      <c r="C65" s="245" t="s">
        <v>92</v>
      </c>
      <c r="D65" s="246"/>
      <c r="E65" s="246"/>
      <c r="F65" s="140" t="s">
        <v>24</v>
      </c>
      <c r="G65" s="132"/>
      <c r="H65" s="132"/>
      <c r="I65" s="132">
        <f>'1 1 Pol'!G66</f>
        <v>0</v>
      </c>
      <c r="J65" s="137" t="str">
        <f>IF(I81=0,"",I65/I81*100)</f>
        <v/>
      </c>
    </row>
    <row r="66" spans="1:10" ht="36.75" customHeight="1" x14ac:dyDescent="0.2">
      <c r="A66" s="126"/>
      <c r="B66" s="131" t="s">
        <v>93</v>
      </c>
      <c r="C66" s="245" t="s">
        <v>94</v>
      </c>
      <c r="D66" s="246"/>
      <c r="E66" s="246"/>
      <c r="F66" s="140" t="s">
        <v>24</v>
      </c>
      <c r="G66" s="132"/>
      <c r="H66" s="132"/>
      <c r="I66" s="132">
        <f>'1 1 Pol'!G98</f>
        <v>0</v>
      </c>
      <c r="J66" s="137" t="str">
        <f>IF(I81=0,"",I66/I81*100)</f>
        <v/>
      </c>
    </row>
    <row r="67" spans="1:10" ht="36.75" customHeight="1" x14ac:dyDescent="0.2">
      <c r="A67" s="126"/>
      <c r="B67" s="131" t="s">
        <v>95</v>
      </c>
      <c r="C67" s="245" t="s">
        <v>96</v>
      </c>
      <c r="D67" s="246"/>
      <c r="E67" s="246"/>
      <c r="F67" s="140" t="s">
        <v>25</v>
      </c>
      <c r="G67" s="132"/>
      <c r="H67" s="132"/>
      <c r="I67" s="132">
        <f>'1 1 Pol'!G104</f>
        <v>0</v>
      </c>
      <c r="J67" s="137" t="str">
        <f>IF(I81=0,"",I67/I81*100)</f>
        <v/>
      </c>
    </row>
    <row r="68" spans="1:10" ht="36.75" customHeight="1" x14ac:dyDescent="0.2">
      <c r="A68" s="126"/>
      <c r="B68" s="131" t="s">
        <v>97</v>
      </c>
      <c r="C68" s="245" t="s">
        <v>98</v>
      </c>
      <c r="D68" s="246"/>
      <c r="E68" s="246"/>
      <c r="F68" s="140" t="s">
        <v>25</v>
      </c>
      <c r="G68" s="132"/>
      <c r="H68" s="132"/>
      <c r="I68" s="132">
        <f>'1 2 Pol'!G8</f>
        <v>0</v>
      </c>
      <c r="J68" s="137" t="str">
        <f>IF(I81=0,"",I68/I81*100)</f>
        <v/>
      </c>
    </row>
    <row r="69" spans="1:10" ht="36.75" customHeight="1" x14ac:dyDescent="0.2">
      <c r="A69" s="126"/>
      <c r="B69" s="131" t="s">
        <v>99</v>
      </c>
      <c r="C69" s="245" t="s">
        <v>100</v>
      </c>
      <c r="D69" s="246"/>
      <c r="E69" s="246"/>
      <c r="F69" s="140" t="s">
        <v>25</v>
      </c>
      <c r="G69" s="132"/>
      <c r="H69" s="132"/>
      <c r="I69" s="132">
        <f>'1 1 Pol'!G130</f>
        <v>0</v>
      </c>
      <c r="J69" s="137" t="str">
        <f>IF(I81=0,"",I69/I81*100)</f>
        <v/>
      </c>
    </row>
    <row r="70" spans="1:10" ht="36.75" customHeight="1" x14ac:dyDescent="0.2">
      <c r="A70" s="126"/>
      <c r="B70" s="131" t="s">
        <v>101</v>
      </c>
      <c r="C70" s="245" t="s">
        <v>102</v>
      </c>
      <c r="D70" s="246"/>
      <c r="E70" s="246"/>
      <c r="F70" s="140" t="s">
        <v>25</v>
      </c>
      <c r="G70" s="132"/>
      <c r="H70" s="132"/>
      <c r="I70" s="132">
        <f>'1 1 Pol'!G139</f>
        <v>0</v>
      </c>
      <c r="J70" s="137" t="str">
        <f>IF(I81=0,"",I70/I81*100)</f>
        <v/>
      </c>
    </row>
    <row r="71" spans="1:10" ht="36.75" customHeight="1" x14ac:dyDescent="0.2">
      <c r="A71" s="126"/>
      <c r="B71" s="131" t="s">
        <v>103</v>
      </c>
      <c r="C71" s="245" t="s">
        <v>104</v>
      </c>
      <c r="D71" s="246"/>
      <c r="E71" s="246"/>
      <c r="F71" s="140" t="s">
        <v>25</v>
      </c>
      <c r="G71" s="132"/>
      <c r="H71" s="132"/>
      <c r="I71" s="132">
        <f>'1 1 Pol'!G146</f>
        <v>0</v>
      </c>
      <c r="J71" s="137" t="str">
        <f>IF(I81=0,"",I71/I81*100)</f>
        <v/>
      </c>
    </row>
    <row r="72" spans="1:10" ht="36.75" customHeight="1" x14ac:dyDescent="0.2">
      <c r="A72" s="126"/>
      <c r="B72" s="131" t="s">
        <v>105</v>
      </c>
      <c r="C72" s="245" t="s">
        <v>106</v>
      </c>
      <c r="D72" s="246"/>
      <c r="E72" s="246"/>
      <c r="F72" s="140" t="s">
        <v>25</v>
      </c>
      <c r="G72" s="132"/>
      <c r="H72" s="132"/>
      <c r="I72" s="132">
        <f>'1 1 Pol'!G161</f>
        <v>0</v>
      </c>
      <c r="J72" s="137" t="str">
        <f>IF(I81=0,"",I72/I81*100)</f>
        <v/>
      </c>
    </row>
    <row r="73" spans="1:10" ht="36.75" customHeight="1" x14ac:dyDescent="0.2">
      <c r="A73" s="126"/>
      <c r="B73" s="131" t="s">
        <v>107</v>
      </c>
      <c r="C73" s="245" t="s">
        <v>108</v>
      </c>
      <c r="D73" s="246"/>
      <c r="E73" s="246"/>
      <c r="F73" s="140" t="s">
        <v>25</v>
      </c>
      <c r="G73" s="132"/>
      <c r="H73" s="132"/>
      <c r="I73" s="132">
        <f>'1 1 Pol'!G184</f>
        <v>0</v>
      </c>
      <c r="J73" s="137" t="str">
        <f>IF(I81=0,"",I73/I81*100)</f>
        <v/>
      </c>
    </row>
    <row r="74" spans="1:10" ht="36.75" customHeight="1" x14ac:dyDescent="0.2">
      <c r="A74" s="126"/>
      <c r="B74" s="131" t="s">
        <v>109</v>
      </c>
      <c r="C74" s="245" t="s">
        <v>110</v>
      </c>
      <c r="D74" s="246"/>
      <c r="E74" s="246"/>
      <c r="F74" s="140" t="s">
        <v>25</v>
      </c>
      <c r="G74" s="132"/>
      <c r="H74" s="132"/>
      <c r="I74" s="132">
        <f>'1 1 Pol'!G197</f>
        <v>0</v>
      </c>
      <c r="J74" s="137" t="str">
        <f>IF(I81=0,"",I74/I81*100)</f>
        <v/>
      </c>
    </row>
    <row r="75" spans="1:10" ht="36.75" customHeight="1" x14ac:dyDescent="0.2">
      <c r="A75" s="126"/>
      <c r="B75" s="131" t="s">
        <v>111</v>
      </c>
      <c r="C75" s="245" t="s">
        <v>112</v>
      </c>
      <c r="D75" s="246"/>
      <c r="E75" s="246"/>
      <c r="F75" s="140" t="s">
        <v>25</v>
      </c>
      <c r="G75" s="132"/>
      <c r="H75" s="132"/>
      <c r="I75" s="132">
        <f>'1 1 Pol'!G231</f>
        <v>0</v>
      </c>
      <c r="J75" s="137" t="str">
        <f>IF(I81=0,"",I75/I81*100)</f>
        <v/>
      </c>
    </row>
    <row r="76" spans="1:10" ht="36.75" customHeight="1" x14ac:dyDescent="0.2">
      <c r="A76" s="126"/>
      <c r="B76" s="131" t="s">
        <v>113</v>
      </c>
      <c r="C76" s="245" t="s">
        <v>114</v>
      </c>
      <c r="D76" s="246"/>
      <c r="E76" s="246"/>
      <c r="F76" s="140" t="s">
        <v>26</v>
      </c>
      <c r="G76" s="132"/>
      <c r="H76" s="132"/>
      <c r="I76" s="132">
        <f>'1 2 Pol'!G10</f>
        <v>0</v>
      </c>
      <c r="J76" s="137" t="str">
        <f>IF(I81=0,"",I76/I81*100)</f>
        <v/>
      </c>
    </row>
    <row r="77" spans="1:10" ht="36.75" customHeight="1" x14ac:dyDescent="0.2">
      <c r="A77" s="126"/>
      <c r="B77" s="131" t="s">
        <v>115</v>
      </c>
      <c r="C77" s="245" t="s">
        <v>116</v>
      </c>
      <c r="D77" s="246"/>
      <c r="E77" s="246"/>
      <c r="F77" s="140" t="s">
        <v>26</v>
      </c>
      <c r="G77" s="132"/>
      <c r="H77" s="132"/>
      <c r="I77" s="132">
        <f>'1 2 Pol'!G12</f>
        <v>0</v>
      </c>
      <c r="J77" s="137" t="str">
        <f>IF(I81=0,"",I77/I81*100)</f>
        <v/>
      </c>
    </row>
    <row r="78" spans="1:10" ht="36.75" customHeight="1" x14ac:dyDescent="0.2">
      <c r="A78" s="126"/>
      <c r="B78" s="131" t="s">
        <v>117</v>
      </c>
      <c r="C78" s="245" t="s">
        <v>118</v>
      </c>
      <c r="D78" s="246"/>
      <c r="E78" s="246"/>
      <c r="F78" s="140" t="s">
        <v>119</v>
      </c>
      <c r="G78" s="132"/>
      <c r="H78" s="132"/>
      <c r="I78" s="132">
        <f>'1 1 Pol'!G241</f>
        <v>0</v>
      </c>
      <c r="J78" s="137" t="str">
        <f>IF(I81=0,"",I78/I81*100)</f>
        <v/>
      </c>
    </row>
    <row r="79" spans="1:10" ht="36.75" customHeight="1" x14ac:dyDescent="0.2">
      <c r="A79" s="126"/>
      <c r="B79" s="131" t="s">
        <v>120</v>
      </c>
      <c r="C79" s="245" t="s">
        <v>27</v>
      </c>
      <c r="D79" s="246"/>
      <c r="E79" s="246"/>
      <c r="F79" s="140" t="s">
        <v>120</v>
      </c>
      <c r="G79" s="132"/>
      <c r="H79" s="132"/>
      <c r="I79" s="132">
        <f>'00 0 Naklady'!G8</f>
        <v>0</v>
      </c>
      <c r="J79" s="137" t="str">
        <f>IF(I81=0,"",I79/I81*100)</f>
        <v/>
      </c>
    </row>
    <row r="80" spans="1:10" ht="36.75" customHeight="1" x14ac:dyDescent="0.2">
      <c r="A80" s="126"/>
      <c r="B80" s="131" t="s">
        <v>121</v>
      </c>
      <c r="C80" s="245" t="s">
        <v>28</v>
      </c>
      <c r="D80" s="246"/>
      <c r="E80" s="246"/>
      <c r="F80" s="140" t="s">
        <v>121</v>
      </c>
      <c r="G80" s="132"/>
      <c r="H80" s="132"/>
      <c r="I80" s="132">
        <f>'00 0 Naklady'!G16</f>
        <v>0</v>
      </c>
      <c r="J80" s="137" t="str">
        <f>IF(I81=0,"",I80/I81*100)</f>
        <v/>
      </c>
    </row>
    <row r="81" spans="1:10" ht="25.5" customHeight="1" x14ac:dyDescent="0.2">
      <c r="A81" s="127"/>
      <c r="B81" s="133" t="s">
        <v>1</v>
      </c>
      <c r="C81" s="134"/>
      <c r="D81" s="135"/>
      <c r="E81" s="135"/>
      <c r="F81" s="141"/>
      <c r="G81" s="136"/>
      <c r="H81" s="136"/>
      <c r="I81" s="136">
        <f>SUM(I59:I80)</f>
        <v>0</v>
      </c>
      <c r="J81" s="138">
        <f>SUM(J59:J80)</f>
        <v>0</v>
      </c>
    </row>
    <row r="82" spans="1:10" x14ac:dyDescent="0.2">
      <c r="F82" s="86"/>
      <c r="G82" s="86"/>
      <c r="H82" s="86"/>
      <c r="I82" s="86"/>
      <c r="J82" s="139"/>
    </row>
    <row r="83" spans="1:10" x14ac:dyDescent="0.2">
      <c r="F83" s="86"/>
      <c r="G83" s="86"/>
      <c r="H83" s="86"/>
      <c r="I83" s="86"/>
      <c r="J83" s="139"/>
    </row>
    <row r="84" spans="1:10" x14ac:dyDescent="0.2">
      <c r="F84" s="86"/>
      <c r="G84" s="86"/>
      <c r="H84" s="86"/>
      <c r="I84" s="86"/>
      <c r="J84" s="139"/>
    </row>
  </sheetData>
  <sheetProtection algorithmName="SHA-512" hashValue="/C+Ejp5YTL+s+JoIY1xLLHv8Bpy9AXJckzvHR2EJU2Q+WUPh6T9JPP1PC3AOl5uc/zMBw3vqML6IJccTrcCTqQ==" saltValue="nBGFOT0M3rvgtvFju4vub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49" t="s">
        <v>7</v>
      </c>
      <c r="B2" s="48"/>
      <c r="C2" s="249"/>
      <c r="D2" s="249"/>
      <c r="E2" s="249"/>
      <c r="F2" s="249"/>
      <c r="G2" s="250"/>
    </row>
    <row r="3" spans="1:7" ht="24.95" customHeight="1" x14ac:dyDescent="0.2">
      <c r="A3" s="49" t="s">
        <v>8</v>
      </c>
      <c r="B3" s="48"/>
      <c r="C3" s="249"/>
      <c r="D3" s="249"/>
      <c r="E3" s="249"/>
      <c r="F3" s="249"/>
      <c r="G3" s="250"/>
    </row>
    <row r="4" spans="1:7" ht="24.95" customHeight="1" x14ac:dyDescent="0.2">
      <c r="A4" s="49" t="s">
        <v>9</v>
      </c>
      <c r="B4" s="48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algorithmName="SHA-512" hashValue="tBxO/MyRzRL1Pqz+zEpH5SAFIEWsWX0rjY6V9XOo8uaoawmOuL7/QRL8FveeXDM5q8w9DccKP4kHGAWJ5u4Gmg==" saltValue="FpsSnOkukFhWZd/u2hYCc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3FFE1-6E7A-44D3-B813-75522ACF1505}">
  <sheetPr>
    <outlinePr summaryBelow="0"/>
  </sheetPr>
  <dimension ref="A1:BG5000"/>
  <sheetViews>
    <sheetView workbookViewId="0">
      <pane xSplit="1" topLeftCell="B1" activePane="topRight" state="frozen"/>
      <selection activeCell="A8" sqref="A8"/>
      <selection pane="topRight" activeCell="Y29" sqref="Y29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8" max="28" width="0" hidden="1" customWidth="1"/>
    <col min="30" max="40" width="0" hidden="1" customWidth="1"/>
    <col min="52" max="52" width="98.7109375" customWidth="1"/>
  </cols>
  <sheetData>
    <row r="1" spans="1:59" ht="15.75" customHeight="1" x14ac:dyDescent="0.25">
      <c r="A1" s="255" t="s">
        <v>122</v>
      </c>
      <c r="B1" s="255"/>
      <c r="C1" s="255"/>
      <c r="D1" s="255"/>
      <c r="E1" s="255"/>
      <c r="F1" s="255"/>
      <c r="G1" s="255"/>
      <c r="AF1" t="s">
        <v>123</v>
      </c>
    </row>
    <row r="2" spans="1:59" ht="25.15" customHeight="1" x14ac:dyDescent="0.2">
      <c r="A2" s="49" t="s">
        <v>7</v>
      </c>
      <c r="B2" s="48" t="s">
        <v>43</v>
      </c>
      <c r="C2" s="256" t="s">
        <v>44</v>
      </c>
      <c r="D2" s="257"/>
      <c r="E2" s="257"/>
      <c r="F2" s="257"/>
      <c r="G2" s="258"/>
      <c r="AF2" t="s">
        <v>124</v>
      </c>
    </row>
    <row r="3" spans="1:59" ht="25.15" customHeight="1" x14ac:dyDescent="0.2">
      <c r="A3" s="49" t="s">
        <v>8</v>
      </c>
      <c r="B3" s="48" t="s">
        <v>125</v>
      </c>
      <c r="C3" s="256" t="s">
        <v>126</v>
      </c>
      <c r="D3" s="257"/>
      <c r="E3" s="257"/>
      <c r="F3" s="257"/>
      <c r="G3" s="258"/>
      <c r="AB3" s="124" t="s">
        <v>127</v>
      </c>
      <c r="AF3" t="s">
        <v>128</v>
      </c>
    </row>
    <row r="4" spans="1:59" ht="25.15" customHeight="1" x14ac:dyDescent="0.2">
      <c r="A4" s="143" t="s">
        <v>9</v>
      </c>
      <c r="B4" s="144" t="s">
        <v>58</v>
      </c>
      <c r="C4" s="259" t="s">
        <v>59</v>
      </c>
      <c r="D4" s="260"/>
      <c r="E4" s="260"/>
      <c r="F4" s="260"/>
      <c r="G4" s="261"/>
      <c r="AF4" t="s">
        <v>129</v>
      </c>
    </row>
    <row r="5" spans="1:59" x14ac:dyDescent="0.2">
      <c r="D5" s="10"/>
    </row>
    <row r="6" spans="1:59" ht="38.25" x14ac:dyDescent="0.2">
      <c r="A6" s="146" t="s">
        <v>130</v>
      </c>
      <c r="B6" s="148" t="s">
        <v>131</v>
      </c>
      <c r="C6" s="148" t="s">
        <v>132</v>
      </c>
      <c r="D6" s="147" t="s">
        <v>133</v>
      </c>
      <c r="E6" s="146" t="s">
        <v>134</v>
      </c>
      <c r="F6" s="145" t="s">
        <v>135</v>
      </c>
      <c r="G6" s="146" t="s">
        <v>29</v>
      </c>
      <c r="H6" s="149" t="s">
        <v>30</v>
      </c>
      <c r="I6" s="149" t="s">
        <v>136</v>
      </c>
      <c r="J6" s="149" t="s">
        <v>31</v>
      </c>
      <c r="K6" s="149" t="s">
        <v>137</v>
      </c>
      <c r="L6" s="149" t="s">
        <v>138</v>
      </c>
      <c r="M6" s="149" t="s">
        <v>139</v>
      </c>
      <c r="N6" s="149" t="s">
        <v>140</v>
      </c>
      <c r="O6" s="149" t="s">
        <v>141</v>
      </c>
      <c r="P6" s="149" t="s">
        <v>142</v>
      </c>
      <c r="Q6" s="149" t="s">
        <v>143</v>
      </c>
      <c r="R6" s="149" t="s">
        <v>144</v>
      </c>
      <c r="S6" s="149" t="s">
        <v>145</v>
      </c>
      <c r="T6" s="149" t="s">
        <v>146</v>
      </c>
      <c r="U6" s="149" t="s">
        <v>147</v>
      </c>
      <c r="V6" s="149" t="s">
        <v>148</v>
      </c>
      <c r="W6" s="149" t="s">
        <v>149</v>
      </c>
      <c r="X6" s="149" t="s">
        <v>150</v>
      </c>
    </row>
    <row r="7" spans="1:59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59" x14ac:dyDescent="0.2">
      <c r="A8" s="162" t="s">
        <v>151</v>
      </c>
      <c r="B8" s="163" t="s">
        <v>120</v>
      </c>
      <c r="C8" s="181" t="s">
        <v>27</v>
      </c>
      <c r="D8" s="164"/>
      <c r="E8" s="165"/>
      <c r="F8" s="166"/>
      <c r="G8" s="166">
        <f>SUMIF(AF9:AF15,"&lt;&gt;NOR",G9:G15)</f>
        <v>0</v>
      </c>
      <c r="H8" s="166"/>
      <c r="I8" s="166">
        <f>SUM(I9:I15)</f>
        <v>0</v>
      </c>
      <c r="J8" s="166"/>
      <c r="K8" s="166">
        <f>SUM(K9:K15)</f>
        <v>44382.78</v>
      </c>
      <c r="L8" s="166"/>
      <c r="M8" s="166">
        <f>SUM(M9:M15)</f>
        <v>0</v>
      </c>
      <c r="N8" s="165"/>
      <c r="O8" s="165">
        <f>SUM(O9:O15)</f>
        <v>0</v>
      </c>
      <c r="P8" s="165"/>
      <c r="Q8" s="165">
        <f>SUM(Q9:Q15)</f>
        <v>0</v>
      </c>
      <c r="R8" s="166"/>
      <c r="S8" s="166"/>
      <c r="T8" s="161"/>
      <c r="U8" s="161">
        <f>SUM(U9:U15)</f>
        <v>0</v>
      </c>
      <c r="V8" s="161"/>
      <c r="W8" s="161"/>
      <c r="X8" s="161"/>
      <c r="AF8" t="s">
        <v>152</v>
      </c>
    </row>
    <row r="9" spans="1:59" outlineLevel="1" x14ac:dyDescent="0.2">
      <c r="A9" s="168">
        <v>1</v>
      </c>
      <c r="B9" s="169" t="s">
        <v>153</v>
      </c>
      <c r="C9" s="182" t="s">
        <v>154</v>
      </c>
      <c r="D9" s="170" t="s">
        <v>155</v>
      </c>
      <c r="E9" s="171">
        <v>1</v>
      </c>
      <c r="F9" s="172"/>
      <c r="G9" s="173">
        <f>ROUND(E9*F9,2)</f>
        <v>0</v>
      </c>
      <c r="H9" s="172">
        <v>0</v>
      </c>
      <c r="I9" s="173">
        <f>ROUND(E9*H9,2)</f>
        <v>0</v>
      </c>
      <c r="J9" s="172">
        <v>14794.26</v>
      </c>
      <c r="K9" s="173">
        <f>ROUND(E9*J9,2)</f>
        <v>14794.26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156</v>
      </c>
      <c r="T9" s="160">
        <v>0</v>
      </c>
      <c r="U9" s="160">
        <f>ROUND(E9*T9,2)</f>
        <v>0</v>
      </c>
      <c r="V9" s="160"/>
      <c r="W9" s="160" t="s">
        <v>157</v>
      </c>
      <c r="X9" s="160" t="s">
        <v>158</v>
      </c>
      <c r="Y9" s="150"/>
      <c r="Z9" s="150"/>
      <c r="AA9" s="150"/>
      <c r="AB9" s="150"/>
      <c r="AC9" s="150"/>
      <c r="AD9" s="150"/>
      <c r="AE9" s="150"/>
      <c r="AF9" s="150" t="s">
        <v>159</v>
      </c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</row>
    <row r="10" spans="1:59" outlineLevel="2" x14ac:dyDescent="0.2">
      <c r="A10" s="157"/>
      <c r="B10" s="158"/>
      <c r="C10" s="253" t="s">
        <v>160</v>
      </c>
      <c r="D10" s="254"/>
      <c r="E10" s="254"/>
      <c r="F10" s="254"/>
      <c r="G10" s="254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 t="s">
        <v>161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</row>
    <row r="11" spans="1:59" outlineLevel="1" x14ac:dyDescent="0.2">
      <c r="A11" s="168">
        <v>2</v>
      </c>
      <c r="B11" s="169" t="s">
        <v>162</v>
      </c>
      <c r="C11" s="182" t="s">
        <v>163</v>
      </c>
      <c r="D11" s="170" t="s">
        <v>155</v>
      </c>
      <c r="E11" s="171">
        <v>1</v>
      </c>
      <c r="F11" s="172"/>
      <c r="G11" s="173">
        <f>ROUND(E11*F11,2)</f>
        <v>0</v>
      </c>
      <c r="H11" s="172">
        <v>0</v>
      </c>
      <c r="I11" s="173">
        <f>ROUND(E11*H11,2)</f>
        <v>0</v>
      </c>
      <c r="J11" s="172">
        <v>14794.26</v>
      </c>
      <c r="K11" s="173">
        <f>ROUND(E11*J11,2)</f>
        <v>14794.26</v>
      </c>
      <c r="L11" s="173">
        <v>21</v>
      </c>
      <c r="M11" s="173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3"/>
      <c r="S11" s="173" t="s">
        <v>156</v>
      </c>
      <c r="T11" s="160">
        <v>0</v>
      </c>
      <c r="U11" s="160">
        <f>ROUND(E11*T11,2)</f>
        <v>0</v>
      </c>
      <c r="V11" s="160"/>
      <c r="W11" s="160" t="s">
        <v>157</v>
      </c>
      <c r="X11" s="160" t="s">
        <v>158</v>
      </c>
      <c r="Y11" s="150"/>
      <c r="Z11" s="150"/>
      <c r="AA11" s="150"/>
      <c r="AB11" s="150"/>
      <c r="AC11" s="150"/>
      <c r="AD11" s="150"/>
      <c r="AE11" s="150"/>
      <c r="AF11" s="150" t="s">
        <v>159</v>
      </c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</row>
    <row r="12" spans="1:59" ht="22.5" outlineLevel="2" x14ac:dyDescent="0.2">
      <c r="A12" s="157"/>
      <c r="B12" s="158"/>
      <c r="C12" s="253" t="s">
        <v>164</v>
      </c>
      <c r="D12" s="254"/>
      <c r="E12" s="254"/>
      <c r="F12" s="254"/>
      <c r="G12" s="254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 t="s">
        <v>161</v>
      </c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74" t="str">
        <f>C12</f>
        <v>Náklady na ztížené provádění stavebních prací v důsledku nepřerušeného provozu na staveništi nebo v případech nepřerušeného provozu v objektech v nichž se stavební práce provádí.</v>
      </c>
      <c r="BA12" s="150"/>
      <c r="BB12" s="150"/>
      <c r="BC12" s="150"/>
      <c r="BD12" s="150"/>
      <c r="BE12" s="150"/>
      <c r="BF12" s="150"/>
      <c r="BG12" s="150"/>
    </row>
    <row r="13" spans="1:59" ht="22.5" outlineLevel="3" x14ac:dyDescent="0.2">
      <c r="A13" s="157"/>
      <c r="B13" s="158"/>
      <c r="C13" s="251" t="s">
        <v>165</v>
      </c>
      <c r="D13" s="252"/>
      <c r="E13" s="252"/>
      <c r="F13" s="252"/>
      <c r="G13" s="252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 t="s">
        <v>161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74" t="str">
        <f>C13</f>
        <v>Náklady na ztížené provádění stavebních prací spojených s opravou rozvodů vody v budově – nápojné místo vody a kanalizace pro stavbu bude pouze v pravém křídle budovy.</v>
      </c>
      <c r="BA13" s="150"/>
      <c r="BB13" s="150"/>
      <c r="BC13" s="150"/>
      <c r="BD13" s="150"/>
      <c r="BE13" s="150"/>
      <c r="BF13" s="150"/>
      <c r="BG13" s="150"/>
    </row>
    <row r="14" spans="1:59" outlineLevel="1" x14ac:dyDescent="0.2">
      <c r="A14" s="168">
        <v>3</v>
      </c>
      <c r="B14" s="169" t="s">
        <v>166</v>
      </c>
      <c r="C14" s="182" t="s">
        <v>167</v>
      </c>
      <c r="D14" s="170" t="s">
        <v>155</v>
      </c>
      <c r="E14" s="171">
        <v>1</v>
      </c>
      <c r="F14" s="172"/>
      <c r="G14" s="173">
        <f>ROUND(E14*F14,2)</f>
        <v>0</v>
      </c>
      <c r="H14" s="172">
        <v>0</v>
      </c>
      <c r="I14" s="173">
        <f>ROUND(E14*H14,2)</f>
        <v>0</v>
      </c>
      <c r="J14" s="172">
        <v>14794.26</v>
      </c>
      <c r="K14" s="173">
        <f>ROUND(E14*J14,2)</f>
        <v>14794.26</v>
      </c>
      <c r="L14" s="173">
        <v>21</v>
      </c>
      <c r="M14" s="173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3"/>
      <c r="S14" s="173" t="s">
        <v>156</v>
      </c>
      <c r="T14" s="160">
        <v>0</v>
      </c>
      <c r="U14" s="160">
        <f>ROUND(E14*T14,2)</f>
        <v>0</v>
      </c>
      <c r="V14" s="160"/>
      <c r="W14" s="160" t="s">
        <v>157</v>
      </c>
      <c r="X14" s="160" t="s">
        <v>158</v>
      </c>
      <c r="Y14" s="150"/>
      <c r="Z14" s="150"/>
      <c r="AA14" s="150"/>
      <c r="AB14" s="150"/>
      <c r="AC14" s="150"/>
      <c r="AD14" s="150"/>
      <c r="AE14" s="150"/>
      <c r="AF14" s="150" t="s">
        <v>159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</row>
    <row r="15" spans="1:59" outlineLevel="2" x14ac:dyDescent="0.2">
      <c r="A15" s="157"/>
      <c r="B15" s="158"/>
      <c r="C15" s="253" t="s">
        <v>168</v>
      </c>
      <c r="D15" s="254"/>
      <c r="E15" s="254"/>
      <c r="F15" s="254"/>
      <c r="G15" s="254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 t="s">
        <v>161</v>
      </c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</row>
    <row r="16" spans="1:59" x14ac:dyDescent="0.2">
      <c r="A16" s="162" t="s">
        <v>151</v>
      </c>
      <c r="B16" s="163" t="s">
        <v>121</v>
      </c>
      <c r="C16" s="181" t="s">
        <v>28</v>
      </c>
      <c r="D16" s="164"/>
      <c r="E16" s="165"/>
      <c r="F16" s="166"/>
      <c r="G16" s="166">
        <f>SUMIF(AF17:AF20,"&lt;&gt;NOR",G17:G20)</f>
        <v>0</v>
      </c>
      <c r="H16" s="166"/>
      <c r="I16" s="166">
        <f>SUM(I17:I20)</f>
        <v>0</v>
      </c>
      <c r="J16" s="166"/>
      <c r="K16" s="166">
        <f>SUM(K17:K20)</f>
        <v>40000</v>
      </c>
      <c r="L16" s="166"/>
      <c r="M16" s="166">
        <f>SUM(M17:M20)</f>
        <v>0</v>
      </c>
      <c r="N16" s="165"/>
      <c r="O16" s="165">
        <f>SUM(O17:O20)</f>
        <v>0</v>
      </c>
      <c r="P16" s="165"/>
      <c r="Q16" s="165">
        <f>SUM(Q17:Q20)</f>
        <v>0</v>
      </c>
      <c r="R16" s="166"/>
      <c r="S16" s="166"/>
      <c r="T16" s="161"/>
      <c r="U16" s="161">
        <f>SUM(U17:U20)</f>
        <v>0</v>
      </c>
      <c r="V16" s="161"/>
      <c r="W16" s="161"/>
      <c r="X16" s="161"/>
      <c r="AF16" t="s">
        <v>152</v>
      </c>
    </row>
    <row r="17" spans="1:59" outlineLevel="1" x14ac:dyDescent="0.2">
      <c r="A17" s="168">
        <v>4</v>
      </c>
      <c r="B17" s="169" t="s">
        <v>169</v>
      </c>
      <c r="C17" s="182" t="s">
        <v>170</v>
      </c>
      <c r="D17" s="170" t="s">
        <v>155</v>
      </c>
      <c r="E17" s="171">
        <v>1</v>
      </c>
      <c r="F17" s="172"/>
      <c r="G17" s="173">
        <f>ROUND(E17*F17,2)</f>
        <v>0</v>
      </c>
      <c r="H17" s="172">
        <v>0</v>
      </c>
      <c r="I17" s="173">
        <f>ROUND(E17*H17,2)</f>
        <v>0</v>
      </c>
      <c r="J17" s="172">
        <v>40000</v>
      </c>
      <c r="K17" s="173">
        <f>ROUND(E17*J17,2)</f>
        <v>40000</v>
      </c>
      <c r="L17" s="173">
        <v>21</v>
      </c>
      <c r="M17" s="173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3"/>
      <c r="S17" s="173" t="s">
        <v>156</v>
      </c>
      <c r="T17" s="160">
        <v>0</v>
      </c>
      <c r="U17" s="160">
        <f>ROUND(E17*T17,2)</f>
        <v>0</v>
      </c>
      <c r="V17" s="160"/>
      <c r="W17" s="160" t="s">
        <v>157</v>
      </c>
      <c r="X17" s="160" t="s">
        <v>158</v>
      </c>
      <c r="Y17" s="150"/>
      <c r="Z17" s="150"/>
      <c r="AA17" s="150"/>
      <c r="AB17" s="150"/>
      <c r="AC17" s="150"/>
      <c r="AD17" s="150"/>
      <c r="AE17" s="150"/>
      <c r="AF17" s="150" t="s">
        <v>171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</row>
    <row r="18" spans="1:59" outlineLevel="2" x14ac:dyDescent="0.2">
      <c r="A18" s="157"/>
      <c r="B18" s="158"/>
      <c r="C18" s="253" t="s">
        <v>172</v>
      </c>
      <c r="D18" s="254"/>
      <c r="E18" s="254"/>
      <c r="F18" s="254"/>
      <c r="G18" s="254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 t="s">
        <v>161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74" t="str">
        <f>C18</f>
        <v>Náklady na vyhotovení dokumentace skutečného provedení stavby a její předání objednateli v požadované formě a požadovaném počtu.</v>
      </c>
      <c r="BA18" s="150"/>
      <c r="BB18" s="150"/>
      <c r="BC18" s="150"/>
      <c r="BD18" s="150"/>
      <c r="BE18" s="150"/>
      <c r="BF18" s="150"/>
      <c r="BG18" s="150"/>
    </row>
    <row r="19" spans="1:59" outlineLevel="1" x14ac:dyDescent="0.2">
      <c r="A19" s="175"/>
      <c r="B19" s="176"/>
      <c r="C19" s="183"/>
      <c r="D19" s="177"/>
      <c r="E19" s="178"/>
      <c r="F19" s="194"/>
      <c r="G19" s="180"/>
      <c r="H19" s="179">
        <v>0</v>
      </c>
      <c r="I19" s="180">
        <f>ROUND(E19*H19,2)</f>
        <v>0</v>
      </c>
      <c r="J19" s="179">
        <v>10000</v>
      </c>
      <c r="K19" s="180">
        <f>ROUND(E19*J19,2)</f>
        <v>0</v>
      </c>
      <c r="L19" s="180">
        <v>21</v>
      </c>
      <c r="M19" s="180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80"/>
      <c r="S19" s="180"/>
      <c r="T19" s="160">
        <v>0</v>
      </c>
      <c r="U19" s="160">
        <f>ROUND(E19*T19,2)</f>
        <v>0</v>
      </c>
      <c r="V19" s="160"/>
      <c r="W19" s="160" t="s">
        <v>157</v>
      </c>
      <c r="X19" s="160" t="s">
        <v>158</v>
      </c>
      <c r="Y19" s="150"/>
      <c r="Z19" s="150"/>
      <c r="AA19" s="150"/>
      <c r="AB19" s="150"/>
      <c r="AC19" s="150"/>
      <c r="AD19" s="150"/>
      <c r="AE19" s="150"/>
      <c r="AF19" s="150" t="s">
        <v>171</v>
      </c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</row>
    <row r="20" spans="1:59" outlineLevel="1" x14ac:dyDescent="0.2">
      <c r="A20" s="168"/>
      <c r="B20" s="169"/>
      <c r="C20" s="182"/>
      <c r="D20" s="170"/>
      <c r="E20" s="171"/>
      <c r="F20" s="195"/>
      <c r="G20" s="173"/>
      <c r="H20" s="172">
        <v>0</v>
      </c>
      <c r="I20" s="173">
        <f>ROUND(E20*H20,2)</f>
        <v>0</v>
      </c>
      <c r="J20" s="172">
        <v>10000</v>
      </c>
      <c r="K20" s="173">
        <f>ROUND(E20*J20,2)</f>
        <v>0</v>
      </c>
      <c r="L20" s="173">
        <v>21</v>
      </c>
      <c r="M20" s="173">
        <f>G20*(1+L20/100)</f>
        <v>0</v>
      </c>
      <c r="N20" s="171">
        <v>0</v>
      </c>
      <c r="O20" s="171">
        <f>ROUND(E20*N20,2)</f>
        <v>0</v>
      </c>
      <c r="P20" s="171">
        <v>0</v>
      </c>
      <c r="Q20" s="171">
        <f>ROUND(E20*P20,2)</f>
        <v>0</v>
      </c>
      <c r="R20" s="173"/>
      <c r="S20" s="173"/>
      <c r="T20" s="160">
        <v>0</v>
      </c>
      <c r="U20" s="160">
        <f>ROUND(E20*T20,2)</f>
        <v>0</v>
      </c>
      <c r="V20" s="160"/>
      <c r="W20" s="160" t="s">
        <v>157</v>
      </c>
      <c r="X20" s="160" t="s">
        <v>158</v>
      </c>
      <c r="Y20" s="150"/>
      <c r="Z20" s="150"/>
      <c r="AA20" s="150"/>
      <c r="AB20" s="150"/>
      <c r="AC20" s="150"/>
      <c r="AD20" s="150"/>
      <c r="AE20" s="150"/>
      <c r="AF20" s="150" t="s">
        <v>171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</row>
    <row r="21" spans="1:59" x14ac:dyDescent="0.2">
      <c r="A21" s="3"/>
      <c r="B21" s="4"/>
      <c r="C21" s="184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D21">
        <v>15</v>
      </c>
      <c r="AE21">
        <v>21</v>
      </c>
      <c r="AF21" t="s">
        <v>138</v>
      </c>
    </row>
    <row r="22" spans="1:59" x14ac:dyDescent="0.2">
      <c r="A22" s="153"/>
      <c r="B22" s="154" t="s">
        <v>29</v>
      </c>
      <c r="C22" s="185"/>
      <c r="D22" s="155"/>
      <c r="E22" s="156"/>
      <c r="F22" s="156"/>
      <c r="G22" s="167">
        <f>G8+G16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D22">
        <f>SUMIF(L7:L20,AD21,G7:G20)</f>
        <v>0</v>
      </c>
      <c r="AE22">
        <f>SUMIF(L7:L20,AE21,G7:G20)</f>
        <v>0</v>
      </c>
      <c r="AF22" t="s">
        <v>174</v>
      </c>
    </row>
    <row r="23" spans="1:59" x14ac:dyDescent="0.2">
      <c r="C23" s="186"/>
      <c r="D23" s="10"/>
      <c r="AF23" t="s">
        <v>175</v>
      </c>
    </row>
    <row r="24" spans="1:59" x14ac:dyDescent="0.2">
      <c r="D24" s="10"/>
    </row>
    <row r="25" spans="1:59" x14ac:dyDescent="0.2">
      <c r="D25" s="10"/>
    </row>
    <row r="26" spans="1:59" x14ac:dyDescent="0.2">
      <c r="D26" s="10"/>
    </row>
    <row r="27" spans="1:59" x14ac:dyDescent="0.2">
      <c r="D27" s="10"/>
    </row>
    <row r="28" spans="1:59" x14ac:dyDescent="0.2">
      <c r="D28" s="10"/>
    </row>
    <row r="29" spans="1:59" x14ac:dyDescent="0.2">
      <c r="D29" s="10"/>
    </row>
    <row r="30" spans="1:59" x14ac:dyDescent="0.2">
      <c r="D30" s="10"/>
    </row>
    <row r="31" spans="1:59" x14ac:dyDescent="0.2">
      <c r="D31" s="10"/>
    </row>
    <row r="32" spans="1:59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7WnHI1OK33I2ZJcW11gtMaI2G9btEzAF7saKsv/J0vO35GRRqkrYuSvy24e1yyvBDTTFQQYfeL7MM1h7ihN9A==" saltValue="U1hGBeef1Cx2cyrq56KqCQ==" spinCount="100000" sheet="1" formatRows="0"/>
  <mergeCells count="9">
    <mergeCell ref="C13:G13"/>
    <mergeCell ref="C15:G15"/>
    <mergeCell ref="C18:G18"/>
    <mergeCell ref="A1:G1"/>
    <mergeCell ref="C2:G2"/>
    <mergeCell ref="C3:G3"/>
    <mergeCell ref="C4:G4"/>
    <mergeCell ref="C10:G10"/>
    <mergeCell ref="C12:G12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A4AFB-B452-4499-B1F5-5A8A82389DE0}">
  <sheetPr>
    <outlinePr summaryBelow="0"/>
  </sheetPr>
  <dimension ref="A1:BG5000"/>
  <sheetViews>
    <sheetView tabSelected="1" workbookViewId="0">
      <pane xSplit="1" topLeftCell="B1" activePane="topRight" state="frozen"/>
      <selection activeCell="A8" sqref="A8"/>
      <selection pane="topRight" activeCell="AC23" sqref="AC23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8" max="28" width="0" hidden="1" customWidth="1"/>
    <col min="30" max="40" width="0" hidden="1" customWidth="1"/>
    <col min="52" max="52" width="98.7109375" customWidth="1"/>
  </cols>
  <sheetData>
    <row r="1" spans="1:59" ht="15.75" customHeight="1" x14ac:dyDescent="0.25">
      <c r="A1" s="255" t="s">
        <v>176</v>
      </c>
      <c r="B1" s="255"/>
      <c r="C1" s="255"/>
      <c r="D1" s="255"/>
      <c r="E1" s="255"/>
      <c r="F1" s="255"/>
      <c r="G1" s="255"/>
      <c r="AF1" t="s">
        <v>123</v>
      </c>
    </row>
    <row r="2" spans="1:59" ht="25.15" customHeight="1" x14ac:dyDescent="0.2">
      <c r="A2" s="49" t="s">
        <v>7</v>
      </c>
      <c r="B2" s="48" t="s">
        <v>43</v>
      </c>
      <c r="C2" s="256" t="s">
        <v>44</v>
      </c>
      <c r="D2" s="257"/>
      <c r="E2" s="257"/>
      <c r="F2" s="257"/>
      <c r="G2" s="258"/>
      <c r="AF2" t="s">
        <v>124</v>
      </c>
    </row>
    <row r="3" spans="1:59" ht="25.15" customHeight="1" x14ac:dyDescent="0.2">
      <c r="A3" s="49" t="s">
        <v>8</v>
      </c>
      <c r="B3" s="48" t="s">
        <v>61</v>
      </c>
      <c r="C3" s="256" t="s">
        <v>62</v>
      </c>
      <c r="D3" s="257"/>
      <c r="E3" s="257"/>
      <c r="F3" s="257"/>
      <c r="G3" s="258"/>
      <c r="AB3" s="124" t="s">
        <v>124</v>
      </c>
      <c r="AF3" t="s">
        <v>128</v>
      </c>
    </row>
    <row r="4" spans="1:59" ht="25.15" customHeight="1" x14ac:dyDescent="0.2">
      <c r="A4" s="143" t="s">
        <v>9</v>
      </c>
      <c r="B4" s="144" t="s">
        <v>61</v>
      </c>
      <c r="C4" s="259" t="s">
        <v>63</v>
      </c>
      <c r="D4" s="260"/>
      <c r="E4" s="260"/>
      <c r="F4" s="260"/>
      <c r="G4" s="261"/>
      <c r="AF4" t="s">
        <v>129</v>
      </c>
    </row>
    <row r="5" spans="1:59" x14ac:dyDescent="0.2">
      <c r="D5" s="10"/>
    </row>
    <row r="6" spans="1:59" ht="38.25" x14ac:dyDescent="0.2">
      <c r="A6" s="146" t="s">
        <v>130</v>
      </c>
      <c r="B6" s="148" t="s">
        <v>131</v>
      </c>
      <c r="C6" s="148" t="s">
        <v>132</v>
      </c>
      <c r="D6" s="147" t="s">
        <v>133</v>
      </c>
      <c r="E6" s="146" t="s">
        <v>134</v>
      </c>
      <c r="F6" s="145" t="s">
        <v>135</v>
      </c>
      <c r="G6" s="146" t="s">
        <v>29</v>
      </c>
      <c r="H6" s="149" t="s">
        <v>30</v>
      </c>
      <c r="I6" s="149" t="s">
        <v>136</v>
      </c>
      <c r="J6" s="149" t="s">
        <v>31</v>
      </c>
      <c r="K6" s="149" t="s">
        <v>137</v>
      </c>
      <c r="L6" s="149" t="s">
        <v>138</v>
      </c>
      <c r="M6" s="149" t="s">
        <v>139</v>
      </c>
      <c r="N6" s="149" t="s">
        <v>140</v>
      </c>
      <c r="O6" s="149" t="s">
        <v>141</v>
      </c>
      <c r="P6" s="149" t="s">
        <v>142</v>
      </c>
      <c r="Q6" s="149" t="s">
        <v>143</v>
      </c>
      <c r="R6" s="149" t="s">
        <v>144</v>
      </c>
      <c r="S6" s="149" t="s">
        <v>145</v>
      </c>
      <c r="T6" s="149" t="s">
        <v>146</v>
      </c>
      <c r="U6" s="149" t="s">
        <v>147</v>
      </c>
      <c r="V6" s="149" t="s">
        <v>148</v>
      </c>
      <c r="W6" s="149" t="s">
        <v>149</v>
      </c>
      <c r="X6" s="149" t="s">
        <v>150</v>
      </c>
    </row>
    <row r="7" spans="1:59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59" x14ac:dyDescent="0.2">
      <c r="A8" s="162" t="s">
        <v>151</v>
      </c>
      <c r="B8" s="163" t="s">
        <v>79</v>
      </c>
      <c r="C8" s="181" t="s">
        <v>80</v>
      </c>
      <c r="D8" s="164"/>
      <c r="E8" s="165"/>
      <c r="F8" s="166"/>
      <c r="G8" s="166">
        <f>SUMIF(AF9:AF16,"&lt;&gt;NOR",G9:G16)</f>
        <v>0</v>
      </c>
      <c r="H8" s="166"/>
      <c r="I8" s="166">
        <f>SUM(I9:I16)</f>
        <v>5509.74</v>
      </c>
      <c r="J8" s="166"/>
      <c r="K8" s="166">
        <f>SUM(K9:K16)</f>
        <v>1628.47</v>
      </c>
      <c r="L8" s="166"/>
      <c r="M8" s="166">
        <f>SUM(M9:M16)</f>
        <v>0</v>
      </c>
      <c r="N8" s="165"/>
      <c r="O8" s="165">
        <f>SUM(O9:O16)</f>
        <v>0.60000000000000009</v>
      </c>
      <c r="P8" s="165"/>
      <c r="Q8" s="165">
        <f>SUM(Q9:Q16)</f>
        <v>0</v>
      </c>
      <c r="R8" s="166"/>
      <c r="S8" s="166"/>
      <c r="T8" s="161"/>
      <c r="U8" s="161">
        <f>SUM(U9:U16)</f>
        <v>3.16</v>
      </c>
      <c r="V8" s="161"/>
      <c r="W8" s="161"/>
      <c r="X8" s="161"/>
      <c r="AF8" t="s">
        <v>152</v>
      </c>
    </row>
    <row r="9" spans="1:59" outlineLevel="1" x14ac:dyDescent="0.2">
      <c r="A9" s="168">
        <v>1</v>
      </c>
      <c r="B9" s="169" t="s">
        <v>177</v>
      </c>
      <c r="C9" s="182" t="s">
        <v>178</v>
      </c>
      <c r="D9" s="170" t="s">
        <v>179</v>
      </c>
      <c r="E9" s="171">
        <v>9.1699999999999993E-3</v>
      </c>
      <c r="F9" s="172"/>
      <c r="G9" s="173">
        <f>ROUND(E9*F9,2)</f>
        <v>0</v>
      </c>
      <c r="H9" s="172">
        <v>49890.99</v>
      </c>
      <c r="I9" s="173">
        <f>ROUND(E9*H9,2)</f>
        <v>457.5</v>
      </c>
      <c r="J9" s="172">
        <v>10319.01</v>
      </c>
      <c r="K9" s="173">
        <f>ROUND(E9*J9,2)</f>
        <v>94.63</v>
      </c>
      <c r="L9" s="173">
        <v>21</v>
      </c>
      <c r="M9" s="173">
        <f>G9*(1+L9/100)</f>
        <v>0</v>
      </c>
      <c r="N9" s="171">
        <v>1.0900000000000001</v>
      </c>
      <c r="O9" s="171">
        <f>ROUND(E9*N9,2)</f>
        <v>0.01</v>
      </c>
      <c r="P9" s="171">
        <v>0</v>
      </c>
      <c r="Q9" s="171">
        <f>ROUND(E9*P9,2)</f>
        <v>0</v>
      </c>
      <c r="R9" s="173" t="s">
        <v>180</v>
      </c>
      <c r="S9" s="173" t="s">
        <v>156</v>
      </c>
      <c r="T9" s="160">
        <v>20.6</v>
      </c>
      <c r="U9" s="160">
        <f>ROUND(E9*T9,2)</f>
        <v>0.19</v>
      </c>
      <c r="V9" s="160"/>
      <c r="W9" s="160" t="s">
        <v>181</v>
      </c>
      <c r="X9" s="160" t="s">
        <v>158</v>
      </c>
      <c r="Y9" s="150"/>
      <c r="Z9" s="150"/>
      <c r="AA9" s="150"/>
      <c r="AB9" s="150"/>
      <c r="AC9" s="150"/>
      <c r="AD9" s="150"/>
      <c r="AE9" s="150"/>
      <c r="AF9" s="150" t="s">
        <v>182</v>
      </c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</row>
    <row r="10" spans="1:59" outlineLevel="2" x14ac:dyDescent="0.2">
      <c r="A10" s="157"/>
      <c r="B10" s="158"/>
      <c r="C10" s="262" t="s">
        <v>183</v>
      </c>
      <c r="D10" s="263"/>
      <c r="E10" s="263"/>
      <c r="F10" s="263"/>
      <c r="G10" s="263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50"/>
      <c r="Z10" s="150"/>
      <c r="AA10" s="150"/>
      <c r="AB10" s="150"/>
      <c r="AC10" s="150"/>
      <c r="AD10" s="150"/>
      <c r="AE10" s="150"/>
      <c r="AF10" s="150" t="s">
        <v>184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</row>
    <row r="11" spans="1:59" outlineLevel="2" x14ac:dyDescent="0.2">
      <c r="A11" s="157"/>
      <c r="B11" s="158"/>
      <c r="C11" s="191" t="s">
        <v>185</v>
      </c>
      <c r="D11" s="187"/>
      <c r="E11" s="188">
        <v>9.1699999999999993E-3</v>
      </c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50"/>
      <c r="Z11" s="150"/>
      <c r="AA11" s="150"/>
      <c r="AB11" s="150"/>
      <c r="AC11" s="150"/>
      <c r="AD11" s="150"/>
      <c r="AE11" s="150"/>
      <c r="AF11" s="150" t="s">
        <v>186</v>
      </c>
      <c r="AG11" s="150">
        <v>0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</row>
    <row r="12" spans="1:59" outlineLevel="1" x14ac:dyDescent="0.2">
      <c r="A12" s="168">
        <v>2</v>
      </c>
      <c r="B12" s="169" t="s">
        <v>187</v>
      </c>
      <c r="C12" s="182" t="s">
        <v>188</v>
      </c>
      <c r="D12" s="170" t="s">
        <v>189</v>
      </c>
      <c r="E12" s="171">
        <v>5</v>
      </c>
      <c r="F12" s="172"/>
      <c r="G12" s="173">
        <f>ROUND(E12*F12,2)</f>
        <v>0</v>
      </c>
      <c r="H12" s="172">
        <v>989.53</v>
      </c>
      <c r="I12" s="173">
        <f>ROUND(E12*H12,2)</f>
        <v>4947.6499999999996</v>
      </c>
      <c r="J12" s="172">
        <v>286.47000000000003</v>
      </c>
      <c r="K12" s="173">
        <f>ROUND(E12*J12,2)</f>
        <v>1432.35</v>
      </c>
      <c r="L12" s="173">
        <v>21</v>
      </c>
      <c r="M12" s="173">
        <f>G12*(1+L12/100)</f>
        <v>0</v>
      </c>
      <c r="N12" s="171">
        <v>0.11219</v>
      </c>
      <c r="O12" s="171">
        <f>ROUND(E12*N12,2)</f>
        <v>0.56000000000000005</v>
      </c>
      <c r="P12" s="171">
        <v>0</v>
      </c>
      <c r="Q12" s="171">
        <f>ROUND(E12*P12,2)</f>
        <v>0</v>
      </c>
      <c r="R12" s="173" t="s">
        <v>190</v>
      </c>
      <c r="S12" s="173" t="s">
        <v>156</v>
      </c>
      <c r="T12" s="160">
        <v>0.55488999999999999</v>
      </c>
      <c r="U12" s="160">
        <f>ROUND(E12*T12,2)</f>
        <v>2.77</v>
      </c>
      <c r="V12" s="160"/>
      <c r="W12" s="160" t="s">
        <v>181</v>
      </c>
      <c r="X12" s="160" t="s">
        <v>158</v>
      </c>
      <c r="Y12" s="150"/>
      <c r="Z12" s="150"/>
      <c r="AA12" s="150"/>
      <c r="AB12" s="150"/>
      <c r="AC12" s="150"/>
      <c r="AD12" s="150"/>
      <c r="AE12" s="150"/>
      <c r="AF12" s="150" t="s">
        <v>182</v>
      </c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</row>
    <row r="13" spans="1:59" outlineLevel="2" x14ac:dyDescent="0.2">
      <c r="A13" s="157"/>
      <c r="B13" s="158"/>
      <c r="C13" s="262" t="s">
        <v>191</v>
      </c>
      <c r="D13" s="263"/>
      <c r="E13" s="263"/>
      <c r="F13" s="263"/>
      <c r="G13" s="263"/>
      <c r="H13" s="160"/>
      <c r="I13" s="160"/>
      <c r="J13" s="160"/>
      <c r="K13" s="160"/>
      <c r="L13" s="160"/>
      <c r="M13" s="160"/>
      <c r="N13" s="159"/>
      <c r="O13" s="159"/>
      <c r="P13" s="159"/>
      <c r="Q13" s="159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 t="s">
        <v>184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</row>
    <row r="14" spans="1:59" outlineLevel="1" x14ac:dyDescent="0.2">
      <c r="A14" s="168">
        <v>3</v>
      </c>
      <c r="B14" s="169" t="s">
        <v>192</v>
      </c>
      <c r="C14" s="182" t="s">
        <v>193</v>
      </c>
      <c r="D14" s="170" t="s">
        <v>189</v>
      </c>
      <c r="E14" s="171">
        <v>0.16</v>
      </c>
      <c r="F14" s="172"/>
      <c r="G14" s="173">
        <f>ROUND(E14*F14,2)</f>
        <v>0</v>
      </c>
      <c r="H14" s="172">
        <v>653.70000000000005</v>
      </c>
      <c r="I14" s="173">
        <f>ROUND(E14*H14,2)</f>
        <v>104.59</v>
      </c>
      <c r="J14" s="172">
        <v>634.29999999999995</v>
      </c>
      <c r="K14" s="173">
        <f>ROUND(E14*J14,2)</f>
        <v>101.49</v>
      </c>
      <c r="L14" s="173">
        <v>21</v>
      </c>
      <c r="M14" s="173">
        <f>G14*(1+L14/100)</f>
        <v>0</v>
      </c>
      <c r="N14" s="171">
        <v>0.15679999999999999</v>
      </c>
      <c r="O14" s="171">
        <f>ROUND(E14*N14,2)</f>
        <v>0.03</v>
      </c>
      <c r="P14" s="171">
        <v>0</v>
      </c>
      <c r="Q14" s="171">
        <f>ROUND(E14*P14,2)</f>
        <v>0</v>
      </c>
      <c r="R14" s="173" t="s">
        <v>190</v>
      </c>
      <c r="S14" s="173" t="s">
        <v>156</v>
      </c>
      <c r="T14" s="160">
        <v>1.2225999999999999</v>
      </c>
      <c r="U14" s="160">
        <f>ROUND(E14*T14,2)</f>
        <v>0.2</v>
      </c>
      <c r="V14" s="160"/>
      <c r="W14" s="160" t="s">
        <v>181</v>
      </c>
      <c r="X14" s="160" t="s">
        <v>158</v>
      </c>
      <c r="Y14" s="150"/>
      <c r="Z14" s="150"/>
      <c r="AA14" s="150"/>
      <c r="AB14" s="150"/>
      <c r="AC14" s="150"/>
      <c r="AD14" s="150"/>
      <c r="AE14" s="150"/>
      <c r="AF14" s="150" t="s">
        <v>182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</row>
    <row r="15" spans="1:59" outlineLevel="2" x14ac:dyDescent="0.2">
      <c r="A15" s="157"/>
      <c r="B15" s="158"/>
      <c r="C15" s="262" t="s">
        <v>194</v>
      </c>
      <c r="D15" s="263"/>
      <c r="E15" s="263"/>
      <c r="F15" s="263"/>
      <c r="G15" s="263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 t="s">
        <v>184</v>
      </c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</row>
    <row r="16" spans="1:59" outlineLevel="2" x14ac:dyDescent="0.2">
      <c r="A16" s="157"/>
      <c r="B16" s="158"/>
      <c r="C16" s="191" t="s">
        <v>195</v>
      </c>
      <c r="D16" s="187"/>
      <c r="E16" s="188">
        <v>0.16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 t="s">
        <v>186</v>
      </c>
      <c r="AG16" s="150">
        <v>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</row>
    <row r="17" spans="1:59" x14ac:dyDescent="0.2">
      <c r="A17" s="162" t="s">
        <v>151</v>
      </c>
      <c r="B17" s="163" t="s">
        <v>81</v>
      </c>
      <c r="C17" s="181" t="s">
        <v>82</v>
      </c>
      <c r="D17" s="164"/>
      <c r="E17" s="165"/>
      <c r="F17" s="166"/>
      <c r="G17" s="166">
        <f>SUMIF(AF18:AF36,"&lt;&gt;NOR",G18:G36)</f>
        <v>0</v>
      </c>
      <c r="H17" s="166"/>
      <c r="I17" s="166">
        <f>SUM(I18:I36)</f>
        <v>23607.75</v>
      </c>
      <c r="J17" s="166"/>
      <c r="K17" s="166">
        <f>SUM(K18:K36)</f>
        <v>24902.31</v>
      </c>
      <c r="L17" s="166"/>
      <c r="M17" s="166">
        <f>SUM(M18:M36)</f>
        <v>0</v>
      </c>
      <c r="N17" s="165"/>
      <c r="O17" s="165">
        <f>SUM(O18:O36)</f>
        <v>0.67000000000000015</v>
      </c>
      <c r="P17" s="165"/>
      <c r="Q17" s="165">
        <f>SUM(Q18:Q36)</f>
        <v>0</v>
      </c>
      <c r="R17" s="166"/>
      <c r="S17" s="166"/>
      <c r="T17" s="161"/>
      <c r="U17" s="161">
        <f>SUM(U18:U36)</f>
        <v>29.58</v>
      </c>
      <c r="V17" s="161"/>
      <c r="W17" s="161"/>
      <c r="X17" s="161"/>
      <c r="AF17" t="s">
        <v>152</v>
      </c>
    </row>
    <row r="18" spans="1:59" ht="22.5" outlineLevel="1" x14ac:dyDescent="0.2">
      <c r="A18" s="168">
        <v>4</v>
      </c>
      <c r="B18" s="169" t="s">
        <v>196</v>
      </c>
      <c r="C18" s="182" t="s">
        <v>197</v>
      </c>
      <c r="D18" s="170" t="s">
        <v>198</v>
      </c>
      <c r="E18" s="171">
        <v>9</v>
      </c>
      <c r="F18" s="172"/>
      <c r="G18" s="173">
        <f>ROUND(E18*F18,2)</f>
        <v>0</v>
      </c>
      <c r="H18" s="172">
        <v>106.04</v>
      </c>
      <c r="I18" s="173">
        <f>ROUND(E18*H18,2)</f>
        <v>954.36</v>
      </c>
      <c r="J18" s="172">
        <v>195.96</v>
      </c>
      <c r="K18" s="173">
        <f>ROUND(E18*J18,2)</f>
        <v>1763.64</v>
      </c>
      <c r="L18" s="173">
        <v>21</v>
      </c>
      <c r="M18" s="173">
        <f>G18*(1+L18/100)</f>
        <v>0</v>
      </c>
      <c r="N18" s="171">
        <v>3.32E-3</v>
      </c>
      <c r="O18" s="171">
        <f>ROUND(E18*N18,2)</f>
        <v>0.03</v>
      </c>
      <c r="P18" s="171">
        <v>0</v>
      </c>
      <c r="Q18" s="171">
        <f>ROUND(E18*P18,2)</f>
        <v>0</v>
      </c>
      <c r="R18" s="173" t="s">
        <v>190</v>
      </c>
      <c r="S18" s="173" t="s">
        <v>156</v>
      </c>
      <c r="T18" s="160">
        <v>0.36</v>
      </c>
      <c r="U18" s="160">
        <f>ROUND(E18*T18,2)</f>
        <v>3.24</v>
      </c>
      <c r="V18" s="160"/>
      <c r="W18" s="160" t="s">
        <v>181</v>
      </c>
      <c r="X18" s="160" t="s">
        <v>158</v>
      </c>
      <c r="Y18" s="150"/>
      <c r="Z18" s="150"/>
      <c r="AA18" s="150"/>
      <c r="AB18" s="150"/>
      <c r="AC18" s="150"/>
      <c r="AD18" s="150"/>
      <c r="AE18" s="150"/>
      <c r="AF18" s="150" t="s">
        <v>182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</row>
    <row r="19" spans="1:59" outlineLevel="2" x14ac:dyDescent="0.2">
      <c r="A19" s="157"/>
      <c r="B19" s="158"/>
      <c r="C19" s="191" t="s">
        <v>199</v>
      </c>
      <c r="D19" s="187"/>
      <c r="E19" s="188">
        <v>9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 t="s">
        <v>186</v>
      </c>
      <c r="AG19" s="150">
        <v>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</row>
    <row r="20" spans="1:59" ht="22.5" outlineLevel="1" x14ac:dyDescent="0.2">
      <c r="A20" s="168">
        <v>5</v>
      </c>
      <c r="B20" s="169" t="s">
        <v>200</v>
      </c>
      <c r="C20" s="182" t="s">
        <v>201</v>
      </c>
      <c r="D20" s="170" t="s">
        <v>198</v>
      </c>
      <c r="E20" s="171">
        <v>5</v>
      </c>
      <c r="F20" s="172"/>
      <c r="G20" s="173">
        <f>ROUND(E20*F20,2)</f>
        <v>0</v>
      </c>
      <c r="H20" s="172">
        <v>8.0399999999999991</v>
      </c>
      <c r="I20" s="173">
        <f>ROUND(E20*H20,2)</f>
        <v>40.200000000000003</v>
      </c>
      <c r="J20" s="172">
        <v>511.96</v>
      </c>
      <c r="K20" s="173">
        <f>ROUND(E20*J20,2)</f>
        <v>2559.8000000000002</v>
      </c>
      <c r="L20" s="173">
        <v>21</v>
      </c>
      <c r="M20" s="173">
        <f>G20*(1+L20/100)</f>
        <v>0</v>
      </c>
      <c r="N20" s="171">
        <v>1.6000000000000001E-4</v>
      </c>
      <c r="O20" s="171">
        <f>ROUND(E20*N20,2)</f>
        <v>0</v>
      </c>
      <c r="P20" s="171">
        <v>0</v>
      </c>
      <c r="Q20" s="171">
        <f>ROUND(E20*P20,2)</f>
        <v>0</v>
      </c>
      <c r="R20" s="173" t="s">
        <v>190</v>
      </c>
      <c r="S20" s="173" t="s">
        <v>156</v>
      </c>
      <c r="T20" s="160">
        <v>0.94</v>
      </c>
      <c r="U20" s="160">
        <f>ROUND(E20*T20,2)</f>
        <v>4.7</v>
      </c>
      <c r="V20" s="160"/>
      <c r="W20" s="160" t="s">
        <v>181</v>
      </c>
      <c r="X20" s="160" t="s">
        <v>158</v>
      </c>
      <c r="Y20" s="150"/>
      <c r="Z20" s="150"/>
      <c r="AA20" s="150"/>
      <c r="AB20" s="150"/>
      <c r="AC20" s="150"/>
      <c r="AD20" s="150"/>
      <c r="AE20" s="150"/>
      <c r="AF20" s="150" t="s">
        <v>182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</row>
    <row r="21" spans="1:59" outlineLevel="2" x14ac:dyDescent="0.2">
      <c r="A21" s="157"/>
      <c r="B21" s="158"/>
      <c r="C21" s="253" t="s">
        <v>202</v>
      </c>
      <c r="D21" s="254"/>
      <c r="E21" s="254"/>
      <c r="F21" s="254"/>
      <c r="G21" s="254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 t="s">
        <v>161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</row>
    <row r="22" spans="1:59" outlineLevel="2" x14ac:dyDescent="0.2">
      <c r="A22" s="157"/>
      <c r="B22" s="158"/>
      <c r="C22" s="191" t="s">
        <v>203</v>
      </c>
      <c r="D22" s="187"/>
      <c r="E22" s="188">
        <v>5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 t="s">
        <v>186</v>
      </c>
      <c r="AG22" s="150">
        <v>0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</row>
    <row r="23" spans="1:59" ht="22.5" outlineLevel="1" x14ac:dyDescent="0.2">
      <c r="A23" s="168">
        <v>6</v>
      </c>
      <c r="B23" s="169" t="s">
        <v>204</v>
      </c>
      <c r="C23" s="182" t="s">
        <v>205</v>
      </c>
      <c r="D23" s="170" t="s">
        <v>189</v>
      </c>
      <c r="E23" s="171">
        <v>49.388399999999997</v>
      </c>
      <c r="F23" s="172"/>
      <c r="G23" s="173">
        <f>ROUND(E23*F23,2)</f>
        <v>0</v>
      </c>
      <c r="H23" s="172">
        <v>55.8</v>
      </c>
      <c r="I23" s="173">
        <f>ROUND(E23*H23,2)</f>
        <v>2755.87</v>
      </c>
      <c r="J23" s="172">
        <v>0</v>
      </c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3" t="s">
        <v>190</v>
      </c>
      <c r="S23" s="173" t="s">
        <v>156</v>
      </c>
      <c r="T23" s="160">
        <v>0</v>
      </c>
      <c r="U23" s="160">
        <f>ROUND(E23*T23,2)</f>
        <v>0</v>
      </c>
      <c r="V23" s="160"/>
      <c r="W23" s="160" t="s">
        <v>181</v>
      </c>
      <c r="X23" s="160" t="s">
        <v>158</v>
      </c>
      <c r="Y23" s="150"/>
      <c r="Z23" s="150"/>
      <c r="AA23" s="150"/>
      <c r="AB23" s="150"/>
      <c r="AC23" s="150"/>
      <c r="AD23" s="150"/>
      <c r="AE23" s="150"/>
      <c r="AF23" s="150" t="s">
        <v>182</v>
      </c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</row>
    <row r="24" spans="1:59" outlineLevel="2" x14ac:dyDescent="0.2">
      <c r="A24" s="157"/>
      <c r="B24" s="158"/>
      <c r="C24" s="191" t="s">
        <v>206</v>
      </c>
      <c r="D24" s="187"/>
      <c r="E24" s="188">
        <v>49.388399999999997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 t="s">
        <v>186</v>
      </c>
      <c r="AG24" s="150">
        <v>0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</row>
    <row r="25" spans="1:59" ht="22.5" outlineLevel="1" x14ac:dyDescent="0.2">
      <c r="A25" s="168">
        <v>7</v>
      </c>
      <c r="B25" s="169" t="s">
        <v>207</v>
      </c>
      <c r="C25" s="182" t="s">
        <v>208</v>
      </c>
      <c r="D25" s="170" t="s">
        <v>189</v>
      </c>
      <c r="E25" s="171">
        <v>30.018599999999999</v>
      </c>
      <c r="F25" s="172"/>
      <c r="G25" s="173">
        <f>ROUND(E25*F25,2)</f>
        <v>0</v>
      </c>
      <c r="H25" s="172">
        <v>56.05</v>
      </c>
      <c r="I25" s="173">
        <f>ROUND(E25*H25,2)</f>
        <v>1682.54</v>
      </c>
      <c r="J25" s="172">
        <v>18.55</v>
      </c>
      <c r="K25" s="173">
        <f>ROUND(E25*J25,2)</f>
        <v>556.85</v>
      </c>
      <c r="L25" s="173">
        <v>21</v>
      </c>
      <c r="M25" s="173">
        <f>G25*(1+L25/100)</f>
        <v>0</v>
      </c>
      <c r="N25" s="171">
        <v>5.6999999999999998E-4</v>
      </c>
      <c r="O25" s="171">
        <f>ROUND(E25*N25,2)</f>
        <v>0.02</v>
      </c>
      <c r="P25" s="171">
        <v>0</v>
      </c>
      <c r="Q25" s="171">
        <f>ROUND(E25*P25,2)</f>
        <v>0</v>
      </c>
      <c r="R25" s="173" t="s">
        <v>190</v>
      </c>
      <c r="S25" s="173" t="s">
        <v>156</v>
      </c>
      <c r="T25" s="160">
        <v>0.03</v>
      </c>
      <c r="U25" s="160">
        <f>ROUND(E25*T25,2)</f>
        <v>0.9</v>
      </c>
      <c r="V25" s="160"/>
      <c r="W25" s="160" t="s">
        <v>181</v>
      </c>
      <c r="X25" s="160" t="s">
        <v>158</v>
      </c>
      <c r="Y25" s="150"/>
      <c r="Z25" s="150"/>
      <c r="AA25" s="150"/>
      <c r="AB25" s="150"/>
      <c r="AC25" s="150"/>
      <c r="AD25" s="150"/>
      <c r="AE25" s="150"/>
      <c r="AF25" s="150" t="s">
        <v>182</v>
      </c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</row>
    <row r="26" spans="1:59" outlineLevel="2" x14ac:dyDescent="0.2">
      <c r="A26" s="157"/>
      <c r="B26" s="158"/>
      <c r="C26" s="191" t="s">
        <v>209</v>
      </c>
      <c r="D26" s="187"/>
      <c r="E26" s="188">
        <v>30.018599999999999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 t="s">
        <v>186</v>
      </c>
      <c r="AG26" s="150">
        <v>0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</row>
    <row r="27" spans="1:59" ht="33.75" outlineLevel="1" x14ac:dyDescent="0.2">
      <c r="A27" s="168">
        <v>8</v>
      </c>
      <c r="B27" s="169" t="s">
        <v>210</v>
      </c>
      <c r="C27" s="182" t="s">
        <v>211</v>
      </c>
      <c r="D27" s="170" t="s">
        <v>189</v>
      </c>
      <c r="E27" s="171">
        <v>24.694199999999999</v>
      </c>
      <c r="F27" s="172"/>
      <c r="G27" s="173">
        <f>ROUND(E27*F27,2)</f>
        <v>0</v>
      </c>
      <c r="H27" s="172">
        <v>540.28</v>
      </c>
      <c r="I27" s="173">
        <f>ROUND(E27*H27,2)</f>
        <v>13341.78</v>
      </c>
      <c r="J27" s="172">
        <v>493.72</v>
      </c>
      <c r="K27" s="173">
        <f>ROUND(E27*J27,2)</f>
        <v>12192.02</v>
      </c>
      <c r="L27" s="173">
        <v>21</v>
      </c>
      <c r="M27" s="173">
        <f>G27*(1+L27/100)</f>
        <v>0</v>
      </c>
      <c r="N27" s="171">
        <v>2.2440000000000002E-2</v>
      </c>
      <c r="O27" s="171">
        <f>ROUND(E27*N27,2)</f>
        <v>0.55000000000000004</v>
      </c>
      <c r="P27" s="171">
        <v>0</v>
      </c>
      <c r="Q27" s="171">
        <f>ROUND(E27*P27,2)</f>
        <v>0</v>
      </c>
      <c r="R27" s="173" t="s">
        <v>190</v>
      </c>
      <c r="S27" s="173" t="s">
        <v>156</v>
      </c>
      <c r="T27" s="160">
        <v>0.84</v>
      </c>
      <c r="U27" s="160">
        <f>ROUND(E27*T27,2)</f>
        <v>20.74</v>
      </c>
      <c r="V27" s="160"/>
      <c r="W27" s="160" t="s">
        <v>181</v>
      </c>
      <c r="X27" s="160" t="s">
        <v>158</v>
      </c>
      <c r="Y27" s="150"/>
      <c r="Z27" s="150"/>
      <c r="AA27" s="150"/>
      <c r="AB27" s="150"/>
      <c r="AC27" s="150"/>
      <c r="AD27" s="150"/>
      <c r="AE27" s="150"/>
      <c r="AF27" s="150" t="s">
        <v>182</v>
      </c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</row>
    <row r="28" spans="1:59" outlineLevel="2" x14ac:dyDescent="0.2">
      <c r="A28" s="157"/>
      <c r="B28" s="158"/>
      <c r="C28" s="253" t="s">
        <v>492</v>
      </c>
      <c r="D28" s="254"/>
      <c r="E28" s="254"/>
      <c r="F28" s="254"/>
      <c r="G28" s="254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50"/>
      <c r="Z28" s="150"/>
      <c r="AA28" s="150"/>
      <c r="AB28" s="150"/>
      <c r="AC28" s="150"/>
      <c r="AD28" s="150"/>
      <c r="AE28" s="150"/>
      <c r="AF28" s="150" t="s">
        <v>161</v>
      </c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</row>
    <row r="29" spans="1:59" outlineLevel="3" x14ac:dyDescent="0.2">
      <c r="A29" s="157"/>
      <c r="B29" s="158"/>
      <c r="C29" s="251" t="s">
        <v>212</v>
      </c>
      <c r="D29" s="252"/>
      <c r="E29" s="252"/>
      <c r="F29" s="252"/>
      <c r="G29" s="252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 t="s">
        <v>161</v>
      </c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</row>
    <row r="30" spans="1:59" outlineLevel="3" x14ac:dyDescent="0.2">
      <c r="A30" s="157"/>
      <c r="B30" s="158"/>
      <c r="C30" s="251" t="s">
        <v>213</v>
      </c>
      <c r="D30" s="252"/>
      <c r="E30" s="252"/>
      <c r="F30" s="252"/>
      <c r="G30" s="252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 t="s">
        <v>161</v>
      </c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</row>
    <row r="31" spans="1:59" outlineLevel="3" x14ac:dyDescent="0.2">
      <c r="A31" s="157"/>
      <c r="B31" s="158"/>
      <c r="C31" s="251" t="s">
        <v>214</v>
      </c>
      <c r="D31" s="252"/>
      <c r="E31" s="252"/>
      <c r="F31" s="252"/>
      <c r="G31" s="252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50"/>
      <c r="Z31" s="150"/>
      <c r="AA31" s="150"/>
      <c r="AB31" s="150"/>
      <c r="AC31" s="150"/>
      <c r="AD31" s="150"/>
      <c r="AE31" s="150"/>
      <c r="AF31" s="150" t="s">
        <v>161</v>
      </c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74" t="str">
        <f>C31</f>
        <v>- standardního tmelení Q2, to je: základní tmelení Q1+ dodatečné tmelení (tmelení najemno) a případné přebroušení.</v>
      </c>
      <c r="BA31" s="150"/>
      <c r="BB31" s="150"/>
      <c r="BC31" s="150"/>
      <c r="BD31" s="150"/>
      <c r="BE31" s="150"/>
      <c r="BF31" s="150"/>
      <c r="BG31" s="150"/>
    </row>
    <row r="32" spans="1:59" outlineLevel="2" x14ac:dyDescent="0.2">
      <c r="A32" s="157"/>
      <c r="B32" s="158"/>
      <c r="C32" s="191" t="s">
        <v>215</v>
      </c>
      <c r="D32" s="187"/>
      <c r="E32" s="188">
        <v>24.694199999999999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 t="s">
        <v>186</v>
      </c>
      <c r="AG32" s="150">
        <v>0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</row>
    <row r="33" spans="1:59" outlineLevel="1" x14ac:dyDescent="0.2">
      <c r="A33" s="168">
        <v>9</v>
      </c>
      <c r="B33" s="169" t="s">
        <v>216</v>
      </c>
      <c r="C33" s="182" t="s">
        <v>217</v>
      </c>
      <c r="D33" s="170" t="s">
        <v>218</v>
      </c>
      <c r="E33" s="171">
        <v>27</v>
      </c>
      <c r="F33" s="172"/>
      <c r="G33" s="173">
        <f>ROUND(E33*F33,2)</f>
        <v>0</v>
      </c>
      <c r="H33" s="172">
        <v>0</v>
      </c>
      <c r="I33" s="173">
        <f>ROUND(E33*H33,2)</f>
        <v>0</v>
      </c>
      <c r="J33" s="172">
        <v>290</v>
      </c>
      <c r="K33" s="173">
        <f>ROUND(E33*J33,2)</f>
        <v>7830</v>
      </c>
      <c r="L33" s="173">
        <v>21</v>
      </c>
      <c r="M33" s="173">
        <f>G33*(1+L33/100)</f>
        <v>0</v>
      </c>
      <c r="N33" s="171">
        <v>2.4399999999999999E-3</v>
      </c>
      <c r="O33" s="171">
        <f>ROUND(E33*N33,2)</f>
        <v>7.0000000000000007E-2</v>
      </c>
      <c r="P33" s="171">
        <v>0</v>
      </c>
      <c r="Q33" s="171">
        <f>ROUND(E33*P33,2)</f>
        <v>0</v>
      </c>
      <c r="R33" s="173"/>
      <c r="S33" s="173" t="s">
        <v>173</v>
      </c>
      <c r="T33" s="160">
        <v>0</v>
      </c>
      <c r="U33" s="160">
        <f>ROUND(E33*T33,2)</f>
        <v>0</v>
      </c>
      <c r="V33" s="160"/>
      <c r="W33" s="160" t="s">
        <v>181</v>
      </c>
      <c r="X33" s="160" t="s">
        <v>158</v>
      </c>
      <c r="Y33" s="150"/>
      <c r="Z33" s="150"/>
      <c r="AA33" s="150"/>
      <c r="AB33" s="150"/>
      <c r="AC33" s="150"/>
      <c r="AD33" s="150"/>
      <c r="AE33" s="150"/>
      <c r="AF33" s="150" t="s">
        <v>182</v>
      </c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</row>
    <row r="34" spans="1:59" outlineLevel="2" x14ac:dyDescent="0.2">
      <c r="A34" s="157"/>
      <c r="B34" s="158"/>
      <c r="C34" s="191" t="s">
        <v>219</v>
      </c>
      <c r="D34" s="187"/>
      <c r="E34" s="188">
        <v>27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50"/>
      <c r="Z34" s="150"/>
      <c r="AA34" s="150"/>
      <c r="AB34" s="150"/>
      <c r="AC34" s="150"/>
      <c r="AD34" s="150"/>
      <c r="AE34" s="150"/>
      <c r="AF34" s="150" t="s">
        <v>186</v>
      </c>
      <c r="AG34" s="150">
        <v>0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</row>
    <row r="35" spans="1:59" ht="22.5" outlineLevel="1" x14ac:dyDescent="0.2">
      <c r="A35" s="175">
        <v>10</v>
      </c>
      <c r="B35" s="176" t="s">
        <v>220</v>
      </c>
      <c r="C35" s="183" t="s">
        <v>221</v>
      </c>
      <c r="D35" s="177" t="s">
        <v>198</v>
      </c>
      <c r="E35" s="178">
        <v>3</v>
      </c>
      <c r="F35" s="179"/>
      <c r="G35" s="180">
        <f>ROUND(E35*F35,2)</f>
        <v>0</v>
      </c>
      <c r="H35" s="179">
        <v>559</v>
      </c>
      <c r="I35" s="180">
        <f>ROUND(E35*H35,2)</f>
        <v>1677</v>
      </c>
      <c r="J35" s="179">
        <v>0</v>
      </c>
      <c r="K35" s="180">
        <f>ROUND(E35*J35,2)</f>
        <v>0</v>
      </c>
      <c r="L35" s="180">
        <v>21</v>
      </c>
      <c r="M35" s="180">
        <f>G35*(1+L35/100)</f>
        <v>0</v>
      </c>
      <c r="N35" s="178">
        <v>5.0000000000000001E-4</v>
      </c>
      <c r="O35" s="178">
        <f>ROUND(E35*N35,2)</f>
        <v>0</v>
      </c>
      <c r="P35" s="178">
        <v>0</v>
      </c>
      <c r="Q35" s="178">
        <f>ROUND(E35*P35,2)</f>
        <v>0</v>
      </c>
      <c r="R35" s="180" t="s">
        <v>222</v>
      </c>
      <c r="S35" s="180" t="s">
        <v>156</v>
      </c>
      <c r="T35" s="160">
        <v>0</v>
      </c>
      <c r="U35" s="160">
        <f>ROUND(E35*T35,2)</f>
        <v>0</v>
      </c>
      <c r="V35" s="160"/>
      <c r="W35" s="160" t="s">
        <v>223</v>
      </c>
      <c r="X35" s="160" t="s">
        <v>158</v>
      </c>
      <c r="Y35" s="150"/>
      <c r="Z35" s="150"/>
      <c r="AA35" s="150"/>
      <c r="AB35" s="150"/>
      <c r="AC35" s="150"/>
      <c r="AD35" s="150"/>
      <c r="AE35" s="150"/>
      <c r="AF35" s="150" t="s">
        <v>224</v>
      </c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</row>
    <row r="36" spans="1:59" ht="22.5" outlineLevel="1" x14ac:dyDescent="0.2">
      <c r="A36" s="175">
        <v>11</v>
      </c>
      <c r="B36" s="176" t="s">
        <v>225</v>
      </c>
      <c r="C36" s="183" t="s">
        <v>226</v>
      </c>
      <c r="D36" s="177" t="s">
        <v>198</v>
      </c>
      <c r="E36" s="178">
        <v>2</v>
      </c>
      <c r="F36" s="179"/>
      <c r="G36" s="180">
        <f>ROUND(E36*F36,2)</f>
        <v>0</v>
      </c>
      <c r="H36" s="179">
        <v>1578</v>
      </c>
      <c r="I36" s="180">
        <f>ROUND(E36*H36,2)</f>
        <v>3156</v>
      </c>
      <c r="J36" s="179">
        <v>0</v>
      </c>
      <c r="K36" s="180">
        <f>ROUND(E36*J36,2)</f>
        <v>0</v>
      </c>
      <c r="L36" s="180">
        <v>21</v>
      </c>
      <c r="M36" s="180">
        <f>G36*(1+L36/100)</f>
        <v>0</v>
      </c>
      <c r="N36" s="178">
        <v>2E-3</v>
      </c>
      <c r="O36" s="178">
        <f>ROUND(E36*N36,2)</f>
        <v>0</v>
      </c>
      <c r="P36" s="178">
        <v>0</v>
      </c>
      <c r="Q36" s="178">
        <f>ROUND(E36*P36,2)</f>
        <v>0</v>
      </c>
      <c r="R36" s="180" t="s">
        <v>222</v>
      </c>
      <c r="S36" s="180" t="s">
        <v>156</v>
      </c>
      <c r="T36" s="160">
        <v>0</v>
      </c>
      <c r="U36" s="160">
        <f>ROUND(E36*T36,2)</f>
        <v>0</v>
      </c>
      <c r="V36" s="160"/>
      <c r="W36" s="160" t="s">
        <v>223</v>
      </c>
      <c r="X36" s="160" t="s">
        <v>158</v>
      </c>
      <c r="Y36" s="150"/>
      <c r="Z36" s="150"/>
      <c r="AA36" s="150"/>
      <c r="AB36" s="150"/>
      <c r="AC36" s="150"/>
      <c r="AD36" s="150"/>
      <c r="AE36" s="150"/>
      <c r="AF36" s="150" t="s">
        <v>224</v>
      </c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</row>
    <row r="37" spans="1:59" x14ac:dyDescent="0.2">
      <c r="A37" s="162" t="s">
        <v>151</v>
      </c>
      <c r="B37" s="163" t="s">
        <v>83</v>
      </c>
      <c r="C37" s="181" t="s">
        <v>84</v>
      </c>
      <c r="D37" s="164"/>
      <c r="E37" s="165"/>
      <c r="F37" s="166"/>
      <c r="G37" s="166">
        <f>SUMIF(AF38:AF38,"&lt;&gt;NOR",G38:G38)</f>
        <v>0</v>
      </c>
      <c r="H37" s="166"/>
      <c r="I37" s="166">
        <f>SUM(I38:I38)</f>
        <v>107.76</v>
      </c>
      <c r="J37" s="166"/>
      <c r="K37" s="166">
        <f>SUM(K38:K38)</f>
        <v>205.24</v>
      </c>
      <c r="L37" s="166"/>
      <c r="M37" s="166">
        <f>SUM(M38:M38)</f>
        <v>0</v>
      </c>
      <c r="N37" s="165"/>
      <c r="O37" s="165">
        <f>SUM(O38:O38)</f>
        <v>0.05</v>
      </c>
      <c r="P37" s="165"/>
      <c r="Q37" s="165">
        <f>SUM(Q38:Q38)</f>
        <v>0</v>
      </c>
      <c r="R37" s="166"/>
      <c r="S37" s="166"/>
      <c r="T37" s="161"/>
      <c r="U37" s="161">
        <f>SUM(U38:U38)</f>
        <v>0.4</v>
      </c>
      <c r="V37" s="161"/>
      <c r="W37" s="161"/>
      <c r="X37" s="161"/>
      <c r="AF37" t="s">
        <v>152</v>
      </c>
    </row>
    <row r="38" spans="1:59" outlineLevel="1" x14ac:dyDescent="0.2">
      <c r="A38" s="175">
        <v>12</v>
      </c>
      <c r="B38" s="176" t="s">
        <v>227</v>
      </c>
      <c r="C38" s="183" t="s">
        <v>228</v>
      </c>
      <c r="D38" s="177" t="s">
        <v>198</v>
      </c>
      <c r="E38" s="178">
        <v>2</v>
      </c>
      <c r="F38" s="179"/>
      <c r="G38" s="180">
        <f>ROUND(E38*F38,2)</f>
        <v>0</v>
      </c>
      <c r="H38" s="179">
        <v>53.88</v>
      </c>
      <c r="I38" s="180">
        <f>ROUND(E38*H38,2)</f>
        <v>107.76</v>
      </c>
      <c r="J38" s="179">
        <v>102.62</v>
      </c>
      <c r="K38" s="180">
        <f>ROUND(E38*J38,2)</f>
        <v>205.24</v>
      </c>
      <c r="L38" s="180">
        <v>21</v>
      </c>
      <c r="M38" s="180">
        <f>G38*(1+L38/100)</f>
        <v>0</v>
      </c>
      <c r="N38" s="178">
        <v>2.3980000000000001E-2</v>
      </c>
      <c r="O38" s="178">
        <f>ROUND(E38*N38,2)</f>
        <v>0.05</v>
      </c>
      <c r="P38" s="178">
        <v>0</v>
      </c>
      <c r="Q38" s="178">
        <f>ROUND(E38*P38,2)</f>
        <v>0</v>
      </c>
      <c r="R38" s="180" t="s">
        <v>180</v>
      </c>
      <c r="S38" s="180" t="s">
        <v>156</v>
      </c>
      <c r="T38" s="160">
        <v>0.2</v>
      </c>
      <c r="U38" s="160">
        <f>ROUND(E38*T38,2)</f>
        <v>0.4</v>
      </c>
      <c r="V38" s="160"/>
      <c r="W38" s="160" t="s">
        <v>181</v>
      </c>
      <c r="X38" s="160" t="s">
        <v>158</v>
      </c>
      <c r="Y38" s="150"/>
      <c r="Z38" s="150"/>
      <c r="AA38" s="150"/>
      <c r="AB38" s="150"/>
      <c r="AC38" s="150"/>
      <c r="AD38" s="150"/>
      <c r="AE38" s="150"/>
      <c r="AF38" s="150" t="s">
        <v>182</v>
      </c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</row>
    <row r="39" spans="1:59" x14ac:dyDescent="0.2">
      <c r="A39" s="162" t="s">
        <v>151</v>
      </c>
      <c r="B39" s="163" t="s">
        <v>85</v>
      </c>
      <c r="C39" s="181" t="s">
        <v>86</v>
      </c>
      <c r="D39" s="164"/>
      <c r="E39" s="165"/>
      <c r="F39" s="166"/>
      <c r="G39" s="166">
        <f>SUMIF(AF40:AF54,"&lt;&gt;NOR",G40:G54)</f>
        <v>0</v>
      </c>
      <c r="H39" s="166"/>
      <c r="I39" s="166">
        <f>SUM(I40:I54)</f>
        <v>4967.7500000000009</v>
      </c>
      <c r="J39" s="166"/>
      <c r="K39" s="166">
        <f>SUM(K40:K54)</f>
        <v>28950.010000000006</v>
      </c>
      <c r="L39" s="166"/>
      <c r="M39" s="166">
        <f>SUM(M40:M54)</f>
        <v>0</v>
      </c>
      <c r="N39" s="165"/>
      <c r="O39" s="165">
        <f>SUM(O40:O54)</f>
        <v>3.78</v>
      </c>
      <c r="P39" s="165"/>
      <c r="Q39" s="165">
        <f>SUM(Q40:Q54)</f>
        <v>0</v>
      </c>
      <c r="R39" s="166"/>
      <c r="S39" s="166"/>
      <c r="T39" s="161"/>
      <c r="U39" s="161">
        <f>SUM(U40:U54)</f>
        <v>55.7</v>
      </c>
      <c r="V39" s="161"/>
      <c r="W39" s="161"/>
      <c r="X39" s="161"/>
      <c r="AF39" t="s">
        <v>152</v>
      </c>
    </row>
    <row r="40" spans="1:59" outlineLevel="1" x14ac:dyDescent="0.2">
      <c r="A40" s="168">
        <v>13</v>
      </c>
      <c r="B40" s="169" t="s">
        <v>229</v>
      </c>
      <c r="C40" s="182" t="s">
        <v>230</v>
      </c>
      <c r="D40" s="170" t="s">
        <v>218</v>
      </c>
      <c r="E40" s="171">
        <v>9.8800000000000008</v>
      </c>
      <c r="F40" s="172"/>
      <c r="G40" s="173">
        <f>ROUND(E40*F40,2)</f>
        <v>0</v>
      </c>
      <c r="H40" s="172">
        <v>5.52</v>
      </c>
      <c r="I40" s="173">
        <f>ROUND(E40*H40,2)</f>
        <v>54.54</v>
      </c>
      <c r="J40" s="172">
        <v>86.68</v>
      </c>
      <c r="K40" s="173">
        <f>ROUND(E40*J40,2)</f>
        <v>856.4</v>
      </c>
      <c r="L40" s="173">
        <v>21</v>
      </c>
      <c r="M40" s="173">
        <f>G40*(1+L40/100)</f>
        <v>0</v>
      </c>
      <c r="N40" s="171">
        <v>3.7100000000000002E-3</v>
      </c>
      <c r="O40" s="171">
        <f>ROUND(E40*N40,2)</f>
        <v>0.04</v>
      </c>
      <c r="P40" s="171">
        <v>0</v>
      </c>
      <c r="Q40" s="171">
        <f>ROUND(E40*P40,2)</f>
        <v>0</v>
      </c>
      <c r="R40" s="173" t="s">
        <v>180</v>
      </c>
      <c r="S40" s="173" t="s">
        <v>156</v>
      </c>
      <c r="T40" s="160">
        <v>0.18</v>
      </c>
      <c r="U40" s="160">
        <f>ROUND(E40*T40,2)</f>
        <v>1.78</v>
      </c>
      <c r="V40" s="160"/>
      <c r="W40" s="160" t="s">
        <v>181</v>
      </c>
      <c r="X40" s="160" t="s">
        <v>158</v>
      </c>
      <c r="Y40" s="150"/>
      <c r="Z40" s="150"/>
      <c r="AA40" s="150"/>
      <c r="AB40" s="150"/>
      <c r="AC40" s="150"/>
      <c r="AD40" s="150"/>
      <c r="AE40" s="150"/>
      <c r="AF40" s="150" t="s">
        <v>182</v>
      </c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</row>
    <row r="41" spans="1:59" outlineLevel="2" x14ac:dyDescent="0.2">
      <c r="A41" s="157"/>
      <c r="B41" s="158"/>
      <c r="C41" s="191" t="s">
        <v>231</v>
      </c>
      <c r="D41" s="187"/>
      <c r="E41" s="188">
        <v>9.8800000000000008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 t="s">
        <v>186</v>
      </c>
      <c r="AG41" s="150">
        <v>0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</row>
    <row r="42" spans="1:59" outlineLevel="1" x14ac:dyDescent="0.2">
      <c r="A42" s="168">
        <v>14</v>
      </c>
      <c r="B42" s="169" t="s">
        <v>232</v>
      </c>
      <c r="C42" s="182" t="s">
        <v>233</v>
      </c>
      <c r="D42" s="170" t="s">
        <v>189</v>
      </c>
      <c r="E42" s="171">
        <v>78.699200000000005</v>
      </c>
      <c r="F42" s="172"/>
      <c r="G42" s="173">
        <f>ROUND(E42*F42,2)</f>
        <v>0</v>
      </c>
      <c r="H42" s="172">
        <v>51.56</v>
      </c>
      <c r="I42" s="173">
        <f>ROUND(E42*H42,2)</f>
        <v>4057.73</v>
      </c>
      <c r="J42" s="172">
        <v>311.44</v>
      </c>
      <c r="K42" s="173">
        <f>ROUND(E42*J42,2)</f>
        <v>24510.080000000002</v>
      </c>
      <c r="L42" s="173">
        <v>21</v>
      </c>
      <c r="M42" s="173">
        <f>G42*(1+L42/100)</f>
        <v>0</v>
      </c>
      <c r="N42" s="171">
        <v>4.4139999999999999E-2</v>
      </c>
      <c r="O42" s="171">
        <f>ROUND(E42*N42,2)</f>
        <v>3.47</v>
      </c>
      <c r="P42" s="171">
        <v>0</v>
      </c>
      <c r="Q42" s="171">
        <f>ROUND(E42*P42,2)</f>
        <v>0</v>
      </c>
      <c r="R42" s="173" t="s">
        <v>190</v>
      </c>
      <c r="S42" s="173" t="s">
        <v>156</v>
      </c>
      <c r="T42" s="160">
        <v>0.6</v>
      </c>
      <c r="U42" s="160">
        <f>ROUND(E42*T42,2)</f>
        <v>47.22</v>
      </c>
      <c r="V42" s="160"/>
      <c r="W42" s="160" t="s">
        <v>181</v>
      </c>
      <c r="X42" s="160" t="s">
        <v>158</v>
      </c>
      <c r="Y42" s="150"/>
      <c r="Z42" s="150"/>
      <c r="AA42" s="150"/>
      <c r="AB42" s="150"/>
      <c r="AC42" s="150"/>
      <c r="AD42" s="150"/>
      <c r="AE42" s="150"/>
      <c r="AF42" s="150" t="s">
        <v>182</v>
      </c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</row>
    <row r="43" spans="1:59" outlineLevel="2" x14ac:dyDescent="0.2">
      <c r="A43" s="157"/>
      <c r="B43" s="158"/>
      <c r="C43" s="192" t="s">
        <v>234</v>
      </c>
      <c r="D43" s="189"/>
      <c r="E43" s="190"/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 t="s">
        <v>186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</row>
    <row r="44" spans="1:59" outlineLevel="3" x14ac:dyDescent="0.2">
      <c r="A44" s="157"/>
      <c r="B44" s="158"/>
      <c r="C44" s="193" t="s">
        <v>235</v>
      </c>
      <c r="D44" s="189"/>
      <c r="E44" s="190">
        <v>7.58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50"/>
      <c r="Z44" s="150"/>
      <c r="AA44" s="150"/>
      <c r="AB44" s="150"/>
      <c r="AC44" s="150"/>
      <c r="AD44" s="150"/>
      <c r="AE44" s="150"/>
      <c r="AF44" s="150" t="s">
        <v>186</v>
      </c>
      <c r="AG44" s="150">
        <v>2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</row>
    <row r="45" spans="1:59" outlineLevel="3" x14ac:dyDescent="0.2">
      <c r="A45" s="157"/>
      <c r="B45" s="158"/>
      <c r="C45" s="193" t="s">
        <v>236</v>
      </c>
      <c r="D45" s="189"/>
      <c r="E45" s="190">
        <v>11.07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50"/>
      <c r="Z45" s="150"/>
      <c r="AA45" s="150"/>
      <c r="AB45" s="150"/>
      <c r="AC45" s="150"/>
      <c r="AD45" s="150"/>
      <c r="AE45" s="150"/>
      <c r="AF45" s="150" t="s">
        <v>186</v>
      </c>
      <c r="AG45" s="150">
        <v>2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</row>
    <row r="46" spans="1:59" outlineLevel="3" x14ac:dyDescent="0.2">
      <c r="A46" s="157"/>
      <c r="B46" s="158"/>
      <c r="C46" s="193" t="s">
        <v>237</v>
      </c>
      <c r="D46" s="189"/>
      <c r="E46" s="190">
        <v>8.16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 t="s">
        <v>186</v>
      </c>
      <c r="AG46" s="150">
        <v>2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</row>
    <row r="47" spans="1:59" outlineLevel="3" x14ac:dyDescent="0.2">
      <c r="A47" s="157"/>
      <c r="B47" s="158"/>
      <c r="C47" s="193" t="s">
        <v>238</v>
      </c>
      <c r="D47" s="189"/>
      <c r="E47" s="190">
        <v>3.9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50"/>
      <c r="Z47" s="150"/>
      <c r="AA47" s="150"/>
      <c r="AB47" s="150"/>
      <c r="AC47" s="150"/>
      <c r="AD47" s="150"/>
      <c r="AE47" s="150"/>
      <c r="AF47" s="150" t="s">
        <v>186</v>
      </c>
      <c r="AG47" s="150">
        <v>2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</row>
    <row r="48" spans="1:59" outlineLevel="3" x14ac:dyDescent="0.2">
      <c r="A48" s="157"/>
      <c r="B48" s="158"/>
      <c r="C48" s="193" t="s">
        <v>239</v>
      </c>
      <c r="D48" s="189"/>
      <c r="E48" s="190">
        <v>8.25</v>
      </c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50"/>
      <c r="Z48" s="150"/>
      <c r="AA48" s="150"/>
      <c r="AB48" s="150"/>
      <c r="AC48" s="150"/>
      <c r="AD48" s="150"/>
      <c r="AE48" s="150"/>
      <c r="AF48" s="150" t="s">
        <v>186</v>
      </c>
      <c r="AG48" s="150">
        <v>2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</row>
    <row r="49" spans="1:59" outlineLevel="3" x14ac:dyDescent="0.2">
      <c r="A49" s="157"/>
      <c r="B49" s="158"/>
      <c r="C49" s="192" t="s">
        <v>240</v>
      </c>
      <c r="D49" s="189"/>
      <c r="E49" s="190"/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 t="s">
        <v>186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</row>
    <row r="50" spans="1:59" outlineLevel="3" x14ac:dyDescent="0.2">
      <c r="A50" s="157"/>
      <c r="B50" s="158"/>
      <c r="C50" s="191" t="s">
        <v>241</v>
      </c>
      <c r="D50" s="187"/>
      <c r="E50" s="188">
        <v>78.699200000000005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50"/>
      <c r="Z50" s="150"/>
      <c r="AA50" s="150"/>
      <c r="AB50" s="150"/>
      <c r="AC50" s="150"/>
      <c r="AD50" s="150"/>
      <c r="AE50" s="150"/>
      <c r="AF50" s="150" t="s">
        <v>186</v>
      </c>
      <c r="AG50" s="150">
        <v>0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</row>
    <row r="51" spans="1:59" outlineLevel="1" x14ac:dyDescent="0.2">
      <c r="A51" s="175">
        <v>15</v>
      </c>
      <c r="B51" s="176" t="s">
        <v>242</v>
      </c>
      <c r="C51" s="183" t="s">
        <v>243</v>
      </c>
      <c r="D51" s="177" t="s">
        <v>189</v>
      </c>
      <c r="E51" s="178">
        <v>5</v>
      </c>
      <c r="F51" s="179"/>
      <c r="G51" s="180">
        <f>ROUND(E51*F51,2)</f>
        <v>0</v>
      </c>
      <c r="H51" s="179">
        <v>60.37</v>
      </c>
      <c r="I51" s="180">
        <f>ROUND(E51*H51,2)</f>
        <v>301.85000000000002</v>
      </c>
      <c r="J51" s="179">
        <v>437.63</v>
      </c>
      <c r="K51" s="180">
        <f>ROUND(E51*J51,2)</f>
        <v>2188.15</v>
      </c>
      <c r="L51" s="180">
        <v>21</v>
      </c>
      <c r="M51" s="180">
        <f>G51*(1+L51/100)</f>
        <v>0</v>
      </c>
      <c r="N51" s="178">
        <v>4.7660000000000001E-2</v>
      </c>
      <c r="O51" s="178">
        <f>ROUND(E51*N51,2)</f>
        <v>0.24</v>
      </c>
      <c r="P51" s="178">
        <v>0</v>
      </c>
      <c r="Q51" s="178">
        <f>ROUND(E51*P51,2)</f>
        <v>0</v>
      </c>
      <c r="R51" s="180" t="s">
        <v>190</v>
      </c>
      <c r="S51" s="180" t="s">
        <v>156</v>
      </c>
      <c r="T51" s="160">
        <v>0.84</v>
      </c>
      <c r="U51" s="160">
        <f>ROUND(E51*T51,2)</f>
        <v>4.2</v>
      </c>
      <c r="V51" s="160"/>
      <c r="W51" s="160" t="s">
        <v>181</v>
      </c>
      <c r="X51" s="160" t="s">
        <v>158</v>
      </c>
      <c r="Y51" s="150"/>
      <c r="Z51" s="150"/>
      <c r="AA51" s="150"/>
      <c r="AB51" s="150"/>
      <c r="AC51" s="150"/>
      <c r="AD51" s="150"/>
      <c r="AE51" s="150"/>
      <c r="AF51" s="150" t="s">
        <v>182</v>
      </c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</row>
    <row r="52" spans="1:59" ht="22.5" outlineLevel="1" x14ac:dyDescent="0.2">
      <c r="A52" s="168">
        <v>16</v>
      </c>
      <c r="B52" s="169" t="s">
        <v>244</v>
      </c>
      <c r="C52" s="182" t="s">
        <v>245</v>
      </c>
      <c r="D52" s="170" t="s">
        <v>189</v>
      </c>
      <c r="E52" s="171">
        <v>6.9359999999999999</v>
      </c>
      <c r="F52" s="172"/>
      <c r="G52" s="173">
        <f>ROUND(E52*F52,2)</f>
        <v>0</v>
      </c>
      <c r="H52" s="172">
        <v>79.819999999999993</v>
      </c>
      <c r="I52" s="173">
        <f>ROUND(E52*H52,2)</f>
        <v>553.63</v>
      </c>
      <c r="J52" s="172">
        <v>201.18</v>
      </c>
      <c r="K52" s="173">
        <f>ROUND(E52*J52,2)</f>
        <v>1395.38</v>
      </c>
      <c r="L52" s="173">
        <v>21</v>
      </c>
      <c r="M52" s="173">
        <f>G52*(1+L52/100)</f>
        <v>0</v>
      </c>
      <c r="N52" s="171">
        <v>3.6099999999999999E-3</v>
      </c>
      <c r="O52" s="171">
        <f>ROUND(E52*N52,2)</f>
        <v>0.03</v>
      </c>
      <c r="P52" s="171">
        <v>0</v>
      </c>
      <c r="Q52" s="171">
        <f>ROUND(E52*P52,2)</f>
        <v>0</v>
      </c>
      <c r="R52" s="173" t="s">
        <v>190</v>
      </c>
      <c r="S52" s="173" t="s">
        <v>156</v>
      </c>
      <c r="T52" s="160">
        <v>0.36</v>
      </c>
      <c r="U52" s="160">
        <f>ROUND(E52*T52,2)</f>
        <v>2.5</v>
      </c>
      <c r="V52" s="160"/>
      <c r="W52" s="160" t="s">
        <v>181</v>
      </c>
      <c r="X52" s="160" t="s">
        <v>158</v>
      </c>
      <c r="Y52" s="150"/>
      <c r="Z52" s="150"/>
      <c r="AA52" s="150"/>
      <c r="AB52" s="150"/>
      <c r="AC52" s="150"/>
      <c r="AD52" s="150"/>
      <c r="AE52" s="150"/>
      <c r="AF52" s="150" t="s">
        <v>182</v>
      </c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</row>
    <row r="53" spans="1:59" outlineLevel="2" x14ac:dyDescent="0.2">
      <c r="A53" s="157"/>
      <c r="B53" s="158"/>
      <c r="C53" s="191" t="s">
        <v>246</v>
      </c>
      <c r="D53" s="187"/>
      <c r="E53" s="188">
        <v>6.4560000000000004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 t="s">
        <v>186</v>
      </c>
      <c r="AG53" s="150">
        <v>0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</row>
    <row r="54" spans="1:59" outlineLevel="3" x14ac:dyDescent="0.2">
      <c r="A54" s="157"/>
      <c r="B54" s="158"/>
      <c r="C54" s="191" t="s">
        <v>247</v>
      </c>
      <c r="D54" s="187"/>
      <c r="E54" s="188">
        <v>0.48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50"/>
      <c r="Z54" s="150"/>
      <c r="AA54" s="150"/>
      <c r="AB54" s="150"/>
      <c r="AC54" s="150"/>
      <c r="AD54" s="150"/>
      <c r="AE54" s="150"/>
      <c r="AF54" s="150" t="s">
        <v>186</v>
      </c>
      <c r="AG54" s="150">
        <v>0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</row>
    <row r="55" spans="1:59" x14ac:dyDescent="0.2">
      <c r="A55" s="162" t="s">
        <v>151</v>
      </c>
      <c r="B55" s="163" t="s">
        <v>87</v>
      </c>
      <c r="C55" s="181" t="s">
        <v>88</v>
      </c>
      <c r="D55" s="164"/>
      <c r="E55" s="165"/>
      <c r="F55" s="166"/>
      <c r="G55" s="166">
        <f>SUMIF(AF56:AF59,"&lt;&gt;NOR",G56:G59)</f>
        <v>0</v>
      </c>
      <c r="H55" s="166"/>
      <c r="I55" s="166">
        <f>SUM(I56:I59)</f>
        <v>2858.0299999999997</v>
      </c>
      <c r="J55" s="166"/>
      <c r="K55" s="166">
        <f>SUM(K56:K59)</f>
        <v>4021.52</v>
      </c>
      <c r="L55" s="166"/>
      <c r="M55" s="166">
        <f>SUM(M56:M59)</f>
        <v>0</v>
      </c>
      <c r="N55" s="165"/>
      <c r="O55" s="165">
        <f>SUM(O56:O59)</f>
        <v>0.06</v>
      </c>
      <c r="P55" s="165"/>
      <c r="Q55" s="165">
        <f>SUM(Q56:Q59)</f>
        <v>0</v>
      </c>
      <c r="R55" s="166"/>
      <c r="S55" s="166"/>
      <c r="T55" s="161"/>
      <c r="U55" s="161">
        <f>SUM(U56:U59)</f>
        <v>8.2900000000000009</v>
      </c>
      <c r="V55" s="161"/>
      <c r="W55" s="161"/>
      <c r="X55" s="161"/>
      <c r="AF55" t="s">
        <v>152</v>
      </c>
    </row>
    <row r="56" spans="1:59" outlineLevel="1" x14ac:dyDescent="0.2">
      <c r="A56" s="168">
        <v>17</v>
      </c>
      <c r="B56" s="169" t="s">
        <v>248</v>
      </c>
      <c r="C56" s="182" t="s">
        <v>249</v>
      </c>
      <c r="D56" s="170" t="s">
        <v>189</v>
      </c>
      <c r="E56" s="171">
        <v>3.6</v>
      </c>
      <c r="F56" s="172"/>
      <c r="G56" s="173">
        <f>ROUND(E56*F56,2)</f>
        <v>0</v>
      </c>
      <c r="H56" s="172">
        <v>51.54</v>
      </c>
      <c r="I56" s="173">
        <f>ROUND(E56*H56,2)</f>
        <v>185.54</v>
      </c>
      <c r="J56" s="172">
        <v>84.46</v>
      </c>
      <c r="K56" s="173">
        <f>ROUND(E56*J56,2)</f>
        <v>304.06</v>
      </c>
      <c r="L56" s="173">
        <v>21</v>
      </c>
      <c r="M56" s="173">
        <f>G56*(1+L56/100)</f>
        <v>0</v>
      </c>
      <c r="N56" s="171">
        <v>1.2099999999999999E-3</v>
      </c>
      <c r="O56" s="171">
        <f>ROUND(E56*N56,2)</f>
        <v>0</v>
      </c>
      <c r="P56" s="171">
        <v>0</v>
      </c>
      <c r="Q56" s="171">
        <f>ROUND(E56*P56,2)</f>
        <v>0</v>
      </c>
      <c r="R56" s="173" t="s">
        <v>250</v>
      </c>
      <c r="S56" s="173" t="s">
        <v>156</v>
      </c>
      <c r="T56" s="160">
        <v>0.17699999999999999</v>
      </c>
      <c r="U56" s="160">
        <f>ROUND(E56*T56,2)</f>
        <v>0.64</v>
      </c>
      <c r="V56" s="160"/>
      <c r="W56" s="160" t="s">
        <v>181</v>
      </c>
      <c r="X56" s="160" t="s">
        <v>158</v>
      </c>
      <c r="Y56" s="150"/>
      <c r="Z56" s="150"/>
      <c r="AA56" s="150"/>
      <c r="AB56" s="150"/>
      <c r="AC56" s="150"/>
      <c r="AD56" s="150"/>
      <c r="AE56" s="150"/>
      <c r="AF56" s="150" t="s">
        <v>182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</row>
    <row r="57" spans="1:59" outlineLevel="2" x14ac:dyDescent="0.2">
      <c r="A57" s="157"/>
      <c r="B57" s="158"/>
      <c r="C57" s="191" t="s">
        <v>251</v>
      </c>
      <c r="D57" s="187"/>
      <c r="E57" s="188">
        <v>3.6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50"/>
      <c r="Z57" s="150"/>
      <c r="AA57" s="150"/>
      <c r="AB57" s="150"/>
      <c r="AC57" s="150"/>
      <c r="AD57" s="150"/>
      <c r="AE57" s="150"/>
      <c r="AF57" s="150" t="s">
        <v>186</v>
      </c>
      <c r="AG57" s="150">
        <v>0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</row>
    <row r="58" spans="1:59" outlineLevel="1" x14ac:dyDescent="0.2">
      <c r="A58" s="168">
        <v>18</v>
      </c>
      <c r="B58" s="169" t="s">
        <v>252</v>
      </c>
      <c r="C58" s="182" t="s">
        <v>253</v>
      </c>
      <c r="D58" s="170" t="s">
        <v>189</v>
      </c>
      <c r="E58" s="171">
        <v>36.409999999999997</v>
      </c>
      <c r="F58" s="172"/>
      <c r="G58" s="173">
        <f>ROUND(E58*F58,2)</f>
        <v>0</v>
      </c>
      <c r="H58" s="172">
        <v>73.400000000000006</v>
      </c>
      <c r="I58" s="173">
        <f>ROUND(E58*H58,2)</f>
        <v>2672.49</v>
      </c>
      <c r="J58" s="172">
        <v>102.1</v>
      </c>
      <c r="K58" s="173">
        <f>ROUND(E58*J58,2)</f>
        <v>3717.46</v>
      </c>
      <c r="L58" s="173">
        <v>21</v>
      </c>
      <c r="M58" s="173">
        <f>G58*(1+L58/100)</f>
        <v>0</v>
      </c>
      <c r="N58" s="171">
        <v>1.58E-3</v>
      </c>
      <c r="O58" s="171">
        <f>ROUND(E58*N58,2)</f>
        <v>0.06</v>
      </c>
      <c r="P58" s="171">
        <v>0</v>
      </c>
      <c r="Q58" s="171">
        <f>ROUND(E58*P58,2)</f>
        <v>0</v>
      </c>
      <c r="R58" s="173" t="s">
        <v>250</v>
      </c>
      <c r="S58" s="173" t="s">
        <v>156</v>
      </c>
      <c r="T58" s="160">
        <v>0.21</v>
      </c>
      <c r="U58" s="160">
        <f>ROUND(E58*T58,2)</f>
        <v>7.65</v>
      </c>
      <c r="V58" s="160"/>
      <c r="W58" s="160" t="s">
        <v>181</v>
      </c>
      <c r="X58" s="160" t="s">
        <v>158</v>
      </c>
      <c r="Y58" s="150"/>
      <c r="Z58" s="150"/>
      <c r="AA58" s="150"/>
      <c r="AB58" s="150"/>
      <c r="AC58" s="150"/>
      <c r="AD58" s="150"/>
      <c r="AE58" s="150"/>
      <c r="AF58" s="150" t="s">
        <v>182</v>
      </c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</row>
    <row r="59" spans="1:59" outlineLevel="2" x14ac:dyDescent="0.2">
      <c r="A59" s="157"/>
      <c r="B59" s="158"/>
      <c r="C59" s="191" t="s">
        <v>254</v>
      </c>
      <c r="D59" s="187"/>
      <c r="E59" s="188">
        <v>36.409999999999997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 t="s">
        <v>186</v>
      </c>
      <c r="AG59" s="150">
        <v>0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</row>
    <row r="60" spans="1:59" x14ac:dyDescent="0.2">
      <c r="A60" s="162" t="s">
        <v>151</v>
      </c>
      <c r="B60" s="163" t="s">
        <v>89</v>
      </c>
      <c r="C60" s="181" t="s">
        <v>90</v>
      </c>
      <c r="D60" s="164"/>
      <c r="E60" s="165"/>
      <c r="F60" s="166"/>
      <c r="G60" s="166">
        <f>SUMIF(AF61:AF65,"&lt;&gt;NOR",G61:G65)</f>
        <v>0</v>
      </c>
      <c r="H60" s="166"/>
      <c r="I60" s="166">
        <f>SUM(I61:I65)</f>
        <v>1236.03</v>
      </c>
      <c r="J60" s="166"/>
      <c r="K60" s="166">
        <f>SUM(K61:K65)</f>
        <v>11961.97</v>
      </c>
      <c r="L60" s="166"/>
      <c r="M60" s="166">
        <f>SUM(M61:M65)</f>
        <v>0</v>
      </c>
      <c r="N60" s="165"/>
      <c r="O60" s="165">
        <f>SUM(O61:O65)</f>
        <v>0</v>
      </c>
      <c r="P60" s="165"/>
      <c r="Q60" s="165">
        <f>SUM(Q61:Q65)</f>
        <v>0</v>
      </c>
      <c r="R60" s="166"/>
      <c r="S60" s="166"/>
      <c r="T60" s="161"/>
      <c r="U60" s="161">
        <f>SUM(U61:U65)</f>
        <v>24.06</v>
      </c>
      <c r="V60" s="161"/>
      <c r="W60" s="161"/>
      <c r="X60" s="161"/>
      <c r="AF60" t="s">
        <v>152</v>
      </c>
    </row>
    <row r="61" spans="1:59" ht="56.25" outlineLevel="1" x14ac:dyDescent="0.2">
      <c r="A61" s="168">
        <v>19</v>
      </c>
      <c r="B61" s="169" t="s">
        <v>255</v>
      </c>
      <c r="C61" s="182" t="s">
        <v>256</v>
      </c>
      <c r="D61" s="170" t="s">
        <v>189</v>
      </c>
      <c r="E61" s="171">
        <v>77.599999999999994</v>
      </c>
      <c r="F61" s="172"/>
      <c r="G61" s="173">
        <f>ROUND(E61*F61,2)</f>
        <v>0</v>
      </c>
      <c r="H61" s="172">
        <v>1.82</v>
      </c>
      <c r="I61" s="173">
        <f>ROUND(E61*H61,2)</f>
        <v>141.22999999999999</v>
      </c>
      <c r="J61" s="172">
        <v>132.68</v>
      </c>
      <c r="K61" s="173">
        <f>ROUND(E61*J61,2)</f>
        <v>10295.969999999999</v>
      </c>
      <c r="L61" s="173">
        <v>21</v>
      </c>
      <c r="M61" s="173">
        <f>G61*(1+L61/100)</f>
        <v>0</v>
      </c>
      <c r="N61" s="171">
        <v>4.0000000000000003E-5</v>
      </c>
      <c r="O61" s="171">
        <f>ROUND(E61*N61,2)</f>
        <v>0</v>
      </c>
      <c r="P61" s="171">
        <v>0</v>
      </c>
      <c r="Q61" s="171">
        <f>ROUND(E61*P61,2)</f>
        <v>0</v>
      </c>
      <c r="R61" s="173" t="s">
        <v>190</v>
      </c>
      <c r="S61" s="173" t="s">
        <v>156</v>
      </c>
      <c r="T61" s="160">
        <v>0.31</v>
      </c>
      <c r="U61" s="160">
        <f>ROUND(E61*T61,2)</f>
        <v>24.06</v>
      </c>
      <c r="V61" s="160"/>
      <c r="W61" s="160" t="s">
        <v>181</v>
      </c>
      <c r="X61" s="160" t="s">
        <v>158</v>
      </c>
      <c r="Y61" s="150"/>
      <c r="Z61" s="150"/>
      <c r="AA61" s="150"/>
      <c r="AB61" s="150"/>
      <c r="AC61" s="150"/>
      <c r="AD61" s="150"/>
      <c r="AE61" s="150"/>
      <c r="AF61" s="150" t="s">
        <v>182</v>
      </c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</row>
    <row r="62" spans="1:59" outlineLevel="2" x14ac:dyDescent="0.2">
      <c r="A62" s="157"/>
      <c r="B62" s="158"/>
      <c r="C62" s="191" t="s">
        <v>257</v>
      </c>
      <c r="D62" s="187"/>
      <c r="E62" s="188">
        <v>50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 t="s">
        <v>186</v>
      </c>
      <c r="AG62" s="150">
        <v>0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</row>
    <row r="63" spans="1:59" outlineLevel="3" x14ac:dyDescent="0.2">
      <c r="A63" s="157"/>
      <c r="B63" s="158"/>
      <c r="C63" s="191" t="s">
        <v>258</v>
      </c>
      <c r="D63" s="187"/>
      <c r="E63" s="188">
        <v>27.6</v>
      </c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50"/>
      <c r="Z63" s="150"/>
      <c r="AA63" s="150"/>
      <c r="AB63" s="150"/>
      <c r="AC63" s="150"/>
      <c r="AD63" s="150"/>
      <c r="AE63" s="150"/>
      <c r="AF63" s="150" t="s">
        <v>186</v>
      </c>
      <c r="AG63" s="150">
        <v>0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</row>
    <row r="64" spans="1:59" outlineLevel="1" x14ac:dyDescent="0.2">
      <c r="A64" s="168">
        <v>20</v>
      </c>
      <c r="B64" s="169" t="s">
        <v>259</v>
      </c>
      <c r="C64" s="182" t="s">
        <v>260</v>
      </c>
      <c r="D64" s="170" t="s">
        <v>189</v>
      </c>
      <c r="E64" s="171">
        <v>47.6</v>
      </c>
      <c r="F64" s="172"/>
      <c r="G64" s="173">
        <f>ROUND(E64*F64,2)</f>
        <v>0</v>
      </c>
      <c r="H64" s="172">
        <v>23</v>
      </c>
      <c r="I64" s="173">
        <f>ROUND(E64*H64,2)</f>
        <v>1094.8</v>
      </c>
      <c r="J64" s="172">
        <v>35</v>
      </c>
      <c r="K64" s="173">
        <f>ROUND(E64*J64,2)</f>
        <v>1666</v>
      </c>
      <c r="L64" s="173">
        <v>21</v>
      </c>
      <c r="M64" s="173">
        <f>G64*(1+L64/100)</f>
        <v>0</v>
      </c>
      <c r="N64" s="171">
        <v>4.0000000000000003E-5</v>
      </c>
      <c r="O64" s="171">
        <f>ROUND(E64*N64,2)</f>
        <v>0</v>
      </c>
      <c r="P64" s="171">
        <v>0</v>
      </c>
      <c r="Q64" s="171">
        <f>ROUND(E64*P64,2)</f>
        <v>0</v>
      </c>
      <c r="R64" s="173"/>
      <c r="S64" s="173" t="s">
        <v>173</v>
      </c>
      <c r="T64" s="160">
        <v>0</v>
      </c>
      <c r="U64" s="160">
        <f>ROUND(E64*T64,2)</f>
        <v>0</v>
      </c>
      <c r="V64" s="160"/>
      <c r="W64" s="160" t="s">
        <v>181</v>
      </c>
      <c r="X64" s="160" t="s">
        <v>158</v>
      </c>
      <c r="Y64" s="150"/>
      <c r="Z64" s="150"/>
      <c r="AA64" s="150"/>
      <c r="AB64" s="150"/>
      <c r="AC64" s="150"/>
      <c r="AD64" s="150"/>
      <c r="AE64" s="150"/>
      <c r="AF64" s="150" t="s">
        <v>261</v>
      </c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</row>
    <row r="65" spans="1:59" outlineLevel="2" x14ac:dyDescent="0.2">
      <c r="A65" s="157"/>
      <c r="B65" s="158"/>
      <c r="C65" s="191" t="s">
        <v>262</v>
      </c>
      <c r="D65" s="187"/>
      <c r="E65" s="188">
        <v>47.6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50"/>
      <c r="Z65" s="150"/>
      <c r="AA65" s="150"/>
      <c r="AB65" s="150"/>
      <c r="AC65" s="150"/>
      <c r="AD65" s="150"/>
      <c r="AE65" s="150"/>
      <c r="AF65" s="150" t="s">
        <v>186</v>
      </c>
      <c r="AG65" s="150">
        <v>0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</row>
    <row r="66" spans="1:59" x14ac:dyDescent="0.2">
      <c r="A66" s="162" t="s">
        <v>151</v>
      </c>
      <c r="B66" s="163" t="s">
        <v>91</v>
      </c>
      <c r="C66" s="181" t="s">
        <v>92</v>
      </c>
      <c r="D66" s="164"/>
      <c r="E66" s="165"/>
      <c r="F66" s="166"/>
      <c r="G66" s="166">
        <f>SUMIF(AF67:AF97,"&lt;&gt;NOR",G67:G97)</f>
        <v>0</v>
      </c>
      <c r="H66" s="166"/>
      <c r="I66" s="166">
        <f>SUM(I67:I97)</f>
        <v>1300.1300000000001</v>
      </c>
      <c r="J66" s="166"/>
      <c r="K66" s="166">
        <f>SUM(K67:K97)</f>
        <v>33704.29</v>
      </c>
      <c r="L66" s="166"/>
      <c r="M66" s="166">
        <f>SUM(M67:M97)</f>
        <v>0</v>
      </c>
      <c r="N66" s="165"/>
      <c r="O66" s="165">
        <f>SUM(O67:O97)</f>
        <v>0.04</v>
      </c>
      <c r="P66" s="165"/>
      <c r="Q66" s="165">
        <f>SUM(Q67:Q97)</f>
        <v>16.750000000000004</v>
      </c>
      <c r="R66" s="166"/>
      <c r="S66" s="166"/>
      <c r="T66" s="161"/>
      <c r="U66" s="161">
        <f>SUM(U67:U97)</f>
        <v>73.819999999999993</v>
      </c>
      <c r="V66" s="161"/>
      <c r="W66" s="161"/>
      <c r="X66" s="161"/>
      <c r="AF66" t="s">
        <v>152</v>
      </c>
    </row>
    <row r="67" spans="1:59" outlineLevel="1" x14ac:dyDescent="0.2">
      <c r="A67" s="168">
        <v>21</v>
      </c>
      <c r="B67" s="169" t="s">
        <v>263</v>
      </c>
      <c r="C67" s="182" t="s">
        <v>264</v>
      </c>
      <c r="D67" s="170" t="s">
        <v>189</v>
      </c>
      <c r="E67" s="171">
        <v>31.053850000000001</v>
      </c>
      <c r="F67" s="172"/>
      <c r="G67" s="173">
        <f>ROUND(E67*F67,2)</f>
        <v>0</v>
      </c>
      <c r="H67" s="172">
        <v>19.45</v>
      </c>
      <c r="I67" s="173">
        <f>ROUND(E67*H67,2)</f>
        <v>604</v>
      </c>
      <c r="J67" s="172">
        <v>122.55</v>
      </c>
      <c r="K67" s="173">
        <f>ROUND(E67*J67,2)</f>
        <v>3805.65</v>
      </c>
      <c r="L67" s="173">
        <v>21</v>
      </c>
      <c r="M67" s="173">
        <f>G67*(1+L67/100)</f>
        <v>0</v>
      </c>
      <c r="N67" s="171">
        <v>6.7000000000000002E-4</v>
      </c>
      <c r="O67" s="171">
        <f>ROUND(E67*N67,2)</f>
        <v>0.02</v>
      </c>
      <c r="P67" s="171">
        <v>0.184</v>
      </c>
      <c r="Q67" s="171">
        <f>ROUND(E67*P67,2)</f>
        <v>5.71</v>
      </c>
      <c r="R67" s="173" t="s">
        <v>265</v>
      </c>
      <c r="S67" s="173" t="s">
        <v>156</v>
      </c>
      <c r="T67" s="160">
        <v>0.23</v>
      </c>
      <c r="U67" s="160">
        <f>ROUND(E67*T67,2)</f>
        <v>7.14</v>
      </c>
      <c r="V67" s="160"/>
      <c r="W67" s="160" t="s">
        <v>181</v>
      </c>
      <c r="X67" s="160" t="s">
        <v>158</v>
      </c>
      <c r="Y67" s="150"/>
      <c r="Z67" s="150"/>
      <c r="AA67" s="150"/>
      <c r="AB67" s="150"/>
      <c r="AC67" s="150"/>
      <c r="AD67" s="150"/>
      <c r="AE67" s="150"/>
      <c r="AF67" s="150" t="s">
        <v>182</v>
      </c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</row>
    <row r="68" spans="1:59" ht="22.5" outlineLevel="2" x14ac:dyDescent="0.2">
      <c r="A68" s="157"/>
      <c r="B68" s="158"/>
      <c r="C68" s="262" t="s">
        <v>266</v>
      </c>
      <c r="D68" s="263"/>
      <c r="E68" s="263"/>
      <c r="F68" s="263"/>
      <c r="G68" s="263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 t="s">
        <v>184</v>
      </c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74" t="str">
        <f>C68</f>
        <v>nebo vybourání otvorů průřezové plochy přes 4 m2 v příčkách, včetně pomocného lešení o výšce podlahy do 1900 mm a pro zatížení do 1,5 kPa  (150 kg/m2),</v>
      </c>
      <c r="BA68" s="150"/>
      <c r="BB68" s="150"/>
      <c r="BC68" s="150"/>
      <c r="BD68" s="150"/>
      <c r="BE68" s="150"/>
      <c r="BF68" s="150"/>
      <c r="BG68" s="150"/>
    </row>
    <row r="69" spans="1:59" outlineLevel="2" x14ac:dyDescent="0.2">
      <c r="A69" s="157"/>
      <c r="B69" s="158"/>
      <c r="C69" s="191" t="s">
        <v>267</v>
      </c>
      <c r="D69" s="187"/>
      <c r="E69" s="188">
        <v>31.053850000000001</v>
      </c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50"/>
      <c r="Z69" s="150"/>
      <c r="AA69" s="150"/>
      <c r="AB69" s="150"/>
      <c r="AC69" s="150"/>
      <c r="AD69" s="150"/>
      <c r="AE69" s="150"/>
      <c r="AF69" s="150" t="s">
        <v>186</v>
      </c>
      <c r="AG69" s="150">
        <v>0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</row>
    <row r="70" spans="1:59" ht="22.5" outlineLevel="1" x14ac:dyDescent="0.2">
      <c r="A70" s="168">
        <v>22</v>
      </c>
      <c r="B70" s="169" t="s">
        <v>268</v>
      </c>
      <c r="C70" s="182" t="s">
        <v>269</v>
      </c>
      <c r="D70" s="170" t="s">
        <v>189</v>
      </c>
      <c r="E70" s="171">
        <v>5</v>
      </c>
      <c r="F70" s="172"/>
      <c r="G70" s="173">
        <f>ROUND(E70*F70,2)</f>
        <v>0</v>
      </c>
      <c r="H70" s="172">
        <v>19.45</v>
      </c>
      <c r="I70" s="173">
        <f>ROUND(E70*H70,2)</f>
        <v>97.25</v>
      </c>
      <c r="J70" s="172">
        <v>119.55</v>
      </c>
      <c r="K70" s="173">
        <f>ROUND(E70*J70,2)</f>
        <v>597.75</v>
      </c>
      <c r="L70" s="173">
        <v>21</v>
      </c>
      <c r="M70" s="173">
        <f>G70*(1+L70/100)</f>
        <v>0</v>
      </c>
      <c r="N70" s="171">
        <v>6.7000000000000002E-4</v>
      </c>
      <c r="O70" s="171">
        <f>ROUND(E70*N70,2)</f>
        <v>0</v>
      </c>
      <c r="P70" s="171">
        <v>0.14499999999999999</v>
      </c>
      <c r="Q70" s="171">
        <f>ROUND(E70*P70,2)</f>
        <v>0.73</v>
      </c>
      <c r="R70" s="173" t="s">
        <v>265</v>
      </c>
      <c r="S70" s="173" t="s">
        <v>156</v>
      </c>
      <c r="T70" s="160">
        <v>0.27</v>
      </c>
      <c r="U70" s="160">
        <f>ROUND(E70*T70,2)</f>
        <v>1.35</v>
      </c>
      <c r="V70" s="160"/>
      <c r="W70" s="160" t="s">
        <v>181</v>
      </c>
      <c r="X70" s="160" t="s">
        <v>158</v>
      </c>
      <c r="Y70" s="150"/>
      <c r="Z70" s="150"/>
      <c r="AA70" s="150"/>
      <c r="AB70" s="150"/>
      <c r="AC70" s="150"/>
      <c r="AD70" s="150"/>
      <c r="AE70" s="150"/>
      <c r="AF70" s="150" t="s">
        <v>182</v>
      </c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</row>
    <row r="71" spans="1:59" ht="22.5" outlineLevel="2" x14ac:dyDescent="0.2">
      <c r="A71" s="157"/>
      <c r="B71" s="158"/>
      <c r="C71" s="262" t="s">
        <v>270</v>
      </c>
      <c r="D71" s="263"/>
      <c r="E71" s="263"/>
      <c r="F71" s="263"/>
      <c r="G71" s="263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50"/>
      <c r="Z71" s="150"/>
      <c r="AA71" s="150"/>
      <c r="AB71" s="150"/>
      <c r="AC71" s="150"/>
      <c r="AD71" s="150"/>
      <c r="AE71" s="150"/>
      <c r="AF71" s="150" t="s">
        <v>184</v>
      </c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74" t="str">
        <f>C71</f>
        <v>nebo vybourání otvorů jakýchkoliv rozměrů, včetně pomocného lešení o výšce podlahy do 1900 mm a pro zatížení do 1,5 kPa  (150 kg/m2),</v>
      </c>
      <c r="BA71" s="150"/>
      <c r="BB71" s="150"/>
      <c r="BC71" s="150"/>
      <c r="BD71" s="150"/>
      <c r="BE71" s="150"/>
      <c r="BF71" s="150"/>
      <c r="BG71" s="150"/>
    </row>
    <row r="72" spans="1:59" outlineLevel="1" x14ac:dyDescent="0.2">
      <c r="A72" s="168">
        <v>23</v>
      </c>
      <c r="B72" s="169" t="s">
        <v>271</v>
      </c>
      <c r="C72" s="182" t="s">
        <v>272</v>
      </c>
      <c r="D72" s="170" t="s">
        <v>189</v>
      </c>
      <c r="E72" s="171">
        <v>36.33</v>
      </c>
      <c r="F72" s="172"/>
      <c r="G72" s="173">
        <f>ROUND(E72*F72,2)</f>
        <v>0</v>
      </c>
      <c r="H72" s="172">
        <v>0</v>
      </c>
      <c r="I72" s="173">
        <f>ROUND(E72*H72,2)</f>
        <v>0</v>
      </c>
      <c r="J72" s="172">
        <v>46.6</v>
      </c>
      <c r="K72" s="173">
        <f>ROUND(E72*J72,2)</f>
        <v>1692.98</v>
      </c>
      <c r="L72" s="173">
        <v>21</v>
      </c>
      <c r="M72" s="173">
        <f>G72*(1+L72/100)</f>
        <v>0</v>
      </c>
      <c r="N72" s="171">
        <v>0</v>
      </c>
      <c r="O72" s="171">
        <f>ROUND(E72*N72,2)</f>
        <v>0</v>
      </c>
      <c r="P72" s="171">
        <v>2.5510000000000001E-2</v>
      </c>
      <c r="Q72" s="171">
        <f>ROUND(E72*P72,2)</f>
        <v>0.93</v>
      </c>
      <c r="R72" s="173" t="s">
        <v>265</v>
      </c>
      <c r="S72" s="173" t="s">
        <v>156</v>
      </c>
      <c r="T72" s="160">
        <v>0.12</v>
      </c>
      <c r="U72" s="160">
        <f>ROUND(E72*T72,2)</f>
        <v>4.3600000000000003</v>
      </c>
      <c r="V72" s="160"/>
      <c r="W72" s="160" t="s">
        <v>181</v>
      </c>
      <c r="X72" s="160" t="s">
        <v>158</v>
      </c>
      <c r="Y72" s="150"/>
      <c r="Z72" s="150"/>
      <c r="AA72" s="150"/>
      <c r="AB72" s="150"/>
      <c r="AC72" s="150"/>
      <c r="AD72" s="150"/>
      <c r="AE72" s="150"/>
      <c r="AF72" s="150" t="s">
        <v>182</v>
      </c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</row>
    <row r="73" spans="1:59" outlineLevel="2" x14ac:dyDescent="0.2">
      <c r="A73" s="157"/>
      <c r="B73" s="158"/>
      <c r="C73" s="191" t="s">
        <v>273</v>
      </c>
      <c r="D73" s="187"/>
      <c r="E73" s="188">
        <v>36.33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50"/>
      <c r="Z73" s="150"/>
      <c r="AA73" s="150"/>
      <c r="AB73" s="150"/>
      <c r="AC73" s="150"/>
      <c r="AD73" s="150"/>
      <c r="AE73" s="150"/>
      <c r="AF73" s="150" t="s">
        <v>186</v>
      </c>
      <c r="AG73" s="150">
        <v>0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</row>
    <row r="74" spans="1:59" outlineLevel="1" x14ac:dyDescent="0.2">
      <c r="A74" s="168">
        <v>24</v>
      </c>
      <c r="B74" s="169" t="s">
        <v>274</v>
      </c>
      <c r="C74" s="182" t="s">
        <v>275</v>
      </c>
      <c r="D74" s="170" t="s">
        <v>189</v>
      </c>
      <c r="E74" s="171">
        <v>36.33</v>
      </c>
      <c r="F74" s="172"/>
      <c r="G74" s="173">
        <f>ROUND(E74*F74,2)</f>
        <v>0</v>
      </c>
      <c r="H74" s="172">
        <v>0</v>
      </c>
      <c r="I74" s="173">
        <f>ROUND(E74*H74,2)</f>
        <v>0</v>
      </c>
      <c r="J74" s="172">
        <v>75.7</v>
      </c>
      <c r="K74" s="173">
        <f>ROUND(E74*J74,2)</f>
        <v>2750.18</v>
      </c>
      <c r="L74" s="173">
        <v>21</v>
      </c>
      <c r="M74" s="173">
        <f>G74*(1+L74/100)</f>
        <v>0</v>
      </c>
      <c r="N74" s="171">
        <v>0</v>
      </c>
      <c r="O74" s="171">
        <f>ROUND(E74*N74,2)</f>
        <v>0</v>
      </c>
      <c r="P74" s="171">
        <v>0.02</v>
      </c>
      <c r="Q74" s="171">
        <f>ROUND(E74*P74,2)</f>
        <v>0.73</v>
      </c>
      <c r="R74" s="173" t="s">
        <v>265</v>
      </c>
      <c r="S74" s="173" t="s">
        <v>156</v>
      </c>
      <c r="T74" s="160">
        <v>0.15</v>
      </c>
      <c r="U74" s="160">
        <f>ROUND(E74*T74,2)</f>
        <v>5.45</v>
      </c>
      <c r="V74" s="160"/>
      <c r="W74" s="160" t="s">
        <v>181</v>
      </c>
      <c r="X74" s="160" t="s">
        <v>158</v>
      </c>
      <c r="Y74" s="150"/>
      <c r="Z74" s="150"/>
      <c r="AA74" s="150"/>
      <c r="AB74" s="150"/>
      <c r="AC74" s="150"/>
      <c r="AD74" s="150"/>
      <c r="AE74" s="150"/>
      <c r="AF74" s="150" t="s">
        <v>182</v>
      </c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</row>
    <row r="75" spans="1:59" outlineLevel="2" x14ac:dyDescent="0.2">
      <c r="A75" s="157"/>
      <c r="B75" s="158"/>
      <c r="C75" s="262" t="s">
        <v>276</v>
      </c>
      <c r="D75" s="263"/>
      <c r="E75" s="263"/>
      <c r="F75" s="263"/>
      <c r="G75" s="263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 t="s">
        <v>184</v>
      </c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</row>
    <row r="76" spans="1:59" outlineLevel="2" x14ac:dyDescent="0.2">
      <c r="A76" s="157"/>
      <c r="B76" s="158"/>
      <c r="C76" s="191" t="s">
        <v>273</v>
      </c>
      <c r="D76" s="187"/>
      <c r="E76" s="188">
        <v>36.33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50"/>
      <c r="Z76" s="150"/>
      <c r="AA76" s="150"/>
      <c r="AB76" s="150"/>
      <c r="AC76" s="150"/>
      <c r="AD76" s="150"/>
      <c r="AE76" s="150"/>
      <c r="AF76" s="150" t="s">
        <v>186</v>
      </c>
      <c r="AG76" s="150">
        <v>0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</row>
    <row r="77" spans="1:59" outlineLevel="1" x14ac:dyDescent="0.2">
      <c r="A77" s="168">
        <v>25</v>
      </c>
      <c r="B77" s="169" t="s">
        <v>277</v>
      </c>
      <c r="C77" s="182" t="s">
        <v>278</v>
      </c>
      <c r="D77" s="170" t="s">
        <v>198</v>
      </c>
      <c r="E77" s="171">
        <v>13</v>
      </c>
      <c r="F77" s="172"/>
      <c r="G77" s="173">
        <f>ROUND(E77*F77,2)</f>
        <v>0</v>
      </c>
      <c r="H77" s="172">
        <v>0</v>
      </c>
      <c r="I77" s="173">
        <f>ROUND(E77*H77,2)</f>
        <v>0</v>
      </c>
      <c r="J77" s="172">
        <v>19.600000000000001</v>
      </c>
      <c r="K77" s="173">
        <f>ROUND(E77*J77,2)</f>
        <v>254.8</v>
      </c>
      <c r="L77" s="173">
        <v>21</v>
      </c>
      <c r="M77" s="173">
        <f>G77*(1+L77/100)</f>
        <v>0</v>
      </c>
      <c r="N77" s="171">
        <v>0</v>
      </c>
      <c r="O77" s="171">
        <f>ROUND(E77*N77,2)</f>
        <v>0</v>
      </c>
      <c r="P77" s="171">
        <v>0</v>
      </c>
      <c r="Q77" s="171">
        <f>ROUND(E77*P77,2)</f>
        <v>0</v>
      </c>
      <c r="R77" s="173" t="s">
        <v>265</v>
      </c>
      <c r="S77" s="173" t="s">
        <v>156</v>
      </c>
      <c r="T77" s="160">
        <v>0.05</v>
      </c>
      <c r="U77" s="160">
        <f>ROUND(E77*T77,2)</f>
        <v>0.65</v>
      </c>
      <c r="V77" s="160"/>
      <c r="W77" s="160" t="s">
        <v>181</v>
      </c>
      <c r="X77" s="160" t="s">
        <v>158</v>
      </c>
      <c r="Y77" s="150"/>
      <c r="Z77" s="150"/>
      <c r="AA77" s="150"/>
      <c r="AB77" s="150"/>
      <c r="AC77" s="150"/>
      <c r="AD77" s="150"/>
      <c r="AE77" s="150"/>
      <c r="AF77" s="150" t="s">
        <v>182</v>
      </c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</row>
    <row r="78" spans="1:59" outlineLevel="2" x14ac:dyDescent="0.2">
      <c r="A78" s="157"/>
      <c r="B78" s="158"/>
      <c r="C78" s="262" t="s">
        <v>279</v>
      </c>
      <c r="D78" s="263"/>
      <c r="E78" s="263"/>
      <c r="F78" s="263"/>
      <c r="G78" s="263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50"/>
      <c r="Z78" s="150"/>
      <c r="AA78" s="150"/>
      <c r="AB78" s="150"/>
      <c r="AC78" s="150"/>
      <c r="AD78" s="150"/>
      <c r="AE78" s="150"/>
      <c r="AF78" s="150" t="s">
        <v>184</v>
      </c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</row>
    <row r="79" spans="1:59" outlineLevel="2" x14ac:dyDescent="0.2">
      <c r="A79" s="157"/>
      <c r="B79" s="158"/>
      <c r="C79" s="191" t="s">
        <v>280</v>
      </c>
      <c r="D79" s="187"/>
      <c r="E79" s="188">
        <v>13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50"/>
      <c r="Z79" s="150"/>
      <c r="AA79" s="150"/>
      <c r="AB79" s="150"/>
      <c r="AC79" s="150"/>
      <c r="AD79" s="150"/>
      <c r="AE79" s="150"/>
      <c r="AF79" s="150" t="s">
        <v>186</v>
      </c>
      <c r="AG79" s="150">
        <v>0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</row>
    <row r="80" spans="1:59" ht="33.75" outlineLevel="1" x14ac:dyDescent="0.2">
      <c r="A80" s="168">
        <v>26</v>
      </c>
      <c r="B80" s="169" t="s">
        <v>281</v>
      </c>
      <c r="C80" s="182" t="s">
        <v>282</v>
      </c>
      <c r="D80" s="170" t="s">
        <v>189</v>
      </c>
      <c r="E80" s="171">
        <v>16.942</v>
      </c>
      <c r="F80" s="172"/>
      <c r="G80" s="173">
        <f>ROUND(E80*F80,2)</f>
        <v>0</v>
      </c>
      <c r="H80" s="172">
        <v>34.200000000000003</v>
      </c>
      <c r="I80" s="173">
        <f>ROUND(E80*H80,2)</f>
        <v>579.41999999999996</v>
      </c>
      <c r="J80" s="172">
        <v>408.8</v>
      </c>
      <c r="K80" s="173">
        <f>ROUND(E80*J80,2)</f>
        <v>6925.89</v>
      </c>
      <c r="L80" s="173">
        <v>21</v>
      </c>
      <c r="M80" s="173">
        <f>G80*(1+L80/100)</f>
        <v>0</v>
      </c>
      <c r="N80" s="171">
        <v>1.17E-3</v>
      </c>
      <c r="O80" s="171">
        <f>ROUND(E80*N80,2)</f>
        <v>0.02</v>
      </c>
      <c r="P80" s="171">
        <v>7.5999999999999998E-2</v>
      </c>
      <c r="Q80" s="171">
        <f>ROUND(E80*P80,2)</f>
        <v>1.29</v>
      </c>
      <c r="R80" s="173" t="s">
        <v>265</v>
      </c>
      <c r="S80" s="173" t="s">
        <v>156</v>
      </c>
      <c r="T80" s="160">
        <v>0.94</v>
      </c>
      <c r="U80" s="160">
        <f>ROUND(E80*T80,2)</f>
        <v>15.93</v>
      </c>
      <c r="V80" s="160"/>
      <c r="W80" s="160" t="s">
        <v>181</v>
      </c>
      <c r="X80" s="160" t="s">
        <v>158</v>
      </c>
      <c r="Y80" s="150"/>
      <c r="Z80" s="150"/>
      <c r="AA80" s="150"/>
      <c r="AB80" s="150"/>
      <c r="AC80" s="150"/>
      <c r="AD80" s="150"/>
      <c r="AE80" s="150"/>
      <c r="AF80" s="150" t="s">
        <v>182</v>
      </c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</row>
    <row r="81" spans="1:59" outlineLevel="2" x14ac:dyDescent="0.2">
      <c r="A81" s="157"/>
      <c r="B81" s="158"/>
      <c r="C81" s="191" t="s">
        <v>283</v>
      </c>
      <c r="D81" s="187"/>
      <c r="E81" s="188">
        <v>16.942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50"/>
      <c r="Z81" s="150"/>
      <c r="AA81" s="150"/>
      <c r="AB81" s="150"/>
      <c r="AC81" s="150"/>
      <c r="AD81" s="150"/>
      <c r="AE81" s="150"/>
      <c r="AF81" s="150" t="s">
        <v>186</v>
      </c>
      <c r="AG81" s="150">
        <v>0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</row>
    <row r="82" spans="1:59" ht="22.5" outlineLevel="1" x14ac:dyDescent="0.2">
      <c r="A82" s="168">
        <v>27</v>
      </c>
      <c r="B82" s="169" t="s">
        <v>284</v>
      </c>
      <c r="C82" s="182" t="s">
        <v>285</v>
      </c>
      <c r="D82" s="170" t="s">
        <v>189</v>
      </c>
      <c r="E82" s="171">
        <v>0.40400000000000003</v>
      </c>
      <c r="F82" s="172"/>
      <c r="G82" s="173">
        <f>ROUND(E82*F82,2)</f>
        <v>0</v>
      </c>
      <c r="H82" s="172">
        <v>48.16</v>
      </c>
      <c r="I82" s="173">
        <f>ROUND(E82*H82,2)</f>
        <v>19.46</v>
      </c>
      <c r="J82" s="172">
        <v>310.33999999999997</v>
      </c>
      <c r="K82" s="173">
        <f>ROUND(E82*J82,2)</f>
        <v>125.38</v>
      </c>
      <c r="L82" s="173">
        <v>21</v>
      </c>
      <c r="M82" s="173">
        <f>G82*(1+L82/100)</f>
        <v>0</v>
      </c>
      <c r="N82" s="171">
        <v>1.65E-3</v>
      </c>
      <c r="O82" s="171">
        <f>ROUND(E82*N82,2)</f>
        <v>0</v>
      </c>
      <c r="P82" s="171">
        <v>0.27</v>
      </c>
      <c r="Q82" s="171">
        <f>ROUND(E82*P82,2)</f>
        <v>0.11</v>
      </c>
      <c r="R82" s="173" t="s">
        <v>265</v>
      </c>
      <c r="S82" s="173" t="s">
        <v>156</v>
      </c>
      <c r="T82" s="160">
        <v>0.71</v>
      </c>
      <c r="U82" s="160">
        <f>ROUND(E82*T82,2)</f>
        <v>0.28999999999999998</v>
      </c>
      <c r="V82" s="160"/>
      <c r="W82" s="160" t="s">
        <v>181</v>
      </c>
      <c r="X82" s="160" t="s">
        <v>158</v>
      </c>
      <c r="Y82" s="150"/>
      <c r="Z82" s="150"/>
      <c r="AA82" s="150"/>
      <c r="AB82" s="150"/>
      <c r="AC82" s="150"/>
      <c r="AD82" s="150"/>
      <c r="AE82" s="150"/>
      <c r="AF82" s="150" t="s">
        <v>182</v>
      </c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</row>
    <row r="83" spans="1:59" outlineLevel="2" x14ac:dyDescent="0.2">
      <c r="A83" s="157"/>
      <c r="B83" s="158"/>
      <c r="C83" s="262" t="s">
        <v>286</v>
      </c>
      <c r="D83" s="263"/>
      <c r="E83" s="263"/>
      <c r="F83" s="263"/>
      <c r="G83" s="263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50"/>
      <c r="Z83" s="150"/>
      <c r="AA83" s="150"/>
      <c r="AB83" s="150"/>
      <c r="AC83" s="150"/>
      <c r="AD83" s="150"/>
      <c r="AE83" s="150"/>
      <c r="AF83" s="150" t="s">
        <v>184</v>
      </c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</row>
    <row r="84" spans="1:59" outlineLevel="2" x14ac:dyDescent="0.2">
      <c r="A84" s="157"/>
      <c r="B84" s="158"/>
      <c r="C84" s="251" t="s">
        <v>287</v>
      </c>
      <c r="D84" s="252"/>
      <c r="E84" s="252"/>
      <c r="F84" s="252"/>
      <c r="G84" s="252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50"/>
      <c r="Z84" s="150"/>
      <c r="AA84" s="150"/>
      <c r="AB84" s="150"/>
      <c r="AC84" s="150"/>
      <c r="AD84" s="150"/>
      <c r="AE84" s="150"/>
      <c r="AF84" s="150" t="s">
        <v>161</v>
      </c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</row>
    <row r="85" spans="1:59" outlineLevel="2" x14ac:dyDescent="0.2">
      <c r="A85" s="157"/>
      <c r="B85" s="158"/>
      <c r="C85" s="191" t="s">
        <v>288</v>
      </c>
      <c r="D85" s="187"/>
      <c r="E85" s="188">
        <v>0.40400000000000003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 t="s">
        <v>186</v>
      </c>
      <c r="AG85" s="150">
        <v>0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</row>
    <row r="86" spans="1:59" ht="22.5" outlineLevel="1" x14ac:dyDescent="0.2">
      <c r="A86" s="175">
        <v>28</v>
      </c>
      <c r="B86" s="176" t="s">
        <v>289</v>
      </c>
      <c r="C86" s="183" t="s">
        <v>290</v>
      </c>
      <c r="D86" s="177" t="s">
        <v>218</v>
      </c>
      <c r="E86" s="178">
        <v>1.1000000000000001</v>
      </c>
      <c r="F86" s="179"/>
      <c r="G86" s="180">
        <f>ROUND(E86*F86,2)</f>
        <v>0</v>
      </c>
      <c r="H86" s="179">
        <v>0</v>
      </c>
      <c r="I86" s="180">
        <f>ROUND(E86*H86,2)</f>
        <v>0</v>
      </c>
      <c r="J86" s="179">
        <v>280.5</v>
      </c>
      <c r="K86" s="180">
        <f>ROUND(E86*J86,2)</f>
        <v>308.55</v>
      </c>
      <c r="L86" s="180">
        <v>21</v>
      </c>
      <c r="M86" s="180">
        <f>G86*(1+L86/100)</f>
        <v>0</v>
      </c>
      <c r="N86" s="178">
        <v>0</v>
      </c>
      <c r="O86" s="178">
        <f>ROUND(E86*N86,2)</f>
        <v>0</v>
      </c>
      <c r="P86" s="178">
        <v>4.2000000000000003E-2</v>
      </c>
      <c r="Q86" s="178">
        <f>ROUND(E86*P86,2)</f>
        <v>0.05</v>
      </c>
      <c r="R86" s="180" t="s">
        <v>265</v>
      </c>
      <c r="S86" s="180" t="s">
        <v>156</v>
      </c>
      <c r="T86" s="160">
        <v>0.71499999999999997</v>
      </c>
      <c r="U86" s="160">
        <f>ROUND(E86*T86,2)</f>
        <v>0.79</v>
      </c>
      <c r="V86" s="160"/>
      <c r="W86" s="160" t="s">
        <v>181</v>
      </c>
      <c r="X86" s="160" t="s">
        <v>158</v>
      </c>
      <c r="Y86" s="150"/>
      <c r="Z86" s="150"/>
      <c r="AA86" s="150"/>
      <c r="AB86" s="150"/>
      <c r="AC86" s="150"/>
      <c r="AD86" s="150"/>
      <c r="AE86" s="150"/>
      <c r="AF86" s="150" t="s">
        <v>182</v>
      </c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</row>
    <row r="87" spans="1:59" ht="22.5" outlineLevel="1" x14ac:dyDescent="0.2">
      <c r="A87" s="168">
        <v>29</v>
      </c>
      <c r="B87" s="169" t="s">
        <v>291</v>
      </c>
      <c r="C87" s="182" t="s">
        <v>292</v>
      </c>
      <c r="D87" s="170" t="s">
        <v>189</v>
      </c>
      <c r="E87" s="171">
        <v>98.379499999999993</v>
      </c>
      <c r="F87" s="172"/>
      <c r="G87" s="173">
        <f>ROUND(E87*F87,2)</f>
        <v>0</v>
      </c>
      <c r="H87" s="172">
        <v>0</v>
      </c>
      <c r="I87" s="173">
        <f>ROUND(E87*H87,2)</f>
        <v>0</v>
      </c>
      <c r="J87" s="172">
        <v>129</v>
      </c>
      <c r="K87" s="173">
        <f>ROUND(E87*J87,2)</f>
        <v>12690.96</v>
      </c>
      <c r="L87" s="173">
        <v>21</v>
      </c>
      <c r="M87" s="173">
        <f>G87*(1+L87/100)</f>
        <v>0</v>
      </c>
      <c r="N87" s="171">
        <v>0</v>
      </c>
      <c r="O87" s="171">
        <f>ROUND(E87*N87,2)</f>
        <v>0</v>
      </c>
      <c r="P87" s="171">
        <v>6.8000000000000005E-2</v>
      </c>
      <c r="Q87" s="171">
        <f>ROUND(E87*P87,2)</f>
        <v>6.69</v>
      </c>
      <c r="R87" s="173" t="s">
        <v>265</v>
      </c>
      <c r="S87" s="173" t="s">
        <v>156</v>
      </c>
      <c r="T87" s="160">
        <v>0.3</v>
      </c>
      <c r="U87" s="160">
        <f>ROUND(E87*T87,2)</f>
        <v>29.51</v>
      </c>
      <c r="V87" s="160"/>
      <c r="W87" s="160" t="s">
        <v>181</v>
      </c>
      <c r="X87" s="160" t="s">
        <v>158</v>
      </c>
      <c r="Y87" s="150"/>
      <c r="Z87" s="150"/>
      <c r="AA87" s="150"/>
      <c r="AB87" s="150"/>
      <c r="AC87" s="150"/>
      <c r="AD87" s="150"/>
      <c r="AE87" s="150"/>
      <c r="AF87" s="150" t="s">
        <v>182</v>
      </c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</row>
    <row r="88" spans="1:59" outlineLevel="2" x14ac:dyDescent="0.2">
      <c r="A88" s="157"/>
      <c r="B88" s="158"/>
      <c r="C88" s="262" t="s">
        <v>293</v>
      </c>
      <c r="D88" s="263"/>
      <c r="E88" s="263"/>
      <c r="F88" s="263"/>
      <c r="G88" s="263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50"/>
      <c r="Z88" s="150"/>
      <c r="AA88" s="150"/>
      <c r="AB88" s="150"/>
      <c r="AC88" s="150"/>
      <c r="AD88" s="150"/>
      <c r="AE88" s="150"/>
      <c r="AF88" s="150" t="s">
        <v>184</v>
      </c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</row>
    <row r="89" spans="1:59" outlineLevel="2" x14ac:dyDescent="0.2">
      <c r="A89" s="157"/>
      <c r="B89" s="158"/>
      <c r="C89" s="191" t="s">
        <v>294</v>
      </c>
      <c r="D89" s="187"/>
      <c r="E89" s="188">
        <v>28.2285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50"/>
      <c r="Z89" s="150"/>
      <c r="AA89" s="150"/>
      <c r="AB89" s="150"/>
      <c r="AC89" s="150"/>
      <c r="AD89" s="150"/>
      <c r="AE89" s="150"/>
      <c r="AF89" s="150" t="s">
        <v>186</v>
      </c>
      <c r="AG89" s="150">
        <v>0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</row>
    <row r="90" spans="1:59" outlineLevel="3" x14ac:dyDescent="0.2">
      <c r="A90" s="157"/>
      <c r="B90" s="158"/>
      <c r="C90" s="191" t="s">
        <v>295</v>
      </c>
      <c r="D90" s="187"/>
      <c r="E90" s="188">
        <v>15.539</v>
      </c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50"/>
      <c r="Z90" s="150"/>
      <c r="AA90" s="150"/>
      <c r="AB90" s="150"/>
      <c r="AC90" s="150"/>
      <c r="AD90" s="150"/>
      <c r="AE90" s="150"/>
      <c r="AF90" s="150" t="s">
        <v>186</v>
      </c>
      <c r="AG90" s="150">
        <v>0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</row>
    <row r="91" spans="1:59" outlineLevel="3" x14ac:dyDescent="0.2">
      <c r="A91" s="157"/>
      <c r="B91" s="158"/>
      <c r="C91" s="191" t="s">
        <v>296</v>
      </c>
      <c r="D91" s="187"/>
      <c r="E91" s="188">
        <v>25.932500000000001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50"/>
      <c r="Z91" s="150"/>
      <c r="AA91" s="150"/>
      <c r="AB91" s="150"/>
      <c r="AC91" s="150"/>
      <c r="AD91" s="150"/>
      <c r="AE91" s="150"/>
      <c r="AF91" s="150" t="s">
        <v>186</v>
      </c>
      <c r="AG91" s="150">
        <v>0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</row>
    <row r="92" spans="1:59" outlineLevel="3" x14ac:dyDescent="0.2">
      <c r="A92" s="157"/>
      <c r="B92" s="158"/>
      <c r="C92" s="191" t="s">
        <v>297</v>
      </c>
      <c r="D92" s="187"/>
      <c r="E92" s="188">
        <v>11.951499999999999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50"/>
      <c r="Z92" s="150"/>
      <c r="AA92" s="150"/>
      <c r="AB92" s="150"/>
      <c r="AC92" s="150"/>
      <c r="AD92" s="150"/>
      <c r="AE92" s="150"/>
      <c r="AF92" s="150" t="s">
        <v>186</v>
      </c>
      <c r="AG92" s="150">
        <v>0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</row>
    <row r="93" spans="1:59" outlineLevel="3" x14ac:dyDescent="0.2">
      <c r="A93" s="157"/>
      <c r="B93" s="158"/>
      <c r="C93" s="191" t="s">
        <v>298</v>
      </c>
      <c r="D93" s="187"/>
      <c r="E93" s="188">
        <v>16.728000000000002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50"/>
      <c r="Z93" s="150"/>
      <c r="AA93" s="150"/>
      <c r="AB93" s="150"/>
      <c r="AC93" s="150"/>
      <c r="AD93" s="150"/>
      <c r="AE93" s="150"/>
      <c r="AF93" s="150" t="s">
        <v>186</v>
      </c>
      <c r="AG93" s="150">
        <v>0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</row>
    <row r="94" spans="1:59" outlineLevel="1" x14ac:dyDescent="0.2">
      <c r="A94" s="168">
        <v>30</v>
      </c>
      <c r="B94" s="169" t="s">
        <v>299</v>
      </c>
      <c r="C94" s="182" t="s">
        <v>300</v>
      </c>
      <c r="D94" s="170" t="s">
        <v>189</v>
      </c>
      <c r="E94" s="171">
        <v>36.33</v>
      </c>
      <c r="F94" s="172"/>
      <c r="G94" s="173">
        <f>ROUND(E94*F94,2)</f>
        <v>0</v>
      </c>
      <c r="H94" s="172">
        <v>0</v>
      </c>
      <c r="I94" s="173">
        <f>ROUND(E94*H94,2)</f>
        <v>0</v>
      </c>
      <c r="J94" s="172">
        <v>54.5</v>
      </c>
      <c r="K94" s="173">
        <f>ROUND(E94*J94,2)</f>
        <v>1979.99</v>
      </c>
      <c r="L94" s="173">
        <v>21</v>
      </c>
      <c r="M94" s="173">
        <f>G94*(1+L94/100)</f>
        <v>0</v>
      </c>
      <c r="N94" s="171">
        <v>0</v>
      </c>
      <c r="O94" s="171">
        <f>ROUND(E94*N94,2)</f>
        <v>0</v>
      </c>
      <c r="P94" s="171">
        <v>2E-3</v>
      </c>
      <c r="Q94" s="171">
        <f>ROUND(E94*P94,2)</f>
        <v>7.0000000000000007E-2</v>
      </c>
      <c r="R94" s="173" t="s">
        <v>301</v>
      </c>
      <c r="S94" s="173" t="s">
        <v>156</v>
      </c>
      <c r="T94" s="160">
        <v>0.1</v>
      </c>
      <c r="U94" s="160">
        <f>ROUND(E94*T94,2)</f>
        <v>3.63</v>
      </c>
      <c r="V94" s="160"/>
      <c r="W94" s="160" t="s">
        <v>181</v>
      </c>
      <c r="X94" s="160" t="s">
        <v>158</v>
      </c>
      <c r="Y94" s="150"/>
      <c r="Z94" s="150"/>
      <c r="AA94" s="150"/>
      <c r="AB94" s="150"/>
      <c r="AC94" s="150"/>
      <c r="AD94" s="150"/>
      <c r="AE94" s="150"/>
      <c r="AF94" s="150" t="s">
        <v>182</v>
      </c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</row>
    <row r="95" spans="1:59" outlineLevel="2" x14ac:dyDescent="0.2">
      <c r="A95" s="157"/>
      <c r="B95" s="158"/>
      <c r="C95" s="191" t="s">
        <v>302</v>
      </c>
      <c r="D95" s="187"/>
      <c r="E95" s="188">
        <v>36.33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50"/>
      <c r="Z95" s="150"/>
      <c r="AA95" s="150"/>
      <c r="AB95" s="150"/>
      <c r="AC95" s="150"/>
      <c r="AD95" s="150"/>
      <c r="AE95" s="150"/>
      <c r="AF95" s="150" t="s">
        <v>186</v>
      </c>
      <c r="AG95" s="150">
        <v>0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</row>
    <row r="96" spans="1:59" outlineLevel="1" x14ac:dyDescent="0.2">
      <c r="A96" s="168">
        <v>31</v>
      </c>
      <c r="B96" s="169" t="s">
        <v>303</v>
      </c>
      <c r="C96" s="182" t="s">
        <v>304</v>
      </c>
      <c r="D96" s="170" t="s">
        <v>189</v>
      </c>
      <c r="E96" s="171">
        <v>36.33</v>
      </c>
      <c r="F96" s="172"/>
      <c r="G96" s="173">
        <f>ROUND(E96*F96,2)</f>
        <v>0</v>
      </c>
      <c r="H96" s="172">
        <v>0</v>
      </c>
      <c r="I96" s="173">
        <f>ROUND(E96*H96,2)</f>
        <v>0</v>
      </c>
      <c r="J96" s="172">
        <v>70.8</v>
      </c>
      <c r="K96" s="173">
        <f>ROUND(E96*J96,2)</f>
        <v>2572.16</v>
      </c>
      <c r="L96" s="173">
        <v>21</v>
      </c>
      <c r="M96" s="173">
        <f>G96*(1+L96/100)</f>
        <v>0</v>
      </c>
      <c r="N96" s="171">
        <v>0</v>
      </c>
      <c r="O96" s="171">
        <f>ROUND(E96*N96,2)</f>
        <v>0</v>
      </c>
      <c r="P96" s="171">
        <v>1.2E-2</v>
      </c>
      <c r="Q96" s="171">
        <f>ROUND(E96*P96,2)</f>
        <v>0.44</v>
      </c>
      <c r="R96" s="173"/>
      <c r="S96" s="173" t="s">
        <v>173</v>
      </c>
      <c r="T96" s="160">
        <v>0.13</v>
      </c>
      <c r="U96" s="160">
        <f>ROUND(E96*T96,2)</f>
        <v>4.72</v>
      </c>
      <c r="V96" s="160"/>
      <c r="W96" s="160" t="s">
        <v>181</v>
      </c>
      <c r="X96" s="160" t="s">
        <v>158</v>
      </c>
      <c r="Y96" s="150"/>
      <c r="Z96" s="150"/>
      <c r="AA96" s="150"/>
      <c r="AB96" s="150"/>
      <c r="AC96" s="150"/>
      <c r="AD96" s="150"/>
      <c r="AE96" s="150"/>
      <c r="AF96" s="150" t="s">
        <v>182</v>
      </c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</row>
    <row r="97" spans="1:59" outlineLevel="2" x14ac:dyDescent="0.2">
      <c r="A97" s="157"/>
      <c r="B97" s="158"/>
      <c r="C97" s="191" t="s">
        <v>302</v>
      </c>
      <c r="D97" s="187"/>
      <c r="E97" s="188">
        <v>36.33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50"/>
      <c r="Z97" s="150"/>
      <c r="AA97" s="150"/>
      <c r="AB97" s="150"/>
      <c r="AC97" s="150"/>
      <c r="AD97" s="150"/>
      <c r="AE97" s="150"/>
      <c r="AF97" s="150" t="s">
        <v>186</v>
      </c>
      <c r="AG97" s="150">
        <v>0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</row>
    <row r="98" spans="1:59" x14ac:dyDescent="0.2">
      <c r="A98" s="162" t="s">
        <v>151</v>
      </c>
      <c r="B98" s="163" t="s">
        <v>93</v>
      </c>
      <c r="C98" s="181" t="s">
        <v>94</v>
      </c>
      <c r="D98" s="164"/>
      <c r="E98" s="165"/>
      <c r="F98" s="166"/>
      <c r="G98" s="166">
        <f>SUMIF(AF99:AF103,"&lt;&gt;NOR",G99:G103)</f>
        <v>0</v>
      </c>
      <c r="H98" s="166"/>
      <c r="I98" s="166">
        <f>SUM(I99:I103)</f>
        <v>0</v>
      </c>
      <c r="J98" s="166"/>
      <c r="K98" s="166">
        <f>SUM(K99:K103)</f>
        <v>6732.18</v>
      </c>
      <c r="L98" s="166"/>
      <c r="M98" s="166">
        <f>SUM(M99:M103)</f>
        <v>0</v>
      </c>
      <c r="N98" s="165"/>
      <c r="O98" s="165">
        <f>SUM(O99:O103)</f>
        <v>0</v>
      </c>
      <c r="P98" s="165"/>
      <c r="Q98" s="165">
        <f>SUM(Q99:Q103)</f>
        <v>0</v>
      </c>
      <c r="R98" s="166"/>
      <c r="S98" s="166"/>
      <c r="T98" s="161"/>
      <c r="U98" s="161">
        <f>SUM(U99:U103)</f>
        <v>13.41</v>
      </c>
      <c r="V98" s="161"/>
      <c r="W98" s="161"/>
      <c r="X98" s="161"/>
      <c r="AF98" t="s">
        <v>152</v>
      </c>
    </row>
    <row r="99" spans="1:59" ht="22.5" outlineLevel="1" x14ac:dyDescent="0.2">
      <c r="A99" s="168">
        <v>32</v>
      </c>
      <c r="B99" s="169" t="s">
        <v>305</v>
      </c>
      <c r="C99" s="182" t="s">
        <v>306</v>
      </c>
      <c r="D99" s="170" t="s">
        <v>179</v>
      </c>
      <c r="E99" s="171">
        <v>5.20261</v>
      </c>
      <c r="F99" s="172"/>
      <c r="G99" s="173">
        <f>ROUND(E99*F99,2)</f>
        <v>0</v>
      </c>
      <c r="H99" s="172">
        <v>0</v>
      </c>
      <c r="I99" s="173">
        <f>ROUND(E99*H99,2)</f>
        <v>0</v>
      </c>
      <c r="J99" s="172">
        <v>1294</v>
      </c>
      <c r="K99" s="173">
        <f>ROUND(E99*J99,2)</f>
        <v>6732.18</v>
      </c>
      <c r="L99" s="173">
        <v>21</v>
      </c>
      <c r="M99" s="173">
        <f>G99*(1+L99/100)</f>
        <v>0</v>
      </c>
      <c r="N99" s="171">
        <v>0</v>
      </c>
      <c r="O99" s="171">
        <f>ROUND(E99*N99,2)</f>
        <v>0</v>
      </c>
      <c r="P99" s="171">
        <v>0</v>
      </c>
      <c r="Q99" s="171">
        <f>ROUND(E99*P99,2)</f>
        <v>0</v>
      </c>
      <c r="R99" s="173" t="s">
        <v>180</v>
      </c>
      <c r="S99" s="173" t="s">
        <v>156</v>
      </c>
      <c r="T99" s="160">
        <v>2.577</v>
      </c>
      <c r="U99" s="160">
        <f>ROUND(E99*T99,2)</f>
        <v>13.41</v>
      </c>
      <c r="V99" s="160"/>
      <c r="W99" s="160" t="s">
        <v>307</v>
      </c>
      <c r="X99" s="160" t="s">
        <v>158</v>
      </c>
      <c r="Y99" s="150"/>
      <c r="Z99" s="150"/>
      <c r="AA99" s="150"/>
      <c r="AB99" s="150"/>
      <c r="AC99" s="150"/>
      <c r="AD99" s="150"/>
      <c r="AE99" s="150"/>
      <c r="AF99" s="150" t="s">
        <v>308</v>
      </c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</row>
    <row r="100" spans="1:59" outlineLevel="2" x14ac:dyDescent="0.2">
      <c r="A100" s="157"/>
      <c r="B100" s="158"/>
      <c r="C100" s="262" t="s">
        <v>309</v>
      </c>
      <c r="D100" s="263"/>
      <c r="E100" s="263"/>
      <c r="F100" s="263"/>
      <c r="G100" s="263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50"/>
      <c r="Z100" s="150"/>
      <c r="AA100" s="150"/>
      <c r="AB100" s="150"/>
      <c r="AC100" s="150"/>
      <c r="AD100" s="150"/>
      <c r="AE100" s="150"/>
      <c r="AF100" s="150" t="s">
        <v>184</v>
      </c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</row>
    <row r="101" spans="1:59" outlineLevel="2" x14ac:dyDescent="0.2">
      <c r="A101" s="157"/>
      <c r="B101" s="158"/>
      <c r="C101" s="191" t="s">
        <v>310</v>
      </c>
      <c r="D101" s="187"/>
      <c r="E101" s="188"/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50"/>
      <c r="Z101" s="150"/>
      <c r="AA101" s="150"/>
      <c r="AB101" s="150"/>
      <c r="AC101" s="150"/>
      <c r="AD101" s="150"/>
      <c r="AE101" s="150"/>
      <c r="AF101" s="150" t="s">
        <v>186</v>
      </c>
      <c r="AG101" s="150">
        <v>0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</row>
    <row r="102" spans="1:59" outlineLevel="3" x14ac:dyDescent="0.2">
      <c r="A102" s="157"/>
      <c r="B102" s="158"/>
      <c r="C102" s="191" t="s">
        <v>311</v>
      </c>
      <c r="D102" s="187"/>
      <c r="E102" s="188"/>
      <c r="F102" s="160"/>
      <c r="G102" s="1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50"/>
      <c r="Z102" s="150"/>
      <c r="AA102" s="150"/>
      <c r="AB102" s="150"/>
      <c r="AC102" s="150"/>
      <c r="AD102" s="150"/>
      <c r="AE102" s="150"/>
      <c r="AF102" s="150" t="s">
        <v>186</v>
      </c>
      <c r="AG102" s="150">
        <v>0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</row>
    <row r="103" spans="1:59" outlineLevel="3" x14ac:dyDescent="0.2">
      <c r="A103" s="157"/>
      <c r="B103" s="158"/>
      <c r="C103" s="191" t="s">
        <v>312</v>
      </c>
      <c r="D103" s="187"/>
      <c r="E103" s="188">
        <v>5.20261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50"/>
      <c r="Z103" s="150"/>
      <c r="AA103" s="150"/>
      <c r="AB103" s="150"/>
      <c r="AC103" s="150"/>
      <c r="AD103" s="150"/>
      <c r="AE103" s="150"/>
      <c r="AF103" s="150" t="s">
        <v>186</v>
      </c>
      <c r="AG103" s="150">
        <v>0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</row>
    <row r="104" spans="1:59" x14ac:dyDescent="0.2">
      <c r="A104" s="162" t="s">
        <v>151</v>
      </c>
      <c r="B104" s="163" t="s">
        <v>95</v>
      </c>
      <c r="C104" s="181" t="s">
        <v>96</v>
      </c>
      <c r="D104" s="164"/>
      <c r="E104" s="165"/>
      <c r="F104" s="166"/>
      <c r="G104" s="166">
        <f>SUMIF(AF105:AF129,"&lt;&gt;NOR",G105:G129)</f>
        <v>0</v>
      </c>
      <c r="H104" s="166"/>
      <c r="I104" s="166">
        <f>SUM(I105:I129)</f>
        <v>32341.72</v>
      </c>
      <c r="J104" s="166"/>
      <c r="K104" s="166">
        <f>SUM(K105:K129)</f>
        <v>14729.459999999997</v>
      </c>
      <c r="L104" s="166"/>
      <c r="M104" s="166">
        <f>SUM(M105:M129)</f>
        <v>0</v>
      </c>
      <c r="N104" s="165"/>
      <c r="O104" s="165">
        <f>SUM(O105:O129)</f>
        <v>0.16000000000000003</v>
      </c>
      <c r="P104" s="165"/>
      <c r="Q104" s="165">
        <f>SUM(Q105:Q129)</f>
        <v>0</v>
      </c>
      <c r="R104" s="166"/>
      <c r="S104" s="166"/>
      <c r="T104" s="161"/>
      <c r="U104" s="161">
        <f>SUM(U105:U129)</f>
        <v>27.73</v>
      </c>
      <c r="V104" s="161"/>
      <c r="W104" s="161"/>
      <c r="X104" s="161"/>
      <c r="AF104" t="s">
        <v>152</v>
      </c>
    </row>
    <row r="105" spans="1:59" outlineLevel="1" x14ac:dyDescent="0.2">
      <c r="A105" s="175">
        <v>33</v>
      </c>
      <c r="B105" s="176" t="s">
        <v>313</v>
      </c>
      <c r="C105" s="183" t="s">
        <v>314</v>
      </c>
      <c r="D105" s="177" t="s">
        <v>189</v>
      </c>
      <c r="E105" s="178">
        <v>41.223999999999997</v>
      </c>
      <c r="F105" s="179"/>
      <c r="G105" s="180">
        <f>ROUND(E105*F105,2)</f>
        <v>0</v>
      </c>
      <c r="H105" s="179">
        <v>25.11</v>
      </c>
      <c r="I105" s="180">
        <f>ROUND(E105*H105,2)</f>
        <v>1035.1300000000001</v>
      </c>
      <c r="J105" s="179">
        <v>47.49</v>
      </c>
      <c r="K105" s="180">
        <f>ROUND(E105*J105,2)</f>
        <v>1957.73</v>
      </c>
      <c r="L105" s="180">
        <v>21</v>
      </c>
      <c r="M105" s="180">
        <f>G105*(1+L105/100)</f>
        <v>0</v>
      </c>
      <c r="N105" s="178">
        <v>2.1000000000000001E-4</v>
      </c>
      <c r="O105" s="178">
        <f>ROUND(E105*N105,2)</f>
        <v>0.01</v>
      </c>
      <c r="P105" s="178">
        <v>0</v>
      </c>
      <c r="Q105" s="178">
        <f>ROUND(E105*P105,2)</f>
        <v>0</v>
      </c>
      <c r="R105" s="180" t="s">
        <v>315</v>
      </c>
      <c r="S105" s="180" t="s">
        <v>156</v>
      </c>
      <c r="T105" s="160">
        <v>0.1</v>
      </c>
      <c r="U105" s="160">
        <f>ROUND(E105*T105,2)</f>
        <v>4.12</v>
      </c>
      <c r="V105" s="160"/>
      <c r="W105" s="160" t="s">
        <v>181</v>
      </c>
      <c r="X105" s="160" t="s">
        <v>158</v>
      </c>
      <c r="Y105" s="150"/>
      <c r="Z105" s="150"/>
      <c r="AA105" s="150"/>
      <c r="AB105" s="150"/>
      <c r="AC105" s="150"/>
      <c r="AD105" s="150"/>
      <c r="AE105" s="150"/>
      <c r="AF105" s="150" t="s">
        <v>182</v>
      </c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</row>
    <row r="106" spans="1:59" outlineLevel="1" x14ac:dyDescent="0.2">
      <c r="A106" s="168">
        <v>34</v>
      </c>
      <c r="B106" s="169" t="s">
        <v>316</v>
      </c>
      <c r="C106" s="182" t="s">
        <v>317</v>
      </c>
      <c r="D106" s="170" t="s">
        <v>189</v>
      </c>
      <c r="E106" s="171">
        <v>41.223999999999997</v>
      </c>
      <c r="F106" s="172"/>
      <c r="G106" s="173">
        <f>ROUND(E106*F106,2)</f>
        <v>0</v>
      </c>
      <c r="H106" s="172">
        <v>431.42</v>
      </c>
      <c r="I106" s="173">
        <f>ROUND(E106*H106,2)</f>
        <v>17784.86</v>
      </c>
      <c r="J106" s="172">
        <v>209.58</v>
      </c>
      <c r="K106" s="173">
        <f>ROUND(E106*J106,2)</f>
        <v>8639.73</v>
      </c>
      <c r="L106" s="173">
        <v>21</v>
      </c>
      <c r="M106" s="173">
        <f>G106*(1+L106/100)</f>
        <v>0</v>
      </c>
      <c r="N106" s="171">
        <v>3.3999999999999998E-3</v>
      </c>
      <c r="O106" s="171">
        <f>ROUND(E106*N106,2)</f>
        <v>0.14000000000000001</v>
      </c>
      <c r="P106" s="171">
        <v>0</v>
      </c>
      <c r="Q106" s="171">
        <f>ROUND(E106*P106,2)</f>
        <v>0</v>
      </c>
      <c r="R106" s="173" t="s">
        <v>315</v>
      </c>
      <c r="S106" s="173" t="s">
        <v>156</v>
      </c>
      <c r="T106" s="160">
        <v>0.39</v>
      </c>
      <c r="U106" s="160">
        <f>ROUND(E106*T106,2)</f>
        <v>16.079999999999998</v>
      </c>
      <c r="V106" s="160"/>
      <c r="W106" s="160" t="s">
        <v>181</v>
      </c>
      <c r="X106" s="160" t="s">
        <v>158</v>
      </c>
      <c r="Y106" s="150"/>
      <c r="Z106" s="150"/>
      <c r="AA106" s="150"/>
      <c r="AB106" s="150"/>
      <c r="AC106" s="150"/>
      <c r="AD106" s="150"/>
      <c r="AE106" s="150"/>
      <c r="AF106" s="150" t="s">
        <v>182</v>
      </c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</row>
    <row r="107" spans="1:59" outlineLevel="2" x14ac:dyDescent="0.2">
      <c r="A107" s="157"/>
      <c r="B107" s="158"/>
      <c r="C107" s="253" t="s">
        <v>318</v>
      </c>
      <c r="D107" s="254"/>
      <c r="E107" s="254"/>
      <c r="F107" s="254"/>
      <c r="G107" s="254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50"/>
      <c r="Z107" s="150"/>
      <c r="AA107" s="150"/>
      <c r="AB107" s="150"/>
      <c r="AC107" s="150"/>
      <c r="AD107" s="150"/>
      <c r="AE107" s="150"/>
      <c r="AF107" s="150" t="s">
        <v>161</v>
      </c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</row>
    <row r="108" spans="1:59" outlineLevel="2" x14ac:dyDescent="0.2">
      <c r="A108" s="157"/>
      <c r="B108" s="158"/>
      <c r="C108" s="191" t="s">
        <v>319</v>
      </c>
      <c r="D108" s="187"/>
      <c r="E108" s="188">
        <v>36.409999999999997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50"/>
      <c r="Z108" s="150"/>
      <c r="AA108" s="150"/>
      <c r="AB108" s="150"/>
      <c r="AC108" s="150"/>
      <c r="AD108" s="150"/>
      <c r="AE108" s="150"/>
      <c r="AF108" s="150" t="s">
        <v>186</v>
      </c>
      <c r="AG108" s="150">
        <v>0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</row>
    <row r="109" spans="1:59" outlineLevel="3" x14ac:dyDescent="0.2">
      <c r="A109" s="157"/>
      <c r="B109" s="158"/>
      <c r="C109" s="192" t="s">
        <v>234</v>
      </c>
      <c r="D109" s="189"/>
      <c r="E109" s="190"/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50"/>
      <c r="Z109" s="150"/>
      <c r="AA109" s="150"/>
      <c r="AB109" s="150"/>
      <c r="AC109" s="150"/>
      <c r="AD109" s="150"/>
      <c r="AE109" s="150"/>
      <c r="AF109" s="150" t="s">
        <v>186</v>
      </c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</row>
    <row r="110" spans="1:59" outlineLevel="3" x14ac:dyDescent="0.2">
      <c r="A110" s="157"/>
      <c r="B110" s="158"/>
      <c r="C110" s="193" t="s">
        <v>235</v>
      </c>
      <c r="D110" s="189"/>
      <c r="E110" s="190">
        <v>7.58</v>
      </c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50"/>
      <c r="Z110" s="150"/>
      <c r="AA110" s="150"/>
      <c r="AB110" s="150"/>
      <c r="AC110" s="150"/>
      <c r="AD110" s="150"/>
      <c r="AE110" s="150"/>
      <c r="AF110" s="150" t="s">
        <v>186</v>
      </c>
      <c r="AG110" s="150">
        <v>2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</row>
    <row r="111" spans="1:59" outlineLevel="3" x14ac:dyDescent="0.2">
      <c r="A111" s="157"/>
      <c r="B111" s="158"/>
      <c r="C111" s="193" t="s">
        <v>320</v>
      </c>
      <c r="D111" s="189"/>
      <c r="E111" s="190">
        <v>13.82</v>
      </c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50"/>
      <c r="Z111" s="150"/>
      <c r="AA111" s="150"/>
      <c r="AB111" s="150"/>
      <c r="AC111" s="150"/>
      <c r="AD111" s="150"/>
      <c r="AE111" s="150"/>
      <c r="AF111" s="150" t="s">
        <v>186</v>
      </c>
      <c r="AG111" s="150">
        <v>2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</row>
    <row r="112" spans="1:59" outlineLevel="3" x14ac:dyDescent="0.2">
      <c r="A112" s="157"/>
      <c r="B112" s="158"/>
      <c r="C112" s="193" t="s">
        <v>237</v>
      </c>
      <c r="D112" s="189"/>
      <c r="E112" s="190">
        <v>8.16</v>
      </c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50"/>
      <c r="Z112" s="150"/>
      <c r="AA112" s="150"/>
      <c r="AB112" s="150"/>
      <c r="AC112" s="150"/>
      <c r="AD112" s="150"/>
      <c r="AE112" s="150"/>
      <c r="AF112" s="150" t="s">
        <v>186</v>
      </c>
      <c r="AG112" s="150">
        <v>2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</row>
    <row r="113" spans="1:59" outlineLevel="3" x14ac:dyDescent="0.2">
      <c r="A113" s="157"/>
      <c r="B113" s="158"/>
      <c r="C113" s="193" t="s">
        <v>321</v>
      </c>
      <c r="D113" s="189"/>
      <c r="E113" s="190">
        <v>5.63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50"/>
      <c r="Z113" s="150"/>
      <c r="AA113" s="150"/>
      <c r="AB113" s="150"/>
      <c r="AC113" s="150"/>
      <c r="AD113" s="150"/>
      <c r="AE113" s="150"/>
      <c r="AF113" s="150" t="s">
        <v>186</v>
      </c>
      <c r="AG113" s="150">
        <v>2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</row>
    <row r="114" spans="1:59" outlineLevel="3" x14ac:dyDescent="0.2">
      <c r="A114" s="157"/>
      <c r="B114" s="158"/>
      <c r="C114" s="193" t="s">
        <v>322</v>
      </c>
      <c r="D114" s="189"/>
      <c r="E114" s="190">
        <v>12.95</v>
      </c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50"/>
      <c r="Z114" s="150"/>
      <c r="AA114" s="150"/>
      <c r="AB114" s="150"/>
      <c r="AC114" s="150"/>
      <c r="AD114" s="150"/>
      <c r="AE114" s="150"/>
      <c r="AF114" s="150" t="s">
        <v>186</v>
      </c>
      <c r="AG114" s="150">
        <v>2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</row>
    <row r="115" spans="1:59" outlineLevel="3" x14ac:dyDescent="0.2">
      <c r="A115" s="157"/>
      <c r="B115" s="158"/>
      <c r="C115" s="192" t="s">
        <v>240</v>
      </c>
      <c r="D115" s="189"/>
      <c r="E115" s="190"/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50"/>
      <c r="Z115" s="150"/>
      <c r="AA115" s="150"/>
      <c r="AB115" s="150"/>
      <c r="AC115" s="150"/>
      <c r="AD115" s="150"/>
      <c r="AE115" s="150"/>
      <c r="AF115" s="150" t="s">
        <v>186</v>
      </c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</row>
    <row r="116" spans="1:59" outlineLevel="3" x14ac:dyDescent="0.2">
      <c r="A116" s="157"/>
      <c r="B116" s="158"/>
      <c r="C116" s="191" t="s">
        <v>323</v>
      </c>
      <c r="D116" s="187"/>
      <c r="E116" s="188">
        <v>4.8140000000000001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50"/>
      <c r="Z116" s="150"/>
      <c r="AA116" s="150"/>
      <c r="AB116" s="150"/>
      <c r="AC116" s="150"/>
      <c r="AD116" s="150"/>
      <c r="AE116" s="150"/>
      <c r="AF116" s="150" t="s">
        <v>186</v>
      </c>
      <c r="AG116" s="150">
        <v>0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</row>
    <row r="117" spans="1:59" outlineLevel="1" x14ac:dyDescent="0.2">
      <c r="A117" s="168">
        <v>35</v>
      </c>
      <c r="B117" s="169" t="s">
        <v>324</v>
      </c>
      <c r="C117" s="182" t="s">
        <v>325</v>
      </c>
      <c r="D117" s="170" t="s">
        <v>218</v>
      </c>
      <c r="E117" s="171">
        <v>48.14</v>
      </c>
      <c r="F117" s="172"/>
      <c r="G117" s="173">
        <f>ROUND(E117*F117,2)</f>
        <v>0</v>
      </c>
      <c r="H117" s="172">
        <v>136.62</v>
      </c>
      <c r="I117" s="173">
        <f>ROUND(E117*H117,2)</f>
        <v>6576.89</v>
      </c>
      <c r="J117" s="172">
        <v>59.88</v>
      </c>
      <c r="K117" s="173">
        <f>ROUND(E117*J117,2)</f>
        <v>2882.62</v>
      </c>
      <c r="L117" s="173">
        <v>21</v>
      </c>
      <c r="M117" s="173">
        <f>G117*(1+L117/100)</f>
        <v>0</v>
      </c>
      <c r="N117" s="171">
        <v>2.9E-4</v>
      </c>
      <c r="O117" s="171">
        <f>ROUND(E117*N117,2)</f>
        <v>0.01</v>
      </c>
      <c r="P117" s="171">
        <v>0</v>
      </c>
      <c r="Q117" s="171">
        <f>ROUND(E117*P117,2)</f>
        <v>0</v>
      </c>
      <c r="R117" s="173" t="s">
        <v>315</v>
      </c>
      <c r="S117" s="173" t="s">
        <v>156</v>
      </c>
      <c r="T117" s="160">
        <v>0.11</v>
      </c>
      <c r="U117" s="160">
        <f>ROUND(E117*T117,2)</f>
        <v>5.3</v>
      </c>
      <c r="V117" s="160"/>
      <c r="W117" s="160" t="s">
        <v>181</v>
      </c>
      <c r="X117" s="160" t="s">
        <v>158</v>
      </c>
      <c r="Y117" s="150"/>
      <c r="Z117" s="150"/>
      <c r="AA117" s="150"/>
      <c r="AB117" s="150"/>
      <c r="AC117" s="150"/>
      <c r="AD117" s="150"/>
      <c r="AE117" s="150"/>
      <c r="AF117" s="150" t="s">
        <v>182</v>
      </c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</row>
    <row r="118" spans="1:59" outlineLevel="2" x14ac:dyDescent="0.2">
      <c r="A118" s="157"/>
      <c r="B118" s="158"/>
      <c r="C118" s="191" t="s">
        <v>326</v>
      </c>
      <c r="D118" s="187"/>
      <c r="E118" s="188">
        <v>7.58</v>
      </c>
      <c r="F118" s="160"/>
      <c r="G118" s="160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50"/>
      <c r="Z118" s="150"/>
      <c r="AA118" s="150"/>
      <c r="AB118" s="150"/>
      <c r="AC118" s="150"/>
      <c r="AD118" s="150"/>
      <c r="AE118" s="150"/>
      <c r="AF118" s="150" t="s">
        <v>186</v>
      </c>
      <c r="AG118" s="150">
        <v>0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</row>
    <row r="119" spans="1:59" outlineLevel="3" x14ac:dyDescent="0.2">
      <c r="A119" s="157"/>
      <c r="B119" s="158"/>
      <c r="C119" s="191" t="s">
        <v>327</v>
      </c>
      <c r="D119" s="187"/>
      <c r="E119" s="188">
        <v>13.82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50"/>
      <c r="Z119" s="150"/>
      <c r="AA119" s="150"/>
      <c r="AB119" s="150"/>
      <c r="AC119" s="150"/>
      <c r="AD119" s="150"/>
      <c r="AE119" s="150"/>
      <c r="AF119" s="150" t="s">
        <v>186</v>
      </c>
      <c r="AG119" s="150">
        <v>0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</row>
    <row r="120" spans="1:59" outlineLevel="3" x14ac:dyDescent="0.2">
      <c r="A120" s="157"/>
      <c r="B120" s="158"/>
      <c r="C120" s="191" t="s">
        <v>328</v>
      </c>
      <c r="D120" s="187"/>
      <c r="E120" s="188">
        <v>8.16</v>
      </c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50"/>
      <c r="Z120" s="150"/>
      <c r="AA120" s="150"/>
      <c r="AB120" s="150"/>
      <c r="AC120" s="150"/>
      <c r="AD120" s="150"/>
      <c r="AE120" s="150"/>
      <c r="AF120" s="150" t="s">
        <v>186</v>
      </c>
      <c r="AG120" s="150">
        <v>0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</row>
    <row r="121" spans="1:59" outlineLevel="3" x14ac:dyDescent="0.2">
      <c r="A121" s="157"/>
      <c r="B121" s="158"/>
      <c r="C121" s="191" t="s">
        <v>329</v>
      </c>
      <c r="D121" s="187"/>
      <c r="E121" s="188">
        <v>5.63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50"/>
      <c r="Z121" s="150"/>
      <c r="AA121" s="150"/>
      <c r="AB121" s="150"/>
      <c r="AC121" s="150"/>
      <c r="AD121" s="150"/>
      <c r="AE121" s="150"/>
      <c r="AF121" s="150" t="s">
        <v>186</v>
      </c>
      <c r="AG121" s="150">
        <v>0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</row>
    <row r="122" spans="1:59" outlineLevel="3" x14ac:dyDescent="0.2">
      <c r="A122" s="157"/>
      <c r="B122" s="158"/>
      <c r="C122" s="191" t="s">
        <v>330</v>
      </c>
      <c r="D122" s="187"/>
      <c r="E122" s="188">
        <v>12.95</v>
      </c>
      <c r="F122" s="160"/>
      <c r="G122" s="1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50"/>
      <c r="Z122" s="150"/>
      <c r="AA122" s="150"/>
      <c r="AB122" s="150"/>
      <c r="AC122" s="150"/>
      <c r="AD122" s="150"/>
      <c r="AE122" s="150"/>
      <c r="AF122" s="150" t="s">
        <v>186</v>
      </c>
      <c r="AG122" s="150">
        <v>0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</row>
    <row r="123" spans="1:59" outlineLevel="1" x14ac:dyDescent="0.2">
      <c r="A123" s="168">
        <v>36</v>
      </c>
      <c r="B123" s="169" t="s">
        <v>331</v>
      </c>
      <c r="C123" s="182" t="s">
        <v>332</v>
      </c>
      <c r="D123" s="170" t="s">
        <v>198</v>
      </c>
      <c r="E123" s="171">
        <v>28</v>
      </c>
      <c r="F123" s="172"/>
      <c r="G123" s="173">
        <f>ROUND(E123*F123,2)</f>
        <v>0</v>
      </c>
      <c r="H123" s="172">
        <v>248.03</v>
      </c>
      <c r="I123" s="173">
        <f>ROUND(E123*H123,2)</f>
        <v>6944.84</v>
      </c>
      <c r="J123" s="172">
        <v>36.47</v>
      </c>
      <c r="K123" s="173">
        <f>ROUND(E123*J123,2)</f>
        <v>1021.16</v>
      </c>
      <c r="L123" s="173">
        <v>21</v>
      </c>
      <c r="M123" s="173">
        <f>G123*(1+L123/100)</f>
        <v>0</v>
      </c>
      <c r="N123" s="171">
        <v>1.1E-4</v>
      </c>
      <c r="O123" s="171">
        <f>ROUND(E123*N123,2)</f>
        <v>0</v>
      </c>
      <c r="P123" s="171">
        <v>0</v>
      </c>
      <c r="Q123" s="171">
        <f>ROUND(E123*P123,2)</f>
        <v>0</v>
      </c>
      <c r="R123" s="173" t="s">
        <v>315</v>
      </c>
      <c r="S123" s="173" t="s">
        <v>156</v>
      </c>
      <c r="T123" s="160">
        <v>7.0000000000000007E-2</v>
      </c>
      <c r="U123" s="160">
        <f>ROUND(E123*T123,2)</f>
        <v>1.96</v>
      </c>
      <c r="V123" s="160"/>
      <c r="W123" s="160" t="s">
        <v>181</v>
      </c>
      <c r="X123" s="160" t="s">
        <v>158</v>
      </c>
      <c r="Y123" s="150"/>
      <c r="Z123" s="150"/>
      <c r="AA123" s="150"/>
      <c r="AB123" s="150"/>
      <c r="AC123" s="150"/>
      <c r="AD123" s="150"/>
      <c r="AE123" s="150"/>
      <c r="AF123" s="150" t="s">
        <v>182</v>
      </c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</row>
    <row r="124" spans="1:59" outlineLevel="2" x14ac:dyDescent="0.2">
      <c r="A124" s="157"/>
      <c r="B124" s="158"/>
      <c r="C124" s="191" t="s">
        <v>333</v>
      </c>
      <c r="D124" s="187"/>
      <c r="E124" s="188">
        <v>28</v>
      </c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50"/>
      <c r="Z124" s="150"/>
      <c r="AA124" s="150"/>
      <c r="AB124" s="150"/>
      <c r="AC124" s="150"/>
      <c r="AD124" s="150"/>
      <c r="AE124" s="150"/>
      <c r="AF124" s="150" t="s">
        <v>186</v>
      </c>
      <c r="AG124" s="150">
        <v>0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</row>
    <row r="125" spans="1:59" outlineLevel="1" x14ac:dyDescent="0.2">
      <c r="A125" s="168">
        <v>37</v>
      </c>
      <c r="B125" s="169" t="s">
        <v>334</v>
      </c>
      <c r="C125" s="182" t="s">
        <v>335</v>
      </c>
      <c r="D125" s="170" t="s">
        <v>179</v>
      </c>
      <c r="E125" s="171">
        <v>0.16586000000000001</v>
      </c>
      <c r="F125" s="172"/>
      <c r="G125" s="173">
        <f>ROUND(E125*F125,2)</f>
        <v>0</v>
      </c>
      <c r="H125" s="172">
        <v>0</v>
      </c>
      <c r="I125" s="173">
        <f>ROUND(E125*H125,2)</f>
        <v>0</v>
      </c>
      <c r="J125" s="172">
        <v>1376</v>
      </c>
      <c r="K125" s="173">
        <f>ROUND(E125*J125,2)</f>
        <v>228.22</v>
      </c>
      <c r="L125" s="173">
        <v>21</v>
      </c>
      <c r="M125" s="173">
        <f>G125*(1+L125/100)</f>
        <v>0</v>
      </c>
      <c r="N125" s="171">
        <v>0</v>
      </c>
      <c r="O125" s="171">
        <f>ROUND(E125*N125,2)</f>
        <v>0</v>
      </c>
      <c r="P125" s="171">
        <v>0</v>
      </c>
      <c r="Q125" s="171">
        <f>ROUND(E125*P125,2)</f>
        <v>0</v>
      </c>
      <c r="R125" s="173" t="s">
        <v>315</v>
      </c>
      <c r="S125" s="173" t="s">
        <v>156</v>
      </c>
      <c r="T125" s="160">
        <v>1.637</v>
      </c>
      <c r="U125" s="160">
        <f>ROUND(E125*T125,2)</f>
        <v>0.27</v>
      </c>
      <c r="V125" s="160"/>
      <c r="W125" s="160" t="s">
        <v>307</v>
      </c>
      <c r="X125" s="160" t="s">
        <v>158</v>
      </c>
      <c r="Y125" s="150"/>
      <c r="Z125" s="150"/>
      <c r="AA125" s="150"/>
      <c r="AB125" s="150"/>
      <c r="AC125" s="150"/>
      <c r="AD125" s="150"/>
      <c r="AE125" s="150"/>
      <c r="AF125" s="150" t="s">
        <v>308</v>
      </c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</row>
    <row r="126" spans="1:59" outlineLevel="2" x14ac:dyDescent="0.2">
      <c r="A126" s="157"/>
      <c r="B126" s="158"/>
      <c r="C126" s="262" t="s">
        <v>336</v>
      </c>
      <c r="D126" s="263"/>
      <c r="E126" s="263"/>
      <c r="F126" s="263"/>
      <c r="G126" s="263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50"/>
      <c r="Z126" s="150"/>
      <c r="AA126" s="150"/>
      <c r="AB126" s="150"/>
      <c r="AC126" s="150"/>
      <c r="AD126" s="150"/>
      <c r="AE126" s="150"/>
      <c r="AF126" s="150" t="s">
        <v>184</v>
      </c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</row>
    <row r="127" spans="1:59" outlineLevel="2" x14ac:dyDescent="0.2">
      <c r="A127" s="157"/>
      <c r="B127" s="158"/>
      <c r="C127" s="191" t="s">
        <v>310</v>
      </c>
      <c r="D127" s="187"/>
      <c r="E127" s="188"/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50"/>
      <c r="Z127" s="150"/>
      <c r="AA127" s="150"/>
      <c r="AB127" s="150"/>
      <c r="AC127" s="150"/>
      <c r="AD127" s="150"/>
      <c r="AE127" s="150"/>
      <c r="AF127" s="150" t="s">
        <v>186</v>
      </c>
      <c r="AG127" s="150">
        <v>0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</row>
    <row r="128" spans="1:59" outlineLevel="3" x14ac:dyDescent="0.2">
      <c r="A128" s="157"/>
      <c r="B128" s="158"/>
      <c r="C128" s="191" t="s">
        <v>337</v>
      </c>
      <c r="D128" s="187"/>
      <c r="E128" s="188"/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50"/>
      <c r="Z128" s="150"/>
      <c r="AA128" s="150"/>
      <c r="AB128" s="150"/>
      <c r="AC128" s="150"/>
      <c r="AD128" s="150"/>
      <c r="AE128" s="150"/>
      <c r="AF128" s="150" t="s">
        <v>186</v>
      </c>
      <c r="AG128" s="150">
        <v>0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</row>
    <row r="129" spans="1:59" outlineLevel="3" x14ac:dyDescent="0.2">
      <c r="A129" s="157"/>
      <c r="B129" s="158"/>
      <c r="C129" s="191" t="s">
        <v>338</v>
      </c>
      <c r="D129" s="187"/>
      <c r="E129" s="188">
        <v>0.16586000000000001</v>
      </c>
      <c r="F129" s="160"/>
      <c r="G129" s="160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50"/>
      <c r="Z129" s="150"/>
      <c r="AA129" s="150"/>
      <c r="AB129" s="150"/>
      <c r="AC129" s="150"/>
      <c r="AD129" s="150"/>
      <c r="AE129" s="150"/>
      <c r="AF129" s="150" t="s">
        <v>186</v>
      </c>
      <c r="AG129" s="150">
        <v>0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</row>
    <row r="130" spans="1:59" x14ac:dyDescent="0.2">
      <c r="A130" s="162" t="s">
        <v>151</v>
      </c>
      <c r="B130" s="163" t="s">
        <v>99</v>
      </c>
      <c r="C130" s="181" t="s">
        <v>100</v>
      </c>
      <c r="D130" s="164"/>
      <c r="E130" s="165"/>
      <c r="F130" s="166"/>
      <c r="G130" s="166">
        <f>SUMIF(AF131:AF138,"&lt;&gt;NOR",G131:G138)</f>
        <v>0</v>
      </c>
      <c r="H130" s="166"/>
      <c r="I130" s="166">
        <f>SUM(I131:I138)</f>
        <v>0</v>
      </c>
      <c r="J130" s="166"/>
      <c r="K130" s="166">
        <f>SUM(K131:K138)</f>
        <v>81907</v>
      </c>
      <c r="L130" s="166"/>
      <c r="M130" s="166">
        <f>SUM(M131:M138)</f>
        <v>0</v>
      </c>
      <c r="N130" s="165"/>
      <c r="O130" s="165">
        <f>SUM(O131:O138)</f>
        <v>0</v>
      </c>
      <c r="P130" s="165"/>
      <c r="Q130" s="165">
        <f>SUM(Q131:Q138)</f>
        <v>0</v>
      </c>
      <c r="R130" s="166"/>
      <c r="S130" s="166"/>
      <c r="T130" s="161"/>
      <c r="U130" s="161">
        <f>SUM(U131:U138)</f>
        <v>0</v>
      </c>
      <c r="V130" s="161"/>
      <c r="W130" s="161"/>
      <c r="X130" s="161"/>
      <c r="AF130" t="s">
        <v>152</v>
      </c>
    </row>
    <row r="131" spans="1:59" ht="22.5" outlineLevel="1" x14ac:dyDescent="0.2">
      <c r="A131" s="168">
        <v>38</v>
      </c>
      <c r="B131" s="169" t="s">
        <v>339</v>
      </c>
      <c r="C131" s="182" t="s">
        <v>340</v>
      </c>
      <c r="D131" s="170"/>
      <c r="E131" s="171">
        <v>0</v>
      </c>
      <c r="F131" s="172"/>
      <c r="G131" s="173">
        <f>ROUND(E131*F131,2)</f>
        <v>0</v>
      </c>
      <c r="H131" s="172">
        <v>0</v>
      </c>
      <c r="I131" s="173">
        <f>ROUND(E131*H131,2)</f>
        <v>0</v>
      </c>
      <c r="J131" s="172">
        <v>0</v>
      </c>
      <c r="K131" s="173">
        <f>ROUND(E131*J131,2)</f>
        <v>0</v>
      </c>
      <c r="L131" s="173">
        <v>21</v>
      </c>
      <c r="M131" s="173">
        <f>G131*(1+L131/100)</f>
        <v>0</v>
      </c>
      <c r="N131" s="171">
        <v>0</v>
      </c>
      <c r="O131" s="171">
        <f>ROUND(E131*N131,2)</f>
        <v>0</v>
      </c>
      <c r="P131" s="171">
        <v>0</v>
      </c>
      <c r="Q131" s="171">
        <f>ROUND(E131*P131,2)</f>
        <v>0</v>
      </c>
      <c r="R131" s="173"/>
      <c r="S131" s="173" t="s">
        <v>173</v>
      </c>
      <c r="T131" s="160">
        <v>0</v>
      </c>
      <c r="U131" s="160">
        <f>ROUND(E131*T131,2)</f>
        <v>0</v>
      </c>
      <c r="V131" s="160"/>
      <c r="W131" s="160" t="s">
        <v>181</v>
      </c>
      <c r="X131" s="160" t="s">
        <v>158</v>
      </c>
      <c r="Y131" s="150"/>
      <c r="Z131" s="150"/>
      <c r="AA131" s="150"/>
      <c r="AB131" s="150"/>
      <c r="AC131" s="150"/>
      <c r="AD131" s="150"/>
      <c r="AE131" s="150"/>
      <c r="AF131" s="150" t="s">
        <v>341</v>
      </c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</row>
    <row r="132" spans="1:59" outlineLevel="2" x14ac:dyDescent="0.2">
      <c r="A132" s="157"/>
      <c r="B132" s="158"/>
      <c r="C132" s="253" t="s">
        <v>342</v>
      </c>
      <c r="D132" s="254"/>
      <c r="E132" s="254"/>
      <c r="F132" s="254"/>
      <c r="G132" s="254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50"/>
      <c r="Z132" s="150"/>
      <c r="AA132" s="150"/>
      <c r="AB132" s="150"/>
      <c r="AC132" s="150"/>
      <c r="AD132" s="150"/>
      <c r="AE132" s="150"/>
      <c r="AF132" s="150" t="s">
        <v>161</v>
      </c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</row>
    <row r="133" spans="1:59" outlineLevel="1" x14ac:dyDescent="0.2">
      <c r="A133" s="175">
        <v>39</v>
      </c>
      <c r="B133" s="176" t="s">
        <v>343</v>
      </c>
      <c r="C133" s="183" t="s">
        <v>344</v>
      </c>
      <c r="D133" s="177" t="s">
        <v>345</v>
      </c>
      <c r="E133" s="178">
        <v>8</v>
      </c>
      <c r="F133" s="179"/>
      <c r="G133" s="180">
        <f t="shared" ref="G133:G138" si="0">ROUND(E133*F133,2)</f>
        <v>0</v>
      </c>
      <c r="H133" s="179">
        <v>0</v>
      </c>
      <c r="I133" s="180">
        <f t="shared" ref="I133:I138" si="1">ROUND(E133*H133,2)</f>
        <v>0</v>
      </c>
      <c r="J133" s="179">
        <v>255</v>
      </c>
      <c r="K133" s="180">
        <f t="shared" ref="K133:K138" si="2">ROUND(E133*J133,2)</f>
        <v>2040</v>
      </c>
      <c r="L133" s="180">
        <v>21</v>
      </c>
      <c r="M133" s="180">
        <f t="shared" ref="M133:M138" si="3">G133*(1+L133/100)</f>
        <v>0</v>
      </c>
      <c r="N133" s="178">
        <v>0</v>
      </c>
      <c r="O133" s="178">
        <f t="shared" ref="O133:O138" si="4">ROUND(E133*N133,2)</f>
        <v>0</v>
      </c>
      <c r="P133" s="178">
        <v>0</v>
      </c>
      <c r="Q133" s="178">
        <f t="shared" ref="Q133:Q138" si="5">ROUND(E133*P133,2)</f>
        <v>0</v>
      </c>
      <c r="R133" s="180"/>
      <c r="S133" s="180" t="s">
        <v>173</v>
      </c>
      <c r="T133" s="160">
        <v>0</v>
      </c>
      <c r="U133" s="160">
        <f>ROUND(E133*T133,2)</f>
        <v>0</v>
      </c>
      <c r="V133" s="160"/>
      <c r="W133" s="160" t="s">
        <v>346</v>
      </c>
      <c r="X133" s="160" t="s">
        <v>158</v>
      </c>
      <c r="Y133" s="150"/>
      <c r="Z133" s="150"/>
      <c r="AA133" s="150"/>
      <c r="AB133" s="150"/>
      <c r="AC133" s="150"/>
      <c r="AD133" s="150"/>
      <c r="AE133" s="150"/>
      <c r="AF133" s="150" t="s">
        <v>347</v>
      </c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</row>
    <row r="134" spans="1:59" ht="22.5" outlineLevel="1" x14ac:dyDescent="0.2">
      <c r="A134" s="175">
        <v>40</v>
      </c>
      <c r="B134" s="176" t="s">
        <v>348</v>
      </c>
      <c r="C134" s="183" t="s">
        <v>349</v>
      </c>
      <c r="D134" s="177" t="s">
        <v>345</v>
      </c>
      <c r="E134" s="178">
        <v>7</v>
      </c>
      <c r="F134" s="179"/>
      <c r="G134" s="180">
        <f t="shared" si="0"/>
        <v>0</v>
      </c>
      <c r="H134" s="179">
        <v>0</v>
      </c>
      <c r="I134" s="180">
        <f t="shared" si="1"/>
        <v>0</v>
      </c>
      <c r="J134" s="179">
        <v>2166</v>
      </c>
      <c r="K134" s="180">
        <f t="shared" si="2"/>
        <v>15162</v>
      </c>
      <c r="L134" s="180">
        <v>21</v>
      </c>
      <c r="M134" s="180">
        <f t="shared" si="3"/>
        <v>0</v>
      </c>
      <c r="N134" s="178">
        <v>0</v>
      </c>
      <c r="O134" s="178">
        <f t="shared" si="4"/>
        <v>0</v>
      </c>
      <c r="P134" s="178">
        <v>0</v>
      </c>
      <c r="Q134" s="178">
        <f t="shared" si="5"/>
        <v>0</v>
      </c>
      <c r="R134" s="180"/>
      <c r="S134" s="180" t="s">
        <v>173</v>
      </c>
      <c r="T134" s="160">
        <v>0</v>
      </c>
      <c r="U134" s="160">
        <f>ROUND(E134*T134,2)</f>
        <v>0</v>
      </c>
      <c r="V134" s="160"/>
      <c r="W134" s="160" t="s">
        <v>346</v>
      </c>
      <c r="X134" s="160" t="s">
        <v>158</v>
      </c>
      <c r="Y134" s="150"/>
      <c r="Z134" s="150"/>
      <c r="AA134" s="150"/>
      <c r="AB134" s="150"/>
      <c r="AC134" s="150"/>
      <c r="AD134" s="150"/>
      <c r="AE134" s="150"/>
      <c r="AF134" s="150" t="s">
        <v>347</v>
      </c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</row>
    <row r="135" spans="1:59" ht="22.5" outlineLevel="1" x14ac:dyDescent="0.2">
      <c r="A135" s="175">
        <v>41</v>
      </c>
      <c r="B135" s="176" t="s">
        <v>350</v>
      </c>
      <c r="C135" s="183" t="s">
        <v>351</v>
      </c>
      <c r="D135" s="177" t="s">
        <v>345</v>
      </c>
      <c r="E135" s="178">
        <v>8</v>
      </c>
      <c r="F135" s="179"/>
      <c r="G135" s="180">
        <f t="shared" si="0"/>
        <v>0</v>
      </c>
      <c r="H135" s="179">
        <v>0</v>
      </c>
      <c r="I135" s="180">
        <f t="shared" si="1"/>
        <v>0</v>
      </c>
      <c r="J135" s="179">
        <v>2200</v>
      </c>
      <c r="K135" s="180">
        <f t="shared" si="2"/>
        <v>17600</v>
      </c>
      <c r="L135" s="180">
        <v>21</v>
      </c>
      <c r="M135" s="180">
        <f t="shared" si="3"/>
        <v>0</v>
      </c>
      <c r="N135" s="178">
        <v>0</v>
      </c>
      <c r="O135" s="178">
        <f t="shared" si="4"/>
        <v>0</v>
      </c>
      <c r="P135" s="178">
        <v>0</v>
      </c>
      <c r="Q135" s="178">
        <f t="shared" si="5"/>
        <v>0</v>
      </c>
      <c r="R135" s="180"/>
      <c r="S135" s="180" t="s">
        <v>173</v>
      </c>
      <c r="T135" s="160">
        <v>0</v>
      </c>
      <c r="U135" s="160">
        <f>ROUND(E135*T135,2)</f>
        <v>0</v>
      </c>
      <c r="V135" s="160"/>
      <c r="W135" s="160" t="s">
        <v>346</v>
      </c>
      <c r="X135" s="160" t="s">
        <v>158</v>
      </c>
      <c r="Y135" s="150"/>
      <c r="Z135" s="150"/>
      <c r="AA135" s="150"/>
      <c r="AB135" s="150"/>
      <c r="AC135" s="150"/>
      <c r="AD135" s="150"/>
      <c r="AE135" s="150"/>
      <c r="AF135" s="150" t="s">
        <v>347</v>
      </c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</row>
    <row r="136" spans="1:59" ht="22.5" outlineLevel="1" x14ac:dyDescent="0.2">
      <c r="A136" s="175">
        <v>42</v>
      </c>
      <c r="B136" s="176" t="s">
        <v>352</v>
      </c>
      <c r="C136" s="183" t="s">
        <v>353</v>
      </c>
      <c r="D136" s="177" t="s">
        <v>345</v>
      </c>
      <c r="E136" s="178">
        <v>5</v>
      </c>
      <c r="F136" s="179"/>
      <c r="G136" s="180">
        <f t="shared" si="0"/>
        <v>0</v>
      </c>
      <c r="H136" s="179">
        <v>0</v>
      </c>
      <c r="I136" s="180">
        <f t="shared" si="1"/>
        <v>0</v>
      </c>
      <c r="J136" s="179">
        <v>521</v>
      </c>
      <c r="K136" s="180">
        <f t="shared" si="2"/>
        <v>2605</v>
      </c>
      <c r="L136" s="180">
        <v>21</v>
      </c>
      <c r="M136" s="180">
        <f t="shared" si="3"/>
        <v>0</v>
      </c>
      <c r="N136" s="178">
        <v>0</v>
      </c>
      <c r="O136" s="178">
        <f t="shared" si="4"/>
        <v>0</v>
      </c>
      <c r="P136" s="178">
        <v>0</v>
      </c>
      <c r="Q136" s="178">
        <f t="shared" si="5"/>
        <v>0</v>
      </c>
      <c r="R136" s="180"/>
      <c r="S136" s="180" t="s">
        <v>173</v>
      </c>
      <c r="T136" s="160">
        <v>0</v>
      </c>
      <c r="U136" s="160">
        <f>ROUND(E136*T136,2)</f>
        <v>0</v>
      </c>
      <c r="V136" s="160"/>
      <c r="W136" s="160" t="s">
        <v>346</v>
      </c>
      <c r="X136" s="160" t="s">
        <v>158</v>
      </c>
      <c r="Y136" s="150"/>
      <c r="Z136" s="150"/>
      <c r="AA136" s="150"/>
      <c r="AB136" s="150"/>
      <c r="AC136" s="150"/>
      <c r="AD136" s="150"/>
      <c r="AE136" s="150"/>
      <c r="AF136" s="150" t="s">
        <v>347</v>
      </c>
      <c r="AG136" s="150"/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</row>
    <row r="137" spans="1:59" outlineLevel="1" x14ac:dyDescent="0.2">
      <c r="A137" s="175">
        <v>43</v>
      </c>
      <c r="B137" s="176" t="s">
        <v>354</v>
      </c>
      <c r="C137" s="183" t="s">
        <v>355</v>
      </c>
      <c r="D137" s="177" t="s">
        <v>345</v>
      </c>
      <c r="E137" s="178">
        <v>5</v>
      </c>
      <c r="F137" s="179"/>
      <c r="G137" s="180">
        <f t="shared" si="0"/>
        <v>0</v>
      </c>
      <c r="H137" s="179">
        <v>0</v>
      </c>
      <c r="I137" s="180">
        <f t="shared" si="1"/>
        <v>0</v>
      </c>
      <c r="J137" s="179">
        <v>2900</v>
      </c>
      <c r="K137" s="180">
        <f t="shared" si="2"/>
        <v>14500</v>
      </c>
      <c r="L137" s="180">
        <v>21</v>
      </c>
      <c r="M137" s="180">
        <f t="shared" si="3"/>
        <v>0</v>
      </c>
      <c r="N137" s="178">
        <v>0</v>
      </c>
      <c r="O137" s="178">
        <f t="shared" si="4"/>
        <v>0</v>
      </c>
      <c r="P137" s="178">
        <v>0</v>
      </c>
      <c r="Q137" s="178">
        <f t="shared" si="5"/>
        <v>0</v>
      </c>
      <c r="R137" s="180"/>
      <c r="S137" s="180" t="s">
        <v>173</v>
      </c>
      <c r="T137" s="160">
        <v>0</v>
      </c>
      <c r="U137" s="160">
        <f>ROUND(E137*T137,2)</f>
        <v>0</v>
      </c>
      <c r="V137" s="160"/>
      <c r="W137" s="160" t="s">
        <v>346</v>
      </c>
      <c r="X137" s="160" t="s">
        <v>158</v>
      </c>
      <c r="Y137" s="150"/>
      <c r="Z137" s="150"/>
      <c r="AA137" s="150"/>
      <c r="AB137" s="150"/>
      <c r="AC137" s="150"/>
      <c r="AD137" s="150"/>
      <c r="AE137" s="150"/>
      <c r="AF137" s="150" t="s">
        <v>347</v>
      </c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</row>
    <row r="138" spans="1:59" outlineLevel="1" x14ac:dyDescent="0.2">
      <c r="A138" s="175">
        <v>44</v>
      </c>
      <c r="B138" s="176" t="s">
        <v>356</v>
      </c>
      <c r="C138" s="183" t="s">
        <v>357</v>
      </c>
      <c r="D138" s="177" t="s">
        <v>345</v>
      </c>
      <c r="E138" s="178">
        <v>2</v>
      </c>
      <c r="F138" s="179"/>
      <c r="G138" s="180">
        <f t="shared" si="0"/>
        <v>0</v>
      </c>
      <c r="H138" s="179">
        <v>0</v>
      </c>
      <c r="I138" s="180">
        <f t="shared" si="1"/>
        <v>0</v>
      </c>
      <c r="J138" s="179">
        <v>15000</v>
      </c>
      <c r="K138" s="180">
        <f t="shared" si="2"/>
        <v>30000</v>
      </c>
      <c r="L138" s="180">
        <v>21</v>
      </c>
      <c r="M138" s="180">
        <f t="shared" si="3"/>
        <v>0</v>
      </c>
      <c r="N138" s="178">
        <v>0</v>
      </c>
      <c r="O138" s="178">
        <f t="shared" si="4"/>
        <v>0</v>
      </c>
      <c r="P138" s="178">
        <v>0</v>
      </c>
      <c r="Q138" s="178">
        <f t="shared" si="5"/>
        <v>0</v>
      </c>
      <c r="R138" s="180"/>
      <c r="S138" s="180" t="s">
        <v>173</v>
      </c>
      <c r="T138" s="160">
        <v>0</v>
      </c>
      <c r="U138" s="160">
        <f>ROUND(E138*T138,2)</f>
        <v>0</v>
      </c>
      <c r="V138" s="160"/>
      <c r="W138" s="160" t="s">
        <v>346</v>
      </c>
      <c r="X138" s="160" t="s">
        <v>158</v>
      </c>
      <c r="Y138" s="150"/>
      <c r="Z138" s="150"/>
      <c r="AA138" s="150"/>
      <c r="AB138" s="150"/>
      <c r="AC138" s="150"/>
      <c r="AD138" s="150"/>
      <c r="AE138" s="150"/>
      <c r="AF138" s="150" t="s">
        <v>347</v>
      </c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</row>
    <row r="139" spans="1:59" x14ac:dyDescent="0.2">
      <c r="A139" s="162" t="s">
        <v>151</v>
      </c>
      <c r="B139" s="163" t="s">
        <v>101</v>
      </c>
      <c r="C139" s="181" t="s">
        <v>102</v>
      </c>
      <c r="D139" s="164"/>
      <c r="E139" s="165"/>
      <c r="F139" s="166"/>
      <c r="G139" s="166">
        <f>SUMIF(AF140:AF145,"&lt;&gt;NOR",G140:G145)</f>
        <v>0</v>
      </c>
      <c r="H139" s="166"/>
      <c r="I139" s="166">
        <f>SUM(I140:I145)</f>
        <v>0</v>
      </c>
      <c r="J139" s="166"/>
      <c r="K139" s="166">
        <f>SUM(K140:K145)</f>
        <v>60000</v>
      </c>
      <c r="L139" s="166"/>
      <c r="M139" s="166">
        <f>SUM(M140:M145)</f>
        <v>0</v>
      </c>
      <c r="N139" s="165"/>
      <c r="O139" s="165">
        <f>SUM(O140:O145)</f>
        <v>0</v>
      </c>
      <c r="P139" s="165"/>
      <c r="Q139" s="165">
        <f>SUM(Q140:Q145)</f>
        <v>0</v>
      </c>
      <c r="R139" s="166"/>
      <c r="S139" s="166"/>
      <c r="T139" s="161"/>
      <c r="U139" s="161">
        <f>SUM(U140:U145)</f>
        <v>0</v>
      </c>
      <c r="V139" s="161"/>
      <c r="W139" s="161"/>
      <c r="X139" s="161"/>
      <c r="AF139" t="s">
        <v>152</v>
      </c>
    </row>
    <row r="140" spans="1:59" ht="22.5" outlineLevel="1" x14ac:dyDescent="0.2">
      <c r="A140" s="168">
        <v>45</v>
      </c>
      <c r="B140" s="169" t="s">
        <v>358</v>
      </c>
      <c r="C140" s="182" t="s">
        <v>359</v>
      </c>
      <c r="D140" s="170"/>
      <c r="E140" s="171">
        <v>0</v>
      </c>
      <c r="F140" s="172"/>
      <c r="G140" s="173">
        <f>ROUND(E140*F140,2)</f>
        <v>0</v>
      </c>
      <c r="H140" s="172">
        <v>0</v>
      </c>
      <c r="I140" s="173">
        <f>ROUND(E140*H140,2)</f>
        <v>0</v>
      </c>
      <c r="J140" s="172">
        <v>0</v>
      </c>
      <c r="K140" s="173">
        <f>ROUND(E140*J140,2)</f>
        <v>0</v>
      </c>
      <c r="L140" s="173">
        <v>21</v>
      </c>
      <c r="M140" s="173">
        <f>G140*(1+L140/100)</f>
        <v>0</v>
      </c>
      <c r="N140" s="171">
        <v>0</v>
      </c>
      <c r="O140" s="171">
        <f>ROUND(E140*N140,2)</f>
        <v>0</v>
      </c>
      <c r="P140" s="171">
        <v>0</v>
      </c>
      <c r="Q140" s="171">
        <f>ROUND(E140*P140,2)</f>
        <v>0</v>
      </c>
      <c r="R140" s="173"/>
      <c r="S140" s="173" t="s">
        <v>173</v>
      </c>
      <c r="T140" s="160">
        <v>0</v>
      </c>
      <c r="U140" s="160">
        <f>ROUND(E140*T140,2)</f>
        <v>0</v>
      </c>
      <c r="V140" s="160"/>
      <c r="W140" s="160" t="s">
        <v>346</v>
      </c>
      <c r="X140" s="160" t="s">
        <v>158</v>
      </c>
      <c r="Y140" s="150"/>
      <c r="Z140" s="150"/>
      <c r="AA140" s="150"/>
      <c r="AB140" s="150"/>
      <c r="AC140" s="150"/>
      <c r="AD140" s="150"/>
      <c r="AE140" s="150"/>
      <c r="AF140" s="150" t="s">
        <v>347</v>
      </c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</row>
    <row r="141" spans="1:59" outlineLevel="2" x14ac:dyDescent="0.2">
      <c r="A141" s="157"/>
      <c r="B141" s="158"/>
      <c r="C141" s="253" t="s">
        <v>360</v>
      </c>
      <c r="D141" s="254"/>
      <c r="E141" s="254"/>
      <c r="F141" s="254"/>
      <c r="G141" s="254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50"/>
      <c r="Z141" s="150"/>
      <c r="AA141" s="150"/>
      <c r="AB141" s="150"/>
      <c r="AC141" s="150"/>
      <c r="AD141" s="150"/>
      <c r="AE141" s="150"/>
      <c r="AF141" s="150" t="s">
        <v>161</v>
      </c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</row>
    <row r="142" spans="1:59" outlineLevel="1" x14ac:dyDescent="0.2">
      <c r="A142" s="175">
        <v>46</v>
      </c>
      <c r="B142" s="176" t="s">
        <v>361</v>
      </c>
      <c r="C142" s="183" t="s">
        <v>362</v>
      </c>
      <c r="D142" s="177" t="s">
        <v>345</v>
      </c>
      <c r="E142" s="178">
        <v>2</v>
      </c>
      <c r="F142" s="179"/>
      <c r="G142" s="180">
        <f>ROUND(E142*F142,2)</f>
        <v>0</v>
      </c>
      <c r="H142" s="179">
        <v>0</v>
      </c>
      <c r="I142" s="180">
        <f>ROUND(E142*H142,2)</f>
        <v>0</v>
      </c>
      <c r="J142" s="179">
        <v>12000</v>
      </c>
      <c r="K142" s="180">
        <f>ROUND(E142*J142,2)</f>
        <v>24000</v>
      </c>
      <c r="L142" s="180">
        <v>21</v>
      </c>
      <c r="M142" s="180">
        <f>G142*(1+L142/100)</f>
        <v>0</v>
      </c>
      <c r="N142" s="178">
        <v>0</v>
      </c>
      <c r="O142" s="178">
        <f>ROUND(E142*N142,2)</f>
        <v>0</v>
      </c>
      <c r="P142" s="178">
        <v>0</v>
      </c>
      <c r="Q142" s="178">
        <f>ROUND(E142*P142,2)</f>
        <v>0</v>
      </c>
      <c r="R142" s="180"/>
      <c r="S142" s="180" t="s">
        <v>173</v>
      </c>
      <c r="T142" s="160">
        <v>0</v>
      </c>
      <c r="U142" s="160">
        <f>ROUND(E142*T142,2)</f>
        <v>0</v>
      </c>
      <c r="V142" s="160"/>
      <c r="W142" s="160" t="s">
        <v>346</v>
      </c>
      <c r="X142" s="160" t="s">
        <v>158</v>
      </c>
      <c r="Y142" s="150"/>
      <c r="Z142" s="150"/>
      <c r="AA142" s="150"/>
      <c r="AB142" s="150"/>
      <c r="AC142" s="150"/>
      <c r="AD142" s="150"/>
      <c r="AE142" s="150"/>
      <c r="AF142" s="150" t="s">
        <v>347</v>
      </c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</row>
    <row r="143" spans="1:59" outlineLevel="1" x14ac:dyDescent="0.2">
      <c r="A143" s="175">
        <v>47</v>
      </c>
      <c r="B143" s="176" t="s">
        <v>363</v>
      </c>
      <c r="C143" s="183" t="s">
        <v>364</v>
      </c>
      <c r="D143" s="177" t="s">
        <v>345</v>
      </c>
      <c r="E143" s="178">
        <v>1</v>
      </c>
      <c r="F143" s="179"/>
      <c r="G143" s="180">
        <f>ROUND(E143*F143,2)</f>
        <v>0</v>
      </c>
      <c r="H143" s="179">
        <v>0</v>
      </c>
      <c r="I143" s="180">
        <f>ROUND(E143*H143,2)</f>
        <v>0</v>
      </c>
      <c r="J143" s="179">
        <v>12000</v>
      </c>
      <c r="K143" s="180">
        <f>ROUND(E143*J143,2)</f>
        <v>12000</v>
      </c>
      <c r="L143" s="180">
        <v>21</v>
      </c>
      <c r="M143" s="180">
        <f>G143*(1+L143/100)</f>
        <v>0</v>
      </c>
      <c r="N143" s="178">
        <v>0</v>
      </c>
      <c r="O143" s="178">
        <f>ROUND(E143*N143,2)</f>
        <v>0</v>
      </c>
      <c r="P143" s="178">
        <v>0</v>
      </c>
      <c r="Q143" s="178">
        <f>ROUND(E143*P143,2)</f>
        <v>0</v>
      </c>
      <c r="R143" s="180"/>
      <c r="S143" s="180" t="s">
        <v>173</v>
      </c>
      <c r="T143" s="160">
        <v>0</v>
      </c>
      <c r="U143" s="160">
        <f>ROUND(E143*T143,2)</f>
        <v>0</v>
      </c>
      <c r="V143" s="160"/>
      <c r="W143" s="160" t="s">
        <v>346</v>
      </c>
      <c r="X143" s="160" t="s">
        <v>158</v>
      </c>
      <c r="Y143" s="150"/>
      <c r="Z143" s="150"/>
      <c r="AA143" s="150"/>
      <c r="AB143" s="150"/>
      <c r="AC143" s="150"/>
      <c r="AD143" s="150"/>
      <c r="AE143" s="150"/>
      <c r="AF143" s="150" t="s">
        <v>347</v>
      </c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</row>
    <row r="144" spans="1:59" outlineLevel="1" x14ac:dyDescent="0.2">
      <c r="A144" s="175">
        <v>48</v>
      </c>
      <c r="B144" s="176" t="s">
        <v>365</v>
      </c>
      <c r="C144" s="183" t="s">
        <v>366</v>
      </c>
      <c r="D144" s="177" t="s">
        <v>345</v>
      </c>
      <c r="E144" s="178">
        <v>1</v>
      </c>
      <c r="F144" s="179"/>
      <c r="G144" s="180">
        <f>ROUND(E144*F144,2)</f>
        <v>0</v>
      </c>
      <c r="H144" s="179">
        <v>0</v>
      </c>
      <c r="I144" s="180">
        <f>ROUND(E144*H144,2)</f>
        <v>0</v>
      </c>
      <c r="J144" s="179">
        <v>12000</v>
      </c>
      <c r="K144" s="180">
        <f>ROUND(E144*J144,2)</f>
        <v>12000</v>
      </c>
      <c r="L144" s="180">
        <v>21</v>
      </c>
      <c r="M144" s="180">
        <f>G144*(1+L144/100)</f>
        <v>0</v>
      </c>
      <c r="N144" s="178">
        <v>0</v>
      </c>
      <c r="O144" s="178">
        <f>ROUND(E144*N144,2)</f>
        <v>0</v>
      </c>
      <c r="P144" s="178">
        <v>0</v>
      </c>
      <c r="Q144" s="178">
        <f>ROUND(E144*P144,2)</f>
        <v>0</v>
      </c>
      <c r="R144" s="180"/>
      <c r="S144" s="180" t="s">
        <v>173</v>
      </c>
      <c r="T144" s="160">
        <v>0</v>
      </c>
      <c r="U144" s="160">
        <f>ROUND(E144*T144,2)</f>
        <v>0</v>
      </c>
      <c r="V144" s="160"/>
      <c r="W144" s="160" t="s">
        <v>346</v>
      </c>
      <c r="X144" s="160" t="s">
        <v>158</v>
      </c>
      <c r="Y144" s="150"/>
      <c r="Z144" s="150"/>
      <c r="AA144" s="150"/>
      <c r="AB144" s="150"/>
      <c r="AC144" s="150"/>
      <c r="AD144" s="150"/>
      <c r="AE144" s="150"/>
      <c r="AF144" s="150" t="s">
        <v>347</v>
      </c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</row>
    <row r="145" spans="1:59" outlineLevel="1" x14ac:dyDescent="0.2">
      <c r="A145" s="175">
        <v>49</v>
      </c>
      <c r="B145" s="176" t="s">
        <v>367</v>
      </c>
      <c r="C145" s="183" t="s">
        <v>368</v>
      </c>
      <c r="D145" s="177" t="s">
        <v>345</v>
      </c>
      <c r="E145" s="178">
        <v>1</v>
      </c>
      <c r="F145" s="179"/>
      <c r="G145" s="180">
        <f>ROUND(E145*F145,2)</f>
        <v>0</v>
      </c>
      <c r="H145" s="179">
        <v>0</v>
      </c>
      <c r="I145" s="180">
        <f>ROUND(E145*H145,2)</f>
        <v>0</v>
      </c>
      <c r="J145" s="179">
        <v>12000</v>
      </c>
      <c r="K145" s="180">
        <f>ROUND(E145*J145,2)</f>
        <v>12000</v>
      </c>
      <c r="L145" s="180">
        <v>21</v>
      </c>
      <c r="M145" s="180">
        <f>G145*(1+L145/100)</f>
        <v>0</v>
      </c>
      <c r="N145" s="178">
        <v>0</v>
      </c>
      <c r="O145" s="178">
        <f>ROUND(E145*N145,2)</f>
        <v>0</v>
      </c>
      <c r="P145" s="178">
        <v>0</v>
      </c>
      <c r="Q145" s="178">
        <f>ROUND(E145*P145,2)</f>
        <v>0</v>
      </c>
      <c r="R145" s="180"/>
      <c r="S145" s="180" t="s">
        <v>173</v>
      </c>
      <c r="T145" s="160">
        <v>0</v>
      </c>
      <c r="U145" s="160">
        <f>ROUND(E145*T145,2)</f>
        <v>0</v>
      </c>
      <c r="V145" s="160"/>
      <c r="W145" s="160" t="s">
        <v>346</v>
      </c>
      <c r="X145" s="160" t="s">
        <v>158</v>
      </c>
      <c r="Y145" s="150"/>
      <c r="Z145" s="150"/>
      <c r="AA145" s="150"/>
      <c r="AB145" s="150"/>
      <c r="AC145" s="150"/>
      <c r="AD145" s="150"/>
      <c r="AE145" s="150"/>
      <c r="AF145" s="150" t="s">
        <v>347</v>
      </c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</row>
    <row r="146" spans="1:59" x14ac:dyDescent="0.2">
      <c r="A146" s="162" t="s">
        <v>151</v>
      </c>
      <c r="B146" s="163" t="s">
        <v>103</v>
      </c>
      <c r="C146" s="181" t="s">
        <v>104</v>
      </c>
      <c r="D146" s="164"/>
      <c r="E146" s="165"/>
      <c r="F146" s="166"/>
      <c r="G146" s="166">
        <f>SUMIF(AF147:AF160,"&lt;&gt;NOR",G147:G160)</f>
        <v>0</v>
      </c>
      <c r="H146" s="166"/>
      <c r="I146" s="166">
        <f>SUM(I147:I160)</f>
        <v>1754.08</v>
      </c>
      <c r="J146" s="166"/>
      <c r="K146" s="166">
        <f>SUM(K147:K160)</f>
        <v>174255.12999999998</v>
      </c>
      <c r="L146" s="166"/>
      <c r="M146" s="166">
        <f>SUM(M147:M160)</f>
        <v>0</v>
      </c>
      <c r="N146" s="165"/>
      <c r="O146" s="165">
        <f>SUM(O147:O160)</f>
        <v>0</v>
      </c>
      <c r="P146" s="165"/>
      <c r="Q146" s="165">
        <f>SUM(Q147:Q160)</f>
        <v>0</v>
      </c>
      <c r="R146" s="166"/>
      <c r="S146" s="166"/>
      <c r="T146" s="161"/>
      <c r="U146" s="161">
        <f>SUM(U147:U160)</f>
        <v>2.5</v>
      </c>
      <c r="V146" s="161"/>
      <c r="W146" s="161"/>
      <c r="X146" s="161"/>
      <c r="AF146" t="s">
        <v>152</v>
      </c>
    </row>
    <row r="147" spans="1:59" ht="22.5" outlineLevel="1" x14ac:dyDescent="0.2">
      <c r="A147" s="168">
        <v>50</v>
      </c>
      <c r="B147" s="169" t="s">
        <v>369</v>
      </c>
      <c r="C147" s="182" t="s">
        <v>370</v>
      </c>
      <c r="D147" s="170" t="s">
        <v>198</v>
      </c>
      <c r="E147" s="171">
        <v>2</v>
      </c>
      <c r="F147" s="172"/>
      <c r="G147" s="173">
        <f>ROUND(E147*F147,2)</f>
        <v>0</v>
      </c>
      <c r="H147" s="172">
        <v>8.0399999999999991</v>
      </c>
      <c r="I147" s="173">
        <f>ROUND(E147*H147,2)</f>
        <v>16.079999999999998</v>
      </c>
      <c r="J147" s="172">
        <v>675.96</v>
      </c>
      <c r="K147" s="173">
        <f>ROUND(E147*J147,2)</f>
        <v>1351.92</v>
      </c>
      <c r="L147" s="173">
        <v>21</v>
      </c>
      <c r="M147" s="173">
        <f>G147*(1+L147/100)</f>
        <v>0</v>
      </c>
      <c r="N147" s="171">
        <v>1.6000000000000001E-4</v>
      </c>
      <c r="O147" s="171">
        <f>ROUND(E147*N147,2)</f>
        <v>0</v>
      </c>
      <c r="P147" s="171">
        <v>0</v>
      </c>
      <c r="Q147" s="171">
        <f>ROUND(E147*P147,2)</f>
        <v>0</v>
      </c>
      <c r="R147" s="173" t="s">
        <v>190</v>
      </c>
      <c r="S147" s="173" t="s">
        <v>156</v>
      </c>
      <c r="T147" s="160">
        <v>1.24</v>
      </c>
      <c r="U147" s="160">
        <f>ROUND(E147*T147,2)</f>
        <v>2.48</v>
      </c>
      <c r="V147" s="160"/>
      <c r="W147" s="160" t="s">
        <v>181</v>
      </c>
      <c r="X147" s="160" t="s">
        <v>158</v>
      </c>
      <c r="Y147" s="150"/>
      <c r="Z147" s="150"/>
      <c r="AA147" s="150"/>
      <c r="AB147" s="150"/>
      <c r="AC147" s="150"/>
      <c r="AD147" s="150"/>
      <c r="AE147" s="150"/>
      <c r="AF147" s="150" t="s">
        <v>182</v>
      </c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</row>
    <row r="148" spans="1:59" outlineLevel="2" x14ac:dyDescent="0.2">
      <c r="A148" s="157"/>
      <c r="B148" s="158"/>
      <c r="C148" s="253" t="s">
        <v>371</v>
      </c>
      <c r="D148" s="254"/>
      <c r="E148" s="254"/>
      <c r="F148" s="254"/>
      <c r="G148" s="254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50"/>
      <c r="Z148" s="150"/>
      <c r="AA148" s="150"/>
      <c r="AB148" s="150"/>
      <c r="AC148" s="150"/>
      <c r="AD148" s="150"/>
      <c r="AE148" s="150"/>
      <c r="AF148" s="150" t="s">
        <v>161</v>
      </c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</row>
    <row r="149" spans="1:59" ht="22.5" outlineLevel="1" x14ac:dyDescent="0.2">
      <c r="A149" s="168">
        <v>51</v>
      </c>
      <c r="B149" s="169" t="s">
        <v>358</v>
      </c>
      <c r="C149" s="182" t="s">
        <v>359</v>
      </c>
      <c r="D149" s="170"/>
      <c r="E149" s="171">
        <v>0</v>
      </c>
      <c r="F149" s="172"/>
      <c r="G149" s="173">
        <f>ROUND(E149*F149,2)</f>
        <v>0</v>
      </c>
      <c r="H149" s="172">
        <v>0</v>
      </c>
      <c r="I149" s="173">
        <f>ROUND(E149*H149,2)</f>
        <v>0</v>
      </c>
      <c r="J149" s="172">
        <v>0</v>
      </c>
      <c r="K149" s="173">
        <f>ROUND(E149*J149,2)</f>
        <v>0</v>
      </c>
      <c r="L149" s="173">
        <v>21</v>
      </c>
      <c r="M149" s="173">
        <f>G149*(1+L149/100)</f>
        <v>0</v>
      </c>
      <c r="N149" s="171">
        <v>0</v>
      </c>
      <c r="O149" s="171">
        <f>ROUND(E149*N149,2)</f>
        <v>0</v>
      </c>
      <c r="P149" s="171">
        <v>0</v>
      </c>
      <c r="Q149" s="171">
        <f>ROUND(E149*P149,2)</f>
        <v>0</v>
      </c>
      <c r="R149" s="173"/>
      <c r="S149" s="173" t="s">
        <v>173</v>
      </c>
      <c r="T149" s="160">
        <v>0</v>
      </c>
      <c r="U149" s="160">
        <f>ROUND(E149*T149,2)</f>
        <v>0</v>
      </c>
      <c r="V149" s="160"/>
      <c r="W149" s="160" t="s">
        <v>346</v>
      </c>
      <c r="X149" s="160" t="s">
        <v>158</v>
      </c>
      <c r="Y149" s="150"/>
      <c r="Z149" s="150"/>
      <c r="AA149" s="150"/>
      <c r="AB149" s="150"/>
      <c r="AC149" s="150"/>
      <c r="AD149" s="150"/>
      <c r="AE149" s="150"/>
      <c r="AF149" s="150" t="s">
        <v>347</v>
      </c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</row>
    <row r="150" spans="1:59" outlineLevel="2" x14ac:dyDescent="0.2">
      <c r="A150" s="157"/>
      <c r="B150" s="158"/>
      <c r="C150" s="253" t="s">
        <v>360</v>
      </c>
      <c r="D150" s="254"/>
      <c r="E150" s="254"/>
      <c r="F150" s="254"/>
      <c r="G150" s="254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50"/>
      <c r="Z150" s="150"/>
      <c r="AA150" s="150"/>
      <c r="AB150" s="150"/>
      <c r="AC150" s="150"/>
      <c r="AD150" s="150"/>
      <c r="AE150" s="150"/>
      <c r="AF150" s="150" t="s">
        <v>161</v>
      </c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</row>
    <row r="151" spans="1:59" ht="22.5" outlineLevel="1" x14ac:dyDescent="0.2">
      <c r="A151" s="168">
        <v>52</v>
      </c>
      <c r="B151" s="169" t="s">
        <v>372</v>
      </c>
      <c r="C151" s="182" t="s">
        <v>373</v>
      </c>
      <c r="D151" s="170" t="s">
        <v>189</v>
      </c>
      <c r="E151" s="171">
        <v>37.700000000000003</v>
      </c>
      <c r="F151" s="172"/>
      <c r="G151" s="173">
        <f>ROUND(E151*F151,2)</f>
        <v>0</v>
      </c>
      <c r="H151" s="172">
        <v>0</v>
      </c>
      <c r="I151" s="173">
        <f>ROUND(E151*H151,2)</f>
        <v>0</v>
      </c>
      <c r="J151" s="172">
        <v>1350</v>
      </c>
      <c r="K151" s="173">
        <f>ROUND(E151*J151,2)</f>
        <v>50895</v>
      </c>
      <c r="L151" s="173">
        <v>21</v>
      </c>
      <c r="M151" s="173">
        <f>G151*(1+L151/100)</f>
        <v>0</v>
      </c>
      <c r="N151" s="171">
        <v>0</v>
      </c>
      <c r="O151" s="171">
        <f>ROUND(E151*N151,2)</f>
        <v>0</v>
      </c>
      <c r="P151" s="171">
        <v>0</v>
      </c>
      <c r="Q151" s="171">
        <f>ROUND(E151*P151,2)</f>
        <v>0</v>
      </c>
      <c r="R151" s="173"/>
      <c r="S151" s="173" t="s">
        <v>173</v>
      </c>
      <c r="T151" s="160">
        <v>0</v>
      </c>
      <c r="U151" s="160">
        <f>ROUND(E151*T151,2)</f>
        <v>0</v>
      </c>
      <c r="V151" s="160"/>
      <c r="W151" s="160" t="s">
        <v>346</v>
      </c>
      <c r="X151" s="160" t="s">
        <v>158</v>
      </c>
      <c r="Y151" s="150"/>
      <c r="Z151" s="150"/>
      <c r="AA151" s="150"/>
      <c r="AB151" s="150"/>
      <c r="AC151" s="150"/>
      <c r="AD151" s="150"/>
      <c r="AE151" s="150"/>
      <c r="AF151" s="150" t="s">
        <v>347</v>
      </c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</row>
    <row r="152" spans="1:59" outlineLevel="2" x14ac:dyDescent="0.2">
      <c r="A152" s="157"/>
      <c r="B152" s="158"/>
      <c r="C152" s="253" t="s">
        <v>374</v>
      </c>
      <c r="D152" s="254"/>
      <c r="E152" s="254"/>
      <c r="F152" s="254"/>
      <c r="G152" s="254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50"/>
      <c r="Z152" s="150"/>
      <c r="AA152" s="150"/>
      <c r="AB152" s="150"/>
      <c r="AC152" s="150"/>
      <c r="AD152" s="150"/>
      <c r="AE152" s="150"/>
      <c r="AF152" s="150" t="s">
        <v>161</v>
      </c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</row>
    <row r="153" spans="1:59" ht="22.5" outlineLevel="1" x14ac:dyDescent="0.2">
      <c r="A153" s="175">
        <v>53</v>
      </c>
      <c r="B153" s="176" t="s">
        <v>375</v>
      </c>
      <c r="C153" s="183" t="s">
        <v>376</v>
      </c>
      <c r="D153" s="177" t="s">
        <v>377</v>
      </c>
      <c r="E153" s="178">
        <v>1</v>
      </c>
      <c r="F153" s="179"/>
      <c r="G153" s="180">
        <f>ROUND(E153*F153,2)</f>
        <v>0</v>
      </c>
      <c r="H153" s="179">
        <v>0</v>
      </c>
      <c r="I153" s="180">
        <f>ROUND(E153*H153,2)</f>
        <v>0</v>
      </c>
      <c r="J153" s="179">
        <v>43000</v>
      </c>
      <c r="K153" s="180">
        <f>ROUND(E153*J153,2)</f>
        <v>43000</v>
      </c>
      <c r="L153" s="180">
        <v>21</v>
      </c>
      <c r="M153" s="180">
        <f>G153*(1+L153/100)</f>
        <v>0</v>
      </c>
      <c r="N153" s="178">
        <v>0</v>
      </c>
      <c r="O153" s="178">
        <f>ROUND(E153*N153,2)</f>
        <v>0</v>
      </c>
      <c r="P153" s="178">
        <v>0</v>
      </c>
      <c r="Q153" s="178">
        <f>ROUND(E153*P153,2)</f>
        <v>0</v>
      </c>
      <c r="R153" s="180"/>
      <c r="S153" s="180" t="s">
        <v>173</v>
      </c>
      <c r="T153" s="160">
        <v>0</v>
      </c>
      <c r="U153" s="160">
        <f>ROUND(E153*T153,2)</f>
        <v>0</v>
      </c>
      <c r="V153" s="160"/>
      <c r="W153" s="160" t="s">
        <v>346</v>
      </c>
      <c r="X153" s="160" t="s">
        <v>158</v>
      </c>
      <c r="Y153" s="150"/>
      <c r="Z153" s="150"/>
      <c r="AA153" s="150"/>
      <c r="AB153" s="150"/>
      <c r="AC153" s="150"/>
      <c r="AD153" s="150"/>
      <c r="AE153" s="150"/>
      <c r="AF153" s="150" t="s">
        <v>347</v>
      </c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</row>
    <row r="154" spans="1:59" ht="22.5" outlineLevel="1" x14ac:dyDescent="0.2">
      <c r="A154" s="175">
        <v>54</v>
      </c>
      <c r="B154" s="176" t="s">
        <v>378</v>
      </c>
      <c r="C154" s="183" t="s">
        <v>379</v>
      </c>
      <c r="D154" s="177" t="s">
        <v>377</v>
      </c>
      <c r="E154" s="178">
        <v>1</v>
      </c>
      <c r="F154" s="179"/>
      <c r="G154" s="180">
        <f>ROUND(E154*F154,2)</f>
        <v>0</v>
      </c>
      <c r="H154" s="179">
        <v>0</v>
      </c>
      <c r="I154" s="180">
        <f>ROUND(E154*H154,2)</f>
        <v>0</v>
      </c>
      <c r="J154" s="179">
        <v>79000</v>
      </c>
      <c r="K154" s="180">
        <f>ROUND(E154*J154,2)</f>
        <v>79000</v>
      </c>
      <c r="L154" s="180">
        <v>21</v>
      </c>
      <c r="M154" s="180">
        <f>G154*(1+L154/100)</f>
        <v>0</v>
      </c>
      <c r="N154" s="178">
        <v>0</v>
      </c>
      <c r="O154" s="178">
        <f>ROUND(E154*N154,2)</f>
        <v>0</v>
      </c>
      <c r="P154" s="178">
        <v>0</v>
      </c>
      <c r="Q154" s="178">
        <f>ROUND(E154*P154,2)</f>
        <v>0</v>
      </c>
      <c r="R154" s="180"/>
      <c r="S154" s="180" t="s">
        <v>173</v>
      </c>
      <c r="T154" s="160">
        <v>0</v>
      </c>
      <c r="U154" s="160">
        <f>ROUND(E154*T154,2)</f>
        <v>0</v>
      </c>
      <c r="V154" s="160"/>
      <c r="W154" s="160" t="s">
        <v>346</v>
      </c>
      <c r="X154" s="160" t="s">
        <v>158</v>
      </c>
      <c r="Y154" s="150"/>
      <c r="Z154" s="150"/>
      <c r="AA154" s="150"/>
      <c r="AB154" s="150"/>
      <c r="AC154" s="150"/>
      <c r="AD154" s="150"/>
      <c r="AE154" s="150"/>
      <c r="AF154" s="150" t="s">
        <v>347</v>
      </c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</row>
    <row r="155" spans="1:59" ht="22.5" outlineLevel="1" x14ac:dyDescent="0.2">
      <c r="A155" s="175">
        <v>55</v>
      </c>
      <c r="B155" s="176" t="s">
        <v>380</v>
      </c>
      <c r="C155" s="183" t="s">
        <v>381</v>
      </c>
      <c r="D155" s="177" t="s">
        <v>198</v>
      </c>
      <c r="E155" s="178">
        <v>2</v>
      </c>
      <c r="F155" s="179"/>
      <c r="G155" s="180">
        <f>ROUND(E155*F155,2)</f>
        <v>0</v>
      </c>
      <c r="H155" s="179">
        <v>869</v>
      </c>
      <c r="I155" s="180">
        <f>ROUND(E155*H155,2)</f>
        <v>1738</v>
      </c>
      <c r="J155" s="179">
        <v>0</v>
      </c>
      <c r="K155" s="180">
        <f>ROUND(E155*J155,2)</f>
        <v>0</v>
      </c>
      <c r="L155" s="180">
        <v>21</v>
      </c>
      <c r="M155" s="180">
        <f>G155*(1+L155/100)</f>
        <v>0</v>
      </c>
      <c r="N155" s="178">
        <v>2.3999999999999998E-3</v>
      </c>
      <c r="O155" s="178">
        <f>ROUND(E155*N155,2)</f>
        <v>0</v>
      </c>
      <c r="P155" s="178">
        <v>0</v>
      </c>
      <c r="Q155" s="178">
        <f>ROUND(E155*P155,2)</f>
        <v>0</v>
      </c>
      <c r="R155" s="180" t="s">
        <v>222</v>
      </c>
      <c r="S155" s="180" t="s">
        <v>156</v>
      </c>
      <c r="T155" s="160">
        <v>0</v>
      </c>
      <c r="U155" s="160">
        <f>ROUND(E155*T155,2)</f>
        <v>0</v>
      </c>
      <c r="V155" s="160"/>
      <c r="W155" s="160" t="s">
        <v>223</v>
      </c>
      <c r="X155" s="160" t="s">
        <v>158</v>
      </c>
      <c r="Y155" s="150"/>
      <c r="Z155" s="150"/>
      <c r="AA155" s="150"/>
      <c r="AB155" s="150"/>
      <c r="AC155" s="150"/>
      <c r="AD155" s="150"/>
      <c r="AE155" s="150"/>
      <c r="AF155" s="150" t="s">
        <v>224</v>
      </c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</row>
    <row r="156" spans="1:59" outlineLevel="1" x14ac:dyDescent="0.2">
      <c r="A156" s="168">
        <v>56</v>
      </c>
      <c r="B156" s="169" t="s">
        <v>382</v>
      </c>
      <c r="C156" s="182" t="s">
        <v>383</v>
      </c>
      <c r="D156" s="170" t="s">
        <v>179</v>
      </c>
      <c r="E156" s="171">
        <v>5.1200000000000004E-3</v>
      </c>
      <c r="F156" s="172"/>
      <c r="G156" s="173">
        <f>ROUND(E156*F156,2)</f>
        <v>0</v>
      </c>
      <c r="H156" s="172">
        <v>0</v>
      </c>
      <c r="I156" s="173">
        <f>ROUND(E156*H156,2)</f>
        <v>0</v>
      </c>
      <c r="J156" s="172">
        <v>1604</v>
      </c>
      <c r="K156" s="173">
        <f>ROUND(E156*J156,2)</f>
        <v>8.2100000000000009</v>
      </c>
      <c r="L156" s="173">
        <v>21</v>
      </c>
      <c r="M156" s="173">
        <f>G156*(1+L156/100)</f>
        <v>0</v>
      </c>
      <c r="N156" s="171">
        <v>0</v>
      </c>
      <c r="O156" s="171">
        <f>ROUND(E156*N156,2)</f>
        <v>0</v>
      </c>
      <c r="P156" s="171">
        <v>0</v>
      </c>
      <c r="Q156" s="171">
        <f>ROUND(E156*P156,2)</f>
        <v>0</v>
      </c>
      <c r="R156" s="173" t="s">
        <v>301</v>
      </c>
      <c r="S156" s="173" t="s">
        <v>156</v>
      </c>
      <c r="T156" s="160">
        <v>3.016</v>
      </c>
      <c r="U156" s="160">
        <f>ROUND(E156*T156,2)</f>
        <v>0.02</v>
      </c>
      <c r="V156" s="160"/>
      <c r="W156" s="160" t="s">
        <v>307</v>
      </c>
      <c r="X156" s="160" t="s">
        <v>158</v>
      </c>
      <c r="Y156" s="150"/>
      <c r="Z156" s="150"/>
      <c r="AA156" s="150"/>
      <c r="AB156" s="150"/>
      <c r="AC156" s="150"/>
      <c r="AD156" s="150"/>
      <c r="AE156" s="150"/>
      <c r="AF156" s="150" t="s">
        <v>308</v>
      </c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</row>
    <row r="157" spans="1:59" outlineLevel="2" x14ac:dyDescent="0.2">
      <c r="A157" s="157"/>
      <c r="B157" s="158"/>
      <c r="C157" s="262" t="s">
        <v>384</v>
      </c>
      <c r="D157" s="263"/>
      <c r="E157" s="263"/>
      <c r="F157" s="263"/>
      <c r="G157" s="263"/>
      <c r="H157" s="160"/>
      <c r="I157" s="160"/>
      <c r="J157" s="160"/>
      <c r="K157" s="160"/>
      <c r="L157" s="160"/>
      <c r="M157" s="160"/>
      <c r="N157" s="159"/>
      <c r="O157" s="159"/>
      <c r="P157" s="159"/>
      <c r="Q157" s="159"/>
      <c r="R157" s="160"/>
      <c r="S157" s="160"/>
      <c r="T157" s="160"/>
      <c r="U157" s="160"/>
      <c r="V157" s="160"/>
      <c r="W157" s="160"/>
      <c r="X157" s="160"/>
      <c r="Y157" s="150"/>
      <c r="Z157" s="150"/>
      <c r="AA157" s="150"/>
      <c r="AB157" s="150"/>
      <c r="AC157" s="150"/>
      <c r="AD157" s="150"/>
      <c r="AE157" s="150"/>
      <c r="AF157" s="150" t="s">
        <v>184</v>
      </c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</row>
    <row r="158" spans="1:59" outlineLevel="2" x14ac:dyDescent="0.2">
      <c r="A158" s="157"/>
      <c r="B158" s="158"/>
      <c r="C158" s="191" t="s">
        <v>310</v>
      </c>
      <c r="D158" s="187"/>
      <c r="E158" s="188"/>
      <c r="F158" s="160"/>
      <c r="G158" s="1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50"/>
      <c r="Z158" s="150"/>
      <c r="AA158" s="150"/>
      <c r="AB158" s="150"/>
      <c r="AC158" s="150"/>
      <c r="AD158" s="150"/>
      <c r="AE158" s="150"/>
      <c r="AF158" s="150" t="s">
        <v>186</v>
      </c>
      <c r="AG158" s="150">
        <v>0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</row>
    <row r="159" spans="1:59" outlineLevel="3" x14ac:dyDescent="0.2">
      <c r="A159" s="157"/>
      <c r="B159" s="158"/>
      <c r="C159" s="191" t="s">
        <v>385</v>
      </c>
      <c r="D159" s="187"/>
      <c r="E159" s="188"/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50"/>
      <c r="Z159" s="150"/>
      <c r="AA159" s="150"/>
      <c r="AB159" s="150"/>
      <c r="AC159" s="150"/>
      <c r="AD159" s="150"/>
      <c r="AE159" s="150"/>
      <c r="AF159" s="150" t="s">
        <v>186</v>
      </c>
      <c r="AG159" s="150">
        <v>0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</row>
    <row r="160" spans="1:59" outlineLevel="3" x14ac:dyDescent="0.2">
      <c r="A160" s="157"/>
      <c r="B160" s="158"/>
      <c r="C160" s="191" t="s">
        <v>386</v>
      </c>
      <c r="D160" s="187"/>
      <c r="E160" s="188">
        <v>5.1200000000000004E-3</v>
      </c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50"/>
      <c r="Z160" s="150"/>
      <c r="AA160" s="150"/>
      <c r="AB160" s="150"/>
      <c r="AC160" s="150"/>
      <c r="AD160" s="150"/>
      <c r="AE160" s="150"/>
      <c r="AF160" s="150" t="s">
        <v>186</v>
      </c>
      <c r="AG160" s="150">
        <v>0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</row>
    <row r="161" spans="1:59" x14ac:dyDescent="0.2">
      <c r="A161" s="162" t="s">
        <v>151</v>
      </c>
      <c r="B161" s="163" t="s">
        <v>105</v>
      </c>
      <c r="C161" s="181" t="s">
        <v>106</v>
      </c>
      <c r="D161" s="164"/>
      <c r="E161" s="165"/>
      <c r="F161" s="166"/>
      <c r="G161" s="166">
        <f>SUMIF(AF162:AF183,"&lt;&gt;NOR",G162:G183)</f>
        <v>0</v>
      </c>
      <c r="H161" s="166"/>
      <c r="I161" s="166">
        <f>SUM(I162:I183)</f>
        <v>36127.32</v>
      </c>
      <c r="J161" s="166"/>
      <c r="K161" s="166">
        <f>SUM(K162:K183)</f>
        <v>23874.02</v>
      </c>
      <c r="L161" s="166"/>
      <c r="M161" s="166">
        <f>SUM(M162:M183)</f>
        <v>0</v>
      </c>
      <c r="N161" s="165"/>
      <c r="O161" s="165">
        <f>SUM(O162:O183)</f>
        <v>0.89</v>
      </c>
      <c r="P161" s="165"/>
      <c r="Q161" s="165">
        <f>SUM(Q162:Q183)</f>
        <v>0</v>
      </c>
      <c r="R161" s="166"/>
      <c r="S161" s="166"/>
      <c r="T161" s="161"/>
      <c r="U161" s="161">
        <f>SUM(U162:U183)</f>
        <v>42.79</v>
      </c>
      <c r="V161" s="161"/>
      <c r="W161" s="161"/>
      <c r="X161" s="161"/>
      <c r="AF161" t="s">
        <v>152</v>
      </c>
    </row>
    <row r="162" spans="1:59" outlineLevel="1" x14ac:dyDescent="0.2">
      <c r="A162" s="168">
        <v>57</v>
      </c>
      <c r="B162" s="169" t="s">
        <v>387</v>
      </c>
      <c r="C162" s="182" t="s">
        <v>388</v>
      </c>
      <c r="D162" s="170" t="s">
        <v>189</v>
      </c>
      <c r="E162" s="171">
        <v>36.409999999999997</v>
      </c>
      <c r="F162" s="172"/>
      <c r="G162" s="173">
        <f>ROUND(E162*F162,2)</f>
        <v>0</v>
      </c>
      <c r="H162" s="172">
        <v>20.38</v>
      </c>
      <c r="I162" s="173">
        <f>ROUND(E162*H162,2)</f>
        <v>742.04</v>
      </c>
      <c r="J162" s="172">
        <v>27.22</v>
      </c>
      <c r="K162" s="173">
        <f>ROUND(E162*J162,2)</f>
        <v>991.08</v>
      </c>
      <c r="L162" s="173">
        <v>21</v>
      </c>
      <c r="M162" s="173">
        <f>G162*(1+L162/100)</f>
        <v>0</v>
      </c>
      <c r="N162" s="171">
        <v>1.1E-4</v>
      </c>
      <c r="O162" s="171">
        <f>ROUND(E162*N162,2)</f>
        <v>0</v>
      </c>
      <c r="P162" s="171">
        <v>0</v>
      </c>
      <c r="Q162" s="171">
        <f>ROUND(E162*P162,2)</f>
        <v>0</v>
      </c>
      <c r="R162" s="173" t="s">
        <v>389</v>
      </c>
      <c r="S162" s="173" t="s">
        <v>156</v>
      </c>
      <c r="T162" s="160">
        <v>0.05</v>
      </c>
      <c r="U162" s="160">
        <f>ROUND(E162*T162,2)</f>
        <v>1.82</v>
      </c>
      <c r="V162" s="160"/>
      <c r="W162" s="160" t="s">
        <v>181</v>
      </c>
      <c r="X162" s="160" t="s">
        <v>158</v>
      </c>
      <c r="Y162" s="150"/>
      <c r="Z162" s="150"/>
      <c r="AA162" s="150"/>
      <c r="AB162" s="150"/>
      <c r="AC162" s="150"/>
      <c r="AD162" s="150"/>
      <c r="AE162" s="150"/>
      <c r="AF162" s="150" t="s">
        <v>182</v>
      </c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</row>
    <row r="163" spans="1:59" outlineLevel="2" x14ac:dyDescent="0.2">
      <c r="A163" s="157"/>
      <c r="B163" s="158"/>
      <c r="C163" s="191" t="s">
        <v>319</v>
      </c>
      <c r="D163" s="187"/>
      <c r="E163" s="188">
        <v>36.409999999999997</v>
      </c>
      <c r="F163" s="160"/>
      <c r="G163" s="160"/>
      <c r="H163" s="160"/>
      <c r="I163" s="160"/>
      <c r="J163" s="160"/>
      <c r="K163" s="160"/>
      <c r="L163" s="160"/>
      <c r="M163" s="160"/>
      <c r="N163" s="159"/>
      <c r="O163" s="159"/>
      <c r="P163" s="159"/>
      <c r="Q163" s="159"/>
      <c r="R163" s="160"/>
      <c r="S163" s="160"/>
      <c r="T163" s="160"/>
      <c r="U163" s="160"/>
      <c r="V163" s="160"/>
      <c r="W163" s="160"/>
      <c r="X163" s="160"/>
      <c r="Y163" s="150"/>
      <c r="Z163" s="150"/>
      <c r="AA163" s="150"/>
      <c r="AB163" s="150"/>
      <c r="AC163" s="150"/>
      <c r="AD163" s="150"/>
      <c r="AE163" s="150"/>
      <c r="AF163" s="150" t="s">
        <v>186</v>
      </c>
      <c r="AG163" s="150">
        <v>0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</row>
    <row r="164" spans="1:59" ht="22.5" outlineLevel="1" x14ac:dyDescent="0.2">
      <c r="A164" s="168">
        <v>58</v>
      </c>
      <c r="B164" s="169" t="s">
        <v>390</v>
      </c>
      <c r="C164" s="182" t="s">
        <v>391</v>
      </c>
      <c r="D164" s="170" t="s">
        <v>189</v>
      </c>
      <c r="E164" s="171">
        <v>36.409999999999997</v>
      </c>
      <c r="F164" s="172"/>
      <c r="G164" s="173">
        <f>ROUND(E164*F164,2)</f>
        <v>0</v>
      </c>
      <c r="H164" s="172">
        <v>159.36000000000001</v>
      </c>
      <c r="I164" s="173">
        <f>ROUND(E164*H164,2)</f>
        <v>5802.3</v>
      </c>
      <c r="J164" s="172">
        <v>532.64</v>
      </c>
      <c r="K164" s="173">
        <f>ROUND(E164*J164,2)</f>
        <v>19393.419999999998</v>
      </c>
      <c r="L164" s="173">
        <v>21</v>
      </c>
      <c r="M164" s="173">
        <f>G164*(1+L164/100)</f>
        <v>0</v>
      </c>
      <c r="N164" s="171">
        <v>3.2599999999999999E-3</v>
      </c>
      <c r="O164" s="171">
        <f>ROUND(E164*N164,2)</f>
        <v>0.12</v>
      </c>
      <c r="P164" s="171">
        <v>0</v>
      </c>
      <c r="Q164" s="171">
        <f>ROUND(E164*P164,2)</f>
        <v>0</v>
      </c>
      <c r="R164" s="173" t="s">
        <v>389</v>
      </c>
      <c r="S164" s="173" t="s">
        <v>156</v>
      </c>
      <c r="T164" s="160">
        <v>0.98</v>
      </c>
      <c r="U164" s="160">
        <f>ROUND(E164*T164,2)</f>
        <v>35.68</v>
      </c>
      <c r="V164" s="160"/>
      <c r="W164" s="160" t="s">
        <v>181</v>
      </c>
      <c r="X164" s="160" t="s">
        <v>158</v>
      </c>
      <c r="Y164" s="150"/>
      <c r="Z164" s="150"/>
      <c r="AA164" s="150"/>
      <c r="AB164" s="150"/>
      <c r="AC164" s="150"/>
      <c r="AD164" s="150"/>
      <c r="AE164" s="150"/>
      <c r="AF164" s="150" t="s">
        <v>182</v>
      </c>
      <c r="AG164" s="150"/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</row>
    <row r="165" spans="1:59" outlineLevel="2" x14ac:dyDescent="0.2">
      <c r="A165" s="157"/>
      <c r="B165" s="158"/>
      <c r="C165" s="191" t="s">
        <v>319</v>
      </c>
      <c r="D165" s="187"/>
      <c r="E165" s="188">
        <v>36.409999999999997</v>
      </c>
      <c r="F165" s="160"/>
      <c r="G165" s="160"/>
      <c r="H165" s="160"/>
      <c r="I165" s="160"/>
      <c r="J165" s="160"/>
      <c r="K165" s="160"/>
      <c r="L165" s="160"/>
      <c r="M165" s="160"/>
      <c r="N165" s="159"/>
      <c r="O165" s="159"/>
      <c r="P165" s="159"/>
      <c r="Q165" s="159"/>
      <c r="R165" s="160"/>
      <c r="S165" s="160"/>
      <c r="T165" s="160"/>
      <c r="U165" s="160"/>
      <c r="V165" s="160"/>
      <c r="W165" s="160"/>
      <c r="X165" s="160"/>
      <c r="Y165" s="150"/>
      <c r="Z165" s="150"/>
      <c r="AA165" s="150"/>
      <c r="AB165" s="150"/>
      <c r="AC165" s="150"/>
      <c r="AD165" s="150"/>
      <c r="AE165" s="150"/>
      <c r="AF165" s="150" t="s">
        <v>186</v>
      </c>
      <c r="AG165" s="150">
        <v>0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</row>
    <row r="166" spans="1:59" outlineLevel="1" x14ac:dyDescent="0.2">
      <c r="A166" s="168">
        <v>59</v>
      </c>
      <c r="B166" s="169" t="s">
        <v>392</v>
      </c>
      <c r="C166" s="182" t="s">
        <v>393</v>
      </c>
      <c r="D166" s="170" t="s">
        <v>218</v>
      </c>
      <c r="E166" s="171">
        <v>54.34</v>
      </c>
      <c r="F166" s="172"/>
      <c r="G166" s="173">
        <f>ROUND(E166*F166,2)</f>
        <v>0</v>
      </c>
      <c r="H166" s="172">
        <v>46.9</v>
      </c>
      <c r="I166" s="173">
        <f>ROUND(E166*H166,2)</f>
        <v>2548.5500000000002</v>
      </c>
      <c r="J166" s="172">
        <v>38.1</v>
      </c>
      <c r="K166" s="173">
        <f>ROUND(E166*J166,2)</f>
        <v>2070.35</v>
      </c>
      <c r="L166" s="173">
        <v>21</v>
      </c>
      <c r="M166" s="173">
        <f>G166*(1+L166/100)</f>
        <v>0</v>
      </c>
      <c r="N166" s="171">
        <v>4.0000000000000003E-5</v>
      </c>
      <c r="O166" s="171">
        <f>ROUND(E166*N166,2)</f>
        <v>0</v>
      </c>
      <c r="P166" s="171">
        <v>0</v>
      </c>
      <c r="Q166" s="171">
        <f>ROUND(E166*P166,2)</f>
        <v>0</v>
      </c>
      <c r="R166" s="173" t="s">
        <v>389</v>
      </c>
      <c r="S166" s="173" t="s">
        <v>156</v>
      </c>
      <c r="T166" s="160">
        <v>7.0000000000000007E-2</v>
      </c>
      <c r="U166" s="160">
        <f>ROUND(E166*T166,2)</f>
        <v>3.8</v>
      </c>
      <c r="V166" s="160"/>
      <c r="W166" s="160" t="s">
        <v>181</v>
      </c>
      <c r="X166" s="160" t="s">
        <v>158</v>
      </c>
      <c r="Y166" s="150"/>
      <c r="Z166" s="150"/>
      <c r="AA166" s="150"/>
      <c r="AB166" s="150"/>
      <c r="AC166" s="150"/>
      <c r="AD166" s="150"/>
      <c r="AE166" s="150"/>
      <c r="AF166" s="150" t="s">
        <v>182</v>
      </c>
      <c r="AG166" s="150"/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</row>
    <row r="167" spans="1:59" outlineLevel="2" x14ac:dyDescent="0.2">
      <c r="A167" s="157"/>
      <c r="B167" s="158"/>
      <c r="C167" s="253" t="s">
        <v>394</v>
      </c>
      <c r="D167" s="254"/>
      <c r="E167" s="254"/>
      <c r="F167" s="254"/>
      <c r="G167" s="254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50"/>
      <c r="Z167" s="150"/>
      <c r="AA167" s="150"/>
      <c r="AB167" s="150"/>
      <c r="AC167" s="150"/>
      <c r="AD167" s="150"/>
      <c r="AE167" s="150"/>
      <c r="AF167" s="150" t="s">
        <v>161</v>
      </c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</row>
    <row r="168" spans="1:59" outlineLevel="2" x14ac:dyDescent="0.2">
      <c r="A168" s="157"/>
      <c r="B168" s="158"/>
      <c r="C168" s="191" t="s">
        <v>395</v>
      </c>
      <c r="D168" s="187"/>
      <c r="E168" s="188">
        <v>9.18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50"/>
      <c r="Z168" s="150"/>
      <c r="AA168" s="150"/>
      <c r="AB168" s="150"/>
      <c r="AC168" s="150"/>
      <c r="AD168" s="150"/>
      <c r="AE168" s="150"/>
      <c r="AF168" s="150" t="s">
        <v>186</v>
      </c>
      <c r="AG168" s="150">
        <v>0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</row>
    <row r="169" spans="1:59" outlineLevel="3" x14ac:dyDescent="0.2">
      <c r="A169" s="157"/>
      <c r="B169" s="158"/>
      <c r="C169" s="191" t="s">
        <v>396</v>
      </c>
      <c r="D169" s="187"/>
      <c r="E169" s="188">
        <v>14.62</v>
      </c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50"/>
      <c r="Z169" s="150"/>
      <c r="AA169" s="150"/>
      <c r="AB169" s="150"/>
      <c r="AC169" s="150"/>
      <c r="AD169" s="150"/>
      <c r="AE169" s="150"/>
      <c r="AF169" s="150" t="s">
        <v>186</v>
      </c>
      <c r="AG169" s="150">
        <v>0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</row>
    <row r="170" spans="1:59" outlineLevel="3" x14ac:dyDescent="0.2">
      <c r="A170" s="157"/>
      <c r="B170" s="158"/>
      <c r="C170" s="191" t="s">
        <v>397</v>
      </c>
      <c r="D170" s="187"/>
      <c r="E170" s="188">
        <v>9.76</v>
      </c>
      <c r="F170" s="160"/>
      <c r="G170" s="160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50"/>
      <c r="Z170" s="150"/>
      <c r="AA170" s="150"/>
      <c r="AB170" s="150"/>
      <c r="AC170" s="150"/>
      <c r="AD170" s="150"/>
      <c r="AE170" s="150"/>
      <c r="AF170" s="150" t="s">
        <v>186</v>
      </c>
      <c r="AG170" s="150">
        <v>0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</row>
    <row r="171" spans="1:59" outlineLevel="3" x14ac:dyDescent="0.2">
      <c r="A171" s="157"/>
      <c r="B171" s="158"/>
      <c r="C171" s="191" t="s">
        <v>398</v>
      </c>
      <c r="D171" s="187"/>
      <c r="E171" s="188">
        <v>6.33</v>
      </c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50"/>
      <c r="Z171" s="150"/>
      <c r="AA171" s="150"/>
      <c r="AB171" s="150"/>
      <c r="AC171" s="150"/>
      <c r="AD171" s="150"/>
      <c r="AE171" s="150"/>
      <c r="AF171" s="150" t="s">
        <v>186</v>
      </c>
      <c r="AG171" s="150">
        <v>0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</row>
    <row r="172" spans="1:59" outlineLevel="3" x14ac:dyDescent="0.2">
      <c r="A172" s="157"/>
      <c r="B172" s="158"/>
      <c r="C172" s="191" t="s">
        <v>399</v>
      </c>
      <c r="D172" s="187"/>
      <c r="E172" s="188">
        <v>14.45</v>
      </c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50"/>
      <c r="Z172" s="150"/>
      <c r="AA172" s="150"/>
      <c r="AB172" s="150"/>
      <c r="AC172" s="150"/>
      <c r="AD172" s="150"/>
      <c r="AE172" s="150"/>
      <c r="AF172" s="150" t="s">
        <v>186</v>
      </c>
      <c r="AG172" s="150">
        <v>0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</row>
    <row r="173" spans="1:59" ht="22.5" outlineLevel="1" x14ac:dyDescent="0.2">
      <c r="A173" s="168">
        <v>60</v>
      </c>
      <c r="B173" s="169" t="s">
        <v>400</v>
      </c>
      <c r="C173" s="182" t="s">
        <v>401</v>
      </c>
      <c r="D173" s="170" t="s">
        <v>189</v>
      </c>
      <c r="E173" s="171">
        <v>2.73</v>
      </c>
      <c r="F173" s="172"/>
      <c r="G173" s="173">
        <f>ROUND(E173*F173,2)</f>
        <v>0</v>
      </c>
      <c r="H173" s="172">
        <v>0</v>
      </c>
      <c r="I173" s="173">
        <f>ROUND(E173*H173,2)</f>
        <v>0</v>
      </c>
      <c r="J173" s="172">
        <v>16.399999999999999</v>
      </c>
      <c r="K173" s="173">
        <f>ROUND(E173*J173,2)</f>
        <v>44.77</v>
      </c>
      <c r="L173" s="173">
        <v>21</v>
      </c>
      <c r="M173" s="173">
        <f>G173*(1+L173/100)</f>
        <v>0</v>
      </c>
      <c r="N173" s="171">
        <v>0</v>
      </c>
      <c r="O173" s="171">
        <f>ROUND(E173*N173,2)</f>
        <v>0</v>
      </c>
      <c r="P173" s="171">
        <v>0</v>
      </c>
      <c r="Q173" s="171">
        <f>ROUND(E173*P173,2)</f>
        <v>0</v>
      </c>
      <c r="R173" s="173" t="s">
        <v>389</v>
      </c>
      <c r="S173" s="173" t="s">
        <v>156</v>
      </c>
      <c r="T173" s="160">
        <v>0.03</v>
      </c>
      <c r="U173" s="160">
        <f>ROUND(E173*T173,2)</f>
        <v>0.08</v>
      </c>
      <c r="V173" s="160"/>
      <c r="W173" s="160" t="s">
        <v>181</v>
      </c>
      <c r="X173" s="160" t="s">
        <v>158</v>
      </c>
      <c r="Y173" s="150"/>
      <c r="Z173" s="150"/>
      <c r="AA173" s="150"/>
      <c r="AB173" s="150"/>
      <c r="AC173" s="150"/>
      <c r="AD173" s="150"/>
      <c r="AE173" s="150"/>
      <c r="AF173" s="150" t="s">
        <v>182</v>
      </c>
      <c r="AG173" s="150"/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</row>
    <row r="174" spans="1:59" outlineLevel="2" x14ac:dyDescent="0.2">
      <c r="A174" s="157"/>
      <c r="B174" s="158"/>
      <c r="C174" s="191" t="s">
        <v>402</v>
      </c>
      <c r="D174" s="187"/>
      <c r="E174" s="188">
        <v>2.73</v>
      </c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50"/>
      <c r="Z174" s="150"/>
      <c r="AA174" s="150"/>
      <c r="AB174" s="150"/>
      <c r="AC174" s="150"/>
      <c r="AD174" s="150"/>
      <c r="AE174" s="150"/>
      <c r="AF174" s="150" t="s">
        <v>186</v>
      </c>
      <c r="AG174" s="150">
        <v>0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</row>
    <row r="175" spans="1:59" outlineLevel="1" x14ac:dyDescent="0.2">
      <c r="A175" s="168">
        <v>61</v>
      </c>
      <c r="B175" s="169" t="s">
        <v>403</v>
      </c>
      <c r="C175" s="182" t="s">
        <v>404</v>
      </c>
      <c r="D175" s="170" t="s">
        <v>218</v>
      </c>
      <c r="E175" s="171">
        <v>1.6</v>
      </c>
      <c r="F175" s="172"/>
      <c r="G175" s="173">
        <f>ROUND(E175*F175,2)</f>
        <v>0</v>
      </c>
      <c r="H175" s="172">
        <v>0</v>
      </c>
      <c r="I175" s="173">
        <f>ROUND(E175*H175,2)</f>
        <v>0</v>
      </c>
      <c r="J175" s="172">
        <v>447.5</v>
      </c>
      <c r="K175" s="173">
        <f>ROUND(E175*J175,2)</f>
        <v>716</v>
      </c>
      <c r="L175" s="173">
        <v>21</v>
      </c>
      <c r="M175" s="173">
        <f>G175*(1+L175/100)</f>
        <v>0</v>
      </c>
      <c r="N175" s="171">
        <v>4.4000000000000002E-4</v>
      </c>
      <c r="O175" s="171">
        <f>ROUND(E175*N175,2)</f>
        <v>0</v>
      </c>
      <c r="P175" s="171">
        <v>0</v>
      </c>
      <c r="Q175" s="171">
        <f>ROUND(E175*P175,2)</f>
        <v>0</v>
      </c>
      <c r="R175" s="173"/>
      <c r="S175" s="173" t="s">
        <v>173</v>
      </c>
      <c r="T175" s="160">
        <v>0.15</v>
      </c>
      <c r="U175" s="160">
        <f>ROUND(E175*T175,2)</f>
        <v>0.24</v>
      </c>
      <c r="V175" s="160"/>
      <c r="W175" s="160" t="s">
        <v>181</v>
      </c>
      <c r="X175" s="160" t="s">
        <v>158</v>
      </c>
      <c r="Y175" s="150"/>
      <c r="Z175" s="150"/>
      <c r="AA175" s="150"/>
      <c r="AB175" s="150"/>
      <c r="AC175" s="150"/>
      <c r="AD175" s="150"/>
      <c r="AE175" s="150"/>
      <c r="AF175" s="150" t="s">
        <v>182</v>
      </c>
      <c r="AG175" s="150"/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</row>
    <row r="176" spans="1:59" outlineLevel="2" x14ac:dyDescent="0.2">
      <c r="A176" s="157"/>
      <c r="B176" s="158"/>
      <c r="C176" s="191" t="s">
        <v>405</v>
      </c>
      <c r="D176" s="187"/>
      <c r="E176" s="188">
        <v>1.6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50"/>
      <c r="Z176" s="150"/>
      <c r="AA176" s="150"/>
      <c r="AB176" s="150"/>
      <c r="AC176" s="150"/>
      <c r="AD176" s="150"/>
      <c r="AE176" s="150"/>
      <c r="AF176" s="150" t="s">
        <v>186</v>
      </c>
      <c r="AG176" s="150">
        <v>0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</row>
    <row r="177" spans="1:59" outlineLevel="1" x14ac:dyDescent="0.2">
      <c r="A177" s="168">
        <v>62</v>
      </c>
      <c r="B177" s="169" t="s">
        <v>406</v>
      </c>
      <c r="C177" s="182" t="s">
        <v>407</v>
      </c>
      <c r="D177" s="170" t="s">
        <v>189</v>
      </c>
      <c r="E177" s="171">
        <v>40.051000000000002</v>
      </c>
      <c r="F177" s="172"/>
      <c r="G177" s="173">
        <f>ROUND(E177*F177,2)</f>
        <v>0</v>
      </c>
      <c r="H177" s="172">
        <v>675</v>
      </c>
      <c r="I177" s="173">
        <f>ROUND(E177*H177,2)</f>
        <v>27034.43</v>
      </c>
      <c r="J177" s="172">
        <v>0</v>
      </c>
      <c r="K177" s="173">
        <f>ROUND(E177*J177,2)</f>
        <v>0</v>
      </c>
      <c r="L177" s="173">
        <v>21</v>
      </c>
      <c r="M177" s="173">
        <f>G177*(1+L177/100)</f>
        <v>0</v>
      </c>
      <c r="N177" s="171">
        <v>1.9199999999999998E-2</v>
      </c>
      <c r="O177" s="171">
        <f>ROUND(E177*N177,2)</f>
        <v>0.77</v>
      </c>
      <c r="P177" s="171">
        <v>0</v>
      </c>
      <c r="Q177" s="171">
        <f>ROUND(E177*P177,2)</f>
        <v>0</v>
      </c>
      <c r="R177" s="173"/>
      <c r="S177" s="173" t="s">
        <v>173</v>
      </c>
      <c r="T177" s="160">
        <v>0</v>
      </c>
      <c r="U177" s="160">
        <f>ROUND(E177*T177,2)</f>
        <v>0</v>
      </c>
      <c r="V177" s="160"/>
      <c r="W177" s="160" t="s">
        <v>223</v>
      </c>
      <c r="X177" s="160" t="s">
        <v>158</v>
      </c>
      <c r="Y177" s="150"/>
      <c r="Z177" s="150"/>
      <c r="AA177" s="150"/>
      <c r="AB177" s="150"/>
      <c r="AC177" s="150"/>
      <c r="AD177" s="150"/>
      <c r="AE177" s="150"/>
      <c r="AF177" s="150" t="s">
        <v>224</v>
      </c>
      <c r="AG177" s="150"/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</row>
    <row r="178" spans="1:59" outlineLevel="2" x14ac:dyDescent="0.2">
      <c r="A178" s="157"/>
      <c r="B178" s="158"/>
      <c r="C178" s="191" t="s">
        <v>408</v>
      </c>
      <c r="D178" s="187"/>
      <c r="E178" s="188">
        <v>40.051000000000002</v>
      </c>
      <c r="F178" s="160"/>
      <c r="G178" s="160"/>
      <c r="H178" s="160"/>
      <c r="I178" s="160"/>
      <c r="J178" s="160"/>
      <c r="K178" s="160"/>
      <c r="L178" s="160"/>
      <c r="M178" s="160"/>
      <c r="N178" s="159"/>
      <c r="O178" s="159"/>
      <c r="P178" s="159"/>
      <c r="Q178" s="159"/>
      <c r="R178" s="160"/>
      <c r="S178" s="160"/>
      <c r="T178" s="160"/>
      <c r="U178" s="160"/>
      <c r="V178" s="160"/>
      <c r="W178" s="160"/>
      <c r="X178" s="160"/>
      <c r="Y178" s="150"/>
      <c r="Z178" s="150"/>
      <c r="AA178" s="150"/>
      <c r="AB178" s="150"/>
      <c r="AC178" s="150"/>
      <c r="AD178" s="150"/>
      <c r="AE178" s="150"/>
      <c r="AF178" s="150" t="s">
        <v>186</v>
      </c>
      <c r="AG178" s="150">
        <v>0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</row>
    <row r="179" spans="1:59" outlineLevel="1" x14ac:dyDescent="0.2">
      <c r="A179" s="168">
        <v>63</v>
      </c>
      <c r="B179" s="169" t="s">
        <v>409</v>
      </c>
      <c r="C179" s="182" t="s">
        <v>410</v>
      </c>
      <c r="D179" s="170" t="s">
        <v>179</v>
      </c>
      <c r="E179" s="171">
        <v>0.89456000000000002</v>
      </c>
      <c r="F179" s="172"/>
      <c r="G179" s="173">
        <f>ROUND(E179*F179,2)</f>
        <v>0</v>
      </c>
      <c r="H179" s="172">
        <v>0</v>
      </c>
      <c r="I179" s="173">
        <f>ROUND(E179*H179,2)</f>
        <v>0</v>
      </c>
      <c r="J179" s="172">
        <v>736</v>
      </c>
      <c r="K179" s="173">
        <f>ROUND(E179*J179,2)</f>
        <v>658.4</v>
      </c>
      <c r="L179" s="173">
        <v>21</v>
      </c>
      <c r="M179" s="173">
        <f>G179*(1+L179/100)</f>
        <v>0</v>
      </c>
      <c r="N179" s="171">
        <v>0</v>
      </c>
      <c r="O179" s="171">
        <f>ROUND(E179*N179,2)</f>
        <v>0</v>
      </c>
      <c r="P179" s="171">
        <v>0</v>
      </c>
      <c r="Q179" s="171">
        <f>ROUND(E179*P179,2)</f>
        <v>0</v>
      </c>
      <c r="R179" s="173" t="s">
        <v>389</v>
      </c>
      <c r="S179" s="173" t="s">
        <v>156</v>
      </c>
      <c r="T179" s="160">
        <v>1.3049999999999999</v>
      </c>
      <c r="U179" s="160">
        <f>ROUND(E179*T179,2)</f>
        <v>1.17</v>
      </c>
      <c r="V179" s="160"/>
      <c r="W179" s="160" t="s">
        <v>307</v>
      </c>
      <c r="X179" s="160" t="s">
        <v>158</v>
      </c>
      <c r="Y179" s="150"/>
      <c r="Z179" s="150"/>
      <c r="AA179" s="150"/>
      <c r="AB179" s="150"/>
      <c r="AC179" s="150"/>
      <c r="AD179" s="150"/>
      <c r="AE179" s="150"/>
      <c r="AF179" s="150" t="s">
        <v>308</v>
      </c>
      <c r="AG179" s="150"/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</row>
    <row r="180" spans="1:59" outlineLevel="2" x14ac:dyDescent="0.2">
      <c r="A180" s="157"/>
      <c r="B180" s="158"/>
      <c r="C180" s="262" t="s">
        <v>384</v>
      </c>
      <c r="D180" s="263"/>
      <c r="E180" s="263"/>
      <c r="F180" s="263"/>
      <c r="G180" s="263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50"/>
      <c r="Z180" s="150"/>
      <c r="AA180" s="150"/>
      <c r="AB180" s="150"/>
      <c r="AC180" s="150"/>
      <c r="AD180" s="150"/>
      <c r="AE180" s="150"/>
      <c r="AF180" s="150" t="s">
        <v>184</v>
      </c>
      <c r="AG180" s="150"/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</row>
    <row r="181" spans="1:59" outlineLevel="2" x14ac:dyDescent="0.2">
      <c r="A181" s="157"/>
      <c r="B181" s="158"/>
      <c r="C181" s="191" t="s">
        <v>310</v>
      </c>
      <c r="D181" s="187"/>
      <c r="E181" s="188"/>
      <c r="F181" s="160"/>
      <c r="G181" s="160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50"/>
      <c r="Z181" s="150"/>
      <c r="AA181" s="150"/>
      <c r="AB181" s="150"/>
      <c r="AC181" s="150"/>
      <c r="AD181" s="150"/>
      <c r="AE181" s="150"/>
      <c r="AF181" s="150" t="s">
        <v>186</v>
      </c>
      <c r="AG181" s="150">
        <v>0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</row>
    <row r="182" spans="1:59" outlineLevel="3" x14ac:dyDescent="0.2">
      <c r="A182" s="157"/>
      <c r="B182" s="158"/>
      <c r="C182" s="191" t="s">
        <v>411</v>
      </c>
      <c r="D182" s="187"/>
      <c r="E182" s="188"/>
      <c r="F182" s="160"/>
      <c r="G182" s="160"/>
      <c r="H182" s="160"/>
      <c r="I182" s="160"/>
      <c r="J182" s="160"/>
      <c r="K182" s="160"/>
      <c r="L182" s="160"/>
      <c r="M182" s="160"/>
      <c r="N182" s="159"/>
      <c r="O182" s="159"/>
      <c r="P182" s="159"/>
      <c r="Q182" s="159"/>
      <c r="R182" s="160"/>
      <c r="S182" s="160"/>
      <c r="T182" s="160"/>
      <c r="U182" s="160"/>
      <c r="V182" s="160"/>
      <c r="W182" s="160"/>
      <c r="X182" s="160"/>
      <c r="Y182" s="150"/>
      <c r="Z182" s="150"/>
      <c r="AA182" s="150"/>
      <c r="AB182" s="150"/>
      <c r="AC182" s="150"/>
      <c r="AD182" s="150"/>
      <c r="AE182" s="150"/>
      <c r="AF182" s="150" t="s">
        <v>186</v>
      </c>
      <c r="AG182" s="150">
        <v>0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</row>
    <row r="183" spans="1:59" outlineLevel="3" x14ac:dyDescent="0.2">
      <c r="A183" s="157"/>
      <c r="B183" s="158"/>
      <c r="C183" s="191" t="s">
        <v>412</v>
      </c>
      <c r="D183" s="187"/>
      <c r="E183" s="188">
        <v>0.89456000000000002</v>
      </c>
      <c r="F183" s="160"/>
      <c r="G183" s="160"/>
      <c r="H183" s="160"/>
      <c r="I183" s="160"/>
      <c r="J183" s="160"/>
      <c r="K183" s="160"/>
      <c r="L183" s="160"/>
      <c r="M183" s="160"/>
      <c r="N183" s="159"/>
      <c r="O183" s="159"/>
      <c r="P183" s="159"/>
      <c r="Q183" s="159"/>
      <c r="R183" s="160"/>
      <c r="S183" s="160"/>
      <c r="T183" s="160"/>
      <c r="U183" s="160"/>
      <c r="V183" s="160"/>
      <c r="W183" s="160"/>
      <c r="X183" s="160"/>
      <c r="Y183" s="150"/>
      <c r="Z183" s="150"/>
      <c r="AA183" s="150"/>
      <c r="AB183" s="150"/>
      <c r="AC183" s="150"/>
      <c r="AD183" s="150"/>
      <c r="AE183" s="150"/>
      <c r="AF183" s="150" t="s">
        <v>186</v>
      </c>
      <c r="AG183" s="150">
        <v>0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</row>
    <row r="184" spans="1:59" x14ac:dyDescent="0.2">
      <c r="A184" s="162" t="s">
        <v>151</v>
      </c>
      <c r="B184" s="163" t="s">
        <v>107</v>
      </c>
      <c r="C184" s="181" t="s">
        <v>108</v>
      </c>
      <c r="D184" s="164"/>
      <c r="E184" s="165"/>
      <c r="F184" s="166"/>
      <c r="G184" s="166">
        <f>SUMIF(AF185:AF196,"&lt;&gt;NOR",G185:G196)</f>
        <v>0</v>
      </c>
      <c r="H184" s="166"/>
      <c r="I184" s="166">
        <f>SUM(I185:I196)</f>
        <v>3428.73</v>
      </c>
      <c r="J184" s="166"/>
      <c r="K184" s="166">
        <f>SUM(K185:K196)</f>
        <v>11873.85</v>
      </c>
      <c r="L184" s="166"/>
      <c r="M184" s="166">
        <f>SUM(M185:M196)</f>
        <v>0</v>
      </c>
      <c r="N184" s="165"/>
      <c r="O184" s="165">
        <f>SUM(O185:O196)</f>
        <v>0.39</v>
      </c>
      <c r="P184" s="165"/>
      <c r="Q184" s="165">
        <f>SUM(Q185:Q196)</f>
        <v>0</v>
      </c>
      <c r="R184" s="166"/>
      <c r="S184" s="166"/>
      <c r="T184" s="161"/>
      <c r="U184" s="161">
        <f>SUM(U185:U196)</f>
        <v>15.459999999999999</v>
      </c>
      <c r="V184" s="161"/>
      <c r="W184" s="161"/>
      <c r="X184" s="161"/>
      <c r="AF184" t="s">
        <v>152</v>
      </c>
    </row>
    <row r="185" spans="1:59" ht="22.5" outlineLevel="1" x14ac:dyDescent="0.2">
      <c r="A185" s="168">
        <v>64</v>
      </c>
      <c r="B185" s="169" t="s">
        <v>413</v>
      </c>
      <c r="C185" s="182" t="s">
        <v>414</v>
      </c>
      <c r="D185" s="170" t="s">
        <v>189</v>
      </c>
      <c r="E185" s="171">
        <v>36.409999999999997</v>
      </c>
      <c r="F185" s="172"/>
      <c r="G185" s="173">
        <f>ROUND(E185*F185,2)</f>
        <v>0</v>
      </c>
      <c r="H185" s="172">
        <v>42.42</v>
      </c>
      <c r="I185" s="173">
        <f>ROUND(E185*H185,2)</f>
        <v>1544.51</v>
      </c>
      <c r="J185" s="172">
        <v>46.28</v>
      </c>
      <c r="K185" s="173">
        <f>ROUND(E185*J185,2)</f>
        <v>1685.05</v>
      </c>
      <c r="L185" s="173">
        <v>21</v>
      </c>
      <c r="M185" s="173">
        <f>G185*(1+L185/100)</f>
        <v>0</v>
      </c>
      <c r="N185" s="171">
        <v>2.0000000000000001E-4</v>
      </c>
      <c r="O185" s="171">
        <f>ROUND(E185*N185,2)</f>
        <v>0.01</v>
      </c>
      <c r="P185" s="171">
        <v>0</v>
      </c>
      <c r="Q185" s="171">
        <f>ROUND(E185*P185,2)</f>
        <v>0</v>
      </c>
      <c r="R185" s="173" t="s">
        <v>415</v>
      </c>
      <c r="S185" s="173" t="s">
        <v>156</v>
      </c>
      <c r="T185" s="160">
        <v>0.09</v>
      </c>
      <c r="U185" s="160">
        <f>ROUND(E185*T185,2)</f>
        <v>3.28</v>
      </c>
      <c r="V185" s="160"/>
      <c r="W185" s="160" t="s">
        <v>181</v>
      </c>
      <c r="X185" s="160" t="s">
        <v>158</v>
      </c>
      <c r="Y185" s="150"/>
      <c r="Z185" s="150"/>
      <c r="AA185" s="150"/>
      <c r="AB185" s="150"/>
      <c r="AC185" s="150"/>
      <c r="AD185" s="150"/>
      <c r="AE185" s="150"/>
      <c r="AF185" s="150" t="s">
        <v>182</v>
      </c>
      <c r="AG185" s="150"/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</row>
    <row r="186" spans="1:59" outlineLevel="2" x14ac:dyDescent="0.2">
      <c r="A186" s="157"/>
      <c r="B186" s="158"/>
      <c r="C186" s="191" t="s">
        <v>319</v>
      </c>
      <c r="D186" s="187"/>
      <c r="E186" s="188">
        <v>36.409999999999997</v>
      </c>
      <c r="F186" s="160"/>
      <c r="G186" s="160"/>
      <c r="H186" s="160"/>
      <c r="I186" s="160"/>
      <c r="J186" s="160"/>
      <c r="K186" s="160"/>
      <c r="L186" s="160"/>
      <c r="M186" s="160"/>
      <c r="N186" s="159"/>
      <c r="O186" s="159"/>
      <c r="P186" s="159"/>
      <c r="Q186" s="159"/>
      <c r="R186" s="160"/>
      <c r="S186" s="160"/>
      <c r="T186" s="160"/>
      <c r="U186" s="160"/>
      <c r="V186" s="160"/>
      <c r="W186" s="160"/>
      <c r="X186" s="160"/>
      <c r="Y186" s="150"/>
      <c r="Z186" s="150"/>
      <c r="AA186" s="150"/>
      <c r="AB186" s="150"/>
      <c r="AC186" s="150"/>
      <c r="AD186" s="150"/>
      <c r="AE186" s="150"/>
      <c r="AF186" s="150" t="s">
        <v>186</v>
      </c>
      <c r="AG186" s="150">
        <v>0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</row>
    <row r="187" spans="1:59" ht="22.5" outlineLevel="1" x14ac:dyDescent="0.2">
      <c r="A187" s="168">
        <v>65</v>
      </c>
      <c r="B187" s="169" t="s">
        <v>416</v>
      </c>
      <c r="C187" s="182" t="s">
        <v>417</v>
      </c>
      <c r="D187" s="170" t="s">
        <v>189</v>
      </c>
      <c r="E187" s="171">
        <v>36.409999999999997</v>
      </c>
      <c r="F187" s="172"/>
      <c r="G187" s="173">
        <f>ROUND(E187*F187,2)</f>
        <v>0</v>
      </c>
      <c r="H187" s="172">
        <v>51.75</v>
      </c>
      <c r="I187" s="173">
        <f>ROUND(E187*H187,2)</f>
        <v>1884.22</v>
      </c>
      <c r="J187" s="172">
        <v>175.75</v>
      </c>
      <c r="K187" s="173">
        <f>ROUND(E187*J187,2)</f>
        <v>6399.06</v>
      </c>
      <c r="L187" s="173">
        <v>21</v>
      </c>
      <c r="M187" s="173">
        <f>G187*(1+L187/100)</f>
        <v>0</v>
      </c>
      <c r="N187" s="171">
        <v>3.0000000000000001E-3</v>
      </c>
      <c r="O187" s="171">
        <f>ROUND(E187*N187,2)</f>
        <v>0.11</v>
      </c>
      <c r="P187" s="171">
        <v>0</v>
      </c>
      <c r="Q187" s="171">
        <f>ROUND(E187*P187,2)</f>
        <v>0</v>
      </c>
      <c r="R187" s="173" t="s">
        <v>415</v>
      </c>
      <c r="S187" s="173" t="s">
        <v>156</v>
      </c>
      <c r="T187" s="160">
        <v>0.32</v>
      </c>
      <c r="U187" s="160">
        <f>ROUND(E187*T187,2)</f>
        <v>11.65</v>
      </c>
      <c r="V187" s="160"/>
      <c r="W187" s="160" t="s">
        <v>181</v>
      </c>
      <c r="X187" s="160" t="s">
        <v>158</v>
      </c>
      <c r="Y187" s="150"/>
      <c r="Z187" s="150"/>
      <c r="AA187" s="150"/>
      <c r="AB187" s="150"/>
      <c r="AC187" s="150"/>
      <c r="AD187" s="150"/>
      <c r="AE187" s="150"/>
      <c r="AF187" s="150" t="s">
        <v>182</v>
      </c>
      <c r="AG187" s="150"/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</row>
    <row r="188" spans="1:59" outlineLevel="2" x14ac:dyDescent="0.2">
      <c r="A188" s="157"/>
      <c r="B188" s="158"/>
      <c r="C188" s="191" t="s">
        <v>319</v>
      </c>
      <c r="D188" s="187"/>
      <c r="E188" s="188">
        <v>36.409999999999997</v>
      </c>
      <c r="F188" s="160"/>
      <c r="G188" s="160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50"/>
      <c r="Z188" s="150"/>
      <c r="AA188" s="150"/>
      <c r="AB188" s="150"/>
      <c r="AC188" s="150"/>
      <c r="AD188" s="150"/>
      <c r="AE188" s="150"/>
      <c r="AF188" s="150" t="s">
        <v>186</v>
      </c>
      <c r="AG188" s="150">
        <v>0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</row>
    <row r="189" spans="1:59" outlineLevel="1" x14ac:dyDescent="0.2">
      <c r="A189" s="168">
        <v>66</v>
      </c>
      <c r="B189" s="169" t="s">
        <v>107</v>
      </c>
      <c r="C189" s="182" t="s">
        <v>418</v>
      </c>
      <c r="D189" s="170" t="s">
        <v>419</v>
      </c>
      <c r="E189" s="171">
        <v>0.12870000000000001</v>
      </c>
      <c r="F189" s="172"/>
      <c r="G189" s="173">
        <f>ROUND(E189*F189,2)</f>
        <v>0</v>
      </c>
      <c r="H189" s="172">
        <v>0</v>
      </c>
      <c r="I189" s="173">
        <f>ROUND(E189*H189,2)</f>
        <v>0</v>
      </c>
      <c r="J189" s="172">
        <v>27000</v>
      </c>
      <c r="K189" s="173">
        <f>ROUND(E189*J189,2)</f>
        <v>3474.9</v>
      </c>
      <c r="L189" s="173">
        <v>21</v>
      </c>
      <c r="M189" s="173">
        <f>G189*(1+L189/100)</f>
        <v>0</v>
      </c>
      <c r="N189" s="171">
        <v>2.0779999999999998</v>
      </c>
      <c r="O189" s="171">
        <f>ROUND(E189*N189,2)</f>
        <v>0.27</v>
      </c>
      <c r="P189" s="171">
        <v>0</v>
      </c>
      <c r="Q189" s="171">
        <f>ROUND(E189*P189,2)</f>
        <v>0</v>
      </c>
      <c r="R189" s="173"/>
      <c r="S189" s="173" t="s">
        <v>173</v>
      </c>
      <c r="T189" s="160">
        <v>0</v>
      </c>
      <c r="U189" s="160">
        <f>ROUND(E189*T189,2)</f>
        <v>0</v>
      </c>
      <c r="V189" s="160"/>
      <c r="W189" s="160" t="s">
        <v>181</v>
      </c>
      <c r="X189" s="160" t="s">
        <v>158</v>
      </c>
      <c r="Y189" s="150"/>
      <c r="Z189" s="150"/>
      <c r="AA189" s="150"/>
      <c r="AB189" s="150"/>
      <c r="AC189" s="150"/>
      <c r="AD189" s="150"/>
      <c r="AE189" s="150"/>
      <c r="AF189" s="150" t="s">
        <v>261</v>
      </c>
      <c r="AG189" s="150"/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</row>
    <row r="190" spans="1:59" outlineLevel="2" x14ac:dyDescent="0.2">
      <c r="A190" s="157"/>
      <c r="B190" s="158"/>
      <c r="C190" s="253" t="s">
        <v>420</v>
      </c>
      <c r="D190" s="254"/>
      <c r="E190" s="254"/>
      <c r="F190" s="254"/>
      <c r="G190" s="254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50"/>
      <c r="Z190" s="150"/>
      <c r="AA190" s="150"/>
      <c r="AB190" s="150"/>
      <c r="AC190" s="150"/>
      <c r="AD190" s="150"/>
      <c r="AE190" s="150"/>
      <c r="AF190" s="150" t="s">
        <v>161</v>
      </c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</row>
    <row r="191" spans="1:59" outlineLevel="2" x14ac:dyDescent="0.2">
      <c r="A191" s="157"/>
      <c r="B191" s="158"/>
      <c r="C191" s="191" t="s">
        <v>421</v>
      </c>
      <c r="D191" s="187"/>
      <c r="E191" s="188">
        <v>0.12870000000000001</v>
      </c>
      <c r="F191" s="160"/>
      <c r="G191" s="160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50"/>
      <c r="Z191" s="150"/>
      <c r="AA191" s="150"/>
      <c r="AB191" s="150"/>
      <c r="AC191" s="150"/>
      <c r="AD191" s="150"/>
      <c r="AE191" s="150"/>
      <c r="AF191" s="150" t="s">
        <v>186</v>
      </c>
      <c r="AG191" s="150">
        <v>0</v>
      </c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</row>
    <row r="192" spans="1:59" outlineLevel="1" x14ac:dyDescent="0.2">
      <c r="A192" s="168">
        <v>67</v>
      </c>
      <c r="B192" s="169" t="s">
        <v>422</v>
      </c>
      <c r="C192" s="182" t="s">
        <v>423</v>
      </c>
      <c r="D192" s="170" t="s">
        <v>179</v>
      </c>
      <c r="E192" s="171">
        <v>0.38395000000000001</v>
      </c>
      <c r="F192" s="172"/>
      <c r="G192" s="173">
        <f>ROUND(E192*F192,2)</f>
        <v>0</v>
      </c>
      <c r="H192" s="172">
        <v>0</v>
      </c>
      <c r="I192" s="173">
        <f>ROUND(E192*H192,2)</f>
        <v>0</v>
      </c>
      <c r="J192" s="172">
        <v>820</v>
      </c>
      <c r="K192" s="173">
        <f>ROUND(E192*J192,2)</f>
        <v>314.83999999999997</v>
      </c>
      <c r="L192" s="173">
        <v>21</v>
      </c>
      <c r="M192" s="173">
        <f>G192*(1+L192/100)</f>
        <v>0</v>
      </c>
      <c r="N192" s="171">
        <v>0</v>
      </c>
      <c r="O192" s="171">
        <f>ROUND(E192*N192,2)</f>
        <v>0</v>
      </c>
      <c r="P192" s="171">
        <v>0</v>
      </c>
      <c r="Q192" s="171">
        <f>ROUND(E192*P192,2)</f>
        <v>0</v>
      </c>
      <c r="R192" s="173" t="s">
        <v>415</v>
      </c>
      <c r="S192" s="173" t="s">
        <v>156</v>
      </c>
      <c r="T192" s="160">
        <v>1.375</v>
      </c>
      <c r="U192" s="160">
        <f>ROUND(E192*T192,2)</f>
        <v>0.53</v>
      </c>
      <c r="V192" s="160"/>
      <c r="W192" s="160" t="s">
        <v>307</v>
      </c>
      <c r="X192" s="160" t="s">
        <v>158</v>
      </c>
      <c r="Y192" s="150"/>
      <c r="Z192" s="150"/>
      <c r="AA192" s="150"/>
      <c r="AB192" s="150"/>
      <c r="AC192" s="150"/>
      <c r="AD192" s="150"/>
      <c r="AE192" s="150"/>
      <c r="AF192" s="150" t="s">
        <v>308</v>
      </c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</row>
    <row r="193" spans="1:59" outlineLevel="2" x14ac:dyDescent="0.2">
      <c r="A193" s="157"/>
      <c r="B193" s="158"/>
      <c r="C193" s="262" t="s">
        <v>384</v>
      </c>
      <c r="D193" s="263"/>
      <c r="E193" s="263"/>
      <c r="F193" s="263"/>
      <c r="G193" s="263"/>
      <c r="H193" s="160"/>
      <c r="I193" s="160"/>
      <c r="J193" s="160"/>
      <c r="K193" s="160"/>
      <c r="L193" s="160"/>
      <c r="M193" s="160"/>
      <c r="N193" s="159"/>
      <c r="O193" s="159"/>
      <c r="P193" s="159"/>
      <c r="Q193" s="159"/>
      <c r="R193" s="160"/>
      <c r="S193" s="160"/>
      <c r="T193" s="160"/>
      <c r="U193" s="160"/>
      <c r="V193" s="160"/>
      <c r="W193" s="160"/>
      <c r="X193" s="160"/>
      <c r="Y193" s="150"/>
      <c r="Z193" s="150"/>
      <c r="AA193" s="150"/>
      <c r="AB193" s="150"/>
      <c r="AC193" s="150"/>
      <c r="AD193" s="150"/>
      <c r="AE193" s="150"/>
      <c r="AF193" s="150" t="s">
        <v>184</v>
      </c>
      <c r="AG193" s="150"/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</row>
    <row r="194" spans="1:59" outlineLevel="2" x14ac:dyDescent="0.2">
      <c r="A194" s="157"/>
      <c r="B194" s="158"/>
      <c r="C194" s="191" t="s">
        <v>310</v>
      </c>
      <c r="D194" s="187"/>
      <c r="E194" s="188"/>
      <c r="F194" s="160"/>
      <c r="G194" s="1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50"/>
      <c r="Z194" s="150"/>
      <c r="AA194" s="150"/>
      <c r="AB194" s="150"/>
      <c r="AC194" s="150"/>
      <c r="AD194" s="150"/>
      <c r="AE194" s="150"/>
      <c r="AF194" s="150" t="s">
        <v>186</v>
      </c>
      <c r="AG194" s="150">
        <v>0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</row>
    <row r="195" spans="1:59" outlineLevel="3" x14ac:dyDescent="0.2">
      <c r="A195" s="157"/>
      <c r="B195" s="158"/>
      <c r="C195" s="191" t="s">
        <v>424</v>
      </c>
      <c r="D195" s="187"/>
      <c r="E195" s="188"/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50"/>
      <c r="Z195" s="150"/>
      <c r="AA195" s="150"/>
      <c r="AB195" s="150"/>
      <c r="AC195" s="150"/>
      <c r="AD195" s="150"/>
      <c r="AE195" s="150"/>
      <c r="AF195" s="150" t="s">
        <v>186</v>
      </c>
      <c r="AG195" s="150">
        <v>0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</row>
    <row r="196" spans="1:59" outlineLevel="3" x14ac:dyDescent="0.2">
      <c r="A196" s="157"/>
      <c r="B196" s="158"/>
      <c r="C196" s="191" t="s">
        <v>425</v>
      </c>
      <c r="D196" s="187"/>
      <c r="E196" s="188">
        <v>0.38395000000000001</v>
      </c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50"/>
      <c r="Z196" s="150"/>
      <c r="AA196" s="150"/>
      <c r="AB196" s="150"/>
      <c r="AC196" s="150"/>
      <c r="AD196" s="150"/>
      <c r="AE196" s="150"/>
      <c r="AF196" s="150" t="s">
        <v>186</v>
      </c>
      <c r="AG196" s="150">
        <v>0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</row>
    <row r="197" spans="1:59" x14ac:dyDescent="0.2">
      <c r="A197" s="162" t="s">
        <v>151</v>
      </c>
      <c r="B197" s="163" t="s">
        <v>109</v>
      </c>
      <c r="C197" s="181" t="s">
        <v>110</v>
      </c>
      <c r="D197" s="164"/>
      <c r="E197" s="165"/>
      <c r="F197" s="166"/>
      <c r="G197" s="166">
        <f>SUMIF(AF198:AF230,"&lt;&gt;NOR",G198:G230)</f>
        <v>0</v>
      </c>
      <c r="H197" s="166"/>
      <c r="I197" s="166">
        <f>SUM(I198:I230)</f>
        <v>73566.8</v>
      </c>
      <c r="J197" s="166"/>
      <c r="K197" s="166">
        <f>SUM(K198:K230)</f>
        <v>67249.290000000008</v>
      </c>
      <c r="L197" s="166"/>
      <c r="M197" s="166">
        <f>SUM(M198:M230)</f>
        <v>0</v>
      </c>
      <c r="N197" s="165"/>
      <c r="O197" s="165">
        <f>SUM(O198:O230)</f>
        <v>1.78</v>
      </c>
      <c r="P197" s="165"/>
      <c r="Q197" s="165">
        <f>SUM(Q198:Q230)</f>
        <v>0</v>
      </c>
      <c r="R197" s="166"/>
      <c r="S197" s="166"/>
      <c r="T197" s="161"/>
      <c r="U197" s="161">
        <f>SUM(U198:U230)</f>
        <v>122.30999999999999</v>
      </c>
      <c r="V197" s="161"/>
      <c r="W197" s="161"/>
      <c r="X197" s="161"/>
      <c r="AF197" t="s">
        <v>152</v>
      </c>
    </row>
    <row r="198" spans="1:59" outlineLevel="1" x14ac:dyDescent="0.2">
      <c r="A198" s="168">
        <v>68</v>
      </c>
      <c r="B198" s="169" t="s">
        <v>426</v>
      </c>
      <c r="C198" s="182" t="s">
        <v>427</v>
      </c>
      <c r="D198" s="170" t="s">
        <v>189</v>
      </c>
      <c r="E198" s="171">
        <v>94.362799999999993</v>
      </c>
      <c r="F198" s="172"/>
      <c r="G198" s="173">
        <f>ROUND(E198*F198,2)</f>
        <v>0</v>
      </c>
      <c r="H198" s="172">
        <v>18.78</v>
      </c>
      <c r="I198" s="173">
        <f>ROUND(E198*H198,2)</f>
        <v>1772.13</v>
      </c>
      <c r="J198" s="172">
        <v>27.22</v>
      </c>
      <c r="K198" s="173">
        <f>ROUND(E198*J198,2)</f>
        <v>2568.56</v>
      </c>
      <c r="L198" s="173">
        <v>21</v>
      </c>
      <c r="M198" s="173">
        <f>G198*(1+L198/100)</f>
        <v>0</v>
      </c>
      <c r="N198" s="171">
        <v>1.6000000000000001E-4</v>
      </c>
      <c r="O198" s="171">
        <f>ROUND(E198*N198,2)</f>
        <v>0.02</v>
      </c>
      <c r="P198" s="171">
        <v>0</v>
      </c>
      <c r="Q198" s="171">
        <f>ROUND(E198*P198,2)</f>
        <v>0</v>
      </c>
      <c r="R198" s="173" t="s">
        <v>389</v>
      </c>
      <c r="S198" s="173" t="s">
        <v>156</v>
      </c>
      <c r="T198" s="160">
        <v>0.05</v>
      </c>
      <c r="U198" s="160">
        <f>ROUND(E198*T198,2)</f>
        <v>4.72</v>
      </c>
      <c r="V198" s="160"/>
      <c r="W198" s="160" t="s">
        <v>181</v>
      </c>
      <c r="X198" s="160" t="s">
        <v>158</v>
      </c>
      <c r="Y198" s="150"/>
      <c r="Z198" s="150"/>
      <c r="AA198" s="150"/>
      <c r="AB198" s="150"/>
      <c r="AC198" s="150"/>
      <c r="AD198" s="150"/>
      <c r="AE198" s="150"/>
      <c r="AF198" s="150" t="s">
        <v>182</v>
      </c>
      <c r="AG198" s="150"/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</row>
    <row r="199" spans="1:59" outlineLevel="2" x14ac:dyDescent="0.2">
      <c r="A199" s="157"/>
      <c r="B199" s="158"/>
      <c r="C199" s="253" t="s">
        <v>428</v>
      </c>
      <c r="D199" s="254"/>
      <c r="E199" s="254"/>
      <c r="F199" s="254"/>
      <c r="G199" s="254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50"/>
      <c r="Z199" s="150"/>
      <c r="AA199" s="150"/>
      <c r="AB199" s="150"/>
      <c r="AC199" s="150"/>
      <c r="AD199" s="150"/>
      <c r="AE199" s="150"/>
      <c r="AF199" s="150" t="s">
        <v>161</v>
      </c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</row>
    <row r="200" spans="1:59" ht="22.5" outlineLevel="1" x14ac:dyDescent="0.2">
      <c r="A200" s="168">
        <v>69</v>
      </c>
      <c r="B200" s="169" t="s">
        <v>429</v>
      </c>
      <c r="C200" s="182" t="s">
        <v>430</v>
      </c>
      <c r="D200" s="170" t="s">
        <v>189</v>
      </c>
      <c r="E200" s="171">
        <v>94.362799999999993</v>
      </c>
      <c r="F200" s="172"/>
      <c r="G200" s="173">
        <f>ROUND(E200*F200,2)</f>
        <v>0</v>
      </c>
      <c r="H200" s="172">
        <v>130.26</v>
      </c>
      <c r="I200" s="173">
        <f>ROUND(E200*H200,2)</f>
        <v>12291.7</v>
      </c>
      <c r="J200" s="172">
        <v>588.74</v>
      </c>
      <c r="K200" s="173">
        <f>ROUND(E200*J200,2)</f>
        <v>55555.15</v>
      </c>
      <c r="L200" s="173">
        <v>21</v>
      </c>
      <c r="M200" s="173">
        <f>G200*(1+L200/100)</f>
        <v>0</v>
      </c>
      <c r="N200" s="171">
        <v>4.5100000000000001E-3</v>
      </c>
      <c r="O200" s="171">
        <f>ROUND(E200*N200,2)</f>
        <v>0.43</v>
      </c>
      <c r="P200" s="171">
        <v>0</v>
      </c>
      <c r="Q200" s="171">
        <f>ROUND(E200*P200,2)</f>
        <v>0</v>
      </c>
      <c r="R200" s="173" t="s">
        <v>389</v>
      </c>
      <c r="S200" s="173" t="s">
        <v>156</v>
      </c>
      <c r="T200" s="160">
        <v>1.07</v>
      </c>
      <c r="U200" s="160">
        <f>ROUND(E200*T200,2)</f>
        <v>100.97</v>
      </c>
      <c r="V200" s="160"/>
      <c r="W200" s="160" t="s">
        <v>181</v>
      </c>
      <c r="X200" s="160" t="s">
        <v>158</v>
      </c>
      <c r="Y200" s="150"/>
      <c r="Z200" s="150"/>
      <c r="AA200" s="150"/>
      <c r="AB200" s="150"/>
      <c r="AC200" s="150"/>
      <c r="AD200" s="150"/>
      <c r="AE200" s="150"/>
      <c r="AF200" s="150" t="s">
        <v>182</v>
      </c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</row>
    <row r="201" spans="1:59" outlineLevel="2" x14ac:dyDescent="0.2">
      <c r="A201" s="157"/>
      <c r="B201" s="158"/>
      <c r="C201" s="253" t="s">
        <v>431</v>
      </c>
      <c r="D201" s="254"/>
      <c r="E201" s="254"/>
      <c r="F201" s="254"/>
      <c r="G201" s="254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50"/>
      <c r="Z201" s="150"/>
      <c r="AA201" s="150"/>
      <c r="AB201" s="150"/>
      <c r="AC201" s="150"/>
      <c r="AD201" s="150"/>
      <c r="AE201" s="150"/>
      <c r="AF201" s="150" t="s">
        <v>161</v>
      </c>
      <c r="AG201" s="150"/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</row>
    <row r="202" spans="1:59" outlineLevel="2" x14ac:dyDescent="0.2">
      <c r="A202" s="157"/>
      <c r="B202" s="158"/>
      <c r="C202" s="192" t="s">
        <v>234</v>
      </c>
      <c r="D202" s="189"/>
      <c r="E202" s="190"/>
      <c r="F202" s="160"/>
      <c r="G202" s="160"/>
      <c r="H202" s="160"/>
      <c r="I202" s="160"/>
      <c r="J202" s="160"/>
      <c r="K202" s="160"/>
      <c r="L202" s="160"/>
      <c r="M202" s="160"/>
      <c r="N202" s="159"/>
      <c r="O202" s="159"/>
      <c r="P202" s="159"/>
      <c r="Q202" s="159"/>
      <c r="R202" s="160"/>
      <c r="S202" s="160"/>
      <c r="T202" s="160"/>
      <c r="U202" s="160"/>
      <c r="V202" s="160"/>
      <c r="W202" s="160"/>
      <c r="X202" s="160"/>
      <c r="Y202" s="150"/>
      <c r="Z202" s="150"/>
      <c r="AA202" s="150"/>
      <c r="AB202" s="150"/>
      <c r="AC202" s="150"/>
      <c r="AD202" s="150"/>
      <c r="AE202" s="150"/>
      <c r="AF202" s="150" t="s">
        <v>186</v>
      </c>
      <c r="AG202" s="150"/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</row>
    <row r="203" spans="1:59" outlineLevel="3" x14ac:dyDescent="0.2">
      <c r="A203" s="157"/>
      <c r="B203" s="158"/>
      <c r="C203" s="193" t="s">
        <v>235</v>
      </c>
      <c r="D203" s="189"/>
      <c r="E203" s="190">
        <v>7.58</v>
      </c>
      <c r="F203" s="160"/>
      <c r="G203" s="160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50"/>
      <c r="Z203" s="150"/>
      <c r="AA203" s="150"/>
      <c r="AB203" s="150"/>
      <c r="AC203" s="150"/>
      <c r="AD203" s="150"/>
      <c r="AE203" s="150"/>
      <c r="AF203" s="150" t="s">
        <v>186</v>
      </c>
      <c r="AG203" s="150">
        <v>2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</row>
    <row r="204" spans="1:59" outlineLevel="3" x14ac:dyDescent="0.2">
      <c r="A204" s="157"/>
      <c r="B204" s="158"/>
      <c r="C204" s="193" t="s">
        <v>320</v>
      </c>
      <c r="D204" s="189"/>
      <c r="E204" s="190">
        <v>13.82</v>
      </c>
      <c r="F204" s="160"/>
      <c r="G204" s="160"/>
      <c r="H204" s="160"/>
      <c r="I204" s="160"/>
      <c r="J204" s="160"/>
      <c r="K204" s="160"/>
      <c r="L204" s="160"/>
      <c r="M204" s="160"/>
      <c r="N204" s="159"/>
      <c r="O204" s="159"/>
      <c r="P204" s="159"/>
      <c r="Q204" s="159"/>
      <c r="R204" s="160"/>
      <c r="S204" s="160"/>
      <c r="T204" s="160"/>
      <c r="U204" s="160"/>
      <c r="V204" s="160"/>
      <c r="W204" s="160"/>
      <c r="X204" s="160"/>
      <c r="Y204" s="150"/>
      <c r="Z204" s="150"/>
      <c r="AA204" s="150"/>
      <c r="AB204" s="150"/>
      <c r="AC204" s="150"/>
      <c r="AD204" s="150"/>
      <c r="AE204" s="150"/>
      <c r="AF204" s="150" t="s">
        <v>186</v>
      </c>
      <c r="AG204" s="150">
        <v>2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</row>
    <row r="205" spans="1:59" outlineLevel="3" x14ac:dyDescent="0.2">
      <c r="A205" s="157"/>
      <c r="B205" s="158"/>
      <c r="C205" s="193" t="s">
        <v>237</v>
      </c>
      <c r="D205" s="189"/>
      <c r="E205" s="190">
        <v>8.16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50"/>
      <c r="Z205" s="150"/>
      <c r="AA205" s="150"/>
      <c r="AB205" s="150"/>
      <c r="AC205" s="150"/>
      <c r="AD205" s="150"/>
      <c r="AE205" s="150"/>
      <c r="AF205" s="150" t="s">
        <v>186</v>
      </c>
      <c r="AG205" s="150">
        <v>2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</row>
    <row r="206" spans="1:59" outlineLevel="3" x14ac:dyDescent="0.2">
      <c r="A206" s="157"/>
      <c r="B206" s="158"/>
      <c r="C206" s="193" t="s">
        <v>321</v>
      </c>
      <c r="D206" s="189"/>
      <c r="E206" s="190">
        <v>5.63</v>
      </c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50"/>
      <c r="Z206" s="150"/>
      <c r="AA206" s="150"/>
      <c r="AB206" s="150"/>
      <c r="AC206" s="150"/>
      <c r="AD206" s="150"/>
      <c r="AE206" s="150"/>
      <c r="AF206" s="150" t="s">
        <v>186</v>
      </c>
      <c r="AG206" s="150">
        <v>2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</row>
    <row r="207" spans="1:59" outlineLevel="3" x14ac:dyDescent="0.2">
      <c r="A207" s="157"/>
      <c r="B207" s="158"/>
      <c r="C207" s="193" t="s">
        <v>322</v>
      </c>
      <c r="D207" s="189"/>
      <c r="E207" s="190">
        <v>12.95</v>
      </c>
      <c r="F207" s="160"/>
      <c r="G207" s="160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50"/>
      <c r="Z207" s="150"/>
      <c r="AA207" s="150"/>
      <c r="AB207" s="150"/>
      <c r="AC207" s="150"/>
      <c r="AD207" s="150"/>
      <c r="AE207" s="150"/>
      <c r="AF207" s="150" t="s">
        <v>186</v>
      </c>
      <c r="AG207" s="150">
        <v>2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</row>
    <row r="208" spans="1:59" outlineLevel="3" x14ac:dyDescent="0.2">
      <c r="A208" s="157"/>
      <c r="B208" s="158"/>
      <c r="C208" s="192" t="s">
        <v>240</v>
      </c>
      <c r="D208" s="189"/>
      <c r="E208" s="190"/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50"/>
      <c r="Z208" s="150"/>
      <c r="AA208" s="150"/>
      <c r="AB208" s="150"/>
      <c r="AC208" s="150"/>
      <c r="AD208" s="150"/>
      <c r="AE208" s="150"/>
      <c r="AF208" s="150" t="s">
        <v>186</v>
      </c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</row>
    <row r="209" spans="1:59" outlineLevel="3" x14ac:dyDescent="0.2">
      <c r="A209" s="157"/>
      <c r="B209" s="158"/>
      <c r="C209" s="191" t="s">
        <v>432</v>
      </c>
      <c r="D209" s="187"/>
      <c r="E209" s="188">
        <v>97.242800000000003</v>
      </c>
      <c r="F209" s="160"/>
      <c r="G209" s="160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50"/>
      <c r="Z209" s="150"/>
      <c r="AA209" s="150"/>
      <c r="AB209" s="150"/>
      <c r="AC209" s="150"/>
      <c r="AD209" s="150"/>
      <c r="AE209" s="150"/>
      <c r="AF209" s="150" t="s">
        <v>186</v>
      </c>
      <c r="AG209" s="150">
        <v>0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</row>
    <row r="210" spans="1:59" outlineLevel="3" x14ac:dyDescent="0.2">
      <c r="A210" s="157"/>
      <c r="B210" s="158"/>
      <c r="C210" s="191" t="s">
        <v>433</v>
      </c>
      <c r="D210" s="187"/>
      <c r="E210" s="188">
        <v>-2.88</v>
      </c>
      <c r="F210" s="160"/>
      <c r="G210" s="160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50"/>
      <c r="Z210" s="150"/>
      <c r="AA210" s="150"/>
      <c r="AB210" s="150"/>
      <c r="AC210" s="150"/>
      <c r="AD210" s="150"/>
      <c r="AE210" s="150"/>
      <c r="AF210" s="150" t="s">
        <v>186</v>
      </c>
      <c r="AG210" s="150">
        <v>0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</row>
    <row r="211" spans="1:59" outlineLevel="1" x14ac:dyDescent="0.2">
      <c r="A211" s="168">
        <v>70</v>
      </c>
      <c r="B211" s="169" t="s">
        <v>434</v>
      </c>
      <c r="C211" s="182" t="s">
        <v>435</v>
      </c>
      <c r="D211" s="170" t="s">
        <v>218</v>
      </c>
      <c r="E211" s="171">
        <v>61.34</v>
      </c>
      <c r="F211" s="172"/>
      <c r="G211" s="173">
        <f>ROUND(E211*F211,2)</f>
        <v>0</v>
      </c>
      <c r="H211" s="172">
        <v>227.68</v>
      </c>
      <c r="I211" s="173">
        <f>ROUND(E211*H211,2)</f>
        <v>13965.89</v>
      </c>
      <c r="J211" s="172">
        <v>65.319999999999993</v>
      </c>
      <c r="K211" s="173">
        <f>ROUND(E211*J211,2)</f>
        <v>4006.73</v>
      </c>
      <c r="L211" s="173">
        <v>21</v>
      </c>
      <c r="M211" s="173">
        <f>G211*(1+L211/100)</f>
        <v>0</v>
      </c>
      <c r="N211" s="171">
        <v>1.2999999999999999E-4</v>
      </c>
      <c r="O211" s="171">
        <f>ROUND(E211*N211,2)</f>
        <v>0.01</v>
      </c>
      <c r="P211" s="171">
        <v>0</v>
      </c>
      <c r="Q211" s="171">
        <f>ROUND(E211*P211,2)</f>
        <v>0</v>
      </c>
      <c r="R211" s="173" t="s">
        <v>389</v>
      </c>
      <c r="S211" s="173" t="s">
        <v>156</v>
      </c>
      <c r="T211" s="160">
        <v>0.12</v>
      </c>
      <c r="U211" s="160">
        <f>ROUND(E211*T211,2)</f>
        <v>7.36</v>
      </c>
      <c r="V211" s="160"/>
      <c r="W211" s="160" t="s">
        <v>181</v>
      </c>
      <c r="X211" s="160" t="s">
        <v>158</v>
      </c>
      <c r="Y211" s="150"/>
      <c r="Z211" s="150"/>
      <c r="AA211" s="150"/>
      <c r="AB211" s="150"/>
      <c r="AC211" s="150"/>
      <c r="AD211" s="150"/>
      <c r="AE211" s="150"/>
      <c r="AF211" s="150" t="s">
        <v>182</v>
      </c>
      <c r="AG211" s="150"/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</row>
    <row r="212" spans="1:59" outlineLevel="2" x14ac:dyDescent="0.2">
      <c r="A212" s="157"/>
      <c r="B212" s="158"/>
      <c r="C212" s="191" t="s">
        <v>326</v>
      </c>
      <c r="D212" s="187"/>
      <c r="E212" s="188">
        <v>7.58</v>
      </c>
      <c r="F212" s="160"/>
      <c r="G212" s="160"/>
      <c r="H212" s="160"/>
      <c r="I212" s="160"/>
      <c r="J212" s="160"/>
      <c r="K212" s="160"/>
      <c r="L212" s="160"/>
      <c r="M212" s="160"/>
      <c r="N212" s="159"/>
      <c r="O212" s="159"/>
      <c r="P212" s="159"/>
      <c r="Q212" s="159"/>
      <c r="R212" s="160"/>
      <c r="S212" s="160"/>
      <c r="T212" s="160"/>
      <c r="U212" s="160"/>
      <c r="V212" s="160"/>
      <c r="W212" s="160"/>
      <c r="X212" s="160"/>
      <c r="Y212" s="150"/>
      <c r="Z212" s="150"/>
      <c r="AA212" s="150"/>
      <c r="AB212" s="150"/>
      <c r="AC212" s="150"/>
      <c r="AD212" s="150"/>
      <c r="AE212" s="150"/>
      <c r="AF212" s="150" t="s">
        <v>186</v>
      </c>
      <c r="AG212" s="150">
        <v>0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</row>
    <row r="213" spans="1:59" outlineLevel="3" x14ac:dyDescent="0.2">
      <c r="A213" s="157"/>
      <c r="B213" s="158"/>
      <c r="C213" s="191" t="s">
        <v>327</v>
      </c>
      <c r="D213" s="187"/>
      <c r="E213" s="188">
        <v>13.82</v>
      </c>
      <c r="F213" s="160"/>
      <c r="G213" s="160"/>
      <c r="H213" s="160"/>
      <c r="I213" s="160"/>
      <c r="J213" s="160"/>
      <c r="K213" s="160"/>
      <c r="L213" s="160"/>
      <c r="M213" s="160"/>
      <c r="N213" s="159"/>
      <c r="O213" s="159"/>
      <c r="P213" s="159"/>
      <c r="Q213" s="159"/>
      <c r="R213" s="160"/>
      <c r="S213" s="160"/>
      <c r="T213" s="160"/>
      <c r="U213" s="160"/>
      <c r="V213" s="160"/>
      <c r="W213" s="160"/>
      <c r="X213" s="160"/>
      <c r="Y213" s="150"/>
      <c r="Z213" s="150"/>
      <c r="AA213" s="150"/>
      <c r="AB213" s="150"/>
      <c r="AC213" s="150"/>
      <c r="AD213" s="150"/>
      <c r="AE213" s="150"/>
      <c r="AF213" s="150" t="s">
        <v>186</v>
      </c>
      <c r="AG213" s="150">
        <v>0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</row>
    <row r="214" spans="1:59" outlineLevel="3" x14ac:dyDescent="0.2">
      <c r="A214" s="157"/>
      <c r="B214" s="158"/>
      <c r="C214" s="191" t="s">
        <v>328</v>
      </c>
      <c r="D214" s="187"/>
      <c r="E214" s="188">
        <v>8.16</v>
      </c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50"/>
      <c r="Z214" s="150"/>
      <c r="AA214" s="150"/>
      <c r="AB214" s="150"/>
      <c r="AC214" s="150"/>
      <c r="AD214" s="150"/>
      <c r="AE214" s="150"/>
      <c r="AF214" s="150" t="s">
        <v>186</v>
      </c>
      <c r="AG214" s="150">
        <v>0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</row>
    <row r="215" spans="1:59" outlineLevel="3" x14ac:dyDescent="0.2">
      <c r="A215" s="157"/>
      <c r="B215" s="158"/>
      <c r="C215" s="191" t="s">
        <v>329</v>
      </c>
      <c r="D215" s="187"/>
      <c r="E215" s="188">
        <v>5.63</v>
      </c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50"/>
      <c r="Z215" s="150"/>
      <c r="AA215" s="150"/>
      <c r="AB215" s="150"/>
      <c r="AC215" s="150"/>
      <c r="AD215" s="150"/>
      <c r="AE215" s="150"/>
      <c r="AF215" s="150" t="s">
        <v>186</v>
      </c>
      <c r="AG215" s="150">
        <v>0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</row>
    <row r="216" spans="1:59" outlineLevel="3" x14ac:dyDescent="0.2">
      <c r="A216" s="157"/>
      <c r="B216" s="158"/>
      <c r="C216" s="191" t="s">
        <v>330</v>
      </c>
      <c r="D216" s="187"/>
      <c r="E216" s="188">
        <v>12.95</v>
      </c>
      <c r="F216" s="160"/>
      <c r="G216" s="160"/>
      <c r="H216" s="160"/>
      <c r="I216" s="160"/>
      <c r="J216" s="160"/>
      <c r="K216" s="160"/>
      <c r="L216" s="160"/>
      <c r="M216" s="160"/>
      <c r="N216" s="159"/>
      <c r="O216" s="159"/>
      <c r="P216" s="159"/>
      <c r="Q216" s="159"/>
      <c r="R216" s="160"/>
      <c r="S216" s="160"/>
      <c r="T216" s="160"/>
      <c r="U216" s="160"/>
      <c r="V216" s="160"/>
      <c r="W216" s="160"/>
      <c r="X216" s="160"/>
      <c r="Y216" s="150"/>
      <c r="Z216" s="150"/>
      <c r="AA216" s="150"/>
      <c r="AB216" s="150"/>
      <c r="AC216" s="150"/>
      <c r="AD216" s="150"/>
      <c r="AE216" s="150"/>
      <c r="AF216" s="150" t="s">
        <v>186</v>
      </c>
      <c r="AG216" s="150">
        <v>0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</row>
    <row r="217" spans="1:59" outlineLevel="3" x14ac:dyDescent="0.2">
      <c r="A217" s="157"/>
      <c r="B217" s="158"/>
      <c r="C217" s="191" t="s">
        <v>436</v>
      </c>
      <c r="D217" s="187"/>
      <c r="E217" s="188">
        <v>13.2</v>
      </c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50"/>
      <c r="Z217" s="150"/>
      <c r="AA217" s="150"/>
      <c r="AB217" s="150"/>
      <c r="AC217" s="150"/>
      <c r="AD217" s="150"/>
      <c r="AE217" s="150"/>
      <c r="AF217" s="150" t="s">
        <v>186</v>
      </c>
      <c r="AG217" s="150">
        <v>0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</row>
    <row r="218" spans="1:59" outlineLevel="1" x14ac:dyDescent="0.2">
      <c r="A218" s="168">
        <v>71</v>
      </c>
      <c r="B218" s="169" t="s">
        <v>437</v>
      </c>
      <c r="C218" s="182" t="s">
        <v>438</v>
      </c>
      <c r="D218" s="170" t="s">
        <v>218</v>
      </c>
      <c r="E218" s="171">
        <v>8.08</v>
      </c>
      <c r="F218" s="172"/>
      <c r="G218" s="173">
        <f>ROUND(E218*F218,2)</f>
        <v>0</v>
      </c>
      <c r="H218" s="172">
        <v>227.68</v>
      </c>
      <c r="I218" s="173">
        <f>ROUND(E218*H218,2)</f>
        <v>1839.65</v>
      </c>
      <c r="J218" s="172">
        <v>65.319999999999993</v>
      </c>
      <c r="K218" s="173">
        <f>ROUND(E218*J218,2)</f>
        <v>527.79</v>
      </c>
      <c r="L218" s="173">
        <v>21</v>
      </c>
      <c r="M218" s="173">
        <f>G218*(1+L218/100)</f>
        <v>0</v>
      </c>
      <c r="N218" s="171">
        <v>1.2999999999999999E-4</v>
      </c>
      <c r="O218" s="171">
        <f>ROUND(E218*N218,2)</f>
        <v>0</v>
      </c>
      <c r="P218" s="171">
        <v>0</v>
      </c>
      <c r="Q218" s="171">
        <f>ROUND(E218*P218,2)</f>
        <v>0</v>
      </c>
      <c r="R218" s="173" t="s">
        <v>389</v>
      </c>
      <c r="S218" s="173" t="s">
        <v>156</v>
      </c>
      <c r="T218" s="160">
        <v>0.12</v>
      </c>
      <c r="U218" s="160">
        <f>ROUND(E218*T218,2)</f>
        <v>0.97</v>
      </c>
      <c r="V218" s="160"/>
      <c r="W218" s="160" t="s">
        <v>181</v>
      </c>
      <c r="X218" s="160" t="s">
        <v>158</v>
      </c>
      <c r="Y218" s="150"/>
      <c r="Z218" s="150"/>
      <c r="AA218" s="150"/>
      <c r="AB218" s="150"/>
      <c r="AC218" s="150"/>
      <c r="AD218" s="150"/>
      <c r="AE218" s="150"/>
      <c r="AF218" s="150" t="s">
        <v>182</v>
      </c>
      <c r="AG218" s="150"/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</row>
    <row r="219" spans="1:59" outlineLevel="2" x14ac:dyDescent="0.2">
      <c r="A219" s="157"/>
      <c r="B219" s="158"/>
      <c r="C219" s="191" t="s">
        <v>439</v>
      </c>
      <c r="D219" s="187"/>
      <c r="E219" s="188">
        <v>8.08</v>
      </c>
      <c r="F219" s="160"/>
      <c r="G219" s="160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50"/>
      <c r="Z219" s="150"/>
      <c r="AA219" s="150"/>
      <c r="AB219" s="150"/>
      <c r="AC219" s="150"/>
      <c r="AD219" s="150"/>
      <c r="AE219" s="150"/>
      <c r="AF219" s="150" t="s">
        <v>186</v>
      </c>
      <c r="AG219" s="150">
        <v>0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</row>
    <row r="220" spans="1:59" outlineLevel="1" x14ac:dyDescent="0.2">
      <c r="A220" s="168">
        <v>72</v>
      </c>
      <c r="B220" s="169" t="s">
        <v>440</v>
      </c>
      <c r="C220" s="182" t="s">
        <v>441</v>
      </c>
      <c r="D220" s="170" t="s">
        <v>189</v>
      </c>
      <c r="E220" s="171">
        <v>2.88</v>
      </c>
      <c r="F220" s="172"/>
      <c r="G220" s="173">
        <f>ROUND(E220*F220,2)</f>
        <v>0</v>
      </c>
      <c r="H220" s="172">
        <v>32.020000000000003</v>
      </c>
      <c r="I220" s="173">
        <f>ROUND(E220*H220,2)</f>
        <v>92.22</v>
      </c>
      <c r="J220" s="172">
        <v>1160.98</v>
      </c>
      <c r="K220" s="173">
        <f>ROUND(E220*J220,2)</f>
        <v>3343.62</v>
      </c>
      <c r="L220" s="173">
        <v>21</v>
      </c>
      <c r="M220" s="173">
        <f>G220*(1+L220/100)</f>
        <v>0</v>
      </c>
      <c r="N220" s="171">
        <v>8.0000000000000007E-5</v>
      </c>
      <c r="O220" s="171">
        <f>ROUND(E220*N220,2)</f>
        <v>0</v>
      </c>
      <c r="P220" s="171">
        <v>0</v>
      </c>
      <c r="Q220" s="171">
        <f>ROUND(E220*P220,2)</f>
        <v>0</v>
      </c>
      <c r="R220" s="173" t="s">
        <v>442</v>
      </c>
      <c r="S220" s="173" t="s">
        <v>156</v>
      </c>
      <c r="T220" s="160">
        <v>2.1</v>
      </c>
      <c r="U220" s="160">
        <f>ROUND(E220*T220,2)</f>
        <v>6.05</v>
      </c>
      <c r="V220" s="160"/>
      <c r="W220" s="160" t="s">
        <v>181</v>
      </c>
      <c r="X220" s="160" t="s">
        <v>158</v>
      </c>
      <c r="Y220" s="150"/>
      <c r="Z220" s="150"/>
      <c r="AA220" s="150"/>
      <c r="AB220" s="150"/>
      <c r="AC220" s="150"/>
      <c r="AD220" s="150"/>
      <c r="AE220" s="150"/>
      <c r="AF220" s="150" t="s">
        <v>182</v>
      </c>
      <c r="AG220" s="150"/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</row>
    <row r="221" spans="1:59" outlineLevel="2" x14ac:dyDescent="0.2">
      <c r="A221" s="157"/>
      <c r="B221" s="158"/>
      <c r="C221" s="253" t="s">
        <v>443</v>
      </c>
      <c r="D221" s="254"/>
      <c r="E221" s="254"/>
      <c r="F221" s="254"/>
      <c r="G221" s="254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50"/>
      <c r="Z221" s="150"/>
      <c r="AA221" s="150"/>
      <c r="AB221" s="150"/>
      <c r="AC221" s="150"/>
      <c r="AD221" s="150"/>
      <c r="AE221" s="150"/>
      <c r="AF221" s="150" t="s">
        <v>161</v>
      </c>
      <c r="AG221" s="150"/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</row>
    <row r="222" spans="1:59" outlineLevel="2" x14ac:dyDescent="0.2">
      <c r="A222" s="157"/>
      <c r="B222" s="158"/>
      <c r="C222" s="191" t="s">
        <v>444</v>
      </c>
      <c r="D222" s="187"/>
      <c r="E222" s="188">
        <v>2.88</v>
      </c>
      <c r="F222" s="160"/>
      <c r="G222" s="160"/>
      <c r="H222" s="160"/>
      <c r="I222" s="160"/>
      <c r="J222" s="160"/>
      <c r="K222" s="160"/>
      <c r="L222" s="160"/>
      <c r="M222" s="160"/>
      <c r="N222" s="159"/>
      <c r="O222" s="159"/>
      <c r="P222" s="159"/>
      <c r="Q222" s="159"/>
      <c r="R222" s="160"/>
      <c r="S222" s="160"/>
      <c r="T222" s="160"/>
      <c r="U222" s="160"/>
      <c r="V222" s="160"/>
      <c r="W222" s="160"/>
      <c r="X222" s="160"/>
      <c r="Y222" s="150"/>
      <c r="Z222" s="150"/>
      <c r="AA222" s="150"/>
      <c r="AB222" s="150"/>
      <c r="AC222" s="150"/>
      <c r="AD222" s="150"/>
      <c r="AE222" s="150"/>
      <c r="AF222" s="150" t="s">
        <v>186</v>
      </c>
      <c r="AG222" s="150">
        <v>0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</row>
    <row r="223" spans="1:59" ht="22.5" outlineLevel="1" x14ac:dyDescent="0.2">
      <c r="A223" s="175">
        <v>73</v>
      </c>
      <c r="B223" s="176" t="s">
        <v>445</v>
      </c>
      <c r="C223" s="183" t="s">
        <v>446</v>
      </c>
      <c r="D223" s="177" t="s">
        <v>189</v>
      </c>
      <c r="E223" s="178">
        <v>78.900000000000006</v>
      </c>
      <c r="F223" s="179"/>
      <c r="G223" s="180">
        <f>ROUND(E223*F223,2)</f>
        <v>0</v>
      </c>
      <c r="H223" s="179">
        <v>377.5</v>
      </c>
      <c r="I223" s="180">
        <f>ROUND(E223*H223,2)</f>
        <v>29784.75</v>
      </c>
      <c r="J223" s="179">
        <v>0</v>
      </c>
      <c r="K223" s="180">
        <f>ROUND(E223*J223,2)</f>
        <v>0</v>
      </c>
      <c r="L223" s="180">
        <v>21</v>
      </c>
      <c r="M223" s="180">
        <f>G223*(1+L223/100)</f>
        <v>0</v>
      </c>
      <c r="N223" s="178">
        <v>1.2200000000000001E-2</v>
      </c>
      <c r="O223" s="178">
        <f>ROUND(E223*N223,2)</f>
        <v>0.96</v>
      </c>
      <c r="P223" s="178">
        <v>0</v>
      </c>
      <c r="Q223" s="178">
        <f>ROUND(E223*P223,2)</f>
        <v>0</v>
      </c>
      <c r="R223" s="180" t="s">
        <v>222</v>
      </c>
      <c r="S223" s="180" t="s">
        <v>156</v>
      </c>
      <c r="T223" s="160">
        <v>0</v>
      </c>
      <c r="U223" s="160">
        <f>ROUND(E223*T223,2)</f>
        <v>0</v>
      </c>
      <c r="V223" s="160"/>
      <c r="W223" s="160" t="s">
        <v>223</v>
      </c>
      <c r="X223" s="160" t="s">
        <v>158</v>
      </c>
      <c r="Y223" s="150"/>
      <c r="Z223" s="150"/>
      <c r="AA223" s="150"/>
      <c r="AB223" s="150"/>
      <c r="AC223" s="150"/>
      <c r="AD223" s="150"/>
      <c r="AE223" s="150"/>
      <c r="AF223" s="150" t="s">
        <v>224</v>
      </c>
      <c r="AG223" s="150"/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</row>
    <row r="224" spans="1:59" ht="22.5" outlineLevel="1" x14ac:dyDescent="0.2">
      <c r="A224" s="175">
        <v>74</v>
      </c>
      <c r="B224" s="176" t="s">
        <v>447</v>
      </c>
      <c r="C224" s="183" t="s">
        <v>448</v>
      </c>
      <c r="D224" s="177" t="s">
        <v>189</v>
      </c>
      <c r="E224" s="178">
        <v>25.95</v>
      </c>
      <c r="F224" s="179"/>
      <c r="G224" s="180">
        <f>ROUND(E224*F224,2)</f>
        <v>0</v>
      </c>
      <c r="H224" s="179">
        <v>458</v>
      </c>
      <c r="I224" s="180">
        <f>ROUND(E224*H224,2)</f>
        <v>11885.1</v>
      </c>
      <c r="J224" s="179">
        <v>0</v>
      </c>
      <c r="K224" s="180">
        <f>ROUND(E224*J224,2)</f>
        <v>0</v>
      </c>
      <c r="L224" s="180">
        <v>21</v>
      </c>
      <c r="M224" s="180">
        <f>G224*(1+L224/100)</f>
        <v>0</v>
      </c>
      <c r="N224" s="178">
        <v>1.2200000000000001E-2</v>
      </c>
      <c r="O224" s="178">
        <f>ROUND(E224*N224,2)</f>
        <v>0.32</v>
      </c>
      <c r="P224" s="178">
        <v>0</v>
      </c>
      <c r="Q224" s="178">
        <f>ROUND(E224*P224,2)</f>
        <v>0</v>
      </c>
      <c r="R224" s="180" t="s">
        <v>222</v>
      </c>
      <c r="S224" s="180" t="s">
        <v>156</v>
      </c>
      <c r="T224" s="160">
        <v>0</v>
      </c>
      <c r="U224" s="160">
        <f>ROUND(E224*T224,2)</f>
        <v>0</v>
      </c>
      <c r="V224" s="160"/>
      <c r="W224" s="160" t="s">
        <v>223</v>
      </c>
      <c r="X224" s="160" t="s">
        <v>158</v>
      </c>
      <c r="Y224" s="150"/>
      <c r="Z224" s="150"/>
      <c r="AA224" s="150"/>
      <c r="AB224" s="150"/>
      <c r="AC224" s="150"/>
      <c r="AD224" s="150"/>
      <c r="AE224" s="150"/>
      <c r="AF224" s="150" t="s">
        <v>224</v>
      </c>
      <c r="AG224" s="150"/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</row>
    <row r="225" spans="1:59" outlineLevel="1" x14ac:dyDescent="0.2">
      <c r="A225" s="168">
        <v>75</v>
      </c>
      <c r="B225" s="169" t="s">
        <v>449</v>
      </c>
      <c r="C225" s="182" t="s">
        <v>450</v>
      </c>
      <c r="D225" s="170" t="s">
        <v>189</v>
      </c>
      <c r="E225" s="171">
        <v>2.88</v>
      </c>
      <c r="F225" s="172"/>
      <c r="G225" s="173">
        <f>ROUND(E225*F225,2)</f>
        <v>0</v>
      </c>
      <c r="H225" s="172">
        <v>672</v>
      </c>
      <c r="I225" s="173">
        <f>ROUND(E225*H225,2)</f>
        <v>1935.36</v>
      </c>
      <c r="J225" s="172">
        <v>0</v>
      </c>
      <c r="K225" s="173">
        <f>ROUND(E225*J225,2)</f>
        <v>0</v>
      </c>
      <c r="L225" s="173">
        <v>21</v>
      </c>
      <c r="M225" s="173">
        <f>G225*(1+L225/100)</f>
        <v>0</v>
      </c>
      <c r="N225" s="171">
        <v>1.4E-2</v>
      </c>
      <c r="O225" s="171">
        <f>ROUND(E225*N225,2)</f>
        <v>0.04</v>
      </c>
      <c r="P225" s="171">
        <v>0</v>
      </c>
      <c r="Q225" s="171">
        <f>ROUND(E225*P225,2)</f>
        <v>0</v>
      </c>
      <c r="R225" s="173" t="s">
        <v>222</v>
      </c>
      <c r="S225" s="173" t="s">
        <v>156</v>
      </c>
      <c r="T225" s="160">
        <v>0</v>
      </c>
      <c r="U225" s="160">
        <f>ROUND(E225*T225,2)</f>
        <v>0</v>
      </c>
      <c r="V225" s="160"/>
      <c r="W225" s="160" t="s">
        <v>223</v>
      </c>
      <c r="X225" s="160" t="s">
        <v>158</v>
      </c>
      <c r="Y225" s="150"/>
      <c r="Z225" s="150"/>
      <c r="AA225" s="150"/>
      <c r="AB225" s="150"/>
      <c r="AC225" s="150"/>
      <c r="AD225" s="150"/>
      <c r="AE225" s="150"/>
      <c r="AF225" s="150" t="s">
        <v>224</v>
      </c>
      <c r="AG225" s="150"/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</row>
    <row r="226" spans="1:59" outlineLevel="2" x14ac:dyDescent="0.2">
      <c r="A226" s="157"/>
      <c r="B226" s="158"/>
      <c r="C226" s="191" t="s">
        <v>444</v>
      </c>
      <c r="D226" s="187"/>
      <c r="E226" s="188">
        <v>2.88</v>
      </c>
      <c r="F226" s="160"/>
      <c r="G226" s="160"/>
      <c r="H226" s="160"/>
      <c r="I226" s="160"/>
      <c r="J226" s="160"/>
      <c r="K226" s="160"/>
      <c r="L226" s="160"/>
      <c r="M226" s="160"/>
      <c r="N226" s="159"/>
      <c r="O226" s="159"/>
      <c r="P226" s="159"/>
      <c r="Q226" s="159"/>
      <c r="R226" s="160"/>
      <c r="S226" s="160"/>
      <c r="T226" s="160"/>
      <c r="U226" s="160"/>
      <c r="V226" s="160"/>
      <c r="W226" s="160"/>
      <c r="X226" s="160"/>
      <c r="Y226" s="150"/>
      <c r="Z226" s="150"/>
      <c r="AA226" s="150"/>
      <c r="AB226" s="150"/>
      <c r="AC226" s="150"/>
      <c r="AD226" s="150"/>
      <c r="AE226" s="150"/>
      <c r="AF226" s="150" t="s">
        <v>186</v>
      </c>
      <c r="AG226" s="150">
        <v>0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</row>
    <row r="227" spans="1:59" outlineLevel="1" x14ac:dyDescent="0.2">
      <c r="A227" s="168">
        <v>76</v>
      </c>
      <c r="B227" s="169" t="s">
        <v>451</v>
      </c>
      <c r="C227" s="182" t="s">
        <v>452</v>
      </c>
      <c r="D227" s="170" t="s">
        <v>179</v>
      </c>
      <c r="E227" s="171">
        <v>1.76942</v>
      </c>
      <c r="F227" s="172"/>
      <c r="G227" s="173">
        <f>ROUND(E227*F227,2)</f>
        <v>0</v>
      </c>
      <c r="H227" s="172">
        <v>0</v>
      </c>
      <c r="I227" s="173">
        <f>ROUND(E227*H227,2)</f>
        <v>0</v>
      </c>
      <c r="J227" s="172">
        <v>705</v>
      </c>
      <c r="K227" s="173">
        <f>ROUND(E227*J227,2)</f>
        <v>1247.44</v>
      </c>
      <c r="L227" s="173">
        <v>21</v>
      </c>
      <c r="M227" s="173">
        <f>G227*(1+L227/100)</f>
        <v>0</v>
      </c>
      <c r="N227" s="171">
        <v>0</v>
      </c>
      <c r="O227" s="171">
        <f>ROUND(E227*N227,2)</f>
        <v>0</v>
      </c>
      <c r="P227" s="171">
        <v>0</v>
      </c>
      <c r="Q227" s="171">
        <f>ROUND(E227*P227,2)</f>
        <v>0</v>
      </c>
      <c r="R227" s="173" t="s">
        <v>389</v>
      </c>
      <c r="S227" s="173" t="s">
        <v>156</v>
      </c>
      <c r="T227" s="160">
        <v>1.2649999999999999</v>
      </c>
      <c r="U227" s="160">
        <f>ROUND(E227*T227,2)</f>
        <v>2.2400000000000002</v>
      </c>
      <c r="V227" s="160"/>
      <c r="W227" s="160" t="s">
        <v>307</v>
      </c>
      <c r="X227" s="160" t="s">
        <v>158</v>
      </c>
      <c r="Y227" s="150"/>
      <c r="Z227" s="150"/>
      <c r="AA227" s="150"/>
      <c r="AB227" s="150"/>
      <c r="AC227" s="150"/>
      <c r="AD227" s="150"/>
      <c r="AE227" s="150"/>
      <c r="AF227" s="150" t="s">
        <v>308</v>
      </c>
      <c r="AG227" s="150"/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</row>
    <row r="228" spans="1:59" outlineLevel="2" x14ac:dyDescent="0.2">
      <c r="A228" s="157"/>
      <c r="B228" s="158"/>
      <c r="C228" s="191" t="s">
        <v>310</v>
      </c>
      <c r="D228" s="187"/>
      <c r="E228" s="188"/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50"/>
      <c r="Z228" s="150"/>
      <c r="AA228" s="150"/>
      <c r="AB228" s="150"/>
      <c r="AC228" s="150"/>
      <c r="AD228" s="150"/>
      <c r="AE228" s="150"/>
      <c r="AF228" s="150" t="s">
        <v>186</v>
      </c>
      <c r="AG228" s="150">
        <v>0</v>
      </c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</row>
    <row r="229" spans="1:59" outlineLevel="3" x14ac:dyDescent="0.2">
      <c r="A229" s="157"/>
      <c r="B229" s="158"/>
      <c r="C229" s="191" t="s">
        <v>453</v>
      </c>
      <c r="D229" s="187"/>
      <c r="E229" s="188"/>
      <c r="F229" s="160"/>
      <c r="G229" s="160"/>
      <c r="H229" s="160"/>
      <c r="I229" s="160"/>
      <c r="J229" s="160"/>
      <c r="K229" s="160"/>
      <c r="L229" s="160"/>
      <c r="M229" s="160"/>
      <c r="N229" s="159"/>
      <c r="O229" s="159"/>
      <c r="P229" s="159"/>
      <c r="Q229" s="159"/>
      <c r="R229" s="160"/>
      <c r="S229" s="160"/>
      <c r="T229" s="160"/>
      <c r="U229" s="160"/>
      <c r="V229" s="160"/>
      <c r="W229" s="160"/>
      <c r="X229" s="160"/>
      <c r="Y229" s="150"/>
      <c r="Z229" s="150"/>
      <c r="AA229" s="150"/>
      <c r="AB229" s="150"/>
      <c r="AC229" s="150"/>
      <c r="AD229" s="150"/>
      <c r="AE229" s="150"/>
      <c r="AF229" s="150" t="s">
        <v>186</v>
      </c>
      <c r="AG229" s="150">
        <v>0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</row>
    <row r="230" spans="1:59" outlineLevel="3" x14ac:dyDescent="0.2">
      <c r="A230" s="157"/>
      <c r="B230" s="158"/>
      <c r="C230" s="191" t="s">
        <v>454</v>
      </c>
      <c r="D230" s="187"/>
      <c r="E230" s="188">
        <v>1.76942</v>
      </c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50"/>
      <c r="Z230" s="150"/>
      <c r="AA230" s="150"/>
      <c r="AB230" s="150"/>
      <c r="AC230" s="150"/>
      <c r="AD230" s="150"/>
      <c r="AE230" s="150"/>
      <c r="AF230" s="150" t="s">
        <v>186</v>
      </c>
      <c r="AG230" s="150">
        <v>0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</row>
    <row r="231" spans="1:59" x14ac:dyDescent="0.2">
      <c r="A231" s="162" t="s">
        <v>151</v>
      </c>
      <c r="B231" s="163" t="s">
        <v>111</v>
      </c>
      <c r="C231" s="181" t="s">
        <v>112</v>
      </c>
      <c r="D231" s="164"/>
      <c r="E231" s="165"/>
      <c r="F231" s="166"/>
      <c r="G231" s="166">
        <f>SUMIF(AF232:AF240,"&lt;&gt;NOR",G232:G240)</f>
        <v>0</v>
      </c>
      <c r="H231" s="166"/>
      <c r="I231" s="166">
        <f>SUM(I232:I240)</f>
        <v>2370.42</v>
      </c>
      <c r="J231" s="166"/>
      <c r="K231" s="166">
        <f>SUM(K232:K240)</f>
        <v>7076.46</v>
      </c>
      <c r="L231" s="166"/>
      <c r="M231" s="166">
        <f>SUM(M232:M240)</f>
        <v>0</v>
      </c>
      <c r="N231" s="165"/>
      <c r="O231" s="165">
        <f>SUM(O232:O240)</f>
        <v>0.04</v>
      </c>
      <c r="P231" s="165"/>
      <c r="Q231" s="165">
        <f>SUM(Q232:Q240)</f>
        <v>0</v>
      </c>
      <c r="R231" s="166"/>
      <c r="S231" s="166"/>
      <c r="T231" s="161"/>
      <c r="U231" s="161">
        <f>SUM(U232:U240)</f>
        <v>12.8</v>
      </c>
      <c r="V231" s="161"/>
      <c r="W231" s="161"/>
      <c r="X231" s="161"/>
      <c r="AF231" t="s">
        <v>152</v>
      </c>
    </row>
    <row r="232" spans="1:59" outlineLevel="1" x14ac:dyDescent="0.2">
      <c r="A232" s="175">
        <v>77</v>
      </c>
      <c r="B232" s="176" t="s">
        <v>455</v>
      </c>
      <c r="C232" s="183" t="s">
        <v>456</v>
      </c>
      <c r="D232" s="177" t="s">
        <v>189</v>
      </c>
      <c r="E232" s="178">
        <v>96.593800000000002</v>
      </c>
      <c r="F232" s="179"/>
      <c r="G232" s="180">
        <f>ROUND(E232*F232,2)</f>
        <v>0</v>
      </c>
      <c r="H232" s="179">
        <v>5.6</v>
      </c>
      <c r="I232" s="180">
        <f>ROUND(E232*H232,2)</f>
        <v>540.92999999999995</v>
      </c>
      <c r="J232" s="179">
        <v>17.7</v>
      </c>
      <c r="K232" s="180">
        <f>ROUND(E232*J232,2)</f>
        <v>1709.71</v>
      </c>
      <c r="L232" s="180">
        <v>21</v>
      </c>
      <c r="M232" s="180">
        <f>G232*(1+L232/100)</f>
        <v>0</v>
      </c>
      <c r="N232" s="178">
        <v>6.9999999999999994E-5</v>
      </c>
      <c r="O232" s="178">
        <f>ROUND(E232*N232,2)</f>
        <v>0.01</v>
      </c>
      <c r="P232" s="178">
        <v>0</v>
      </c>
      <c r="Q232" s="178">
        <f>ROUND(E232*P232,2)</f>
        <v>0</v>
      </c>
      <c r="R232" s="180" t="s">
        <v>457</v>
      </c>
      <c r="S232" s="180" t="s">
        <v>156</v>
      </c>
      <c r="T232" s="160">
        <v>3.2480000000000002E-2</v>
      </c>
      <c r="U232" s="160">
        <f>ROUND(E232*T232,2)</f>
        <v>3.14</v>
      </c>
      <c r="V232" s="160"/>
      <c r="W232" s="160" t="s">
        <v>181</v>
      </c>
      <c r="X232" s="160" t="s">
        <v>158</v>
      </c>
      <c r="Y232" s="150"/>
      <c r="Z232" s="150"/>
      <c r="AA232" s="150"/>
      <c r="AB232" s="150"/>
      <c r="AC232" s="150"/>
      <c r="AD232" s="150"/>
      <c r="AE232" s="150"/>
      <c r="AF232" s="150" t="s">
        <v>182</v>
      </c>
      <c r="AG232" s="150"/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</row>
    <row r="233" spans="1:59" outlineLevel="1" x14ac:dyDescent="0.2">
      <c r="A233" s="168">
        <v>78</v>
      </c>
      <c r="B233" s="169" t="s">
        <v>458</v>
      </c>
      <c r="C233" s="182" t="s">
        <v>459</v>
      </c>
      <c r="D233" s="170" t="s">
        <v>189</v>
      </c>
      <c r="E233" s="171">
        <v>96.593800000000002</v>
      </c>
      <c r="F233" s="172"/>
      <c r="G233" s="173">
        <f>ROUND(E233*F233,2)</f>
        <v>0</v>
      </c>
      <c r="H233" s="172">
        <v>18.940000000000001</v>
      </c>
      <c r="I233" s="173">
        <f>ROUND(E233*H233,2)</f>
        <v>1829.49</v>
      </c>
      <c r="J233" s="172">
        <v>55.56</v>
      </c>
      <c r="K233" s="173">
        <f>ROUND(E233*J233,2)</f>
        <v>5366.75</v>
      </c>
      <c r="L233" s="173">
        <v>21</v>
      </c>
      <c r="M233" s="173">
        <f>G233*(1+L233/100)</f>
        <v>0</v>
      </c>
      <c r="N233" s="171">
        <v>2.9E-4</v>
      </c>
      <c r="O233" s="171">
        <f>ROUND(E233*N233,2)</f>
        <v>0.03</v>
      </c>
      <c r="P233" s="171">
        <v>0</v>
      </c>
      <c r="Q233" s="171">
        <f>ROUND(E233*P233,2)</f>
        <v>0</v>
      </c>
      <c r="R233" s="173" t="s">
        <v>457</v>
      </c>
      <c r="S233" s="173" t="s">
        <v>156</v>
      </c>
      <c r="T233" s="160">
        <v>0.1</v>
      </c>
      <c r="U233" s="160">
        <f>ROUND(E233*T233,2)</f>
        <v>9.66</v>
      </c>
      <c r="V233" s="160"/>
      <c r="W233" s="160" t="s">
        <v>181</v>
      </c>
      <c r="X233" s="160" t="s">
        <v>158</v>
      </c>
      <c r="Y233" s="150"/>
      <c r="Z233" s="150"/>
      <c r="AA233" s="150"/>
      <c r="AB233" s="150"/>
      <c r="AC233" s="150"/>
      <c r="AD233" s="150"/>
      <c r="AE233" s="150"/>
      <c r="AF233" s="150" t="s">
        <v>182</v>
      </c>
      <c r="AG233" s="150"/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</row>
    <row r="234" spans="1:59" outlineLevel="2" x14ac:dyDescent="0.2">
      <c r="A234" s="157"/>
      <c r="B234" s="158"/>
      <c r="C234" s="191" t="s">
        <v>460</v>
      </c>
      <c r="D234" s="187"/>
      <c r="E234" s="188">
        <v>4.3146000000000004</v>
      </c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50"/>
      <c r="Z234" s="150"/>
      <c r="AA234" s="150"/>
      <c r="AB234" s="150"/>
      <c r="AC234" s="150"/>
      <c r="AD234" s="150"/>
      <c r="AE234" s="150"/>
      <c r="AF234" s="150" t="s">
        <v>186</v>
      </c>
      <c r="AG234" s="150">
        <v>0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</row>
    <row r="235" spans="1:59" outlineLevel="3" x14ac:dyDescent="0.2">
      <c r="A235" s="157"/>
      <c r="B235" s="158"/>
      <c r="C235" s="191" t="s">
        <v>461</v>
      </c>
      <c r="D235" s="187"/>
      <c r="E235" s="188">
        <v>6.8714000000000004</v>
      </c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50"/>
      <c r="Z235" s="150"/>
      <c r="AA235" s="150"/>
      <c r="AB235" s="150"/>
      <c r="AC235" s="150"/>
      <c r="AD235" s="150"/>
      <c r="AE235" s="150"/>
      <c r="AF235" s="150" t="s">
        <v>186</v>
      </c>
      <c r="AG235" s="150">
        <v>0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</row>
    <row r="236" spans="1:59" outlineLevel="3" x14ac:dyDescent="0.2">
      <c r="A236" s="157"/>
      <c r="B236" s="158"/>
      <c r="C236" s="191" t="s">
        <v>462</v>
      </c>
      <c r="D236" s="187"/>
      <c r="E236" s="188">
        <v>4.5872000000000002</v>
      </c>
      <c r="F236" s="160"/>
      <c r="G236" s="160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50"/>
      <c r="Z236" s="150"/>
      <c r="AA236" s="150"/>
      <c r="AB236" s="150"/>
      <c r="AC236" s="150"/>
      <c r="AD236" s="150"/>
      <c r="AE236" s="150"/>
      <c r="AF236" s="150" t="s">
        <v>186</v>
      </c>
      <c r="AG236" s="150">
        <v>0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</row>
    <row r="237" spans="1:59" outlineLevel="3" x14ac:dyDescent="0.2">
      <c r="A237" s="157"/>
      <c r="B237" s="158"/>
      <c r="C237" s="191" t="s">
        <v>463</v>
      </c>
      <c r="D237" s="187"/>
      <c r="E237" s="188">
        <v>2.9750999999999999</v>
      </c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50"/>
      <c r="Z237" s="150"/>
      <c r="AA237" s="150"/>
      <c r="AB237" s="150"/>
      <c r="AC237" s="150"/>
      <c r="AD237" s="150"/>
      <c r="AE237" s="150"/>
      <c r="AF237" s="150" t="s">
        <v>186</v>
      </c>
      <c r="AG237" s="150">
        <v>0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</row>
    <row r="238" spans="1:59" outlineLevel="3" x14ac:dyDescent="0.2">
      <c r="A238" s="157"/>
      <c r="B238" s="158"/>
      <c r="C238" s="191" t="s">
        <v>464</v>
      </c>
      <c r="D238" s="187"/>
      <c r="E238" s="188">
        <v>6.7915000000000001</v>
      </c>
      <c r="F238" s="160"/>
      <c r="G238" s="160"/>
      <c r="H238" s="160"/>
      <c r="I238" s="160"/>
      <c r="J238" s="160"/>
      <c r="K238" s="160"/>
      <c r="L238" s="160"/>
      <c r="M238" s="160"/>
      <c r="N238" s="159"/>
      <c r="O238" s="159"/>
      <c r="P238" s="159"/>
      <c r="Q238" s="159"/>
      <c r="R238" s="160"/>
      <c r="S238" s="160"/>
      <c r="T238" s="160"/>
      <c r="U238" s="160"/>
      <c r="V238" s="160"/>
      <c r="W238" s="160"/>
      <c r="X238" s="160"/>
      <c r="Y238" s="150"/>
      <c r="Z238" s="150"/>
      <c r="AA238" s="150"/>
      <c r="AB238" s="150"/>
      <c r="AC238" s="150"/>
      <c r="AD238" s="150"/>
      <c r="AE238" s="150"/>
      <c r="AF238" s="150" t="s">
        <v>186</v>
      </c>
      <c r="AG238" s="150">
        <v>0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</row>
    <row r="239" spans="1:59" outlineLevel="3" x14ac:dyDescent="0.2">
      <c r="A239" s="157"/>
      <c r="B239" s="158"/>
      <c r="C239" s="191" t="s">
        <v>465</v>
      </c>
      <c r="D239" s="187"/>
      <c r="E239" s="188">
        <v>33.353999999999999</v>
      </c>
      <c r="F239" s="160"/>
      <c r="G239" s="160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50"/>
      <c r="Z239" s="150"/>
      <c r="AA239" s="150"/>
      <c r="AB239" s="150"/>
      <c r="AC239" s="150"/>
      <c r="AD239" s="150"/>
      <c r="AE239" s="150"/>
      <c r="AF239" s="150" t="s">
        <v>186</v>
      </c>
      <c r="AG239" s="150">
        <v>0</v>
      </c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</row>
    <row r="240" spans="1:59" outlineLevel="3" x14ac:dyDescent="0.2">
      <c r="A240" s="157"/>
      <c r="B240" s="158"/>
      <c r="C240" s="191" t="s">
        <v>466</v>
      </c>
      <c r="D240" s="187"/>
      <c r="E240" s="188">
        <v>37.700000000000003</v>
      </c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50"/>
      <c r="Z240" s="150"/>
      <c r="AA240" s="150"/>
      <c r="AB240" s="150"/>
      <c r="AC240" s="150"/>
      <c r="AD240" s="150"/>
      <c r="AE240" s="150"/>
      <c r="AF240" s="150" t="s">
        <v>186</v>
      </c>
      <c r="AG240" s="150">
        <v>0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</row>
    <row r="241" spans="1:59" x14ac:dyDescent="0.2">
      <c r="A241" s="162" t="s">
        <v>151</v>
      </c>
      <c r="B241" s="163" t="s">
        <v>117</v>
      </c>
      <c r="C241" s="181" t="s">
        <v>118</v>
      </c>
      <c r="D241" s="164"/>
      <c r="E241" s="165"/>
      <c r="F241" s="166"/>
      <c r="G241" s="166">
        <f>SUMIF(AF242:AF271,"&lt;&gt;NOR",G242:G271)</f>
        <v>0</v>
      </c>
      <c r="H241" s="166"/>
      <c r="I241" s="166">
        <f>SUM(I242:I271)</f>
        <v>0</v>
      </c>
      <c r="J241" s="166"/>
      <c r="K241" s="166">
        <f>SUM(K242:K271)</f>
        <v>42379.47</v>
      </c>
      <c r="L241" s="166"/>
      <c r="M241" s="166">
        <f>SUM(M242:M271)</f>
        <v>0</v>
      </c>
      <c r="N241" s="165"/>
      <c r="O241" s="165">
        <f>SUM(O242:O271)</f>
        <v>0</v>
      </c>
      <c r="P241" s="165"/>
      <c r="Q241" s="165">
        <f>SUM(Q242:Q271)</f>
        <v>0</v>
      </c>
      <c r="R241" s="166"/>
      <c r="S241" s="166"/>
      <c r="T241" s="161"/>
      <c r="U241" s="161">
        <f>SUM(U242:U271)</f>
        <v>76.099999999999994</v>
      </c>
      <c r="V241" s="161"/>
      <c r="W241" s="161"/>
      <c r="X241" s="161"/>
      <c r="AF241" t="s">
        <v>152</v>
      </c>
    </row>
    <row r="242" spans="1:59" ht="22.5" outlineLevel="1" x14ac:dyDescent="0.2">
      <c r="A242" s="168">
        <v>79</v>
      </c>
      <c r="B242" s="169" t="s">
        <v>467</v>
      </c>
      <c r="C242" s="182" t="s">
        <v>468</v>
      </c>
      <c r="D242" s="170" t="s">
        <v>179</v>
      </c>
      <c r="E242" s="171">
        <v>16.73358</v>
      </c>
      <c r="F242" s="172"/>
      <c r="G242" s="173">
        <f>ROUND(E242*F242,2)</f>
        <v>0</v>
      </c>
      <c r="H242" s="172">
        <v>0</v>
      </c>
      <c r="I242" s="173">
        <f>ROUND(E242*H242,2)</f>
        <v>0</v>
      </c>
      <c r="J242" s="172">
        <v>407.5</v>
      </c>
      <c r="K242" s="173">
        <f>ROUND(E242*J242,2)</f>
        <v>6818.93</v>
      </c>
      <c r="L242" s="173">
        <v>21</v>
      </c>
      <c r="M242" s="173">
        <f>G242*(1+L242/100)</f>
        <v>0</v>
      </c>
      <c r="N242" s="171">
        <v>0</v>
      </c>
      <c r="O242" s="171">
        <f>ROUND(E242*N242,2)</f>
        <v>0</v>
      </c>
      <c r="P242" s="171">
        <v>0</v>
      </c>
      <c r="Q242" s="171">
        <f>ROUND(E242*P242,2)</f>
        <v>0</v>
      </c>
      <c r="R242" s="173" t="s">
        <v>265</v>
      </c>
      <c r="S242" s="173" t="s">
        <v>156</v>
      </c>
      <c r="T242" s="160">
        <v>0.93</v>
      </c>
      <c r="U242" s="160">
        <f>ROUND(E242*T242,2)</f>
        <v>15.56</v>
      </c>
      <c r="V242" s="160"/>
      <c r="W242" s="160" t="s">
        <v>469</v>
      </c>
      <c r="X242" s="160" t="s">
        <v>158</v>
      </c>
      <c r="Y242" s="150"/>
      <c r="Z242" s="150"/>
      <c r="AA242" s="150"/>
      <c r="AB242" s="150"/>
      <c r="AC242" s="150"/>
      <c r="AD242" s="150"/>
      <c r="AE242" s="150"/>
      <c r="AF242" s="150" t="s">
        <v>470</v>
      </c>
      <c r="AG242" s="150"/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</row>
    <row r="243" spans="1:59" outlineLevel="2" x14ac:dyDescent="0.2">
      <c r="A243" s="157"/>
      <c r="B243" s="158"/>
      <c r="C243" s="191" t="s">
        <v>471</v>
      </c>
      <c r="D243" s="187"/>
      <c r="E243" s="188"/>
      <c r="F243" s="160"/>
      <c r="G243" s="160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50"/>
      <c r="Z243" s="150"/>
      <c r="AA243" s="150"/>
      <c r="AB243" s="150"/>
      <c r="AC243" s="150"/>
      <c r="AD243" s="150"/>
      <c r="AE243" s="150"/>
      <c r="AF243" s="150" t="s">
        <v>186</v>
      </c>
      <c r="AG243" s="150">
        <v>0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</row>
    <row r="244" spans="1:59" outlineLevel="3" x14ac:dyDescent="0.2">
      <c r="A244" s="157"/>
      <c r="B244" s="158"/>
      <c r="C244" s="191" t="s">
        <v>472</v>
      </c>
      <c r="D244" s="187"/>
      <c r="E244" s="188"/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50"/>
      <c r="Z244" s="150"/>
      <c r="AA244" s="150"/>
      <c r="AB244" s="150"/>
      <c r="AC244" s="150"/>
      <c r="AD244" s="150"/>
      <c r="AE244" s="150"/>
      <c r="AF244" s="150" t="s">
        <v>186</v>
      </c>
      <c r="AG244" s="150">
        <v>0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</row>
    <row r="245" spans="1:59" outlineLevel="3" x14ac:dyDescent="0.2">
      <c r="A245" s="157"/>
      <c r="B245" s="158"/>
      <c r="C245" s="191" t="s">
        <v>473</v>
      </c>
      <c r="D245" s="187"/>
      <c r="E245" s="188">
        <v>16.73358</v>
      </c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50"/>
      <c r="Z245" s="150"/>
      <c r="AA245" s="150"/>
      <c r="AB245" s="150"/>
      <c r="AC245" s="150"/>
      <c r="AD245" s="150"/>
      <c r="AE245" s="150"/>
      <c r="AF245" s="150" t="s">
        <v>186</v>
      </c>
      <c r="AG245" s="150">
        <v>0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</row>
    <row r="246" spans="1:59" outlineLevel="1" x14ac:dyDescent="0.2">
      <c r="A246" s="168">
        <v>80</v>
      </c>
      <c r="B246" s="169" t="s">
        <v>474</v>
      </c>
      <c r="C246" s="182" t="s">
        <v>475</v>
      </c>
      <c r="D246" s="170" t="s">
        <v>179</v>
      </c>
      <c r="E246" s="171">
        <v>33.467170000000003</v>
      </c>
      <c r="F246" s="172"/>
      <c r="G246" s="173">
        <f>ROUND(E246*F246,2)</f>
        <v>0</v>
      </c>
      <c r="H246" s="172">
        <v>0</v>
      </c>
      <c r="I246" s="173">
        <f>ROUND(E246*H246,2)</f>
        <v>0</v>
      </c>
      <c r="J246" s="172">
        <v>256</v>
      </c>
      <c r="K246" s="173">
        <f>ROUND(E246*J246,2)</f>
        <v>8567.6</v>
      </c>
      <c r="L246" s="173">
        <v>21</v>
      </c>
      <c r="M246" s="173">
        <f>G246*(1+L246/100)</f>
        <v>0</v>
      </c>
      <c r="N246" s="171">
        <v>0</v>
      </c>
      <c r="O246" s="171">
        <f>ROUND(E246*N246,2)</f>
        <v>0</v>
      </c>
      <c r="P246" s="171">
        <v>0</v>
      </c>
      <c r="Q246" s="171">
        <f>ROUND(E246*P246,2)</f>
        <v>0</v>
      </c>
      <c r="R246" s="173" t="s">
        <v>265</v>
      </c>
      <c r="S246" s="173" t="s">
        <v>156</v>
      </c>
      <c r="T246" s="160">
        <v>0.65300000000000002</v>
      </c>
      <c r="U246" s="160">
        <f>ROUND(E246*T246,2)</f>
        <v>21.85</v>
      </c>
      <c r="V246" s="160"/>
      <c r="W246" s="160" t="s">
        <v>469</v>
      </c>
      <c r="X246" s="160" t="s">
        <v>158</v>
      </c>
      <c r="Y246" s="150"/>
      <c r="Z246" s="150"/>
      <c r="AA246" s="150"/>
      <c r="AB246" s="150"/>
      <c r="AC246" s="150"/>
      <c r="AD246" s="150"/>
      <c r="AE246" s="150"/>
      <c r="AF246" s="150" t="s">
        <v>470</v>
      </c>
      <c r="AG246" s="150"/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</row>
    <row r="247" spans="1:59" outlineLevel="2" x14ac:dyDescent="0.2">
      <c r="A247" s="157"/>
      <c r="B247" s="158"/>
      <c r="C247" s="191" t="s">
        <v>471</v>
      </c>
      <c r="D247" s="187"/>
      <c r="E247" s="188"/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50"/>
      <c r="Z247" s="150"/>
      <c r="AA247" s="150"/>
      <c r="AB247" s="150"/>
      <c r="AC247" s="150"/>
      <c r="AD247" s="150"/>
      <c r="AE247" s="150"/>
      <c r="AF247" s="150" t="s">
        <v>186</v>
      </c>
      <c r="AG247" s="150">
        <v>0</v>
      </c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</row>
    <row r="248" spans="1:59" outlineLevel="3" x14ac:dyDescent="0.2">
      <c r="A248" s="157"/>
      <c r="B248" s="158"/>
      <c r="C248" s="191" t="s">
        <v>472</v>
      </c>
      <c r="D248" s="187"/>
      <c r="E248" s="188"/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50"/>
      <c r="Z248" s="150"/>
      <c r="AA248" s="150"/>
      <c r="AB248" s="150"/>
      <c r="AC248" s="150"/>
      <c r="AD248" s="150"/>
      <c r="AE248" s="150"/>
      <c r="AF248" s="150" t="s">
        <v>186</v>
      </c>
      <c r="AG248" s="150">
        <v>0</v>
      </c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</row>
    <row r="249" spans="1:59" outlineLevel="3" x14ac:dyDescent="0.2">
      <c r="A249" s="157"/>
      <c r="B249" s="158"/>
      <c r="C249" s="191" t="s">
        <v>476</v>
      </c>
      <c r="D249" s="187"/>
      <c r="E249" s="188">
        <v>33.467170000000003</v>
      </c>
      <c r="F249" s="160"/>
      <c r="G249" s="160"/>
      <c r="H249" s="160"/>
      <c r="I249" s="160"/>
      <c r="J249" s="160"/>
      <c r="K249" s="160"/>
      <c r="L249" s="160"/>
      <c r="M249" s="160"/>
      <c r="N249" s="159"/>
      <c r="O249" s="159"/>
      <c r="P249" s="159"/>
      <c r="Q249" s="159"/>
      <c r="R249" s="160"/>
      <c r="S249" s="160"/>
      <c r="T249" s="160"/>
      <c r="U249" s="160"/>
      <c r="V249" s="160"/>
      <c r="W249" s="160"/>
      <c r="X249" s="160"/>
      <c r="Y249" s="150"/>
      <c r="Z249" s="150"/>
      <c r="AA249" s="150"/>
      <c r="AB249" s="150"/>
      <c r="AC249" s="150"/>
      <c r="AD249" s="150"/>
      <c r="AE249" s="150"/>
      <c r="AF249" s="150" t="s">
        <v>186</v>
      </c>
      <c r="AG249" s="150">
        <v>0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</row>
    <row r="250" spans="1:59" outlineLevel="1" x14ac:dyDescent="0.2">
      <c r="A250" s="168">
        <v>81</v>
      </c>
      <c r="B250" s="169" t="s">
        <v>477</v>
      </c>
      <c r="C250" s="182" t="s">
        <v>478</v>
      </c>
      <c r="D250" s="170" t="s">
        <v>179</v>
      </c>
      <c r="E250" s="171">
        <v>16.73358</v>
      </c>
      <c r="F250" s="172"/>
      <c r="G250" s="173">
        <f>ROUND(E250*F250,2)</f>
        <v>0</v>
      </c>
      <c r="H250" s="172">
        <v>0</v>
      </c>
      <c r="I250" s="173">
        <f>ROUND(E250*H250,2)</f>
        <v>0</v>
      </c>
      <c r="J250" s="172">
        <v>264</v>
      </c>
      <c r="K250" s="173">
        <f>ROUND(E250*J250,2)</f>
        <v>4417.67</v>
      </c>
      <c r="L250" s="173">
        <v>21</v>
      </c>
      <c r="M250" s="173">
        <f>G250*(1+L250/100)</f>
        <v>0</v>
      </c>
      <c r="N250" s="171">
        <v>0</v>
      </c>
      <c r="O250" s="171">
        <f>ROUND(E250*N250,2)</f>
        <v>0</v>
      </c>
      <c r="P250" s="171">
        <v>0</v>
      </c>
      <c r="Q250" s="171">
        <f>ROUND(E250*P250,2)</f>
        <v>0</v>
      </c>
      <c r="R250" s="173" t="s">
        <v>265</v>
      </c>
      <c r="S250" s="173" t="s">
        <v>156</v>
      </c>
      <c r="T250" s="160">
        <v>0.49</v>
      </c>
      <c r="U250" s="160">
        <f>ROUND(E250*T250,2)</f>
        <v>8.1999999999999993</v>
      </c>
      <c r="V250" s="160"/>
      <c r="W250" s="160" t="s">
        <v>469</v>
      </c>
      <c r="X250" s="160" t="s">
        <v>158</v>
      </c>
      <c r="Y250" s="150"/>
      <c r="Z250" s="150"/>
      <c r="AA250" s="150"/>
      <c r="AB250" s="150"/>
      <c r="AC250" s="150"/>
      <c r="AD250" s="150"/>
      <c r="AE250" s="150"/>
      <c r="AF250" s="150" t="s">
        <v>470</v>
      </c>
      <c r="AG250" s="150"/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</row>
    <row r="251" spans="1:59" outlineLevel="2" x14ac:dyDescent="0.2">
      <c r="A251" s="157"/>
      <c r="B251" s="158"/>
      <c r="C251" s="253" t="s">
        <v>479</v>
      </c>
      <c r="D251" s="254"/>
      <c r="E251" s="254"/>
      <c r="F251" s="254"/>
      <c r="G251" s="254"/>
      <c r="H251" s="160"/>
      <c r="I251" s="160"/>
      <c r="J251" s="160"/>
      <c r="K251" s="160"/>
      <c r="L251" s="160"/>
      <c r="M251" s="160"/>
      <c r="N251" s="159"/>
      <c r="O251" s="159"/>
      <c r="P251" s="159"/>
      <c r="Q251" s="159"/>
      <c r="R251" s="160"/>
      <c r="S251" s="160"/>
      <c r="T251" s="160"/>
      <c r="U251" s="160"/>
      <c r="V251" s="160"/>
      <c r="W251" s="160"/>
      <c r="X251" s="160"/>
      <c r="Y251" s="150"/>
      <c r="Z251" s="150"/>
      <c r="AA251" s="150"/>
      <c r="AB251" s="150"/>
      <c r="AC251" s="150"/>
      <c r="AD251" s="150"/>
      <c r="AE251" s="150"/>
      <c r="AF251" s="150" t="s">
        <v>161</v>
      </c>
      <c r="AG251" s="150"/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</row>
    <row r="252" spans="1:59" outlineLevel="2" x14ac:dyDescent="0.2">
      <c r="A252" s="157"/>
      <c r="B252" s="158"/>
      <c r="C252" s="191" t="s">
        <v>471</v>
      </c>
      <c r="D252" s="187"/>
      <c r="E252" s="188"/>
      <c r="F252" s="160"/>
      <c r="G252" s="160"/>
      <c r="H252" s="160"/>
      <c r="I252" s="160"/>
      <c r="J252" s="160"/>
      <c r="K252" s="160"/>
      <c r="L252" s="160"/>
      <c r="M252" s="160"/>
      <c r="N252" s="159"/>
      <c r="O252" s="159"/>
      <c r="P252" s="159"/>
      <c r="Q252" s="159"/>
      <c r="R252" s="160"/>
      <c r="S252" s="160"/>
      <c r="T252" s="160"/>
      <c r="U252" s="160"/>
      <c r="V252" s="160"/>
      <c r="W252" s="160"/>
      <c r="X252" s="160"/>
      <c r="Y252" s="150"/>
      <c r="Z252" s="150"/>
      <c r="AA252" s="150"/>
      <c r="AB252" s="150"/>
      <c r="AC252" s="150"/>
      <c r="AD252" s="150"/>
      <c r="AE252" s="150"/>
      <c r="AF252" s="150" t="s">
        <v>186</v>
      </c>
      <c r="AG252" s="150">
        <v>0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</row>
    <row r="253" spans="1:59" outlineLevel="3" x14ac:dyDescent="0.2">
      <c r="A253" s="157"/>
      <c r="B253" s="158"/>
      <c r="C253" s="191" t="s">
        <v>472</v>
      </c>
      <c r="D253" s="187"/>
      <c r="E253" s="188"/>
      <c r="F253" s="160"/>
      <c r="G253" s="160"/>
      <c r="H253" s="160"/>
      <c r="I253" s="160"/>
      <c r="J253" s="160"/>
      <c r="K253" s="160"/>
      <c r="L253" s="160"/>
      <c r="M253" s="160"/>
      <c r="N253" s="159"/>
      <c r="O253" s="159"/>
      <c r="P253" s="159"/>
      <c r="Q253" s="159"/>
      <c r="R253" s="160"/>
      <c r="S253" s="160"/>
      <c r="T253" s="160"/>
      <c r="U253" s="160"/>
      <c r="V253" s="160"/>
      <c r="W253" s="160"/>
      <c r="X253" s="160"/>
      <c r="Y253" s="150"/>
      <c r="Z253" s="150"/>
      <c r="AA253" s="150"/>
      <c r="AB253" s="150"/>
      <c r="AC253" s="150"/>
      <c r="AD253" s="150"/>
      <c r="AE253" s="150"/>
      <c r="AF253" s="150" t="s">
        <v>186</v>
      </c>
      <c r="AG253" s="150">
        <v>0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</row>
    <row r="254" spans="1:59" outlineLevel="3" x14ac:dyDescent="0.2">
      <c r="A254" s="157"/>
      <c r="B254" s="158"/>
      <c r="C254" s="191" t="s">
        <v>473</v>
      </c>
      <c r="D254" s="187"/>
      <c r="E254" s="188">
        <v>16.73358</v>
      </c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50"/>
      <c r="Z254" s="150"/>
      <c r="AA254" s="150"/>
      <c r="AB254" s="150"/>
      <c r="AC254" s="150"/>
      <c r="AD254" s="150"/>
      <c r="AE254" s="150"/>
      <c r="AF254" s="150" t="s">
        <v>186</v>
      </c>
      <c r="AG254" s="150">
        <v>0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</row>
    <row r="255" spans="1:59" outlineLevel="1" x14ac:dyDescent="0.2">
      <c r="A255" s="168">
        <v>82</v>
      </c>
      <c r="B255" s="169" t="s">
        <v>480</v>
      </c>
      <c r="C255" s="182" t="s">
        <v>481</v>
      </c>
      <c r="D255" s="170" t="s">
        <v>179</v>
      </c>
      <c r="E255" s="171">
        <v>234.27019000000001</v>
      </c>
      <c r="F255" s="172"/>
      <c r="G255" s="173">
        <f>ROUND(E255*F255,2)</f>
        <v>0</v>
      </c>
      <c r="H255" s="172">
        <v>0</v>
      </c>
      <c r="I255" s="173">
        <f>ROUND(E255*H255,2)</f>
        <v>0</v>
      </c>
      <c r="J255" s="172">
        <v>25</v>
      </c>
      <c r="K255" s="173">
        <f>ROUND(E255*J255,2)</f>
        <v>5856.75</v>
      </c>
      <c r="L255" s="173">
        <v>21</v>
      </c>
      <c r="M255" s="173">
        <f>G255*(1+L255/100)</f>
        <v>0</v>
      </c>
      <c r="N255" s="171">
        <v>0</v>
      </c>
      <c r="O255" s="171">
        <f>ROUND(E255*N255,2)</f>
        <v>0</v>
      </c>
      <c r="P255" s="171">
        <v>0</v>
      </c>
      <c r="Q255" s="171">
        <f>ROUND(E255*P255,2)</f>
        <v>0</v>
      </c>
      <c r="R255" s="173" t="s">
        <v>265</v>
      </c>
      <c r="S255" s="173" t="s">
        <v>156</v>
      </c>
      <c r="T255" s="160">
        <v>0</v>
      </c>
      <c r="U255" s="160">
        <f>ROUND(E255*T255,2)</f>
        <v>0</v>
      </c>
      <c r="V255" s="160"/>
      <c r="W255" s="160" t="s">
        <v>469</v>
      </c>
      <c r="X255" s="160" t="s">
        <v>158</v>
      </c>
      <c r="Y255" s="150"/>
      <c r="Z255" s="150"/>
      <c r="AA255" s="150"/>
      <c r="AB255" s="150"/>
      <c r="AC255" s="150"/>
      <c r="AD255" s="150"/>
      <c r="AE255" s="150"/>
      <c r="AF255" s="150" t="s">
        <v>470</v>
      </c>
      <c r="AG255" s="150"/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</row>
    <row r="256" spans="1:59" outlineLevel="2" x14ac:dyDescent="0.2">
      <c r="A256" s="157"/>
      <c r="B256" s="158"/>
      <c r="C256" s="191" t="s">
        <v>471</v>
      </c>
      <c r="D256" s="187"/>
      <c r="E256" s="188"/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50"/>
      <c r="Z256" s="150"/>
      <c r="AA256" s="150"/>
      <c r="AB256" s="150"/>
      <c r="AC256" s="150"/>
      <c r="AD256" s="150"/>
      <c r="AE256" s="150"/>
      <c r="AF256" s="150" t="s">
        <v>186</v>
      </c>
      <c r="AG256" s="150">
        <v>0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</row>
    <row r="257" spans="1:59" outlineLevel="3" x14ac:dyDescent="0.2">
      <c r="A257" s="157"/>
      <c r="B257" s="158"/>
      <c r="C257" s="191" t="s">
        <v>472</v>
      </c>
      <c r="D257" s="187"/>
      <c r="E257" s="188"/>
      <c r="F257" s="160"/>
      <c r="G257" s="160"/>
      <c r="H257" s="160"/>
      <c r="I257" s="160"/>
      <c r="J257" s="160"/>
      <c r="K257" s="160"/>
      <c r="L257" s="160"/>
      <c r="M257" s="160"/>
      <c r="N257" s="159"/>
      <c r="O257" s="159"/>
      <c r="P257" s="159"/>
      <c r="Q257" s="159"/>
      <c r="R257" s="160"/>
      <c r="S257" s="160"/>
      <c r="T257" s="160"/>
      <c r="U257" s="160"/>
      <c r="V257" s="160"/>
      <c r="W257" s="160"/>
      <c r="X257" s="160"/>
      <c r="Y257" s="150"/>
      <c r="Z257" s="150"/>
      <c r="AA257" s="150"/>
      <c r="AB257" s="150"/>
      <c r="AC257" s="150"/>
      <c r="AD257" s="150"/>
      <c r="AE257" s="150"/>
      <c r="AF257" s="150" t="s">
        <v>186</v>
      </c>
      <c r="AG257" s="150">
        <v>0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</row>
    <row r="258" spans="1:59" outlineLevel="3" x14ac:dyDescent="0.2">
      <c r="A258" s="157"/>
      <c r="B258" s="158"/>
      <c r="C258" s="191" t="s">
        <v>482</v>
      </c>
      <c r="D258" s="187"/>
      <c r="E258" s="188">
        <v>234.27019000000001</v>
      </c>
      <c r="F258" s="160"/>
      <c r="G258" s="160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50"/>
      <c r="Z258" s="150"/>
      <c r="AA258" s="150"/>
      <c r="AB258" s="150"/>
      <c r="AC258" s="150"/>
      <c r="AD258" s="150"/>
      <c r="AE258" s="150"/>
      <c r="AF258" s="150" t="s">
        <v>186</v>
      </c>
      <c r="AG258" s="150">
        <v>0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</row>
    <row r="259" spans="1:59" outlineLevel="1" x14ac:dyDescent="0.2">
      <c r="A259" s="168">
        <v>83</v>
      </c>
      <c r="B259" s="169" t="s">
        <v>483</v>
      </c>
      <c r="C259" s="182" t="s">
        <v>484</v>
      </c>
      <c r="D259" s="170" t="s">
        <v>179</v>
      </c>
      <c r="E259" s="171">
        <v>16.73358</v>
      </c>
      <c r="F259" s="172"/>
      <c r="G259" s="173">
        <f>ROUND(E259*F259,2)</f>
        <v>0</v>
      </c>
      <c r="H259" s="172">
        <v>0</v>
      </c>
      <c r="I259" s="173">
        <f>ROUND(E259*H259,2)</f>
        <v>0</v>
      </c>
      <c r="J259" s="172">
        <v>369.5</v>
      </c>
      <c r="K259" s="173">
        <f>ROUND(E259*J259,2)</f>
        <v>6183.06</v>
      </c>
      <c r="L259" s="173">
        <v>21</v>
      </c>
      <c r="M259" s="173">
        <f>G259*(1+L259/100)</f>
        <v>0</v>
      </c>
      <c r="N259" s="171">
        <v>0</v>
      </c>
      <c r="O259" s="171">
        <f>ROUND(E259*N259,2)</f>
        <v>0</v>
      </c>
      <c r="P259" s="171">
        <v>0</v>
      </c>
      <c r="Q259" s="171">
        <f>ROUND(E259*P259,2)</f>
        <v>0</v>
      </c>
      <c r="R259" s="173" t="s">
        <v>265</v>
      </c>
      <c r="S259" s="173" t="s">
        <v>156</v>
      </c>
      <c r="T259" s="160">
        <v>0.94199999999999995</v>
      </c>
      <c r="U259" s="160">
        <f>ROUND(E259*T259,2)</f>
        <v>15.76</v>
      </c>
      <c r="V259" s="160"/>
      <c r="W259" s="160" t="s">
        <v>469</v>
      </c>
      <c r="X259" s="160" t="s">
        <v>158</v>
      </c>
      <c r="Y259" s="150"/>
      <c r="Z259" s="150"/>
      <c r="AA259" s="150"/>
      <c r="AB259" s="150"/>
      <c r="AC259" s="150"/>
      <c r="AD259" s="150"/>
      <c r="AE259" s="150"/>
      <c r="AF259" s="150" t="s">
        <v>470</v>
      </c>
      <c r="AG259" s="150"/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</row>
    <row r="260" spans="1:59" outlineLevel="2" x14ac:dyDescent="0.2">
      <c r="A260" s="157"/>
      <c r="B260" s="158"/>
      <c r="C260" s="253" t="s">
        <v>485</v>
      </c>
      <c r="D260" s="254"/>
      <c r="E260" s="254"/>
      <c r="F260" s="254"/>
      <c r="G260" s="254"/>
      <c r="H260" s="160"/>
      <c r="I260" s="160"/>
      <c r="J260" s="160"/>
      <c r="K260" s="160"/>
      <c r="L260" s="160"/>
      <c r="M260" s="160"/>
      <c r="N260" s="159"/>
      <c r="O260" s="159"/>
      <c r="P260" s="159"/>
      <c r="Q260" s="159"/>
      <c r="R260" s="160"/>
      <c r="S260" s="160"/>
      <c r="T260" s="160"/>
      <c r="U260" s="160"/>
      <c r="V260" s="160"/>
      <c r="W260" s="160"/>
      <c r="X260" s="160"/>
      <c r="Y260" s="150"/>
      <c r="Z260" s="150"/>
      <c r="AA260" s="150"/>
      <c r="AB260" s="150"/>
      <c r="AC260" s="150"/>
      <c r="AD260" s="150"/>
      <c r="AE260" s="150"/>
      <c r="AF260" s="150" t="s">
        <v>161</v>
      </c>
      <c r="AG260" s="150"/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</row>
    <row r="261" spans="1:59" outlineLevel="2" x14ac:dyDescent="0.2">
      <c r="A261" s="157"/>
      <c r="B261" s="158"/>
      <c r="C261" s="191" t="s">
        <v>471</v>
      </c>
      <c r="D261" s="187"/>
      <c r="E261" s="188"/>
      <c r="F261" s="160"/>
      <c r="G261" s="160"/>
      <c r="H261" s="160"/>
      <c r="I261" s="160"/>
      <c r="J261" s="160"/>
      <c r="K261" s="160"/>
      <c r="L261" s="160"/>
      <c r="M261" s="160"/>
      <c r="N261" s="159"/>
      <c r="O261" s="159"/>
      <c r="P261" s="159"/>
      <c r="Q261" s="159"/>
      <c r="R261" s="160"/>
      <c r="S261" s="160"/>
      <c r="T261" s="160"/>
      <c r="U261" s="160"/>
      <c r="V261" s="160"/>
      <c r="W261" s="160"/>
      <c r="X261" s="160"/>
      <c r="Y261" s="150"/>
      <c r="Z261" s="150"/>
      <c r="AA261" s="150"/>
      <c r="AB261" s="150"/>
      <c r="AC261" s="150"/>
      <c r="AD261" s="150"/>
      <c r="AE261" s="150"/>
      <c r="AF261" s="150" t="s">
        <v>186</v>
      </c>
      <c r="AG261" s="150">
        <v>0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</row>
    <row r="262" spans="1:59" outlineLevel="3" x14ac:dyDescent="0.2">
      <c r="A262" s="157"/>
      <c r="B262" s="158"/>
      <c r="C262" s="191" t="s">
        <v>472</v>
      </c>
      <c r="D262" s="187"/>
      <c r="E262" s="188"/>
      <c r="F262" s="160"/>
      <c r="G262" s="160"/>
      <c r="H262" s="160"/>
      <c r="I262" s="160"/>
      <c r="J262" s="160"/>
      <c r="K262" s="160"/>
      <c r="L262" s="160"/>
      <c r="M262" s="160"/>
      <c r="N262" s="159"/>
      <c r="O262" s="159"/>
      <c r="P262" s="159"/>
      <c r="Q262" s="159"/>
      <c r="R262" s="160"/>
      <c r="S262" s="160"/>
      <c r="T262" s="160"/>
      <c r="U262" s="160"/>
      <c r="V262" s="160"/>
      <c r="W262" s="160"/>
      <c r="X262" s="160"/>
      <c r="Y262" s="150"/>
      <c r="Z262" s="150"/>
      <c r="AA262" s="150"/>
      <c r="AB262" s="150"/>
      <c r="AC262" s="150"/>
      <c r="AD262" s="150"/>
      <c r="AE262" s="150"/>
      <c r="AF262" s="150" t="s">
        <v>186</v>
      </c>
      <c r="AG262" s="150">
        <v>0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</row>
    <row r="263" spans="1:59" outlineLevel="3" x14ac:dyDescent="0.2">
      <c r="A263" s="157"/>
      <c r="B263" s="158"/>
      <c r="C263" s="191" t="s">
        <v>473</v>
      </c>
      <c r="D263" s="187"/>
      <c r="E263" s="188">
        <v>16.73358</v>
      </c>
      <c r="F263" s="160"/>
      <c r="G263" s="160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50"/>
      <c r="Z263" s="150"/>
      <c r="AA263" s="150"/>
      <c r="AB263" s="150"/>
      <c r="AC263" s="150"/>
      <c r="AD263" s="150"/>
      <c r="AE263" s="150"/>
      <c r="AF263" s="150" t="s">
        <v>186</v>
      </c>
      <c r="AG263" s="150">
        <v>0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</row>
    <row r="264" spans="1:59" ht="22.5" outlineLevel="1" x14ac:dyDescent="0.2">
      <c r="A264" s="168">
        <v>84</v>
      </c>
      <c r="B264" s="169" t="s">
        <v>486</v>
      </c>
      <c r="C264" s="182" t="s">
        <v>487</v>
      </c>
      <c r="D264" s="170" t="s">
        <v>179</v>
      </c>
      <c r="E264" s="171">
        <v>133.86868000000001</v>
      </c>
      <c r="F264" s="172"/>
      <c r="G264" s="173">
        <f>ROUND(E264*F264,2)</f>
        <v>0</v>
      </c>
      <c r="H264" s="172">
        <v>0</v>
      </c>
      <c r="I264" s="173">
        <f>ROUND(E264*H264,2)</f>
        <v>0</v>
      </c>
      <c r="J264" s="172">
        <v>41.2</v>
      </c>
      <c r="K264" s="173">
        <f>ROUND(E264*J264,2)</f>
        <v>5515.39</v>
      </c>
      <c r="L264" s="173">
        <v>21</v>
      </c>
      <c r="M264" s="173">
        <f>G264*(1+L264/100)</f>
        <v>0</v>
      </c>
      <c r="N264" s="171">
        <v>0</v>
      </c>
      <c r="O264" s="171">
        <f>ROUND(E264*N264,2)</f>
        <v>0</v>
      </c>
      <c r="P264" s="171">
        <v>0</v>
      </c>
      <c r="Q264" s="171">
        <f>ROUND(E264*P264,2)</f>
        <v>0</v>
      </c>
      <c r="R264" s="173" t="s">
        <v>265</v>
      </c>
      <c r="S264" s="173" t="s">
        <v>156</v>
      </c>
      <c r="T264" s="160">
        <v>0.11</v>
      </c>
      <c r="U264" s="160">
        <f>ROUND(E264*T264,2)</f>
        <v>14.73</v>
      </c>
      <c r="V264" s="160"/>
      <c r="W264" s="160" t="s">
        <v>469</v>
      </c>
      <c r="X264" s="160" t="s">
        <v>158</v>
      </c>
      <c r="Y264" s="150"/>
      <c r="Z264" s="150"/>
      <c r="AA264" s="150"/>
      <c r="AB264" s="150"/>
      <c r="AC264" s="150"/>
      <c r="AD264" s="150"/>
      <c r="AE264" s="150"/>
      <c r="AF264" s="150" t="s">
        <v>470</v>
      </c>
      <c r="AG264" s="150"/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</row>
    <row r="265" spans="1:59" outlineLevel="2" x14ac:dyDescent="0.2">
      <c r="A265" s="157"/>
      <c r="B265" s="158"/>
      <c r="C265" s="191" t="s">
        <v>471</v>
      </c>
      <c r="D265" s="187"/>
      <c r="E265" s="188"/>
      <c r="F265" s="160"/>
      <c r="G265" s="160"/>
      <c r="H265" s="160"/>
      <c r="I265" s="160"/>
      <c r="J265" s="160"/>
      <c r="K265" s="160"/>
      <c r="L265" s="160"/>
      <c r="M265" s="160"/>
      <c r="N265" s="159"/>
      <c r="O265" s="159"/>
      <c r="P265" s="159"/>
      <c r="Q265" s="159"/>
      <c r="R265" s="160"/>
      <c r="S265" s="160"/>
      <c r="T265" s="160"/>
      <c r="U265" s="160"/>
      <c r="V265" s="160"/>
      <c r="W265" s="160"/>
      <c r="X265" s="160"/>
      <c r="Y265" s="150"/>
      <c r="Z265" s="150"/>
      <c r="AA265" s="150"/>
      <c r="AB265" s="150"/>
      <c r="AC265" s="150"/>
      <c r="AD265" s="150"/>
      <c r="AE265" s="150"/>
      <c r="AF265" s="150" t="s">
        <v>186</v>
      </c>
      <c r="AG265" s="150">
        <v>0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</row>
    <row r="266" spans="1:59" outlineLevel="3" x14ac:dyDescent="0.2">
      <c r="A266" s="157"/>
      <c r="B266" s="158"/>
      <c r="C266" s="191" t="s">
        <v>472</v>
      </c>
      <c r="D266" s="187"/>
      <c r="E266" s="188"/>
      <c r="F266" s="160"/>
      <c r="G266" s="160"/>
      <c r="H266" s="160"/>
      <c r="I266" s="160"/>
      <c r="J266" s="160"/>
      <c r="K266" s="160"/>
      <c r="L266" s="160"/>
      <c r="M266" s="160"/>
      <c r="N266" s="159"/>
      <c r="O266" s="159"/>
      <c r="P266" s="159"/>
      <c r="Q266" s="159"/>
      <c r="R266" s="160"/>
      <c r="S266" s="160"/>
      <c r="T266" s="160"/>
      <c r="U266" s="160"/>
      <c r="V266" s="160"/>
      <c r="W266" s="160"/>
      <c r="X266" s="160"/>
      <c r="Y266" s="150"/>
      <c r="Z266" s="150"/>
      <c r="AA266" s="150"/>
      <c r="AB266" s="150"/>
      <c r="AC266" s="150"/>
      <c r="AD266" s="150"/>
      <c r="AE266" s="150"/>
      <c r="AF266" s="150" t="s">
        <v>186</v>
      </c>
      <c r="AG266" s="150">
        <v>0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</row>
    <row r="267" spans="1:59" outlineLevel="3" x14ac:dyDescent="0.2">
      <c r="A267" s="157"/>
      <c r="B267" s="158"/>
      <c r="C267" s="191" t="s">
        <v>488</v>
      </c>
      <c r="D267" s="187"/>
      <c r="E267" s="188">
        <v>133.86868000000001</v>
      </c>
      <c r="F267" s="160"/>
      <c r="G267" s="160"/>
      <c r="H267" s="160"/>
      <c r="I267" s="160"/>
      <c r="J267" s="160"/>
      <c r="K267" s="160"/>
      <c r="L267" s="160"/>
      <c r="M267" s="160"/>
      <c r="N267" s="159"/>
      <c r="O267" s="159"/>
      <c r="P267" s="159"/>
      <c r="Q267" s="159"/>
      <c r="R267" s="160"/>
      <c r="S267" s="160"/>
      <c r="T267" s="160"/>
      <c r="U267" s="160"/>
      <c r="V267" s="160"/>
      <c r="W267" s="160"/>
      <c r="X267" s="160"/>
      <c r="Y267" s="150"/>
      <c r="Z267" s="150"/>
      <c r="AA267" s="150"/>
      <c r="AB267" s="150"/>
      <c r="AC267" s="150"/>
      <c r="AD267" s="150"/>
      <c r="AE267" s="150"/>
      <c r="AF267" s="150" t="s">
        <v>186</v>
      </c>
      <c r="AG267" s="150">
        <v>0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</row>
    <row r="268" spans="1:59" outlineLevel="1" x14ac:dyDescent="0.2">
      <c r="A268" s="168">
        <v>85</v>
      </c>
      <c r="B268" s="169" t="s">
        <v>489</v>
      </c>
      <c r="C268" s="182" t="s">
        <v>490</v>
      </c>
      <c r="D268" s="170" t="s">
        <v>179</v>
      </c>
      <c r="E268" s="171">
        <v>16.73358</v>
      </c>
      <c r="F268" s="172"/>
      <c r="G268" s="173">
        <f>ROUND(E268*F268,2)</f>
        <v>0</v>
      </c>
      <c r="H268" s="172">
        <v>0</v>
      </c>
      <c r="I268" s="173">
        <f>ROUND(E268*H268,2)</f>
        <v>0</v>
      </c>
      <c r="J268" s="172">
        <v>300</v>
      </c>
      <c r="K268" s="173">
        <f>ROUND(E268*J268,2)</f>
        <v>5020.07</v>
      </c>
      <c r="L268" s="173">
        <v>21</v>
      </c>
      <c r="M268" s="173">
        <f>G268*(1+L268/100)</f>
        <v>0</v>
      </c>
      <c r="N268" s="171">
        <v>0</v>
      </c>
      <c r="O268" s="171">
        <f>ROUND(E268*N268,2)</f>
        <v>0</v>
      </c>
      <c r="P268" s="171">
        <v>0</v>
      </c>
      <c r="Q268" s="171">
        <f>ROUND(E268*P268,2)</f>
        <v>0</v>
      </c>
      <c r="R268" s="173" t="s">
        <v>265</v>
      </c>
      <c r="S268" s="173" t="s">
        <v>491</v>
      </c>
      <c r="T268" s="160">
        <v>0</v>
      </c>
      <c r="U268" s="160">
        <f>ROUND(E268*T268,2)</f>
        <v>0</v>
      </c>
      <c r="V268" s="160"/>
      <c r="W268" s="160" t="s">
        <v>469</v>
      </c>
      <c r="X268" s="160" t="s">
        <v>158</v>
      </c>
      <c r="Y268" s="150"/>
      <c r="Z268" s="150"/>
      <c r="AA268" s="150"/>
      <c r="AB268" s="150"/>
      <c r="AC268" s="150"/>
      <c r="AD268" s="150"/>
      <c r="AE268" s="150"/>
      <c r="AF268" s="150" t="s">
        <v>470</v>
      </c>
      <c r="AG268" s="150"/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</row>
    <row r="269" spans="1:59" outlineLevel="2" x14ac:dyDescent="0.2">
      <c r="A269" s="157"/>
      <c r="B269" s="158"/>
      <c r="C269" s="191" t="s">
        <v>471</v>
      </c>
      <c r="D269" s="187"/>
      <c r="E269" s="188"/>
      <c r="F269" s="160"/>
      <c r="G269" s="160"/>
      <c r="H269" s="160"/>
      <c r="I269" s="160"/>
      <c r="J269" s="160"/>
      <c r="K269" s="160"/>
      <c r="L269" s="160"/>
      <c r="M269" s="160"/>
      <c r="N269" s="159"/>
      <c r="O269" s="159"/>
      <c r="P269" s="159"/>
      <c r="Q269" s="159"/>
      <c r="R269" s="160"/>
      <c r="S269" s="160"/>
      <c r="T269" s="160"/>
      <c r="U269" s="160"/>
      <c r="V269" s="160"/>
      <c r="W269" s="160"/>
      <c r="X269" s="160"/>
      <c r="Y269" s="150"/>
      <c r="Z269" s="150"/>
      <c r="AA269" s="150"/>
      <c r="AB269" s="150"/>
      <c r="AC269" s="150"/>
      <c r="AD269" s="150"/>
      <c r="AE269" s="150"/>
      <c r="AF269" s="150" t="s">
        <v>186</v>
      </c>
      <c r="AG269" s="150">
        <v>0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</row>
    <row r="270" spans="1:59" outlineLevel="3" x14ac:dyDescent="0.2">
      <c r="A270" s="157"/>
      <c r="B270" s="158"/>
      <c r="C270" s="191" t="s">
        <v>472</v>
      </c>
      <c r="D270" s="187"/>
      <c r="E270" s="188"/>
      <c r="F270" s="160"/>
      <c r="G270" s="160"/>
      <c r="H270" s="160"/>
      <c r="I270" s="160"/>
      <c r="J270" s="160"/>
      <c r="K270" s="160"/>
      <c r="L270" s="160"/>
      <c r="M270" s="160"/>
      <c r="N270" s="159"/>
      <c r="O270" s="159"/>
      <c r="P270" s="159"/>
      <c r="Q270" s="159"/>
      <c r="R270" s="160"/>
      <c r="S270" s="160"/>
      <c r="T270" s="160"/>
      <c r="U270" s="160"/>
      <c r="V270" s="160"/>
      <c r="W270" s="160"/>
      <c r="X270" s="160"/>
      <c r="Y270" s="150"/>
      <c r="Z270" s="150"/>
      <c r="AA270" s="150"/>
      <c r="AB270" s="150"/>
      <c r="AC270" s="150"/>
      <c r="AD270" s="150"/>
      <c r="AE270" s="150"/>
      <c r="AF270" s="150" t="s">
        <v>186</v>
      </c>
      <c r="AG270" s="150">
        <v>0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</row>
    <row r="271" spans="1:59" outlineLevel="3" x14ac:dyDescent="0.2">
      <c r="A271" s="157"/>
      <c r="B271" s="158"/>
      <c r="C271" s="191" t="s">
        <v>473</v>
      </c>
      <c r="D271" s="187"/>
      <c r="E271" s="188">
        <v>16.73358</v>
      </c>
      <c r="F271" s="160"/>
      <c r="G271" s="160"/>
      <c r="H271" s="160"/>
      <c r="I271" s="160"/>
      <c r="J271" s="160"/>
      <c r="K271" s="160"/>
      <c r="L271" s="160"/>
      <c r="M271" s="160"/>
      <c r="N271" s="159"/>
      <c r="O271" s="159"/>
      <c r="P271" s="159"/>
      <c r="Q271" s="159"/>
      <c r="R271" s="160"/>
      <c r="S271" s="160"/>
      <c r="T271" s="160"/>
      <c r="U271" s="160"/>
      <c r="V271" s="160"/>
      <c r="W271" s="160"/>
      <c r="X271" s="160"/>
      <c r="Y271" s="150"/>
      <c r="Z271" s="150"/>
      <c r="AA271" s="150"/>
      <c r="AB271" s="150"/>
      <c r="AC271" s="150"/>
      <c r="AD271" s="150"/>
      <c r="AE271" s="150"/>
      <c r="AF271" s="150" t="s">
        <v>186</v>
      </c>
      <c r="AG271" s="150">
        <v>0</v>
      </c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</row>
    <row r="272" spans="1:59" x14ac:dyDescent="0.2">
      <c r="A272" s="3"/>
      <c r="B272" s="4"/>
      <c r="C272" s="184"/>
      <c r="D272" s="6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AD272">
        <v>15</v>
      </c>
      <c r="AE272">
        <v>21</v>
      </c>
      <c r="AF272" t="s">
        <v>138</v>
      </c>
    </row>
    <row r="273" spans="1:32" x14ac:dyDescent="0.2">
      <c r="A273" s="153"/>
      <c r="B273" s="154" t="s">
        <v>29</v>
      </c>
      <c r="C273" s="185"/>
      <c r="D273" s="155"/>
      <c r="E273" s="156"/>
      <c r="F273" s="156"/>
      <c r="G273" s="167">
        <f>G8+G17+G37+G39+G55+G60+G66+G98+G104+G130+G139+G146+G161+G184+G197+G231+G241</f>
        <v>0</v>
      </c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AD273">
        <f>SUMIF(L7:L271,AD272,G7:G271)</f>
        <v>0</v>
      </c>
      <c r="AE273">
        <f>SUMIF(L7:L271,AE272,G7:G271)</f>
        <v>0</v>
      </c>
      <c r="AF273" t="s">
        <v>174</v>
      </c>
    </row>
    <row r="274" spans="1:32" x14ac:dyDescent="0.2">
      <c r="C274" s="186"/>
      <c r="D274" s="10"/>
      <c r="AF274" t="s">
        <v>175</v>
      </c>
    </row>
    <row r="275" spans="1:32" x14ac:dyDescent="0.2">
      <c r="D275" s="10"/>
    </row>
    <row r="276" spans="1:32" x14ac:dyDescent="0.2">
      <c r="D276" s="10"/>
    </row>
    <row r="277" spans="1:32" x14ac:dyDescent="0.2">
      <c r="D277" s="10"/>
    </row>
    <row r="278" spans="1:32" x14ac:dyDescent="0.2">
      <c r="D278" s="10"/>
    </row>
    <row r="279" spans="1:32" x14ac:dyDescent="0.2">
      <c r="D279" s="10"/>
    </row>
    <row r="280" spans="1:32" x14ac:dyDescent="0.2">
      <c r="D280" s="10"/>
    </row>
    <row r="281" spans="1:32" x14ac:dyDescent="0.2">
      <c r="D281" s="10"/>
    </row>
    <row r="282" spans="1:32" x14ac:dyDescent="0.2">
      <c r="D282" s="10"/>
    </row>
    <row r="283" spans="1:32" x14ac:dyDescent="0.2">
      <c r="D283" s="10"/>
    </row>
    <row r="284" spans="1:32" x14ac:dyDescent="0.2">
      <c r="D284" s="10"/>
    </row>
    <row r="285" spans="1:32" x14ac:dyDescent="0.2">
      <c r="D285" s="10"/>
    </row>
    <row r="286" spans="1:32" x14ac:dyDescent="0.2">
      <c r="D286" s="10"/>
    </row>
    <row r="287" spans="1:32" x14ac:dyDescent="0.2">
      <c r="D287" s="10"/>
    </row>
    <row r="288" spans="1:32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pyUDQdo5x0wpayLDIiQW2NOhAzSfcATPEjSYUhB0lwjLI7f4JgCjCbfOZ9BF2CM7hiNoKEYRd2W/HZWwz1+9g==" saltValue="OqVdyNjqfMdET6HCZabNBw==" spinCount="100000" sheet="1" formatRows="0"/>
  <mergeCells count="37">
    <mergeCell ref="C260:G260"/>
    <mergeCell ref="C190:G190"/>
    <mergeCell ref="C193:G193"/>
    <mergeCell ref="C199:G199"/>
    <mergeCell ref="C201:G201"/>
    <mergeCell ref="C221:G221"/>
    <mergeCell ref="C251:G251"/>
    <mergeCell ref="C180:G180"/>
    <mergeCell ref="C88:G88"/>
    <mergeCell ref="C100:G100"/>
    <mergeCell ref="C107:G107"/>
    <mergeCell ref="C126:G126"/>
    <mergeCell ref="C132:G132"/>
    <mergeCell ref="C141:G141"/>
    <mergeCell ref="C148:G148"/>
    <mergeCell ref="C150:G150"/>
    <mergeCell ref="C152:G152"/>
    <mergeCell ref="C157:G157"/>
    <mergeCell ref="C167:G167"/>
    <mergeCell ref="C84:G84"/>
    <mergeCell ref="C15:G15"/>
    <mergeCell ref="C21:G21"/>
    <mergeCell ref="C28:G28"/>
    <mergeCell ref="C29:G29"/>
    <mergeCell ref="C30:G30"/>
    <mergeCell ref="C31:G31"/>
    <mergeCell ref="C68:G68"/>
    <mergeCell ref="C71:G71"/>
    <mergeCell ref="C75:G75"/>
    <mergeCell ref="C78:G78"/>
    <mergeCell ref="C83:G83"/>
    <mergeCell ref="C13:G13"/>
    <mergeCell ref="A1:G1"/>
    <mergeCell ref="C2:G2"/>
    <mergeCell ref="C3:G3"/>
    <mergeCell ref="C4:G4"/>
    <mergeCell ref="C10:G10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8AC66-BF77-4AB0-B65D-A60598BEB1FC}">
  <sheetPr>
    <outlinePr summaryBelow="0"/>
  </sheetPr>
  <dimension ref="A1:BG5000"/>
  <sheetViews>
    <sheetView workbookViewId="0">
      <pane xSplit="1" topLeftCell="B1" activePane="topRight" state="frozen"/>
      <selection activeCell="A8" sqref="A8"/>
      <selection pane="topRight" activeCell="AA28" sqref="AA28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55" t="s">
        <v>176</v>
      </c>
      <c r="B1" s="255"/>
      <c r="C1" s="255"/>
      <c r="D1" s="255"/>
      <c r="E1" s="255"/>
      <c r="F1" s="255"/>
      <c r="G1" s="255"/>
      <c r="AF1" t="s">
        <v>123</v>
      </c>
    </row>
    <row r="2" spans="1:59" ht="25.15" customHeight="1" x14ac:dyDescent="0.2">
      <c r="A2" s="49" t="s">
        <v>7</v>
      </c>
      <c r="B2" s="48" t="s">
        <v>43</v>
      </c>
      <c r="C2" s="256" t="s">
        <v>44</v>
      </c>
      <c r="D2" s="257"/>
      <c r="E2" s="257"/>
      <c r="F2" s="257"/>
      <c r="G2" s="258"/>
      <c r="AF2" t="s">
        <v>124</v>
      </c>
    </row>
    <row r="3" spans="1:59" ht="25.15" customHeight="1" x14ac:dyDescent="0.2">
      <c r="A3" s="49" t="s">
        <v>8</v>
      </c>
      <c r="B3" s="48" t="s">
        <v>61</v>
      </c>
      <c r="C3" s="256" t="s">
        <v>62</v>
      </c>
      <c r="D3" s="257"/>
      <c r="E3" s="257"/>
      <c r="F3" s="257"/>
      <c r="G3" s="258"/>
      <c r="AB3" s="124" t="s">
        <v>124</v>
      </c>
      <c r="AF3" t="s">
        <v>128</v>
      </c>
    </row>
    <row r="4" spans="1:59" ht="25.15" customHeight="1" x14ac:dyDescent="0.2">
      <c r="A4" s="143" t="s">
        <v>9</v>
      </c>
      <c r="B4" s="144" t="s">
        <v>64</v>
      </c>
      <c r="C4" s="259" t="s">
        <v>65</v>
      </c>
      <c r="D4" s="260"/>
      <c r="E4" s="260"/>
      <c r="F4" s="260"/>
      <c r="G4" s="261"/>
      <c r="AF4" t="s">
        <v>129</v>
      </c>
    </row>
    <row r="5" spans="1:59" x14ac:dyDescent="0.2">
      <c r="D5" s="10"/>
    </row>
    <row r="6" spans="1:59" ht="38.25" x14ac:dyDescent="0.2">
      <c r="A6" s="146" t="s">
        <v>130</v>
      </c>
      <c r="B6" s="148" t="s">
        <v>131</v>
      </c>
      <c r="C6" s="148" t="s">
        <v>132</v>
      </c>
      <c r="D6" s="147" t="s">
        <v>133</v>
      </c>
      <c r="E6" s="146" t="s">
        <v>134</v>
      </c>
      <c r="F6" s="145" t="s">
        <v>135</v>
      </c>
      <c r="G6" s="146" t="s">
        <v>29</v>
      </c>
      <c r="H6" s="149" t="s">
        <v>30</v>
      </c>
      <c r="I6" s="149" t="s">
        <v>136</v>
      </c>
      <c r="J6" s="149" t="s">
        <v>31</v>
      </c>
      <c r="K6" s="149" t="s">
        <v>137</v>
      </c>
      <c r="L6" s="149" t="s">
        <v>138</v>
      </c>
      <c r="M6" s="149" t="s">
        <v>139</v>
      </c>
      <c r="N6" s="149" t="s">
        <v>140</v>
      </c>
      <c r="O6" s="149" t="s">
        <v>141</v>
      </c>
      <c r="P6" s="149" t="s">
        <v>142</v>
      </c>
      <c r="Q6" s="149" t="s">
        <v>143</v>
      </c>
      <c r="R6" s="149" t="s">
        <v>144</v>
      </c>
      <c r="S6" s="149" t="s">
        <v>145</v>
      </c>
      <c r="T6" s="149" t="s">
        <v>146</v>
      </c>
      <c r="U6" s="149" t="s">
        <v>147</v>
      </c>
      <c r="V6" s="149" t="s">
        <v>148</v>
      </c>
      <c r="W6" s="149" t="s">
        <v>149</v>
      </c>
      <c r="X6" s="149" t="s">
        <v>150</v>
      </c>
    </row>
    <row r="7" spans="1:59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</row>
    <row r="8" spans="1:59" x14ac:dyDescent="0.2">
      <c r="A8" s="162" t="s">
        <v>151</v>
      </c>
      <c r="B8" s="163" t="s">
        <v>97</v>
      </c>
      <c r="C8" s="181" t="s">
        <v>98</v>
      </c>
      <c r="D8" s="164"/>
      <c r="E8" s="165"/>
      <c r="F8" s="166"/>
      <c r="G8" s="166">
        <f>SUMIF(AF9:AF9,"&lt;&gt;NOR",G9:G9)</f>
        <v>0</v>
      </c>
      <c r="H8" s="166"/>
      <c r="I8" s="166">
        <f>SUM(I9:I9)</f>
        <v>0</v>
      </c>
      <c r="J8" s="166"/>
      <c r="K8" s="166">
        <f>SUM(K9:K9)</f>
        <v>431074</v>
      </c>
      <c r="L8" s="166"/>
      <c r="M8" s="166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6"/>
      <c r="S8" s="166"/>
      <c r="T8" s="161"/>
      <c r="U8" s="161">
        <f>SUM(U9:U9)</f>
        <v>0</v>
      </c>
      <c r="V8" s="161"/>
      <c r="W8" s="161"/>
      <c r="X8" s="161"/>
      <c r="AF8" t="s">
        <v>152</v>
      </c>
    </row>
    <row r="9" spans="1:59" outlineLevel="1" x14ac:dyDescent="0.2">
      <c r="A9" s="175">
        <v>1</v>
      </c>
      <c r="B9" s="176" t="s">
        <v>97</v>
      </c>
      <c r="C9" s="183" t="s">
        <v>493</v>
      </c>
      <c r="D9" s="177" t="s">
        <v>377</v>
      </c>
      <c r="E9" s="178">
        <v>1</v>
      </c>
      <c r="F9" s="179"/>
      <c r="G9" s="180">
        <f>ROUND(E9*F9,2)</f>
        <v>0</v>
      </c>
      <c r="H9" s="179">
        <v>0</v>
      </c>
      <c r="I9" s="180">
        <f>ROUND(E9*H9,2)</f>
        <v>0</v>
      </c>
      <c r="J9" s="179">
        <v>431074</v>
      </c>
      <c r="K9" s="180">
        <f>ROUND(E9*J9,2)</f>
        <v>431074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/>
      <c r="S9" s="180" t="s">
        <v>173</v>
      </c>
      <c r="T9" s="160">
        <v>0</v>
      </c>
      <c r="U9" s="160">
        <f>ROUND(E9*T9,2)</f>
        <v>0</v>
      </c>
      <c r="V9" s="160"/>
      <c r="W9" s="160" t="s">
        <v>181</v>
      </c>
      <c r="X9" s="160" t="s">
        <v>158</v>
      </c>
      <c r="Y9" s="150"/>
      <c r="Z9" s="150"/>
      <c r="AA9" s="150"/>
      <c r="AB9" s="150"/>
      <c r="AC9" s="150"/>
      <c r="AD9" s="150"/>
      <c r="AE9" s="150"/>
      <c r="AF9" s="150" t="s">
        <v>182</v>
      </c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</row>
    <row r="10" spans="1:59" x14ac:dyDescent="0.2">
      <c r="A10" s="162" t="s">
        <v>151</v>
      </c>
      <c r="B10" s="163" t="s">
        <v>113</v>
      </c>
      <c r="C10" s="181" t="s">
        <v>114</v>
      </c>
      <c r="D10" s="164"/>
      <c r="E10" s="165"/>
      <c r="F10" s="166"/>
      <c r="G10" s="166">
        <f>SUMIF(AF11:AF11,"&lt;&gt;NOR",G11:G11)</f>
        <v>0</v>
      </c>
      <c r="H10" s="166"/>
      <c r="I10" s="166">
        <f>SUM(I11:I11)</f>
        <v>0</v>
      </c>
      <c r="J10" s="166"/>
      <c r="K10" s="166">
        <f>SUM(K11:K11)</f>
        <v>212120.31</v>
      </c>
      <c r="L10" s="166"/>
      <c r="M10" s="166">
        <f>SUM(M11:M11)</f>
        <v>0</v>
      </c>
      <c r="N10" s="165"/>
      <c r="O10" s="165">
        <f>SUM(O11:O11)</f>
        <v>0</v>
      </c>
      <c r="P10" s="165"/>
      <c r="Q10" s="165">
        <f>SUM(Q11:Q11)</f>
        <v>0</v>
      </c>
      <c r="R10" s="166"/>
      <c r="S10" s="166"/>
      <c r="T10" s="161"/>
      <c r="U10" s="161">
        <f>SUM(U11:U11)</f>
        <v>0</v>
      </c>
      <c r="V10" s="161"/>
      <c r="W10" s="161"/>
      <c r="X10" s="161"/>
      <c r="AF10" t="s">
        <v>152</v>
      </c>
    </row>
    <row r="11" spans="1:59" outlineLevel="1" x14ac:dyDescent="0.2">
      <c r="A11" s="175">
        <v>2</v>
      </c>
      <c r="B11" s="176" t="s">
        <v>494</v>
      </c>
      <c r="C11" s="183" t="s">
        <v>495</v>
      </c>
      <c r="D11" s="177" t="s">
        <v>377</v>
      </c>
      <c r="E11" s="178">
        <v>1</v>
      </c>
      <c r="F11" s="179"/>
      <c r="G11" s="180">
        <f>ROUND(E11*F11,2)</f>
        <v>0</v>
      </c>
      <c r="H11" s="179">
        <v>0</v>
      </c>
      <c r="I11" s="180">
        <f>ROUND(E11*H11,2)</f>
        <v>0</v>
      </c>
      <c r="J11" s="179">
        <v>212120.31</v>
      </c>
      <c r="K11" s="180">
        <f>ROUND(E11*J11,2)</f>
        <v>212120.31</v>
      </c>
      <c r="L11" s="180">
        <v>21</v>
      </c>
      <c r="M11" s="180">
        <f>G11*(1+L11/100)</f>
        <v>0</v>
      </c>
      <c r="N11" s="178">
        <v>0</v>
      </c>
      <c r="O11" s="178">
        <f>ROUND(E11*N11,2)</f>
        <v>0</v>
      </c>
      <c r="P11" s="178">
        <v>0</v>
      </c>
      <c r="Q11" s="178">
        <f>ROUND(E11*P11,2)</f>
        <v>0</v>
      </c>
      <c r="R11" s="180"/>
      <c r="S11" s="180" t="s">
        <v>173</v>
      </c>
      <c r="T11" s="160">
        <v>0</v>
      </c>
      <c r="U11" s="160">
        <f>ROUND(E11*T11,2)</f>
        <v>0</v>
      </c>
      <c r="V11" s="160"/>
      <c r="W11" s="160" t="s">
        <v>181</v>
      </c>
      <c r="X11" s="160" t="s">
        <v>158</v>
      </c>
      <c r="Y11" s="150"/>
      <c r="Z11" s="150"/>
      <c r="AA11" s="150"/>
      <c r="AB11" s="150"/>
      <c r="AC11" s="150"/>
      <c r="AD11" s="150"/>
      <c r="AE11" s="150"/>
      <c r="AF11" s="150" t="s">
        <v>182</v>
      </c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</row>
    <row r="12" spans="1:59" x14ac:dyDescent="0.2">
      <c r="A12" s="162" t="s">
        <v>151</v>
      </c>
      <c r="B12" s="163" t="s">
        <v>115</v>
      </c>
      <c r="C12" s="181" t="s">
        <v>116</v>
      </c>
      <c r="D12" s="164"/>
      <c r="E12" s="165"/>
      <c r="F12" s="166"/>
      <c r="G12" s="166">
        <f>SUMIF(AF13:AF13,"&lt;&gt;NOR",G13:G13)</f>
        <v>0</v>
      </c>
      <c r="H12" s="166"/>
      <c r="I12" s="166">
        <f>SUM(I13:I13)</f>
        <v>0</v>
      </c>
      <c r="J12" s="166"/>
      <c r="K12" s="166">
        <f>SUM(K13:K13)</f>
        <v>51605</v>
      </c>
      <c r="L12" s="166"/>
      <c r="M12" s="166">
        <f>SUM(M13:M13)</f>
        <v>0</v>
      </c>
      <c r="N12" s="165"/>
      <c r="O12" s="165">
        <f>SUM(O13:O13)</f>
        <v>0</v>
      </c>
      <c r="P12" s="165"/>
      <c r="Q12" s="165">
        <f>SUM(Q13:Q13)</f>
        <v>0</v>
      </c>
      <c r="R12" s="166"/>
      <c r="S12" s="166"/>
      <c r="T12" s="161"/>
      <c r="U12" s="161">
        <f>SUM(U13:U13)</f>
        <v>0</v>
      </c>
      <c r="V12" s="161"/>
      <c r="W12" s="161"/>
      <c r="X12" s="161"/>
      <c r="AF12" t="s">
        <v>152</v>
      </c>
    </row>
    <row r="13" spans="1:59" outlineLevel="1" x14ac:dyDescent="0.2">
      <c r="A13" s="168">
        <v>3</v>
      </c>
      <c r="B13" s="169" t="s">
        <v>496</v>
      </c>
      <c r="C13" s="182" t="s">
        <v>497</v>
      </c>
      <c r="D13" s="170" t="s">
        <v>377</v>
      </c>
      <c r="E13" s="171">
        <v>1</v>
      </c>
      <c r="F13" s="172"/>
      <c r="G13" s="173">
        <f>ROUND(E13*F13,2)</f>
        <v>0</v>
      </c>
      <c r="H13" s="172">
        <v>0</v>
      </c>
      <c r="I13" s="173">
        <f>ROUND(E13*H13,2)</f>
        <v>0</v>
      </c>
      <c r="J13" s="172">
        <v>51605</v>
      </c>
      <c r="K13" s="173">
        <f>ROUND(E13*J13,2)</f>
        <v>51605</v>
      </c>
      <c r="L13" s="173">
        <v>21</v>
      </c>
      <c r="M13" s="173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3"/>
      <c r="S13" s="173" t="s">
        <v>173</v>
      </c>
      <c r="T13" s="160">
        <v>0</v>
      </c>
      <c r="U13" s="160">
        <f>ROUND(E13*T13,2)</f>
        <v>0</v>
      </c>
      <c r="V13" s="160"/>
      <c r="W13" s="160" t="s">
        <v>181</v>
      </c>
      <c r="X13" s="160" t="s">
        <v>158</v>
      </c>
      <c r="Y13" s="150"/>
      <c r="Z13" s="150"/>
      <c r="AA13" s="150"/>
      <c r="AB13" s="150"/>
      <c r="AC13" s="150"/>
      <c r="AD13" s="150"/>
      <c r="AE13" s="150"/>
      <c r="AF13" s="150" t="s">
        <v>182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</row>
    <row r="14" spans="1:59" x14ac:dyDescent="0.2">
      <c r="A14" s="3"/>
      <c r="B14" s="4"/>
      <c r="C14" s="184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D14">
        <v>15</v>
      </c>
      <c r="AE14">
        <v>21</v>
      </c>
      <c r="AF14" t="s">
        <v>138</v>
      </c>
    </row>
    <row r="15" spans="1:59" x14ac:dyDescent="0.2">
      <c r="A15" s="153"/>
      <c r="B15" s="154" t="s">
        <v>29</v>
      </c>
      <c r="C15" s="185"/>
      <c r="D15" s="155"/>
      <c r="E15" s="156"/>
      <c r="F15" s="156"/>
      <c r="G15" s="167">
        <f>G8+G10+G12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D15">
        <f>SUMIF(L7:L13,AD14,G7:G13)</f>
        <v>0</v>
      </c>
      <c r="AE15">
        <f>SUMIF(L7:L13,AE14,G7:G13)</f>
        <v>0</v>
      </c>
      <c r="AF15" t="s">
        <v>174</v>
      </c>
    </row>
    <row r="16" spans="1:59" x14ac:dyDescent="0.2">
      <c r="C16" s="186"/>
      <c r="D16" s="10"/>
      <c r="AF16" t="s">
        <v>175</v>
      </c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ID1Z2+4eKtqW7VcqV7OQPm0vnw0EjYX9nl+ey6fe4Zyjz1Aeqd61JGLQdqCPiiZEoYEeV5FkAff6NtILOJLKA==" saltValue="Agj62g32HPBgk6nI4FItKA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'1 1 Pol'!Názvy_tisku</vt:lpstr>
      <vt:lpstr>'1 2 Pol'!Názvy_tisku</vt:lpstr>
      <vt:lpstr>oadresa</vt:lpstr>
      <vt:lpstr>Stavba!Objednatel</vt:lpstr>
      <vt:lpstr>Stavba!Objekt</vt:lpstr>
      <vt:lpstr>'00 0 Naklady'!Oblast_tisku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Honza</cp:lastModifiedBy>
  <cp:lastPrinted>2023-04-18T10:21:38Z</cp:lastPrinted>
  <dcterms:created xsi:type="dcterms:W3CDTF">2009-04-08T07:15:50Z</dcterms:created>
  <dcterms:modified xsi:type="dcterms:W3CDTF">2023-05-03T12:40:40Z</dcterms:modified>
</cp:coreProperties>
</file>