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5"/>
  </bookViews>
  <sheets>
    <sheet name="Pokyny pro vyplnění" sheetId="1" r:id="rId1"/>
    <sheet name="Stavba" sheetId="2" r:id="rId2"/>
    <sheet name="VzorPolozky" sheetId="3" state="hidden" r:id="rId3"/>
    <sheet name="PS.01 PS1.01 Pol" sheetId="4" r:id="rId4"/>
    <sheet name="PS.01 PS1.02 Pol" sheetId="5" r:id="rId5"/>
    <sheet name="PS.01 PS1.VON Pol" sheetId="6" r:id="rId6"/>
  </sheets>
  <externalReferences>
    <externalReference r:id="rId9"/>
  </externalReferences>
  <definedNames>
    <definedName name="_xlnm.Print_Area" localSheetId="3">'PS.01 PS1.01 Pol'!$A$1:$X$68</definedName>
    <definedName name="_xlnm.Print_Area" localSheetId="4">'PS.01 PS1.02 Pol'!$A$1:$X$50</definedName>
    <definedName name="_xlnm.Print_Area" localSheetId="5">'PS.01 PS1.VON Pol'!$A$1:$X$38</definedName>
    <definedName name="_xlnm.Print_Area" localSheetId="1">'Stavba'!$A$1:$J$63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'Stavba'!$H$44</definedName>
    <definedName name="CenaCelkemVypocet" localSheetId="1">'Stavba'!$I$44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'Stavba'!$F$44</definedName>
    <definedName name="ZakladDPHZaklVypocet" localSheetId="1">'Stavba'!$G$44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'PS.01 PS1.01 Pol'!$1:$7</definedName>
    <definedName name="_xlnm.Print_Titles" localSheetId="4">'PS.01 PS1.02 Pol'!$1:$7</definedName>
    <definedName name="_xlnm.Print_Titles" localSheetId="5">'PS.01 PS1.VON Pol'!$1:$7</definedName>
  </definedNames>
  <calcPr calcId="145621"/>
  <extLst/>
</workbook>
</file>

<file path=xl/comments2.xml><?xml version="1.0" encoding="utf-8"?>
<comments xmlns="http://schemas.openxmlformats.org/spreadsheetml/2006/main">
  <authors>
    <author>JP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<sst xmlns="http://schemas.openxmlformats.org/spreadsheetml/2006/main" count="781" uniqueCount="274">
  <si>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</si>
  <si>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</si>
  <si>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</si>
  <si>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</si>
  <si>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</si>
  <si>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23-013</t>
  </si>
  <si>
    <t>Pedagogická fakulta MU, se sídlem Poříčí 623/7, 639 00 Brno</t>
  </si>
  <si>
    <t>Objednatel:</t>
  </si>
  <si>
    <t>Masarykova univerzita</t>
  </si>
  <si>
    <t>IČO:</t>
  </si>
  <si>
    <t>00216224</t>
  </si>
  <si>
    <t>Žerotínovo náměstí 617/9</t>
  </si>
  <si>
    <t>DIČ:</t>
  </si>
  <si>
    <t>CZ00216224</t>
  </si>
  <si>
    <t>60200</t>
  </si>
  <si>
    <t>Brno-Brno-město</t>
  </si>
  <si>
    <t>Projektant:</t>
  </si>
  <si>
    <t>POParch s.r.o.</t>
  </si>
  <si>
    <t>04593103</t>
  </si>
  <si>
    <t>Volfova 2131/8</t>
  </si>
  <si>
    <t>CZ04593103</t>
  </si>
  <si>
    <t>61200</t>
  </si>
  <si>
    <t>Brno-Královo Pole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</si>
  <si>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</si>
  <si>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</si>
  <si>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</si>
  <si>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</si>
  <si>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</si>
  <si>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</si>
  <si>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</si>
  <si>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</si>
  <si>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</si>
  <si>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</si>
  <si>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</si>
  <si>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</si>
  <si>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</si>
  <si>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</si>
  <si>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</si>
  <si>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</si>
  <si>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</si>
  <si>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</si>
  <si>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</si>
  <si>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</si>
  <si>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</si>
  <si>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</si>
  <si>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</si>
  <si>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</si>
  <si>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</si>
  <si>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</si>
  <si>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</si>
  <si>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</si>
  <si>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</si>
  <si>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</si>
  <si>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</si>
  <si>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</si>
  <si>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PS.01</t>
  </si>
  <si>
    <t>Projekt AVT</t>
  </si>
  <si>
    <t>PS1.01</t>
  </si>
  <si>
    <t>Audio video technika - Zasedací místnost 2.025</t>
  </si>
  <si>
    <t>PS1.02</t>
  </si>
  <si>
    <t>Audio video technika - Kancelář 2023</t>
  </si>
  <si>
    <t>PS1.VON</t>
  </si>
  <si>
    <t>Vedlejší a ostatní náklady</t>
  </si>
  <si>
    <t>Celkem za stavbu</t>
  </si>
  <si>
    <t>#POPS</t>
  </si>
  <si>
    <t>Popis stavby: 23-013 - Pedagogická fakulta MU, se sídlem Poříčí 623/7, 639 00 Brno</t>
  </si>
  <si>
    <t>Účelem tohoto soupisu je zabezpečit obsahovou shodu všech nabídkových cen a usnadnit následné posouzení předložených cenových nabídek. Předpokládá se, že dodavatel před zpracováním cenové nabídky pečlivě prostuduje všechny pokyny a podmínky pro zpracování nabídkové ceny obsažené v zadávacích podmínkách a bude se jimi při zpracování nabídkové ceny řídit.</t>
  </si>
  <si>
    <t>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 Jakýkoliv rozpor mezi PD a soupisem prací, dodávek a služeb je nutné na základě důsledné kontroly zhotovitelem neprodleně oznámit.</t>
  </si>
  <si>
    <t>Položky označené D+M (dodávka + montáž) se oceňují včetně přesunu hmot. Ostatní vlastní položky jsou založeny na cenové soustavě RTS. Veškeré prvky a konstrukce (D+M) se oceňují jako kompletní, včetně detailů, pomocných prací (vysekání drážek, doklínkování, vysekání kapes, lože, obsyp, zásyp, výkop, seřízení, revize, doplňků, příslušenství, povrchové úpravy apod.).</t>
  </si>
  <si>
    <t>Zhotovitel doplní poskytnuté informace svými vlastními znalostmi a zkušenostmi tak, aby mohl připravit nabídku a je plnou Zhotovitelovou zodpovědností učinit potřebné dotazy, jak to pro tento účel považuje za nutné</t>
  </si>
  <si>
    <t>Rekapitulace dílů</t>
  </si>
  <si>
    <t>Typ dílu</t>
  </si>
  <si>
    <t>AV001</t>
  </si>
  <si>
    <t>AV002</t>
  </si>
  <si>
    <t>Audio video technika - Zasedací místnots 2.025</t>
  </si>
  <si>
    <t xml:space="preserve">Položkový rozpočet </t>
  </si>
  <si>
    <t>S:</t>
  </si>
  <si>
    <t>O:</t>
  </si>
  <si>
    <t>R:</t>
  </si>
  <si>
    <t>#TypZaznamu#</t>
  </si>
  <si>
    <t>STA</t>
  </si>
  <si>
    <t>PRO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</si>
  <si>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</si>
  <si>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</si>
  <si>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</si>
  <si>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</si>
  <si>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</si>
  <si>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</si>
  <si>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</si>
  <si>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</si>
  <si>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</si>
  <si>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</si>
  <si>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</si>
  <si>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</si>
  <si>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</si>
  <si>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</si>
  <si>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</si>
  <si>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</si>
  <si>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</si>
  <si>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</si>
  <si>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</si>
  <si>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</si>
  <si>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</si>
  <si>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</si>
  <si>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</si>
  <si>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</si>
  <si>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</si>
  <si>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</si>
  <si>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</si>
  <si>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AV002.01</t>
  </si>
  <si>
    <t>IPS 98" Midrange Large Format Display, úhlopříčka: 218.5cm, technologie panelu: IPS s Edge LED podsvícením, jas min 500 cd/m2, režim min 16/7, pozorovací úhly: 178°/178°, nativní rozlišení:</t>
  </si>
  <si>
    <t>ks</t>
  </si>
  <si>
    <t>Vlastní</t>
  </si>
  <si>
    <t>Indiv</t>
  </si>
  <si>
    <t>Práce</t>
  </si>
  <si>
    <t>POL1_1</t>
  </si>
  <si>
    <t>3840x2160, konektivita: min 3xHDMI,  1xRS-232, LAN 100Mbit, Jack 3.5m,5xUSB</t>
  </si>
  <si>
    <t>POP</t>
  </si>
  <si>
    <t>AV002.02</t>
  </si>
  <si>
    <t>držák monitoru:nástěnný držák pro velké displeje min. 93", min. nosnost dle displeje, odstup od konstrukce max 5cm</t>
  </si>
  <si>
    <t>AV002.03</t>
  </si>
  <si>
    <t>Mikrofonní pole:s minimálně 12 interními mikrofony pro snímání zvuku ve videokonferenčních místnostech, zajišťující optimální audio procesing bez ozvěn a šumu,kompatibilní s aplikacemi : Zoom</t>
  </si>
  <si>
    <t>,MS Teams</t>
  </si>
  <si>
    <t>AV002.04</t>
  </si>
  <si>
    <t>Prodlužovací kabel k mikrofonu:USB 2.0 aktivní prodlužka min. 12m se zámkem</t>
  </si>
  <si>
    <t>AV002.05</t>
  </si>
  <si>
    <t>zařízení pro přenos videa - kamera 1:videokonferenční PTZ  kamera, Full HD rozlišení, 10xZoom, 2xdigitální ZOOM, USB,RJ45, autotracking, otočení: ±170°,náklon: ±60°,výstupní rozlišení 1080p/60</t>
  </si>
  <si>
    <t>AV002.06</t>
  </si>
  <si>
    <t>Stropní držák kamery:stativový šroub, vnitřní vedení kabeláže, černá barva</t>
  </si>
  <si>
    <t>AV002.07</t>
  </si>
  <si>
    <t>Prodlužovací kabel ke kameře:Kabel usb 3.0 ke kameře min. 15m</t>
  </si>
  <si>
    <t>AV002.08</t>
  </si>
  <si>
    <t>zařízení pro přenos videa - kamera 2:EPTZ kamera, USB 3.0, 4k, autotracking on/off, min 4x zoom</t>
  </si>
  <si>
    <t>AV002.09</t>
  </si>
  <si>
    <t>nástěnný držák kamery:otvor pro kabeláž min. 40mm, šířka min. 10cm, hloubka/délka (od zdi na okraj konzoly) min. 20 cm.</t>
  </si>
  <si>
    <t>AV002.10</t>
  </si>
  <si>
    <t>AV002.11</t>
  </si>
  <si>
    <t>řídící systém s dotykovým displayem:Ovládací dotykový panel: kompaktní  LCD TFT 7“ dotykový panel s rozlišením min. 1024x600, True Color (min. 24-bit), celoskleněná čelní plocha, zabudovaný</t>
  </si>
  <si>
    <t>reproduktor, zabudovaný pohybový senzor, LAN s podporou PoE, konfigurace přes webové rozhraní</t>
  </si>
  <si>
    <t>AV002.12</t>
  </si>
  <si>
    <t>Centrální jednotka řidicího systému - Ethernet IP kontroler, min 8x IR/SERIAL port, min 2x obousměrný seriový RS-232 port, vnitřní paměť RAM min. 256 MB, indikace kontaktu na předním panelu,</t>
  </si>
  <si>
    <t>Wired 10/100 Mbps BaseT LAN, nastavení pomocí software případně pomocí webového rozhraní, vnitřní flash paměť min. 256 MB</t>
  </si>
  <si>
    <t>AV002.13</t>
  </si>
  <si>
    <t>Scaler 4K/UHD 5x1 univerzální přepínač s 2 HDMI vstupy, DisplayPort vstupem, USB-C vstupem, bezdrátovým přípojným bodem a zrcadlenými HDMI/HDBaseT výstupy, podpora HDR, automatická volba</t>
  </si>
  <si>
    <t>vstupu, RS-232, EDID, HDCP, podpora 4K@60/4:4:4/8bit(18GbpsGbps), možnost bezdrátového připojení (Až 1080p @ 30Hz 4:2:0) pro iOS, Android, Mac, Chromebook a Windows</t>
  </si>
  <si>
    <t>uchycení do 19" racku, (Až 1080p @ 30Hz 4:2:0)</t>
  </si>
  <si>
    <t>AV002.14</t>
  </si>
  <si>
    <t>PDU (Power Distribution Unit) na 110/230V. Každý ze čtyř výstupů IEC-320 C13 lze ovládat samostatně (On/Off/Reset/přepni). Zařízení obsahuje jeden LAN port pro připojení do sítě. Každý výstup</t>
  </si>
  <si>
    <t>napájení podporuje ZVS (Zero Voltage Switching), to znamená šetrné ovládání připojených zařízení.</t>
  </si>
  <si>
    <t>AV002.15</t>
  </si>
  <si>
    <t>8-portový Gigabit Smart řízený PoE přepínač v kompaktním kovovém provedení bez ventilátorů, pro položení na stůl, na poličku nebo montáž na zeď. Všech 8 portů 10/100/1000M RJ-45 podporuje PoE+</t>
  </si>
  <si>
    <t>napájení dle 802.3af / 802.3at (max. 30W na port). Celkový PoE výkon přepínače je 64W. Switch nabízí základní sadu L2 funkcí (např. VLAN, QoS, IGMP Snooping, agregace linek) s možností správy z webového rozhraní, pomocí SNMP příkazů nebo nástroje D-Link Network Assistant (DNA).</t>
  </si>
  <si>
    <t>AV002.16</t>
  </si>
  <si>
    <t>Přípojné místo ,kovové provedení,konfigurace min. 1xHDMI,1xUSB-C,1x230,1xLAN</t>
  </si>
  <si>
    <t>AV002.17</t>
  </si>
  <si>
    <t>Přípojné místo, kovové provedení, konfigurace min. 2x230,1xLAN</t>
  </si>
  <si>
    <t>AV002.18</t>
  </si>
  <si>
    <t>Propojovací kabeláž</t>
  </si>
  <si>
    <t>set</t>
  </si>
  <si>
    <t>Specifikace</t>
  </si>
  <si>
    <t>POL3_0</t>
  </si>
  <si>
    <t>AV002.19</t>
  </si>
  <si>
    <t>Reléová jednotka pro spínání zátěží do 10A, 6 nezávislých bezpotenciálových přepínacích výstupů, řízení po sériové sběrnici a externími tlačítky, testovací tlačítka na čelním panelu,</t>
  </si>
  <si>
    <t>programovatelné parametry pro každé relé (odezva na vstup, zpožděné zapnutí), instalace na DIN</t>
  </si>
  <si>
    <t>AV002.20</t>
  </si>
  <si>
    <t>Stmívací jednotka - Možnost rozdělení 64 stmívatelných předřadníků zářivek na jedné sběrnici až na 15 nezávislých skupin, kompatibilní s předřadníky DALI, řízení všech skupin po sériové sběrnici a</t>
  </si>
  <si>
    <t>dvou z nich i externími tlačítky, testovací tlačítka na čelním panelu, programovatelné parametry (odezva na vstupy, rychlost stmívání), indikace výstupní úrovně a zkratované sběrnice k zářivkám, instalace na DIN</t>
  </si>
  <si>
    <t>AV002.21</t>
  </si>
  <si>
    <t>Převodník RS485/232, pro instalaci na DIN lištu (2MOD)</t>
  </si>
  <si>
    <t>AV002.22</t>
  </si>
  <si>
    <t>Racková zástavba 19", 12U, včetně 19"police a 19"napájecího distributoru s vypínačem a přepěťovou ochranou, instal. a spotř.mat.</t>
  </si>
  <si>
    <t>AV002.23</t>
  </si>
  <si>
    <t>Elektroinstalační krabice průměr 73 mm,pod omítku/do SDK  s víčkem vč. zasekání/uložení do zdiva</t>
  </si>
  <si>
    <t>AV002.24</t>
  </si>
  <si>
    <t>Elektroinstalační krabice 150 mm, pod omítku/do SDK  s víčkem vč. zasekání/uložení do zdiva</t>
  </si>
  <si>
    <t>AV002.25</t>
  </si>
  <si>
    <t>Ohebná trubka ,vnější průměr  40mm, min. 750N</t>
  </si>
  <si>
    <t>m</t>
  </si>
  <si>
    <t>AV002.26</t>
  </si>
  <si>
    <t>Značení a zaměření trasy vedení</t>
  </si>
  <si>
    <t>AV002.27</t>
  </si>
  <si>
    <t>Drobné stavební práce a přípomoci</t>
  </si>
  <si>
    <t>AV002.28</t>
  </si>
  <si>
    <t>Krycí materiál pro ochranu  koncových prvků AVT před znečištěním</t>
  </si>
  <si>
    <t>m2</t>
  </si>
  <si>
    <t>AV002.29</t>
  </si>
  <si>
    <t>Likvidace odpadu a obalového materiálu vzniklého při instalaci AVT, a jeho odvoz do sběrných míst</t>
  </si>
  <si>
    <t>AV002.30</t>
  </si>
  <si>
    <t>Práce spojené se specifikací a vzorkováním prvků AVT, vypracování nezbytné výrobní dokumentace, technicko-administrativní úkony</t>
  </si>
  <si>
    <t>hod</t>
  </si>
  <si>
    <t>AV002.31</t>
  </si>
  <si>
    <t>Stavební koordinace, koordinační porady, vedení staveb. deníku, zaměření staveniště</t>
  </si>
  <si>
    <t>AV002.32</t>
  </si>
  <si>
    <t>Doprava, nakládka, vykládka a skladování zboží a materiálu na místě stavby, vnitrostaveništní přesun hmot</t>
  </si>
  <si>
    <t>AV002.33</t>
  </si>
  <si>
    <t>programování ŘS</t>
  </si>
  <si>
    <t>AV002.34</t>
  </si>
  <si>
    <t>Provozní zkoušky, zkušební provoz, zpracování provozního řádu, zaškolení uživatele</t>
  </si>
  <si>
    <t>AV002.35</t>
  </si>
  <si>
    <t>Pořízení ucelené fotodokumentace o průběhu zhotovení díla,evidence a archivace</t>
  </si>
  <si>
    <t>AV002.36</t>
  </si>
  <si>
    <t>Dokumentace skut. stavu- blíže viz SoD,zajištění atestů a dokladů o požadovaných vlastnostech výrobků ke kolaudaci,zajištění všech ostatních zkoušek,atestů a revizí,kterými bude prokázáno</t>
  </si>
  <si>
    <t>paré</t>
  </si>
  <si>
    <t>dosažení  předepsané kvality a předepsaných technických parametrů předmětu díla</t>
  </si>
  <si>
    <t>AV002.37</t>
  </si>
  <si>
    <t>Deinstalace stávající AV techniky</t>
  </si>
  <si>
    <t>SUM</t>
  </si>
  <si>
    <t>Poznámky uchazeče k zadání</t>
  </si>
  <si>
    <t>POPUZIV</t>
  </si>
  <si>
    <t>END</t>
  </si>
  <si>
    <t>AV001.01</t>
  </si>
  <si>
    <t>Mobilní multifunkčníh řešení - dotyková obrazovka, 55 ", IPS panel s přímým LED podsvícením, jas 400 cd/m2, rozlišení nativní 3840x2160,OS Android; Linux; Mac OS; Windows.Videokonferenčí kamera -</t>
  </si>
  <si>
    <t>rozlišení 3840 30 fps, pozorovací úhel (°) 120 diagonálně /113 horizontálně /81 vertikálně .</t>
  </si>
  <si>
    <t>Vestavné mikrofonní pole,provoz 16/7</t>
  </si>
  <si>
    <t>Včetně mobilního stajanu s přídavnou policí,skyrté vedení kabelů</t>
  </si>
  <si>
    <t>AV001.02</t>
  </si>
  <si>
    <t>IPS 55" Display, úhlopříčka 55", matný display, pozorovací úhly: 178°/178°, nativní rozlišení: 3840x2160, konektivita: min 3xHDMI,  1xRS-232, LAN 100Mbit, Jack 3.5m, tl. panelu max 40mm, včetně</t>
  </si>
  <si>
    <t>ultrslim držáku na zeď</t>
  </si>
  <si>
    <t>AV001.03</t>
  </si>
  <si>
    <t>videokonferenční řešení typu USB video bar, rozlišení videa Ultra HD 2160p (4K), zorné pole 120°, 5x zoom, funkci automatického vyhledávání osob a sledování mluvčího, podpora protokolu 802.11ac a</t>
  </si>
  <si>
    <t>Bluetooth 4.2. mikrofon s dosahem až 3,6 metrů, duálními</t>
  </si>
  <si>
    <t xml:space="preserve"> sterereproduktory. royhraní 1x USB-C (zpětně kompatibilní s USB 2.0), 3,5 mm jack.</t>
  </si>
  <si>
    <t>AV001.04</t>
  </si>
  <si>
    <t>Prodlužovací kabel ke kameře:Kabel usb 3.0 ke kameře optický 10m</t>
  </si>
  <si>
    <t>AV001.05</t>
  </si>
  <si>
    <t>AV001.06</t>
  </si>
  <si>
    <t>Přípojné místo ,kovové provedení,konfigurace min. 2x230,2xLAN</t>
  </si>
  <si>
    <t>AV001.07</t>
  </si>
  <si>
    <t>AV001.08</t>
  </si>
  <si>
    <t>AV001.09</t>
  </si>
  <si>
    <t>Elektroinstalační krabice 234 mm, pod omítku/do SDK  s víčkem vč. zasekání/uložení do zdiva</t>
  </si>
  <si>
    <t>AV001.10</t>
  </si>
  <si>
    <t>AV001.11</t>
  </si>
  <si>
    <t>AV001.12</t>
  </si>
  <si>
    <t>AV001.13</t>
  </si>
  <si>
    <t>AV001.14</t>
  </si>
  <si>
    <t>AV001.15</t>
  </si>
  <si>
    <t>AV001.16</t>
  </si>
  <si>
    <t>AV001.17</t>
  </si>
  <si>
    <t>Doprava,nakládka,vykládka a skladování zboží a materiálu na místě stavby, vnitrostaveništní přesun hmot</t>
  </si>
  <si>
    <t>AV001.18</t>
  </si>
  <si>
    <t>AV001.19</t>
  </si>
  <si>
    <t>AV001.20</t>
  </si>
  <si>
    <t>AV001.21</t>
  </si>
  <si>
    <t>005121010R</t>
  </si>
  <si>
    <t>Vybudování zařízení staveniště</t>
  </si>
  <si>
    <t>Soubor</t>
  </si>
  <si>
    <t>RTS 23/ I</t>
  </si>
  <si>
    <t>VRN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</si>
  <si>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</si>
  <si>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</si>
  <si>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</si>
  <si>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a pronájem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</si>
  <si>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</si>
  <si>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</si>
  <si>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</si>
  <si>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</si>
  <si>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005124010R</t>
  </si>
  <si>
    <t>Koordinační činnost při výstavbě</t>
  </si>
  <si>
    <t>Koordinace stavebních a technologických dodávek stavby.</t>
  </si>
  <si>
    <t>004111020R</t>
  </si>
  <si>
    <t>Vypracování projektové dokumentace pro realizaci realizační PD, výrobně montážní dokumentace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</si>
  <si>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</si>
  <si>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</si>
  <si>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</si>
  <si>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</si>
  <si>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</si>
  <si>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</si>
  <si>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005231020R</t>
  </si>
  <si>
    <t>Individuální a komplexní vyzkoušení</t>
  </si>
  <si>
    <t>Náklady na individuální zkoušky dodaných a smontovaných technologických zařízení včetně komplexního vyzkoušení.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</si>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</sst>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0.00"/>
    <numFmt numFmtId="170" formatCode="#,##0"/>
    <numFmt numFmtId="171" formatCode="#,##0.00000"/>
  </numFmts>
  <fonts count="1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rgb="FFFFFFFF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8000"/>
      <name val="Arial CE"/>
      <family val="2"/>
    </font>
    <font>
      <sz val="8"/>
      <color rgb="FFFFFFFF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2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Border="1" applyAlignment="1" applyProtection="1">
      <alignment horizontal="left" vertical="center" indent="1"/>
      <protection hidden="1"/>
    </xf>
    <xf numFmtId="164" fontId="2" fillId="3" borderId="0" xfId="0" applyFont="1" applyAlignment="1" applyProtection="1">
      <alignment horizontal="left" vertical="center" wrapText="1"/>
      <protection hidden="1"/>
    </xf>
    <xf numFmtId="164" fontId="2" fillId="3" borderId="5" xfId="0" applyFont="1" applyBorder="1" applyAlignment="1" applyProtection="1">
      <alignment horizontal="left" vertical="center" wrapText="1"/>
      <protection hidden="1"/>
    </xf>
    <xf numFmtId="164" fontId="0" fillId="3" borderId="6" xfId="0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 horizontal="left" vertical="center" wrapText="1"/>
      <protection hidden="1"/>
    </xf>
    <xf numFmtId="164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5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5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5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5" fontId="2" fillId="0" borderId="7" xfId="0" applyFont="1" applyBorder="1" applyAlignment="1" applyProtection="1">
      <alignment horizontal="left" vertical="center" wrapText="1"/>
      <protection hidden="1"/>
    </xf>
    <xf numFmtId="165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5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5" fontId="0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7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7" fontId="2" fillId="0" borderId="16" xfId="0" applyFont="1" applyBorder="1" applyAlignment="1" applyProtection="1">
      <alignment horizontal="right" vertical="center" wrapText="1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7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/>
      <protection hidden="1"/>
    </xf>
    <xf numFmtId="168" fontId="3" fillId="5" borderId="16" xfId="0" applyFont="1" applyBorder="1" applyAlignment="1" applyProtection="1">
      <alignment vertical="center"/>
      <protection hidden="1"/>
    </xf>
    <xf numFmtId="168" fontId="3" fillId="5" borderId="12" xfId="0" applyFont="1" applyBorder="1" applyAlignment="1" applyProtection="1">
      <alignment vertical="center" wrapText="1"/>
      <protection hidden="1"/>
    </xf>
    <xf numFmtId="168" fontId="10" fillId="5" borderId="13" xfId="0" applyFont="1" applyBorder="1" applyAlignment="1" applyProtection="1">
      <alignment horizontal="center" vertical="center" wrapText="1" shrinkToFit="1"/>
      <protection hidden="1"/>
    </xf>
    <xf numFmtId="168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8" fontId="0" fillId="0" borderId="16" xfId="0" applyFont="1" applyBorder="1" applyAlignment="1" applyProtection="1">
      <alignment vertical="center"/>
      <protection hidden="1"/>
    </xf>
    <xf numFmtId="168" fontId="0" fillId="0" borderId="12" xfId="0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right" vertical="center" wrapText="1" shrinkToFit="1"/>
      <protection hidden="1"/>
    </xf>
    <xf numFmtId="168" fontId="3" fillId="0" borderId="13" xfId="0" applyFont="1" applyBorder="1" applyAlignment="1" applyProtection="1">
      <alignment horizontal="right" vertical="center" shrinkToFit="1"/>
      <protection hidden="1"/>
    </xf>
    <xf numFmtId="168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8" fontId="2" fillId="0" borderId="16" xfId="0" applyFont="1" applyBorder="1" applyAlignment="1" applyProtection="1">
      <alignment vertical="center"/>
      <protection hidden="1"/>
    </xf>
    <xf numFmtId="168" fontId="2" fillId="0" borderId="12" xfId="0" applyFont="1" applyBorder="1" applyAlignment="1" applyProtection="1">
      <alignment vertical="center" wrapText="1"/>
      <protection hidden="1"/>
    </xf>
    <xf numFmtId="168" fontId="2" fillId="0" borderId="13" xfId="0" applyFont="1" applyBorder="1" applyAlignment="1" applyProtection="1">
      <alignment vertical="center" wrapText="1" shrinkToFit="1"/>
      <protection hidden="1"/>
    </xf>
    <xf numFmtId="168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8" fontId="0" fillId="0" borderId="16" xfId="0" applyFont="1" applyBorder="1" applyAlignment="1" applyProtection="1">
      <alignment horizontal="left" vertical="center"/>
      <protection hidden="1"/>
    </xf>
    <xf numFmtId="168" fontId="0" fillId="0" borderId="13" xfId="0" applyBorder="1" applyAlignment="1" applyProtection="1">
      <alignment vertical="center" wrapText="1" shrinkToFit="1"/>
      <protection hidden="1"/>
    </xf>
    <xf numFmtId="168" fontId="0" fillId="3" borderId="13" xfId="0" applyFont="1" applyBorder="1" applyAlignment="1" applyProtection="1">
      <alignment vertical="center"/>
      <protection hidden="1"/>
    </xf>
    <xf numFmtId="168" fontId="0" fillId="3" borderId="13" xfId="0" applyBorder="1" applyAlignment="1" applyProtection="1">
      <alignment vertical="center" wrapText="1" shrinkToFit="1"/>
      <protection hidden="1"/>
    </xf>
    <xf numFmtId="168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wrapText="1"/>
      <protection hidden="1"/>
    </xf>
    <xf numFmtId="164" fontId="11" fillId="0" borderId="0" xfId="0" applyFont="1" applyAlignment="1" applyProtection="1">
      <alignment wrapText="1"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5" borderId="16" xfId="0" applyFont="1" applyBorder="1" applyAlignment="1" applyProtection="1">
      <alignment horizontal="center" vertical="center" wrapText="1"/>
      <protection hidden="1"/>
    </xf>
    <xf numFmtId="164" fontId="12" fillId="5" borderId="12" xfId="0" applyFont="1" applyBorder="1" applyAlignment="1" applyProtection="1">
      <alignment horizontal="center" vertical="center" wrapText="1"/>
      <protection hidden="1"/>
    </xf>
    <xf numFmtId="164" fontId="12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center" vertical="center"/>
      <protection hidden="1"/>
    </xf>
    <xf numFmtId="168" fontId="3" fillId="0" borderId="13" xfId="0" applyFont="1" applyBorder="1" applyAlignment="1" applyProtection="1">
      <alignment vertical="center"/>
      <protection hidden="1"/>
    </xf>
    <xf numFmtId="170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8" fontId="3" fillId="3" borderId="13" xfId="0" applyFont="1" applyBorder="1" applyAlignment="1" applyProtection="1">
      <alignment horizontal="center" vertical="center"/>
      <protection hidden="1"/>
    </xf>
    <xf numFmtId="168" fontId="3" fillId="3" borderId="13" xfId="0" applyFont="1" applyBorder="1" applyAlignment="1" applyProtection="1">
      <alignment vertical="center"/>
      <protection hidden="1"/>
    </xf>
    <xf numFmtId="170" fontId="3" fillId="3" borderId="13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65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horizontal="center" vertical="top"/>
      <protection hidden="1"/>
    </xf>
    <xf numFmtId="171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1" fontId="2" fillId="3" borderId="9" xfId="0" applyFont="1" applyBorder="1" applyAlignment="1" applyProtection="1">
      <alignment vertical="top" shrinkToFit="1"/>
      <protection hidden="1"/>
    </xf>
    <xf numFmtId="168" fontId="2" fillId="3" borderId="9" xfId="0" applyFont="1" applyBorder="1" applyAlignment="1" applyProtection="1">
      <alignment vertical="top" shrinkToFit="1"/>
      <protection hidden="1"/>
    </xf>
    <xf numFmtId="168" fontId="2" fillId="3" borderId="27" xfId="0" applyFont="1" applyBorder="1" applyAlignment="1" applyProtection="1">
      <alignment vertical="top" shrinkToFit="1"/>
      <protection hidden="1"/>
    </xf>
    <xf numFmtId="168" fontId="2" fillId="3" borderId="0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29" xfId="0" applyFont="1" applyBorder="1" applyAlignment="1" applyProtection="1">
      <alignment horizontal="center" vertical="top" shrinkToFit="1"/>
      <protection hidden="1"/>
    </xf>
    <xf numFmtId="171" fontId="14" fillId="0" borderId="29" xfId="0" applyFont="1" applyBorder="1" applyAlignment="1" applyProtection="1">
      <alignment vertical="top" shrinkToFit="1"/>
      <protection hidden="1"/>
    </xf>
    <xf numFmtId="168" fontId="14" fillId="4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8" fontId="14" fillId="0" borderId="30" xfId="0" applyFont="1" applyBorder="1" applyAlignment="1" applyProtection="1">
      <alignment vertical="top" shrinkToFit="1"/>
      <protection hidden="1"/>
    </xf>
    <xf numFmtId="168" fontId="14" fillId="0" borderId="0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top"/>
      <protection hidden="1"/>
    </xf>
    <xf numFmtId="165" fontId="14" fillId="0" borderId="0" xfId="0" applyFont="1" applyBorder="1" applyAlignment="1" applyProtection="1">
      <alignment vertical="top"/>
      <protection hidden="1"/>
    </xf>
    <xf numFmtId="164" fontId="15" fillId="0" borderId="9" xfId="0" applyFont="1" applyBorder="1" applyAlignment="1" applyProtection="1">
      <alignment horizontal="left" vertical="top" wrapText="1"/>
      <protection hidden="1"/>
    </xf>
    <xf numFmtId="164" fontId="14" fillId="0" borderId="31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horizontal="left" vertical="top" wrapText="1"/>
      <protection hidden="1"/>
    </xf>
    <xf numFmtId="164" fontId="14" fillId="0" borderId="32" xfId="0" applyFont="1" applyBorder="1" applyAlignment="1" applyProtection="1">
      <alignment horizontal="center" vertical="top" shrinkToFit="1"/>
      <protection hidden="1"/>
    </xf>
    <xf numFmtId="171" fontId="14" fillId="0" borderId="32" xfId="0" applyFont="1" applyBorder="1" applyAlignment="1" applyProtection="1">
      <alignment vertical="top" shrinkToFit="1"/>
      <protection hidden="1"/>
    </xf>
    <xf numFmtId="168" fontId="14" fillId="4" borderId="32" xfId="0" applyFont="1" applyBorder="1" applyAlignment="1" applyProtection="1">
      <alignment vertical="top" shrinkToFit="1"/>
      <protection hidden="1"/>
    </xf>
    <xf numFmtId="168" fontId="14" fillId="0" borderId="32" xfId="0" applyFont="1" applyBorder="1" applyAlignment="1" applyProtection="1">
      <alignment vertical="top" shrinkToFit="1"/>
      <protection hidden="1"/>
    </xf>
    <xf numFmtId="168" fontId="14" fillId="0" borderId="33" xfId="0" applyFont="1" applyBorder="1" applyAlignment="1" applyProtection="1">
      <alignment vertical="top" shrinkToFit="1"/>
      <protection hidden="1"/>
    </xf>
    <xf numFmtId="164" fontId="16" fillId="0" borderId="0" xfId="0" applyFont="1" applyAlignment="1" applyProtection="1">
      <alignment wrapText="1"/>
      <protection hidden="1"/>
    </xf>
    <xf numFmtId="164" fontId="15" fillId="0" borderId="0" xfId="0" applyFont="1" applyBorder="1" applyAlignment="1" applyProtection="1">
      <alignment horizontal="left" vertical="top" wrapTex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5" xfId="0" applyFont="1" applyBorder="1" applyAlignment="1" applyProtection="1">
      <alignment vertical="top"/>
      <protection hidden="1"/>
    </xf>
    <xf numFmtId="164" fontId="0" fillId="0" borderId="0" xfId="0" applyFont="1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view="pageBreakPreview" zoomScaleSheetLayoutView="100" workbookViewId="0" topLeftCell="A1">
      <selection activeCell="O13" sqref="O13"/>
    </sheetView>
  </sheetViews>
  <sheetFormatPr defaultColWidth="9.00390625" defaultRowHeight="12.75"/>
  <cols>
    <col min="1" max="1025" width="8.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3"/>
  <sheetViews>
    <sheetView showGridLines="0" view="pageBreakPreview" zoomScale="75" zoomScaleSheetLayoutView="75" zoomScalePageLayoutView="75" workbookViewId="0" topLeftCell="B32">
      <selection activeCell="Y36" sqref="Y3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51" width="9.00390625" style="0" customWidth="1"/>
    <col min="52" max="52" width="94.625" style="0" customWidth="1"/>
    <col min="53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 hidden="1">
      <c r="A3" s="6"/>
      <c r="B3" s="12"/>
      <c r="C3" s="8"/>
      <c r="D3" s="13"/>
      <c r="E3" s="14"/>
      <c r="F3" s="14"/>
      <c r="G3" s="14"/>
      <c r="H3" s="14"/>
      <c r="I3" s="14"/>
      <c r="J3" s="14"/>
    </row>
    <row r="4" spans="1:10" ht="23.25" customHeight="1">
      <c r="A4" s="6"/>
      <c r="B4" s="15"/>
      <c r="C4" s="16"/>
      <c r="D4" s="17"/>
      <c r="E4" s="18"/>
      <c r="F4" s="18"/>
      <c r="G4" s="18"/>
      <c r="H4" s="18"/>
      <c r="I4" s="18"/>
      <c r="J4" s="18"/>
    </row>
    <row r="5" spans="1:10" ht="24" customHeight="1">
      <c r="A5" s="6"/>
      <c r="B5" s="19" t="s">
        <v>7</v>
      </c>
      <c r="D5" s="20" t="s">
        <v>8</v>
      </c>
      <c r="E5" s="20"/>
      <c r="F5" s="20"/>
      <c r="G5" s="20"/>
      <c r="H5" s="21" t="s">
        <v>9</v>
      </c>
      <c r="I5" s="22" t="s">
        <v>10</v>
      </c>
      <c r="J5" s="23"/>
    </row>
    <row r="6" spans="1:10" ht="15.75" customHeight="1">
      <c r="A6" s="6"/>
      <c r="B6" s="24"/>
      <c r="C6" s="25"/>
      <c r="D6" s="26" t="s">
        <v>11</v>
      </c>
      <c r="E6" s="26"/>
      <c r="F6" s="26"/>
      <c r="G6" s="26"/>
      <c r="H6" s="21" t="s">
        <v>12</v>
      </c>
      <c r="I6" s="22" t="s">
        <v>13</v>
      </c>
      <c r="J6" s="23"/>
    </row>
    <row r="7" spans="1:10" ht="15.75" customHeight="1">
      <c r="A7" s="6"/>
      <c r="B7" s="27"/>
      <c r="C7" s="28"/>
      <c r="D7" s="29" t="s">
        <v>14</v>
      </c>
      <c r="E7" s="30" t="s">
        <v>15</v>
      </c>
      <c r="F7" s="30"/>
      <c r="G7" s="30"/>
      <c r="H7" s="31"/>
      <c r="I7" s="32"/>
      <c r="J7" s="33"/>
    </row>
    <row r="8" spans="1:10" ht="25.5">
      <c r="A8" s="6"/>
      <c r="B8" s="19" t="s">
        <v>16</v>
      </c>
      <c r="D8" s="34" t="s">
        <v>17</v>
      </c>
      <c r="H8" s="21" t="s">
        <v>9</v>
      </c>
      <c r="I8" s="22" t="s">
        <v>18</v>
      </c>
      <c r="J8" s="23"/>
    </row>
    <row r="9" spans="1:10" ht="25.5">
      <c r="A9" s="6"/>
      <c r="B9" s="6"/>
      <c r="D9" s="34" t="s">
        <v>19</v>
      </c>
      <c r="H9" s="21" t="s">
        <v>12</v>
      </c>
      <c r="I9" s="22" t="s">
        <v>20</v>
      </c>
      <c r="J9" s="23"/>
    </row>
    <row r="10" spans="1:10" ht="38.25">
      <c r="A10" s="6"/>
      <c r="B10" s="35"/>
      <c r="C10" s="28"/>
      <c r="D10" s="29" t="s">
        <v>21</v>
      </c>
      <c r="E10" s="36" t="s">
        <v>22</v>
      </c>
      <c r="F10" s="31"/>
      <c r="G10" s="37"/>
      <c r="H10" s="37"/>
      <c r="I10" s="38"/>
      <c r="J10" s="33"/>
    </row>
    <row r="11" spans="1:10" ht="24" customHeight="1">
      <c r="A11" s="6"/>
      <c r="B11" s="19" t="s">
        <v>23</v>
      </c>
      <c r="D11" s="39"/>
      <c r="E11" s="39"/>
      <c r="F11" s="39"/>
      <c r="G11" s="39"/>
      <c r="H11" s="21" t="s">
        <v>9</v>
      </c>
      <c r="I11" s="40"/>
      <c r="J11" s="23"/>
    </row>
    <row r="12" spans="1:10" ht="15.75" customHeight="1">
      <c r="A12" s="6"/>
      <c r="B12" s="24"/>
      <c r="C12" s="25"/>
      <c r="D12" s="41"/>
      <c r="E12" s="41"/>
      <c r="F12" s="41"/>
      <c r="G12" s="41"/>
      <c r="H12" s="21" t="s">
        <v>12</v>
      </c>
      <c r="I12" s="40"/>
      <c r="J12" s="23"/>
    </row>
    <row r="13" spans="1:10" ht="15.75" customHeight="1">
      <c r="A13" s="6"/>
      <c r="B13" s="27"/>
      <c r="C13" s="28"/>
      <c r="D13" s="42"/>
      <c r="E13" s="43"/>
      <c r="F13" s="43"/>
      <c r="G13" s="43"/>
      <c r="H13" s="44"/>
      <c r="I13" s="32"/>
      <c r="J13" s="33"/>
    </row>
    <row r="14" spans="1:10" ht="24" customHeight="1">
      <c r="A14" s="6"/>
      <c r="B14" s="45" t="s">
        <v>24</v>
      </c>
      <c r="C14" s="46"/>
      <c r="D14" s="47"/>
      <c r="E14" s="48"/>
      <c r="F14" s="49"/>
      <c r="G14" s="49"/>
      <c r="H14" s="50"/>
      <c r="I14" s="49"/>
      <c r="J14" s="51"/>
    </row>
    <row r="15" spans="1:10" ht="32.25" customHeight="1">
      <c r="A15" s="6"/>
      <c r="B15" s="35" t="s">
        <v>25</v>
      </c>
      <c r="C15" s="52"/>
      <c r="D15" s="53"/>
      <c r="E15" s="54"/>
      <c r="F15" s="54"/>
      <c r="G15" s="55"/>
      <c r="H15" s="55"/>
      <c r="I15" s="56" t="s">
        <v>26</v>
      </c>
      <c r="J15" s="56"/>
    </row>
    <row r="16" spans="1:10" ht="23.25" customHeight="1">
      <c r="A16" s="57" t="s">
        <v>27</v>
      </c>
      <c r="B16" s="58" t="s">
        <v>27</v>
      </c>
      <c r="C16" s="59"/>
      <c r="D16" s="60"/>
      <c r="E16" s="61"/>
      <c r="F16" s="61"/>
      <c r="G16" s="61"/>
      <c r="H16" s="61"/>
      <c r="I16" s="62">
        <f>SUMIF(F59:F62,A16,I59:I62)+SUMIF(F59:F62,"PSU",I59:I62)</f>
        <v>0</v>
      </c>
      <c r="J16" s="62"/>
    </row>
    <row r="17" spans="1:10" ht="23.25" customHeight="1">
      <c r="A17" s="57" t="s">
        <v>28</v>
      </c>
      <c r="B17" s="58" t="s">
        <v>28</v>
      </c>
      <c r="C17" s="59"/>
      <c r="D17" s="60"/>
      <c r="E17" s="61"/>
      <c r="F17" s="61"/>
      <c r="G17" s="61"/>
      <c r="H17" s="61"/>
      <c r="I17" s="62">
        <f>SUMIF(F59:F62,A17,I59:I62)</f>
        <v>0</v>
      </c>
      <c r="J17" s="62"/>
    </row>
    <row r="18" spans="1:10" ht="23.25" customHeight="1">
      <c r="A18" s="57" t="s">
        <v>29</v>
      </c>
      <c r="B18" s="58" t="s">
        <v>29</v>
      </c>
      <c r="C18" s="59"/>
      <c r="D18" s="60"/>
      <c r="E18" s="61"/>
      <c r="F18" s="61"/>
      <c r="G18" s="61"/>
      <c r="H18" s="61"/>
      <c r="I18" s="62">
        <f>SUMIF(F59:F62,A18,I59:I62)</f>
        <v>0</v>
      </c>
      <c r="J18" s="62"/>
    </row>
    <row r="19" spans="1:10" ht="23.25" customHeight="1">
      <c r="A19" s="57" t="s">
        <v>30</v>
      </c>
      <c r="B19" s="58" t="s">
        <v>31</v>
      </c>
      <c r="C19" s="59"/>
      <c r="D19" s="60"/>
      <c r="E19" s="61"/>
      <c r="F19" s="61"/>
      <c r="G19" s="61"/>
      <c r="H19" s="61"/>
      <c r="I19" s="62">
        <f>SUMIF(F59:F62,A19,I59:I62)</f>
        <v>0</v>
      </c>
      <c r="J19" s="62"/>
    </row>
    <row r="20" spans="1:10" ht="23.25" customHeight="1">
      <c r="A20" s="57" t="s">
        <v>32</v>
      </c>
      <c r="B20" s="58" t="s">
        <v>33</v>
      </c>
      <c r="C20" s="59"/>
      <c r="D20" s="60"/>
      <c r="E20" s="61"/>
      <c r="F20" s="61"/>
      <c r="G20" s="61"/>
      <c r="H20" s="61"/>
      <c r="I20" s="62">
        <f>SUMIF(F59:F62,A20,I59:I62)</f>
        <v>0</v>
      </c>
      <c r="J20" s="62"/>
    </row>
    <row r="21" spans="1:10" ht="23.25" customHeight="1">
      <c r="A21" s="6"/>
      <c r="B21" s="63" t="s">
        <v>26</v>
      </c>
      <c r="C21" s="64"/>
      <c r="D21" s="65"/>
      <c r="E21" s="66"/>
      <c r="F21" s="66"/>
      <c r="G21" s="66"/>
      <c r="H21" s="66"/>
      <c r="I21" s="67">
        <f>SUM(I16:J20)</f>
        <v>0</v>
      </c>
      <c r="J21" s="67"/>
    </row>
    <row r="22" spans="1:10" ht="33" customHeight="1">
      <c r="A22" s="6"/>
      <c r="B22" s="68" t="s">
        <v>34</v>
      </c>
      <c r="C22" s="59"/>
      <c r="D22" s="60"/>
      <c r="E22" s="69"/>
      <c r="F22" s="70"/>
      <c r="G22" s="71"/>
      <c r="H22" s="71"/>
      <c r="I22" s="71"/>
      <c r="J22" s="72"/>
    </row>
    <row r="23" spans="1:10" ht="23.25" customHeight="1">
      <c r="A23" s="6">
        <f>ZakladDPHSni*SazbaDPH1/100</f>
        <v>0</v>
      </c>
      <c r="B23" s="58" t="s">
        <v>35</v>
      </c>
      <c r="C23" s="59"/>
      <c r="D23" s="60"/>
      <c r="E23" s="73">
        <v>15</v>
      </c>
      <c r="F23" s="70" t="s">
        <v>36</v>
      </c>
      <c r="G23" s="74">
        <f>ZakladDPHSniVypocet</f>
        <v>0</v>
      </c>
      <c r="H23" s="74"/>
      <c r="I23" s="74"/>
      <c r="J23" s="72" t="str">
        <f>Mena</f>
        <v>CZK</v>
      </c>
    </row>
    <row r="24" spans="1:10" ht="23.25" customHeight="1">
      <c r="A24" s="6">
        <f>(A23-INT(A23))*100</f>
        <v>0</v>
      </c>
      <c r="B24" s="58" t="s">
        <v>37</v>
      </c>
      <c r="C24" s="59"/>
      <c r="D24" s="60"/>
      <c r="E24" s="73">
        <f>SazbaDPH1</f>
        <v>15</v>
      </c>
      <c r="F24" s="70" t="s">
        <v>36</v>
      </c>
      <c r="G24" s="75">
        <f>A23</f>
        <v>0</v>
      </c>
      <c r="H24" s="75"/>
      <c r="I24" s="75"/>
      <c r="J24" s="72" t="str">
        <f>Mena</f>
        <v>CZK</v>
      </c>
    </row>
    <row r="25" spans="1:10" ht="23.25" customHeight="1">
      <c r="A25" s="6">
        <f>ZakladDPHZakl*SazbaDPH2/100</f>
        <v>0</v>
      </c>
      <c r="B25" s="58" t="s">
        <v>38</v>
      </c>
      <c r="C25" s="59"/>
      <c r="D25" s="60"/>
      <c r="E25" s="73">
        <v>21</v>
      </c>
      <c r="F25" s="70" t="s">
        <v>36</v>
      </c>
      <c r="G25" s="74">
        <f>ZakladDPHZaklVypocet</f>
        <v>0</v>
      </c>
      <c r="H25" s="74"/>
      <c r="I25" s="74"/>
      <c r="J25" s="72" t="str">
        <f>Mena</f>
        <v>CZK</v>
      </c>
    </row>
    <row r="26" spans="1:10" ht="23.25" customHeight="1">
      <c r="A26" s="6">
        <f>(A25-INT(A25))*100</f>
        <v>0</v>
      </c>
      <c r="B26" s="76" t="s">
        <v>39</v>
      </c>
      <c r="C26" s="77"/>
      <c r="D26" s="53"/>
      <c r="E26" s="78">
        <f>SazbaDPH2</f>
        <v>21</v>
      </c>
      <c r="F26" s="79" t="s">
        <v>36</v>
      </c>
      <c r="G26" s="80">
        <f>A25</f>
        <v>0</v>
      </c>
      <c r="H26" s="80"/>
      <c r="I26" s="80"/>
      <c r="J26" s="81" t="str">
        <f>Mena</f>
        <v>CZK</v>
      </c>
    </row>
    <row r="27" spans="1:10" ht="23.25" customHeight="1">
      <c r="A27" s="6">
        <f>ZakladDPHSni+DPHSni+ZakladDPHZakl+DPHZakl</f>
        <v>0</v>
      </c>
      <c r="B27" s="19" t="s">
        <v>40</v>
      </c>
      <c r="C27" s="82"/>
      <c r="D27" s="83"/>
      <c r="E27" s="82"/>
      <c r="F27" s="84"/>
      <c r="G27" s="85">
        <f>CenaCelkem-(ZakladDPHSni+DPHSni+ZakladDPHZakl+DPHZakl)</f>
        <v>0</v>
      </c>
      <c r="H27" s="85"/>
      <c r="I27" s="85"/>
      <c r="J27" s="86" t="str">
        <f>Mena</f>
        <v>CZK</v>
      </c>
    </row>
    <row r="28" spans="1:10" ht="27.75" customHeight="1" hidden="1">
      <c r="A28" s="6"/>
      <c r="B28" s="87" t="s">
        <v>41</v>
      </c>
      <c r="C28" s="88"/>
      <c r="D28" s="88"/>
      <c r="E28" s="89"/>
      <c r="F28" s="90"/>
      <c r="G28" s="91">
        <f>ZakladDPHSniVypocet+ZakladDPHZaklVypocet</f>
        <v>0</v>
      </c>
      <c r="H28" s="91"/>
      <c r="I28" s="91"/>
      <c r="J28" s="92" t="str">
        <f>Mena</f>
        <v>CZK</v>
      </c>
    </row>
    <row r="29" spans="1:10" ht="27.75" customHeight="1">
      <c r="A29" s="6">
        <f>(A27-INT(A27))*100</f>
        <v>0</v>
      </c>
      <c r="B29" s="87" t="s">
        <v>42</v>
      </c>
      <c r="C29" s="93"/>
      <c r="D29" s="93"/>
      <c r="E29" s="93"/>
      <c r="F29" s="94"/>
      <c r="G29" s="95">
        <f>A27</f>
        <v>0</v>
      </c>
      <c r="H29" s="95"/>
      <c r="I29" s="95"/>
      <c r="J29" s="96" t="s">
        <v>43</v>
      </c>
    </row>
    <row r="30" spans="1:10" ht="12.75" customHeight="1">
      <c r="A30" s="6"/>
      <c r="B30" s="6"/>
      <c r="J30" s="97"/>
    </row>
    <row r="31" spans="1:10" ht="30" customHeight="1">
      <c r="A31" s="6"/>
      <c r="B31" s="6"/>
      <c r="J31" s="97"/>
    </row>
    <row r="32" spans="1:10" ht="18.75" customHeight="1">
      <c r="A32" s="6"/>
      <c r="B32" s="98"/>
      <c r="C32" s="99" t="s">
        <v>44</v>
      </c>
      <c r="D32" s="100"/>
      <c r="E32" s="100"/>
      <c r="F32" s="101" t="s">
        <v>45</v>
      </c>
      <c r="G32" s="102"/>
      <c r="H32" s="103"/>
      <c r="I32" s="102"/>
      <c r="J32" s="97"/>
    </row>
    <row r="33" spans="1:10" ht="47.25" customHeight="1">
      <c r="A33" s="6"/>
      <c r="B33" s="6"/>
      <c r="J33" s="97"/>
    </row>
    <row r="34" spans="1:10" s="1" customFormat="1" ht="18.75" customHeight="1">
      <c r="A34" s="104"/>
      <c r="B34" s="104"/>
      <c r="C34" s="105"/>
      <c r="D34" s="106"/>
      <c r="E34" s="106"/>
      <c r="G34" s="107"/>
      <c r="H34" s="107"/>
      <c r="I34" s="107"/>
      <c r="J34" s="108"/>
    </row>
    <row r="35" spans="1:10" ht="12.75" customHeight="1">
      <c r="A35" s="6"/>
      <c r="B35" s="6"/>
      <c r="D35" s="109" t="s">
        <v>46</v>
      </c>
      <c r="E35" s="109"/>
      <c r="H35" s="110" t="s">
        <v>47</v>
      </c>
      <c r="J35" s="97"/>
    </row>
    <row r="36" spans="1:10" ht="13.5" customHeight="1">
      <c r="A36" s="111"/>
      <c r="B36" s="111"/>
      <c r="C36" s="112"/>
      <c r="D36" s="112"/>
      <c r="E36" s="112"/>
      <c r="F36" s="113"/>
      <c r="G36" s="113"/>
      <c r="H36" s="113"/>
      <c r="I36" s="113"/>
      <c r="J36" s="114"/>
    </row>
    <row r="37" spans="2:10" ht="27" customHeight="1">
      <c r="B37" s="115" t="s">
        <v>48</v>
      </c>
      <c r="C37" s="116"/>
      <c r="D37" s="116"/>
      <c r="E37" s="116"/>
      <c r="F37" s="117"/>
      <c r="G37" s="117"/>
      <c r="H37" s="117"/>
      <c r="I37" s="117"/>
      <c r="J37" s="118"/>
    </row>
    <row r="38" spans="1:10" ht="25.5" customHeight="1">
      <c r="A38" s="119" t="s">
        <v>49</v>
      </c>
      <c r="B38" s="120" t="s">
        <v>50</v>
      </c>
      <c r="C38" s="121" t="s">
        <v>51</v>
      </c>
      <c r="D38" s="121"/>
      <c r="E38" s="121"/>
      <c r="F38" s="122" t="str">
        <f>B23</f>
        <v>Základ pro sníženou DPH</v>
      </c>
      <c r="G38" s="122" t="str">
        <f>B25</f>
        <v>Základ pro základní DPH</v>
      </c>
      <c r="H38" s="123" t="s">
        <v>52</v>
      </c>
      <c r="I38" s="123" t="s">
        <v>53</v>
      </c>
      <c r="J38" s="124" t="s">
        <v>36</v>
      </c>
    </row>
    <row r="39" spans="1:10" ht="25.5" customHeight="1" hidden="1">
      <c r="A39" s="119">
        <v>1</v>
      </c>
      <c r="B39" s="125" t="s">
        <v>54</v>
      </c>
      <c r="C39" s="126"/>
      <c r="D39" s="126"/>
      <c r="E39" s="126"/>
      <c r="F39" s="127">
        <f>'PS.01 PS1.01 Pol'!AE58+'PS.01 PS1.02 Pol'!AE40+'PS.01 PS1.VON Pol'!AE28</f>
        <v>0</v>
      </c>
      <c r="G39" s="128">
        <f>'PS.01 PS1.01 Pol'!AF58+'PS.01 PS1.02 Pol'!AF40+'PS.01 PS1.VON Pol'!AF28</f>
        <v>0</v>
      </c>
      <c r="H39" s="129">
        <f>(F39*SazbaDPH1/100)+(G39*SazbaDPH2/100)</f>
        <v>0</v>
      </c>
      <c r="I39" s="129">
        <f>F39+G39+H39</f>
        <v>0</v>
      </c>
      <c r="J39" s="130" t="e">
        <f>IF(_xlfn.single(CenaCelkemVypocet)=0,"",I39/_xlfn.single(CenaCelkemVypocet)*100)</f>
        <v>#NAME?</v>
      </c>
    </row>
    <row r="40" spans="1:10" ht="25.5" customHeight="1">
      <c r="A40" s="119">
        <v>2</v>
      </c>
      <c r="B40" s="131" t="s">
        <v>55</v>
      </c>
      <c r="C40" s="132" t="s">
        <v>56</v>
      </c>
      <c r="D40" s="132"/>
      <c r="E40" s="132"/>
      <c r="F40" s="133">
        <f>'PS.01 PS1.01 Pol'!AE58+'PS.01 PS1.02 Pol'!AE40+'PS.01 PS1.VON Pol'!AE28</f>
        <v>0</v>
      </c>
      <c r="G40" s="134">
        <f>'PS.01 PS1.01 Pol'!AF58+'PS.01 PS1.02 Pol'!AF40+'PS.01 PS1.VON Pol'!AF28</f>
        <v>0</v>
      </c>
      <c r="H40" s="134">
        <f>(F40*SazbaDPH1/100)+(G40*SazbaDPH2/100)</f>
        <v>0</v>
      </c>
      <c r="I40" s="134">
        <f>F40+G40+H40</f>
        <v>0</v>
      </c>
      <c r="J40" s="135" t="e">
        <f>IF(_xlfn.single(CenaCelkemVypocet)=0,"",I40/_xlfn.single(CenaCelkemVypocet)*100)</f>
        <v>#NAME?</v>
      </c>
    </row>
    <row r="41" spans="1:10" ht="25.5" customHeight="1">
      <c r="A41" s="119">
        <v>3</v>
      </c>
      <c r="B41" s="136" t="s">
        <v>57</v>
      </c>
      <c r="C41" s="126" t="s">
        <v>58</v>
      </c>
      <c r="D41" s="126"/>
      <c r="E41" s="126"/>
      <c r="F41" s="137">
        <f>'PS.01 PS1.01 Pol'!AE58</f>
        <v>0</v>
      </c>
      <c r="G41" s="129">
        <f>'PS.01 PS1.01 Pol'!AF58</f>
        <v>0</v>
      </c>
      <c r="H41" s="129">
        <f>(F41*SazbaDPH1/100)+(G41*SazbaDPH2/100)</f>
        <v>0</v>
      </c>
      <c r="I41" s="129">
        <f>F41+G41+H41</f>
        <v>0</v>
      </c>
      <c r="J41" s="130" t="e">
        <f>IF(_xlfn.single(CenaCelkemVypocet)=0,"",I41/_xlfn.single(CenaCelkemVypocet)*100)</f>
        <v>#NAME?</v>
      </c>
    </row>
    <row r="42" spans="1:10" ht="25.5" customHeight="1">
      <c r="A42" s="119">
        <v>3</v>
      </c>
      <c r="B42" s="136" t="s">
        <v>59</v>
      </c>
      <c r="C42" s="126" t="s">
        <v>60</v>
      </c>
      <c r="D42" s="126"/>
      <c r="E42" s="126"/>
      <c r="F42" s="137">
        <f>'PS.01 PS1.02 Pol'!AE40</f>
        <v>0</v>
      </c>
      <c r="G42" s="129">
        <f>'PS.01 PS1.02 Pol'!AF40</f>
        <v>0</v>
      </c>
      <c r="H42" s="129">
        <f>(F42*SazbaDPH1/100)+(G42*SazbaDPH2/100)</f>
        <v>0</v>
      </c>
      <c r="I42" s="129">
        <f>F42+G42+H42</f>
        <v>0</v>
      </c>
      <c r="J42" s="130" t="e">
        <f>IF(_xlfn.single(CenaCelkemVypocet)=0,"",I42/_xlfn.single(CenaCelkemVypocet)*100)</f>
        <v>#NAME?</v>
      </c>
    </row>
    <row r="43" spans="1:10" ht="25.5" customHeight="1">
      <c r="A43" s="119">
        <v>3</v>
      </c>
      <c r="B43" s="136" t="s">
        <v>61</v>
      </c>
      <c r="C43" s="126" t="s">
        <v>62</v>
      </c>
      <c r="D43" s="126"/>
      <c r="E43" s="126"/>
      <c r="F43" s="137">
        <f>'PS.01 PS1.VON Pol'!AE28</f>
        <v>0</v>
      </c>
      <c r="G43" s="129">
        <f>'PS.01 PS1.VON Pol'!AF28</f>
        <v>0</v>
      </c>
      <c r="H43" s="129">
        <f>(F43*SazbaDPH1/100)+(G43*SazbaDPH2/100)</f>
        <v>0</v>
      </c>
      <c r="I43" s="129">
        <f>F43+G43+H43</f>
        <v>0</v>
      </c>
      <c r="J43" s="130" t="e">
        <f>IF(_xlfn.single(CenaCelkemVypocet)=0,"",I43/_xlfn.single(CenaCelkemVypocet)*100)</f>
        <v>#NAME?</v>
      </c>
    </row>
    <row r="44" spans="1:10" ht="25.5" customHeight="1">
      <c r="A44" s="119"/>
      <c r="B44" s="138" t="s">
        <v>63</v>
      </c>
      <c r="C44" s="138"/>
      <c r="D44" s="138"/>
      <c r="E44" s="138"/>
      <c r="F44" s="139">
        <f>SUMIF(A39:A43,"=1",F39:F43)</f>
        <v>0</v>
      </c>
      <c r="G44" s="140">
        <f>SUMIF(A39:A43,"=1",G39:G43)</f>
        <v>0</v>
      </c>
      <c r="H44" s="140">
        <f>SUMIF(A39:A43,"=1",H39:H43)</f>
        <v>0</v>
      </c>
      <c r="I44" s="140">
        <f>SUMIF(A39:A43,"=1",I39:I43)</f>
        <v>0</v>
      </c>
      <c r="J44" s="141">
        <f>SUMIF(A39:A43,"=1",J39:J43)</f>
        <v>0</v>
      </c>
    </row>
    <row r="46" spans="1:2" ht="12.75">
      <c r="A46" t="s">
        <v>64</v>
      </c>
      <c r="B46" t="s">
        <v>65</v>
      </c>
    </row>
    <row r="47" spans="2:52" ht="51" customHeight="1">
      <c r="B47" s="142" t="s">
        <v>66</v>
      </c>
      <c r="C47" s="142"/>
      <c r="D47" s="142"/>
      <c r="E47" s="142"/>
      <c r="F47" s="142"/>
      <c r="G47" s="142"/>
      <c r="H47" s="142"/>
      <c r="I47" s="142"/>
      <c r="J47" s="142"/>
      <c r="AZ47" s="143" t="str">
        <f>B47</f>
        <v>Účelem tohoto soupisu je zabezpečit obsahovou shodu všech nabídkových cen a usnadnit následné posouzení předložených cenových nabídek. Předpokládá se, že dodavatel před zpracováním cenové nabídky pečlivě prostuduje všechny pokyny a podmínky pro zpracování nabídkové ceny obsažené v zadávacích podmínkách a bude se jimi při zpracování nabídkové ceny řídit.</v>
      </c>
    </row>
    <row r="49" spans="2:52" ht="76.5" customHeight="1">
      <c r="B49" s="142" t="s">
        <v>67</v>
      </c>
      <c r="C49" s="142"/>
      <c r="D49" s="142"/>
      <c r="E49" s="142"/>
      <c r="F49" s="142"/>
      <c r="G49" s="142"/>
      <c r="H49" s="142"/>
      <c r="I49" s="142"/>
      <c r="J49" s="142"/>
      <c r="AZ49" s="143" t="str">
        <f>B49</f>
        <v>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 Jakýkoliv rozpor mezi PD a soupisem prací, dodávek a služeb je nutné na základě důsledné kontroly zhotovitelem neprodleně oznámit.</v>
      </c>
    </row>
    <row r="51" spans="2:52" ht="51" customHeight="1">
      <c r="B51" s="142" t="s">
        <v>68</v>
      </c>
      <c r="C51" s="142"/>
      <c r="D51" s="142"/>
      <c r="E51" s="142"/>
      <c r="F51" s="142"/>
      <c r="G51" s="142"/>
      <c r="H51" s="142"/>
      <c r="I51" s="142"/>
      <c r="J51" s="142"/>
      <c r="AZ51" s="143" t="str">
        <f>B51</f>
        <v>Položky označené D+M (dodávka + montáž) se oceňují včetně přesunu hmot. Ostatní vlastní položky jsou založeny na cenové soustavě RTS. Veškeré prvky a konstrukce (D+M) se oceňují jako kompletní, včetně detailů, pomocných prací (vysekání drážek, doklínkování, vysekání kapes, lože, obsyp, zásyp, výkop, seřízení, revize, doplňků, příslušenství, povrchové úpravy apod.).</v>
      </c>
    </row>
    <row r="53" spans="2:52" ht="38.25" customHeight="1">
      <c r="B53" s="142" t="s">
        <v>69</v>
      </c>
      <c r="C53" s="142"/>
      <c r="D53" s="142"/>
      <c r="E53" s="142"/>
      <c r="F53" s="142"/>
      <c r="G53" s="142"/>
      <c r="H53" s="142"/>
      <c r="I53" s="142"/>
      <c r="J53" s="142"/>
      <c r="AZ53" s="143" t="str">
        <f>B53</f>
        <v>Zhotovitel doplní poskytnuté informace svými vlastními znalostmi a zkušenostmi tak, aby mohl připravit nabídku a je plnou Zhotovitelovou zodpovědností učinit potřebné dotazy, jak to pro tento účel považuje za nutné</v>
      </c>
    </row>
    <row r="56" ht="15.75">
      <c r="B56" s="144" t="s">
        <v>70</v>
      </c>
    </row>
    <row r="58" spans="1:10" ht="25.5" customHeight="1">
      <c r="A58" s="145"/>
      <c r="B58" s="146" t="s">
        <v>50</v>
      </c>
      <c r="C58" s="146" t="s">
        <v>51</v>
      </c>
      <c r="D58" s="147"/>
      <c r="E58" s="147"/>
      <c r="F58" s="148" t="s">
        <v>71</v>
      </c>
      <c r="G58" s="148"/>
      <c r="H58" s="148"/>
      <c r="I58" s="148" t="s">
        <v>26</v>
      </c>
      <c r="J58" s="148" t="s">
        <v>36</v>
      </c>
    </row>
    <row r="59" spans="1:10" ht="36.75" customHeight="1">
      <c r="A59" s="149"/>
      <c r="B59" s="150" t="s">
        <v>72</v>
      </c>
      <c r="C59" s="151" t="s">
        <v>60</v>
      </c>
      <c r="D59" s="151"/>
      <c r="E59" s="151"/>
      <c r="F59" s="152" t="s">
        <v>27</v>
      </c>
      <c r="G59" s="153"/>
      <c r="H59" s="153"/>
      <c r="I59" s="153">
        <f>'PS.01 PS1.02 Pol'!G8</f>
        <v>0</v>
      </c>
      <c r="J59" s="154" t="str">
        <f>IF(I63=0,"",I59/I63*100)</f>
        <v/>
      </c>
    </row>
    <row r="60" spans="1:10" ht="36.75" customHeight="1">
      <c r="A60" s="149"/>
      <c r="B60" s="150" t="s">
        <v>73</v>
      </c>
      <c r="C60" s="151" t="s">
        <v>74</v>
      </c>
      <c r="D60" s="151"/>
      <c r="E60" s="151"/>
      <c r="F60" s="152" t="s">
        <v>27</v>
      </c>
      <c r="G60" s="153"/>
      <c r="H60" s="153"/>
      <c r="I60" s="153">
        <f>'PS.01 PS1.01 Pol'!G8</f>
        <v>0</v>
      </c>
      <c r="J60" s="154" t="str">
        <f>IF(I63=0,"",I60/I63*100)</f>
        <v/>
      </c>
    </row>
    <row r="61" spans="1:10" ht="36.75" customHeight="1">
      <c r="A61" s="149"/>
      <c r="B61" s="150" t="s">
        <v>30</v>
      </c>
      <c r="C61" s="151" t="s">
        <v>31</v>
      </c>
      <c r="D61" s="151"/>
      <c r="E61" s="151"/>
      <c r="F61" s="152" t="s">
        <v>30</v>
      </c>
      <c r="G61" s="153"/>
      <c r="H61" s="153"/>
      <c r="I61" s="153">
        <f>'PS.01 PS1.VON Pol'!G8</f>
        <v>0</v>
      </c>
      <c r="J61" s="154" t="str">
        <f>IF(I63=0,"",I61/I63*100)</f>
        <v/>
      </c>
    </row>
    <row r="62" spans="1:10" ht="36.75" customHeight="1">
      <c r="A62" s="149"/>
      <c r="B62" s="150" t="s">
        <v>32</v>
      </c>
      <c r="C62" s="151" t="s">
        <v>33</v>
      </c>
      <c r="D62" s="151"/>
      <c r="E62" s="151"/>
      <c r="F62" s="152" t="s">
        <v>32</v>
      </c>
      <c r="G62" s="153"/>
      <c r="H62" s="153"/>
      <c r="I62" s="153">
        <f>'PS.01 PS1.VON Pol'!G17</f>
        <v>0</v>
      </c>
      <c r="J62" s="154" t="str">
        <f>IF(I63=0,"",I62/I63*100)</f>
        <v/>
      </c>
    </row>
    <row r="63" spans="1:10" ht="25.5" customHeight="1">
      <c r="A63" s="155"/>
      <c r="B63" s="156" t="s">
        <v>53</v>
      </c>
      <c r="C63" s="157"/>
      <c r="D63" s="158"/>
      <c r="E63" s="158"/>
      <c r="F63" s="159"/>
      <c r="G63" s="160"/>
      <c r="H63" s="160"/>
      <c r="I63" s="160">
        <f>SUM(I59:I62)</f>
        <v>0</v>
      </c>
      <c r="J63" s="161">
        <f>SUM(J59:J62)</f>
        <v>0</v>
      </c>
    </row>
  </sheetData>
  <mergeCells count="55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B44:E44"/>
    <mergeCell ref="B47:J47"/>
    <mergeCell ref="B49:J49"/>
    <mergeCell ref="B51:J51"/>
    <mergeCell ref="B53:J53"/>
    <mergeCell ref="C59:E59"/>
    <mergeCell ref="C60:E60"/>
    <mergeCell ref="C61:E61"/>
    <mergeCell ref="C62:E62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scale="93" copies="1"/>
  <headerFooter>
    <oddFooter>&amp;L&amp;9Zpracováno programem BUILDpower S,  © RTS, a.s.&amp;R&amp;9Stránka &amp;P z &amp;N</oddFooter>
  </headerFooter>
  <rowBreaks count="2" manualBreakCount="2">
    <brk id="36" max="16383" man="1"/>
    <brk id="5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4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162" customWidth="1"/>
    <col min="2" max="2" width="14.375" style="162" customWidth="1"/>
    <col min="3" max="3" width="38.25390625" style="163" customWidth="1"/>
    <col min="4" max="4" width="4.625" style="162" customWidth="1"/>
    <col min="5" max="5" width="10.625" style="162" customWidth="1"/>
    <col min="6" max="6" width="9.875" style="162" customWidth="1"/>
    <col min="7" max="7" width="12.75390625" style="162" customWidth="1"/>
    <col min="8" max="1025" width="9.125" style="162" customWidth="1"/>
  </cols>
  <sheetData>
    <row r="1" spans="1:7" ht="15.75">
      <c r="A1" s="164" t="s">
        <v>75</v>
      </c>
      <c r="B1" s="164"/>
      <c r="C1" s="164"/>
      <c r="D1" s="164"/>
      <c r="E1" s="164"/>
      <c r="F1" s="164"/>
      <c r="G1" s="164"/>
    </row>
    <row r="2" spans="1:7" ht="24.95" customHeight="1">
      <c r="A2" s="165" t="s">
        <v>76</v>
      </c>
      <c r="B2" s="166"/>
      <c r="C2" s="167"/>
      <c r="D2" s="167"/>
      <c r="E2" s="167"/>
      <c r="F2" s="167"/>
      <c r="G2" s="167"/>
    </row>
    <row r="3" spans="1:7" ht="24.95" customHeight="1">
      <c r="A3" s="165" t="s">
        <v>77</v>
      </c>
      <c r="B3" s="166"/>
      <c r="C3" s="167"/>
      <c r="D3" s="167"/>
      <c r="E3" s="167"/>
      <c r="F3" s="167"/>
      <c r="G3" s="167"/>
    </row>
    <row r="4" spans="1:7" ht="24.95" customHeight="1">
      <c r="A4" s="165" t="s">
        <v>78</v>
      </c>
      <c r="B4" s="166"/>
      <c r="C4" s="167"/>
      <c r="D4" s="167"/>
      <c r="E4" s="167"/>
      <c r="F4" s="167"/>
      <c r="G4" s="167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68"/>
  <sheetViews>
    <sheetView view="pageBreakPreview" zoomScaleSheetLayoutView="100" workbookViewId="0" topLeftCell="A1">
      <pane ySplit="7" topLeftCell="A35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75</v>
      </c>
      <c r="B1" s="169"/>
      <c r="C1" s="169"/>
      <c r="D1" s="169"/>
      <c r="E1" s="169"/>
      <c r="F1" s="169"/>
      <c r="G1" s="169"/>
      <c r="AG1" t="s">
        <v>79</v>
      </c>
    </row>
    <row r="2" spans="1:33" ht="24.95" customHeight="1">
      <c r="A2" s="170" t="s">
        <v>76</v>
      </c>
      <c r="B2" s="166" t="s">
        <v>5</v>
      </c>
      <c r="C2" s="171" t="s">
        <v>6</v>
      </c>
      <c r="D2" s="171"/>
      <c r="E2" s="171"/>
      <c r="F2" s="171"/>
      <c r="G2" s="171"/>
      <c r="AG2" t="s">
        <v>80</v>
      </c>
    </row>
    <row r="3" spans="1:33" ht="24.95" customHeight="1">
      <c r="A3" s="170" t="s">
        <v>77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81</v>
      </c>
      <c r="AG3" t="s">
        <v>82</v>
      </c>
    </row>
    <row r="4" spans="1:33" ht="24.95" customHeight="1">
      <c r="A4" s="172" t="s">
        <v>78</v>
      </c>
      <c r="B4" s="173" t="s">
        <v>57</v>
      </c>
      <c r="C4" s="174" t="s">
        <v>58</v>
      </c>
      <c r="D4" s="174"/>
      <c r="E4" s="174"/>
      <c r="F4" s="174"/>
      <c r="G4" s="174"/>
      <c r="AG4" t="s">
        <v>83</v>
      </c>
    </row>
    <row r="5" ht="12.75">
      <c r="D5" s="110"/>
    </row>
    <row r="6" spans="1:24" ht="38.25">
      <c r="A6" s="175" t="s">
        <v>84</v>
      </c>
      <c r="B6" s="176" t="s">
        <v>85</v>
      </c>
      <c r="C6" s="176" t="s">
        <v>86</v>
      </c>
      <c r="D6" s="177" t="s">
        <v>87</v>
      </c>
      <c r="E6" s="175" t="s">
        <v>88</v>
      </c>
      <c r="F6" s="178" t="s">
        <v>89</v>
      </c>
      <c r="G6" s="175" t="s">
        <v>26</v>
      </c>
      <c r="H6" s="179" t="s">
        <v>90</v>
      </c>
      <c r="I6" s="179" t="s">
        <v>91</v>
      </c>
      <c r="J6" s="179" t="s">
        <v>92</v>
      </c>
      <c r="K6" s="179" t="s">
        <v>93</v>
      </c>
      <c r="L6" s="179" t="s">
        <v>94</v>
      </c>
      <c r="M6" s="179" t="s">
        <v>95</v>
      </c>
      <c r="N6" s="179" t="s">
        <v>96</v>
      </c>
      <c r="O6" s="179" t="s">
        <v>97</v>
      </c>
      <c r="P6" s="179" t="s">
        <v>98</v>
      </c>
      <c r="Q6" s="179" t="s">
        <v>99</v>
      </c>
      <c r="R6" s="179" t="s">
        <v>100</v>
      </c>
      <c r="S6" s="179" t="s">
        <v>101</v>
      </c>
      <c r="T6" s="179" t="s">
        <v>102</v>
      </c>
      <c r="U6" s="179" t="s">
        <v>103</v>
      </c>
      <c r="V6" s="179" t="s">
        <v>104</v>
      </c>
      <c r="W6" s="179" t="s">
        <v>105</v>
      </c>
      <c r="X6" s="179" t="s">
        <v>106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25.5">
      <c r="A8" s="184" t="s">
        <v>107</v>
      </c>
      <c r="B8" s="185" t="s">
        <v>73</v>
      </c>
      <c r="C8" s="186" t="s">
        <v>74</v>
      </c>
      <c r="D8" s="187"/>
      <c r="E8" s="188"/>
      <c r="F8" s="189"/>
      <c r="G8" s="189">
        <f>SUMIF(AG9:AG56,"&lt;&gt;NOR",G9:G56)</f>
        <v>0</v>
      </c>
      <c r="H8" s="189"/>
      <c r="I8" s="189">
        <f>SUM(I9:I56)</f>
        <v>0</v>
      </c>
      <c r="J8" s="189"/>
      <c r="K8" s="189">
        <f>SUM(K9:K56)</f>
        <v>0</v>
      </c>
      <c r="L8" s="189"/>
      <c r="M8" s="189">
        <f>SUM(M9:M56)</f>
        <v>0</v>
      </c>
      <c r="N8" s="189"/>
      <c r="O8" s="189">
        <f>SUM(O9:O56)</f>
        <v>0</v>
      </c>
      <c r="P8" s="189"/>
      <c r="Q8" s="189">
        <f>SUM(Q9:Q56)</f>
        <v>0</v>
      </c>
      <c r="R8" s="189"/>
      <c r="S8" s="189"/>
      <c r="T8" s="190"/>
      <c r="U8" s="191"/>
      <c r="V8" s="191">
        <f>SUM(V9:V56)</f>
        <v>0</v>
      </c>
      <c r="W8" s="191"/>
      <c r="X8" s="191"/>
      <c r="AG8" t="s">
        <v>108</v>
      </c>
    </row>
    <row r="9" spans="1:60" ht="45" outlineLevel="1">
      <c r="A9" s="192">
        <v>1</v>
      </c>
      <c r="B9" s="193" t="s">
        <v>109</v>
      </c>
      <c r="C9" s="194" t="s">
        <v>110</v>
      </c>
      <c r="D9" s="195" t="s">
        <v>111</v>
      </c>
      <c r="E9" s="196">
        <v>1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112</v>
      </c>
      <c r="T9" s="199" t="s">
        <v>113</v>
      </c>
      <c r="U9" s="200">
        <v>0</v>
      </c>
      <c r="V9" s="200">
        <f>ROUND(E9*U9,2)</f>
        <v>0</v>
      </c>
      <c r="W9" s="200"/>
      <c r="X9" s="200" t="s">
        <v>114</v>
      </c>
      <c r="Y9" s="201"/>
      <c r="Z9" s="201"/>
      <c r="AA9" s="201"/>
      <c r="AB9" s="201"/>
      <c r="AC9" s="201"/>
      <c r="AD9" s="201"/>
      <c r="AE9" s="201"/>
      <c r="AF9" s="201"/>
      <c r="AG9" s="201" t="s">
        <v>115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12.75" customHeight="1" outlineLevel="1">
      <c r="A10" s="202"/>
      <c r="B10" s="203"/>
      <c r="C10" s="204" t="s">
        <v>116</v>
      </c>
      <c r="D10" s="204"/>
      <c r="E10" s="204"/>
      <c r="F10" s="204"/>
      <c r="G10" s="204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117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33.75" outlineLevel="1">
      <c r="A11" s="205">
        <v>2</v>
      </c>
      <c r="B11" s="206" t="s">
        <v>118</v>
      </c>
      <c r="C11" s="207" t="s">
        <v>119</v>
      </c>
      <c r="D11" s="208" t="s">
        <v>111</v>
      </c>
      <c r="E11" s="209">
        <v>1</v>
      </c>
      <c r="F11" s="210"/>
      <c r="G11" s="211">
        <f>ROUND(E11*F11,2)</f>
        <v>0</v>
      </c>
      <c r="H11" s="210"/>
      <c r="I11" s="211">
        <f>ROUND(E11*H11,2)</f>
        <v>0</v>
      </c>
      <c r="J11" s="210"/>
      <c r="K11" s="211">
        <f>ROUND(E11*J11,2)</f>
        <v>0</v>
      </c>
      <c r="L11" s="211">
        <v>21</v>
      </c>
      <c r="M11" s="211">
        <f>G11*(1+L11/100)</f>
        <v>0</v>
      </c>
      <c r="N11" s="211">
        <v>0</v>
      </c>
      <c r="O11" s="211">
        <f>ROUND(E11*N11,2)</f>
        <v>0</v>
      </c>
      <c r="P11" s="211">
        <v>0</v>
      </c>
      <c r="Q11" s="211">
        <f>ROUND(E11*P11,2)</f>
        <v>0</v>
      </c>
      <c r="R11" s="211"/>
      <c r="S11" s="211" t="s">
        <v>112</v>
      </c>
      <c r="T11" s="212" t="s">
        <v>113</v>
      </c>
      <c r="U11" s="200">
        <v>0</v>
      </c>
      <c r="V11" s="200">
        <f>ROUND(E11*U11,2)</f>
        <v>0</v>
      </c>
      <c r="W11" s="200"/>
      <c r="X11" s="200" t="s">
        <v>114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115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45" outlineLevel="1">
      <c r="A12" s="192">
        <v>3</v>
      </c>
      <c r="B12" s="193" t="s">
        <v>120</v>
      </c>
      <c r="C12" s="194" t="s">
        <v>121</v>
      </c>
      <c r="D12" s="195" t="s">
        <v>111</v>
      </c>
      <c r="E12" s="196">
        <v>1</v>
      </c>
      <c r="F12" s="197"/>
      <c r="G12" s="198">
        <f>ROUND(E12*F12,2)</f>
        <v>0</v>
      </c>
      <c r="H12" s="197"/>
      <c r="I12" s="198">
        <f>ROUND(E12*H12,2)</f>
        <v>0</v>
      </c>
      <c r="J12" s="197"/>
      <c r="K12" s="198">
        <f>ROUND(E12*J12,2)</f>
        <v>0</v>
      </c>
      <c r="L12" s="198">
        <v>21</v>
      </c>
      <c r="M12" s="198">
        <f>G12*(1+L12/100)</f>
        <v>0</v>
      </c>
      <c r="N12" s="198">
        <v>0</v>
      </c>
      <c r="O12" s="198">
        <f>ROUND(E12*N12,2)</f>
        <v>0</v>
      </c>
      <c r="P12" s="198">
        <v>0</v>
      </c>
      <c r="Q12" s="198">
        <f>ROUND(E12*P12,2)</f>
        <v>0</v>
      </c>
      <c r="R12" s="198"/>
      <c r="S12" s="198" t="s">
        <v>112</v>
      </c>
      <c r="T12" s="199" t="s">
        <v>113</v>
      </c>
      <c r="U12" s="200">
        <v>0</v>
      </c>
      <c r="V12" s="200">
        <f>ROUND(E12*U12,2)</f>
        <v>0</v>
      </c>
      <c r="W12" s="200"/>
      <c r="X12" s="200" t="s">
        <v>114</v>
      </c>
      <c r="Y12" s="201"/>
      <c r="Z12" s="201"/>
      <c r="AA12" s="201"/>
      <c r="AB12" s="201"/>
      <c r="AC12" s="201"/>
      <c r="AD12" s="201"/>
      <c r="AE12" s="201"/>
      <c r="AF12" s="201"/>
      <c r="AG12" s="201" t="s">
        <v>115</v>
      </c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12.75" customHeight="1" outlineLevel="1">
      <c r="A13" s="202"/>
      <c r="B13" s="203"/>
      <c r="C13" s="204" t="s">
        <v>122</v>
      </c>
      <c r="D13" s="204"/>
      <c r="E13" s="204"/>
      <c r="F13" s="204"/>
      <c r="G13" s="204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1"/>
      <c r="Z13" s="201"/>
      <c r="AA13" s="201"/>
      <c r="AB13" s="201"/>
      <c r="AC13" s="201"/>
      <c r="AD13" s="201"/>
      <c r="AE13" s="201"/>
      <c r="AF13" s="201"/>
      <c r="AG13" s="201" t="s">
        <v>117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22.5" outlineLevel="1">
      <c r="A14" s="205">
        <v>4</v>
      </c>
      <c r="B14" s="206" t="s">
        <v>123</v>
      </c>
      <c r="C14" s="207" t="s">
        <v>124</v>
      </c>
      <c r="D14" s="208" t="s">
        <v>111</v>
      </c>
      <c r="E14" s="209">
        <v>1</v>
      </c>
      <c r="F14" s="210"/>
      <c r="G14" s="211">
        <f>ROUND(E14*F14,2)</f>
        <v>0</v>
      </c>
      <c r="H14" s="210"/>
      <c r="I14" s="211">
        <f>ROUND(E14*H14,2)</f>
        <v>0</v>
      </c>
      <c r="J14" s="210"/>
      <c r="K14" s="211">
        <f>ROUND(E14*J14,2)</f>
        <v>0</v>
      </c>
      <c r="L14" s="211">
        <v>21</v>
      </c>
      <c r="M14" s="211">
        <f>G14*(1+L14/100)</f>
        <v>0</v>
      </c>
      <c r="N14" s="211">
        <v>0</v>
      </c>
      <c r="O14" s="211">
        <f>ROUND(E14*N14,2)</f>
        <v>0</v>
      </c>
      <c r="P14" s="211">
        <v>0</v>
      </c>
      <c r="Q14" s="211">
        <f>ROUND(E14*P14,2)</f>
        <v>0</v>
      </c>
      <c r="R14" s="211"/>
      <c r="S14" s="211" t="s">
        <v>112</v>
      </c>
      <c r="T14" s="212" t="s">
        <v>113</v>
      </c>
      <c r="U14" s="200">
        <v>0</v>
      </c>
      <c r="V14" s="200">
        <f>ROUND(E14*U14,2)</f>
        <v>0</v>
      </c>
      <c r="W14" s="200"/>
      <c r="X14" s="200" t="s">
        <v>114</v>
      </c>
      <c r="Y14" s="201"/>
      <c r="Z14" s="201"/>
      <c r="AA14" s="201"/>
      <c r="AB14" s="201"/>
      <c r="AC14" s="201"/>
      <c r="AD14" s="201"/>
      <c r="AE14" s="201"/>
      <c r="AF14" s="201"/>
      <c r="AG14" s="201" t="s">
        <v>115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56.25" outlineLevel="1">
      <c r="A15" s="205">
        <v>5</v>
      </c>
      <c r="B15" s="206" t="s">
        <v>125</v>
      </c>
      <c r="C15" s="207" t="s">
        <v>126</v>
      </c>
      <c r="D15" s="208" t="s">
        <v>111</v>
      </c>
      <c r="E15" s="209">
        <v>1</v>
      </c>
      <c r="F15" s="210"/>
      <c r="G15" s="211">
        <f>ROUND(E15*F15,2)</f>
        <v>0</v>
      </c>
      <c r="H15" s="210"/>
      <c r="I15" s="211">
        <f>ROUND(E15*H15,2)</f>
        <v>0</v>
      </c>
      <c r="J15" s="210"/>
      <c r="K15" s="211">
        <f>ROUND(E15*J15,2)</f>
        <v>0</v>
      </c>
      <c r="L15" s="211">
        <v>21</v>
      </c>
      <c r="M15" s="211">
        <f>G15*(1+L15/100)</f>
        <v>0</v>
      </c>
      <c r="N15" s="211">
        <v>0</v>
      </c>
      <c r="O15" s="211">
        <f>ROUND(E15*N15,2)</f>
        <v>0</v>
      </c>
      <c r="P15" s="211">
        <v>0</v>
      </c>
      <c r="Q15" s="211">
        <f>ROUND(E15*P15,2)</f>
        <v>0</v>
      </c>
      <c r="R15" s="211"/>
      <c r="S15" s="211" t="s">
        <v>112</v>
      </c>
      <c r="T15" s="212" t="s">
        <v>113</v>
      </c>
      <c r="U15" s="200">
        <v>0</v>
      </c>
      <c r="V15" s="200">
        <f>ROUND(E15*U15,2)</f>
        <v>0</v>
      </c>
      <c r="W15" s="200"/>
      <c r="X15" s="200" t="s">
        <v>114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115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22.5" outlineLevel="1">
      <c r="A16" s="205">
        <v>6</v>
      </c>
      <c r="B16" s="206" t="s">
        <v>127</v>
      </c>
      <c r="C16" s="207" t="s">
        <v>128</v>
      </c>
      <c r="D16" s="208" t="s">
        <v>111</v>
      </c>
      <c r="E16" s="209">
        <v>1</v>
      </c>
      <c r="F16" s="210"/>
      <c r="G16" s="211">
        <f>ROUND(E16*F16,2)</f>
        <v>0</v>
      </c>
      <c r="H16" s="210"/>
      <c r="I16" s="211">
        <f>ROUND(E16*H16,2)</f>
        <v>0</v>
      </c>
      <c r="J16" s="210"/>
      <c r="K16" s="211">
        <f>ROUND(E16*J16,2)</f>
        <v>0</v>
      </c>
      <c r="L16" s="211">
        <v>21</v>
      </c>
      <c r="M16" s="211">
        <f>G16*(1+L16/100)</f>
        <v>0</v>
      </c>
      <c r="N16" s="211">
        <v>0</v>
      </c>
      <c r="O16" s="211">
        <f>ROUND(E16*N16,2)</f>
        <v>0</v>
      </c>
      <c r="P16" s="211">
        <v>0</v>
      </c>
      <c r="Q16" s="211">
        <f>ROUND(E16*P16,2)</f>
        <v>0</v>
      </c>
      <c r="R16" s="211"/>
      <c r="S16" s="211" t="s">
        <v>112</v>
      </c>
      <c r="T16" s="212" t="s">
        <v>113</v>
      </c>
      <c r="U16" s="200">
        <v>0</v>
      </c>
      <c r="V16" s="200">
        <f>ROUND(E16*U16,2)</f>
        <v>0</v>
      </c>
      <c r="W16" s="200"/>
      <c r="X16" s="200" t="s">
        <v>114</v>
      </c>
      <c r="Y16" s="201"/>
      <c r="Z16" s="201"/>
      <c r="AA16" s="201"/>
      <c r="AB16" s="201"/>
      <c r="AC16" s="201"/>
      <c r="AD16" s="201"/>
      <c r="AE16" s="201"/>
      <c r="AF16" s="201"/>
      <c r="AG16" s="201" t="s">
        <v>115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22.5" outlineLevel="1">
      <c r="A17" s="205">
        <v>7</v>
      </c>
      <c r="B17" s="206" t="s">
        <v>129</v>
      </c>
      <c r="C17" s="207" t="s">
        <v>130</v>
      </c>
      <c r="D17" s="208" t="s">
        <v>111</v>
      </c>
      <c r="E17" s="209">
        <v>1</v>
      </c>
      <c r="F17" s="210"/>
      <c r="G17" s="211">
        <f>ROUND(E17*F17,2)</f>
        <v>0</v>
      </c>
      <c r="H17" s="210"/>
      <c r="I17" s="211">
        <f>ROUND(E17*H17,2)</f>
        <v>0</v>
      </c>
      <c r="J17" s="210"/>
      <c r="K17" s="211">
        <f>ROUND(E17*J17,2)</f>
        <v>0</v>
      </c>
      <c r="L17" s="211">
        <v>21</v>
      </c>
      <c r="M17" s="211">
        <f>G17*(1+L17/100)</f>
        <v>0</v>
      </c>
      <c r="N17" s="211">
        <v>0</v>
      </c>
      <c r="O17" s="211">
        <f>ROUND(E17*N17,2)</f>
        <v>0</v>
      </c>
      <c r="P17" s="211">
        <v>0</v>
      </c>
      <c r="Q17" s="211">
        <f>ROUND(E17*P17,2)</f>
        <v>0</v>
      </c>
      <c r="R17" s="211"/>
      <c r="S17" s="211" t="s">
        <v>112</v>
      </c>
      <c r="T17" s="212" t="s">
        <v>113</v>
      </c>
      <c r="U17" s="200">
        <v>0</v>
      </c>
      <c r="V17" s="200">
        <f>ROUND(E17*U17,2)</f>
        <v>0</v>
      </c>
      <c r="W17" s="200"/>
      <c r="X17" s="200" t="s">
        <v>114</v>
      </c>
      <c r="Y17" s="201"/>
      <c r="Z17" s="201"/>
      <c r="AA17" s="201"/>
      <c r="AB17" s="201"/>
      <c r="AC17" s="201"/>
      <c r="AD17" s="201"/>
      <c r="AE17" s="201"/>
      <c r="AF17" s="201"/>
      <c r="AG17" s="201" t="s">
        <v>115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22.5" outlineLevel="1">
      <c r="A18" s="205">
        <v>8</v>
      </c>
      <c r="B18" s="206" t="s">
        <v>131</v>
      </c>
      <c r="C18" s="207" t="s">
        <v>132</v>
      </c>
      <c r="D18" s="208" t="s">
        <v>111</v>
      </c>
      <c r="E18" s="209">
        <v>1</v>
      </c>
      <c r="F18" s="210"/>
      <c r="G18" s="211">
        <f>ROUND(E18*F18,2)</f>
        <v>0</v>
      </c>
      <c r="H18" s="210"/>
      <c r="I18" s="211">
        <f>ROUND(E18*H18,2)</f>
        <v>0</v>
      </c>
      <c r="J18" s="210"/>
      <c r="K18" s="211">
        <f>ROUND(E18*J18,2)</f>
        <v>0</v>
      </c>
      <c r="L18" s="211">
        <v>21</v>
      </c>
      <c r="M18" s="211">
        <f>G18*(1+L18/100)</f>
        <v>0</v>
      </c>
      <c r="N18" s="211">
        <v>0</v>
      </c>
      <c r="O18" s="211">
        <f>ROUND(E18*N18,2)</f>
        <v>0</v>
      </c>
      <c r="P18" s="211">
        <v>0</v>
      </c>
      <c r="Q18" s="211">
        <f>ROUND(E18*P18,2)</f>
        <v>0</v>
      </c>
      <c r="R18" s="211"/>
      <c r="S18" s="211" t="s">
        <v>112</v>
      </c>
      <c r="T18" s="212" t="s">
        <v>113</v>
      </c>
      <c r="U18" s="200">
        <v>0</v>
      </c>
      <c r="V18" s="200">
        <f>ROUND(E18*U18,2)</f>
        <v>0</v>
      </c>
      <c r="W18" s="200"/>
      <c r="X18" s="200" t="s">
        <v>114</v>
      </c>
      <c r="Y18" s="201"/>
      <c r="Z18" s="201"/>
      <c r="AA18" s="201"/>
      <c r="AB18" s="201"/>
      <c r="AC18" s="201"/>
      <c r="AD18" s="201"/>
      <c r="AE18" s="201"/>
      <c r="AF18" s="201"/>
      <c r="AG18" s="201" t="s">
        <v>115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33.75" outlineLevel="1">
      <c r="A19" s="205">
        <v>9</v>
      </c>
      <c r="B19" s="206" t="s">
        <v>133</v>
      </c>
      <c r="C19" s="207" t="s">
        <v>134</v>
      </c>
      <c r="D19" s="208" t="s">
        <v>111</v>
      </c>
      <c r="E19" s="209">
        <v>1</v>
      </c>
      <c r="F19" s="210"/>
      <c r="G19" s="211">
        <f>ROUND(E19*F19,2)</f>
        <v>0</v>
      </c>
      <c r="H19" s="210"/>
      <c r="I19" s="211">
        <f>ROUND(E19*H19,2)</f>
        <v>0</v>
      </c>
      <c r="J19" s="210"/>
      <c r="K19" s="211">
        <f>ROUND(E19*J19,2)</f>
        <v>0</v>
      </c>
      <c r="L19" s="211">
        <v>21</v>
      </c>
      <c r="M19" s="211">
        <f>G19*(1+L19/100)</f>
        <v>0</v>
      </c>
      <c r="N19" s="211">
        <v>0</v>
      </c>
      <c r="O19" s="211">
        <f>ROUND(E19*N19,2)</f>
        <v>0</v>
      </c>
      <c r="P19" s="211">
        <v>0</v>
      </c>
      <c r="Q19" s="211">
        <f>ROUND(E19*P19,2)</f>
        <v>0</v>
      </c>
      <c r="R19" s="211"/>
      <c r="S19" s="211" t="s">
        <v>112</v>
      </c>
      <c r="T19" s="212" t="s">
        <v>113</v>
      </c>
      <c r="U19" s="200">
        <v>0</v>
      </c>
      <c r="V19" s="200">
        <f>ROUND(E19*U19,2)</f>
        <v>0</v>
      </c>
      <c r="W19" s="200"/>
      <c r="X19" s="200" t="s">
        <v>114</v>
      </c>
      <c r="Y19" s="201"/>
      <c r="Z19" s="201"/>
      <c r="AA19" s="201"/>
      <c r="AB19" s="201"/>
      <c r="AC19" s="201"/>
      <c r="AD19" s="201"/>
      <c r="AE19" s="201"/>
      <c r="AF19" s="201"/>
      <c r="AG19" s="201" t="s">
        <v>115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22.5" outlineLevel="1">
      <c r="A20" s="205">
        <v>10</v>
      </c>
      <c r="B20" s="206" t="s">
        <v>135</v>
      </c>
      <c r="C20" s="207" t="s">
        <v>130</v>
      </c>
      <c r="D20" s="208" t="s">
        <v>111</v>
      </c>
      <c r="E20" s="209">
        <v>1</v>
      </c>
      <c r="F20" s="210"/>
      <c r="G20" s="211">
        <f>ROUND(E20*F20,2)</f>
        <v>0</v>
      </c>
      <c r="H20" s="210"/>
      <c r="I20" s="211">
        <f>ROUND(E20*H20,2)</f>
        <v>0</v>
      </c>
      <c r="J20" s="210"/>
      <c r="K20" s="211">
        <f>ROUND(E20*J20,2)</f>
        <v>0</v>
      </c>
      <c r="L20" s="211">
        <v>21</v>
      </c>
      <c r="M20" s="211">
        <f>G20*(1+L20/100)</f>
        <v>0</v>
      </c>
      <c r="N20" s="211">
        <v>0</v>
      </c>
      <c r="O20" s="211">
        <f>ROUND(E20*N20,2)</f>
        <v>0</v>
      </c>
      <c r="P20" s="211">
        <v>0</v>
      </c>
      <c r="Q20" s="211">
        <f>ROUND(E20*P20,2)</f>
        <v>0</v>
      </c>
      <c r="R20" s="211"/>
      <c r="S20" s="211" t="s">
        <v>112</v>
      </c>
      <c r="T20" s="212" t="s">
        <v>113</v>
      </c>
      <c r="U20" s="200">
        <v>0</v>
      </c>
      <c r="V20" s="200">
        <f>ROUND(E20*U20,2)</f>
        <v>0</v>
      </c>
      <c r="W20" s="200"/>
      <c r="X20" s="200" t="s">
        <v>114</v>
      </c>
      <c r="Y20" s="201"/>
      <c r="Z20" s="201"/>
      <c r="AA20" s="201"/>
      <c r="AB20" s="201"/>
      <c r="AC20" s="201"/>
      <c r="AD20" s="201"/>
      <c r="AE20" s="201"/>
      <c r="AF20" s="201"/>
      <c r="AG20" s="201" t="s">
        <v>115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45" outlineLevel="1">
      <c r="A21" s="192">
        <v>11</v>
      </c>
      <c r="B21" s="193" t="s">
        <v>136</v>
      </c>
      <c r="C21" s="194" t="s">
        <v>137</v>
      </c>
      <c r="D21" s="195" t="s">
        <v>111</v>
      </c>
      <c r="E21" s="196">
        <v>1</v>
      </c>
      <c r="F21" s="197"/>
      <c r="G21" s="198">
        <f>ROUND(E21*F21,2)</f>
        <v>0</v>
      </c>
      <c r="H21" s="197"/>
      <c r="I21" s="198">
        <f>ROUND(E21*H21,2)</f>
        <v>0</v>
      </c>
      <c r="J21" s="197"/>
      <c r="K21" s="198">
        <f>ROUND(E21*J21,2)</f>
        <v>0</v>
      </c>
      <c r="L21" s="198">
        <v>21</v>
      </c>
      <c r="M21" s="198">
        <f>G21*(1+L21/100)</f>
        <v>0</v>
      </c>
      <c r="N21" s="198">
        <v>0</v>
      </c>
      <c r="O21" s="198">
        <f>ROUND(E21*N21,2)</f>
        <v>0</v>
      </c>
      <c r="P21" s="198">
        <v>0</v>
      </c>
      <c r="Q21" s="198">
        <f>ROUND(E21*P21,2)</f>
        <v>0</v>
      </c>
      <c r="R21" s="198"/>
      <c r="S21" s="198" t="s">
        <v>112</v>
      </c>
      <c r="T21" s="199" t="s">
        <v>113</v>
      </c>
      <c r="U21" s="200">
        <v>0</v>
      </c>
      <c r="V21" s="200">
        <f>ROUND(E21*U21,2)</f>
        <v>0</v>
      </c>
      <c r="W21" s="200"/>
      <c r="X21" s="200" t="s">
        <v>114</v>
      </c>
      <c r="Y21" s="201"/>
      <c r="Z21" s="201"/>
      <c r="AA21" s="201"/>
      <c r="AB21" s="201"/>
      <c r="AC21" s="201"/>
      <c r="AD21" s="201"/>
      <c r="AE21" s="201"/>
      <c r="AF21" s="201"/>
      <c r="AG21" s="201" t="s">
        <v>115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12.75" customHeight="1" outlineLevel="1">
      <c r="A22" s="202"/>
      <c r="B22" s="203"/>
      <c r="C22" s="204" t="s">
        <v>138</v>
      </c>
      <c r="D22" s="204"/>
      <c r="E22" s="204"/>
      <c r="F22" s="204"/>
      <c r="G22" s="204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117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45" outlineLevel="1">
      <c r="A23" s="192">
        <v>12</v>
      </c>
      <c r="B23" s="193" t="s">
        <v>139</v>
      </c>
      <c r="C23" s="194" t="s">
        <v>140</v>
      </c>
      <c r="D23" s="195" t="s">
        <v>111</v>
      </c>
      <c r="E23" s="196">
        <v>1</v>
      </c>
      <c r="F23" s="197"/>
      <c r="G23" s="198">
        <f>ROUND(E23*F23,2)</f>
        <v>0</v>
      </c>
      <c r="H23" s="197"/>
      <c r="I23" s="198">
        <f>ROUND(E23*H23,2)</f>
        <v>0</v>
      </c>
      <c r="J23" s="197"/>
      <c r="K23" s="198">
        <f>ROUND(E23*J23,2)</f>
        <v>0</v>
      </c>
      <c r="L23" s="198">
        <v>21</v>
      </c>
      <c r="M23" s="198">
        <f>G23*(1+L23/100)</f>
        <v>0</v>
      </c>
      <c r="N23" s="198">
        <v>0</v>
      </c>
      <c r="O23" s="198">
        <f>ROUND(E23*N23,2)</f>
        <v>0</v>
      </c>
      <c r="P23" s="198">
        <v>0</v>
      </c>
      <c r="Q23" s="198">
        <f>ROUND(E23*P23,2)</f>
        <v>0</v>
      </c>
      <c r="R23" s="198"/>
      <c r="S23" s="198" t="s">
        <v>112</v>
      </c>
      <c r="T23" s="199" t="s">
        <v>113</v>
      </c>
      <c r="U23" s="200">
        <v>0</v>
      </c>
      <c r="V23" s="200">
        <f>ROUND(E23*U23,2)</f>
        <v>0</v>
      </c>
      <c r="W23" s="200"/>
      <c r="X23" s="200" t="s">
        <v>114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115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22.5" customHeight="1" outlineLevel="1">
      <c r="A24" s="202"/>
      <c r="B24" s="203"/>
      <c r="C24" s="204" t="s">
        <v>141</v>
      </c>
      <c r="D24" s="204"/>
      <c r="E24" s="204"/>
      <c r="F24" s="204"/>
      <c r="G24" s="204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117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13" t="str">
        <f>C24</f>
        <v>Wired 10/100 Mbps BaseT LAN, nastavení pomocí software případně pomocí webového rozhraní, vnitřní flash paměť min. 256 MB</v>
      </c>
      <c r="BB24" s="201"/>
      <c r="BC24" s="201"/>
      <c r="BD24" s="201"/>
      <c r="BE24" s="201"/>
      <c r="BF24" s="201"/>
      <c r="BG24" s="201"/>
      <c r="BH24" s="201"/>
    </row>
    <row r="25" spans="1:60" ht="56.25" outlineLevel="1">
      <c r="A25" s="192">
        <v>13</v>
      </c>
      <c r="B25" s="193" t="s">
        <v>142</v>
      </c>
      <c r="C25" s="194" t="s">
        <v>143</v>
      </c>
      <c r="D25" s="195" t="s">
        <v>111</v>
      </c>
      <c r="E25" s="196">
        <v>1</v>
      </c>
      <c r="F25" s="197"/>
      <c r="G25" s="198">
        <f>ROUND(E25*F25,2)</f>
        <v>0</v>
      </c>
      <c r="H25" s="197"/>
      <c r="I25" s="198">
        <f>ROUND(E25*H25,2)</f>
        <v>0</v>
      </c>
      <c r="J25" s="197"/>
      <c r="K25" s="198">
        <f>ROUND(E25*J25,2)</f>
        <v>0</v>
      </c>
      <c r="L25" s="198">
        <v>21</v>
      </c>
      <c r="M25" s="198">
        <f>G25*(1+L25/100)</f>
        <v>0</v>
      </c>
      <c r="N25" s="198">
        <v>0</v>
      </c>
      <c r="O25" s="198">
        <f>ROUND(E25*N25,2)</f>
        <v>0</v>
      </c>
      <c r="P25" s="198">
        <v>0</v>
      </c>
      <c r="Q25" s="198">
        <f>ROUND(E25*P25,2)</f>
        <v>0</v>
      </c>
      <c r="R25" s="198"/>
      <c r="S25" s="198" t="s">
        <v>112</v>
      </c>
      <c r="T25" s="199" t="s">
        <v>113</v>
      </c>
      <c r="U25" s="200">
        <v>0</v>
      </c>
      <c r="V25" s="200">
        <f>ROUND(E25*U25,2)</f>
        <v>0</v>
      </c>
      <c r="W25" s="200"/>
      <c r="X25" s="200" t="s">
        <v>114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115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22.5" customHeight="1" outlineLevel="1">
      <c r="A26" s="202"/>
      <c r="B26" s="203"/>
      <c r="C26" s="204" t="s">
        <v>144</v>
      </c>
      <c r="D26" s="204"/>
      <c r="E26" s="204"/>
      <c r="F26" s="204"/>
      <c r="G26" s="204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1"/>
      <c r="Z26" s="201"/>
      <c r="AA26" s="201"/>
      <c r="AB26" s="201"/>
      <c r="AC26" s="201"/>
      <c r="AD26" s="201"/>
      <c r="AE26" s="201"/>
      <c r="AF26" s="201"/>
      <c r="AG26" s="201" t="s">
        <v>117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13" t="str">
        <f>C26</f>
        <v>vstupu, RS-232, EDID, HDCP, podpora 4K@60/4:4:4/8bit(18GbpsGbps), možnost bezdrátového připojení (Až 1080p @ 30Hz 4:2:0) pro iOS, Android, Mac, Chromebook a Windows</v>
      </c>
      <c r="BB26" s="201"/>
      <c r="BC26" s="201"/>
      <c r="BD26" s="201"/>
      <c r="BE26" s="201"/>
      <c r="BF26" s="201"/>
      <c r="BG26" s="201"/>
      <c r="BH26" s="201"/>
    </row>
    <row r="27" spans="1:60" ht="12.75" customHeight="1" outlineLevel="1">
      <c r="A27" s="202"/>
      <c r="B27" s="203"/>
      <c r="C27" s="214" t="s">
        <v>145</v>
      </c>
      <c r="D27" s="214"/>
      <c r="E27" s="214"/>
      <c r="F27" s="214"/>
      <c r="G27" s="214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1"/>
      <c r="Z27" s="201"/>
      <c r="AA27" s="201"/>
      <c r="AB27" s="201"/>
      <c r="AC27" s="201"/>
      <c r="AD27" s="201"/>
      <c r="AE27" s="201"/>
      <c r="AF27" s="201"/>
      <c r="AG27" s="201" t="s">
        <v>117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45" outlineLevel="1">
      <c r="A28" s="192">
        <v>14</v>
      </c>
      <c r="B28" s="193" t="s">
        <v>146</v>
      </c>
      <c r="C28" s="194" t="s">
        <v>147</v>
      </c>
      <c r="D28" s="195" t="s">
        <v>111</v>
      </c>
      <c r="E28" s="196">
        <v>1</v>
      </c>
      <c r="F28" s="197"/>
      <c r="G28" s="198">
        <f>ROUND(E28*F28,2)</f>
        <v>0</v>
      </c>
      <c r="H28" s="197"/>
      <c r="I28" s="198">
        <f>ROUND(E28*H28,2)</f>
        <v>0</v>
      </c>
      <c r="J28" s="197"/>
      <c r="K28" s="198">
        <f>ROUND(E28*J28,2)</f>
        <v>0</v>
      </c>
      <c r="L28" s="198">
        <v>21</v>
      </c>
      <c r="M28" s="198">
        <f>G28*(1+L28/100)</f>
        <v>0</v>
      </c>
      <c r="N28" s="198">
        <v>0</v>
      </c>
      <c r="O28" s="198">
        <f>ROUND(E28*N28,2)</f>
        <v>0</v>
      </c>
      <c r="P28" s="198">
        <v>0</v>
      </c>
      <c r="Q28" s="198">
        <f>ROUND(E28*P28,2)</f>
        <v>0</v>
      </c>
      <c r="R28" s="198"/>
      <c r="S28" s="198" t="s">
        <v>112</v>
      </c>
      <c r="T28" s="199" t="s">
        <v>113</v>
      </c>
      <c r="U28" s="200">
        <v>0</v>
      </c>
      <c r="V28" s="200">
        <f>ROUND(E28*U28,2)</f>
        <v>0</v>
      </c>
      <c r="W28" s="200"/>
      <c r="X28" s="200" t="s">
        <v>114</v>
      </c>
      <c r="Y28" s="201"/>
      <c r="Z28" s="201"/>
      <c r="AA28" s="201"/>
      <c r="AB28" s="201"/>
      <c r="AC28" s="201"/>
      <c r="AD28" s="201"/>
      <c r="AE28" s="201"/>
      <c r="AF28" s="201"/>
      <c r="AG28" s="201" t="s">
        <v>115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12.75" customHeight="1" outlineLevel="1">
      <c r="A29" s="202"/>
      <c r="B29" s="203"/>
      <c r="C29" s="204" t="s">
        <v>148</v>
      </c>
      <c r="D29" s="204"/>
      <c r="E29" s="204"/>
      <c r="F29" s="204"/>
      <c r="G29" s="204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Z29" s="201"/>
      <c r="AA29" s="201"/>
      <c r="AB29" s="201"/>
      <c r="AC29" s="201"/>
      <c r="AD29" s="201"/>
      <c r="AE29" s="201"/>
      <c r="AF29" s="201"/>
      <c r="AG29" s="201" t="s">
        <v>117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45" outlineLevel="1">
      <c r="A30" s="192">
        <v>15</v>
      </c>
      <c r="B30" s="193" t="s">
        <v>149</v>
      </c>
      <c r="C30" s="194" t="s">
        <v>150</v>
      </c>
      <c r="D30" s="195" t="s">
        <v>111</v>
      </c>
      <c r="E30" s="196">
        <v>1</v>
      </c>
      <c r="F30" s="197"/>
      <c r="G30" s="198">
        <f>ROUND(E30*F30,2)</f>
        <v>0</v>
      </c>
      <c r="H30" s="197"/>
      <c r="I30" s="198">
        <f>ROUND(E30*H30,2)</f>
        <v>0</v>
      </c>
      <c r="J30" s="197"/>
      <c r="K30" s="198">
        <f>ROUND(E30*J30,2)</f>
        <v>0</v>
      </c>
      <c r="L30" s="198">
        <v>21</v>
      </c>
      <c r="M30" s="198">
        <f>G30*(1+L30/100)</f>
        <v>0</v>
      </c>
      <c r="N30" s="198">
        <v>0</v>
      </c>
      <c r="O30" s="198">
        <f>ROUND(E30*N30,2)</f>
        <v>0</v>
      </c>
      <c r="P30" s="198">
        <v>0</v>
      </c>
      <c r="Q30" s="198">
        <f>ROUND(E30*P30,2)</f>
        <v>0</v>
      </c>
      <c r="R30" s="198"/>
      <c r="S30" s="198" t="s">
        <v>112</v>
      </c>
      <c r="T30" s="199" t="s">
        <v>113</v>
      </c>
      <c r="U30" s="200">
        <v>0</v>
      </c>
      <c r="V30" s="200">
        <f>ROUND(E30*U30,2)</f>
        <v>0</v>
      </c>
      <c r="W30" s="200"/>
      <c r="X30" s="200" t="s">
        <v>114</v>
      </c>
      <c r="Y30" s="201"/>
      <c r="Z30" s="201"/>
      <c r="AA30" s="201"/>
      <c r="AB30" s="201"/>
      <c r="AC30" s="201"/>
      <c r="AD30" s="201"/>
      <c r="AE30" s="201"/>
      <c r="AF30" s="201"/>
      <c r="AG30" s="201" t="s">
        <v>115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ht="33.75" customHeight="1" outlineLevel="1">
      <c r="A31" s="202"/>
      <c r="B31" s="203"/>
      <c r="C31" s="204" t="s">
        <v>151</v>
      </c>
      <c r="D31" s="204"/>
      <c r="E31" s="204"/>
      <c r="F31" s="204"/>
      <c r="G31" s="204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1"/>
      <c r="Z31" s="201"/>
      <c r="AA31" s="201"/>
      <c r="AB31" s="201"/>
      <c r="AC31" s="201"/>
      <c r="AD31" s="201"/>
      <c r="AE31" s="201"/>
      <c r="AF31" s="201"/>
      <c r="AG31" s="201" t="s">
        <v>117</v>
      </c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13" t="str">
        <f>C31</f>
        <v>napájení dle 802.3af / 802.3at (max. 30W na port). Celkový PoE výkon přepínače je 64W. Switch nabízí základní sadu L2 funkcí (např. VLAN, QoS, IGMP Snooping, agregace linek) s možností správy z webového rozhraní, pomocí SNMP příkazů nebo nástroje D-Link Network Assistant (DNA).</v>
      </c>
      <c r="BB31" s="201"/>
      <c r="BC31" s="201"/>
      <c r="BD31" s="201"/>
      <c r="BE31" s="201"/>
      <c r="BF31" s="201"/>
      <c r="BG31" s="201"/>
      <c r="BH31" s="201"/>
    </row>
    <row r="32" spans="1:60" ht="22.5" outlineLevel="1">
      <c r="A32" s="205">
        <v>16</v>
      </c>
      <c r="B32" s="206" t="s">
        <v>152</v>
      </c>
      <c r="C32" s="207" t="s">
        <v>153</v>
      </c>
      <c r="D32" s="208" t="s">
        <v>111</v>
      </c>
      <c r="E32" s="209">
        <v>1</v>
      </c>
      <c r="F32" s="210"/>
      <c r="G32" s="211">
        <f>ROUND(E32*F32,2)</f>
        <v>0</v>
      </c>
      <c r="H32" s="210"/>
      <c r="I32" s="211">
        <f>ROUND(E32*H32,2)</f>
        <v>0</v>
      </c>
      <c r="J32" s="210"/>
      <c r="K32" s="211">
        <f>ROUND(E32*J32,2)</f>
        <v>0</v>
      </c>
      <c r="L32" s="211">
        <v>21</v>
      </c>
      <c r="M32" s="211">
        <f>G32*(1+L32/100)</f>
        <v>0</v>
      </c>
      <c r="N32" s="211">
        <v>0</v>
      </c>
      <c r="O32" s="211">
        <f>ROUND(E32*N32,2)</f>
        <v>0</v>
      </c>
      <c r="P32" s="211">
        <v>0</v>
      </c>
      <c r="Q32" s="211">
        <f>ROUND(E32*P32,2)</f>
        <v>0</v>
      </c>
      <c r="R32" s="211"/>
      <c r="S32" s="211" t="s">
        <v>112</v>
      </c>
      <c r="T32" s="212" t="s">
        <v>113</v>
      </c>
      <c r="U32" s="200">
        <v>0</v>
      </c>
      <c r="V32" s="200">
        <f>ROUND(E32*U32,2)</f>
        <v>0</v>
      </c>
      <c r="W32" s="200"/>
      <c r="X32" s="200" t="s">
        <v>114</v>
      </c>
      <c r="Y32" s="201"/>
      <c r="Z32" s="201"/>
      <c r="AA32" s="201"/>
      <c r="AB32" s="201"/>
      <c r="AC32" s="201"/>
      <c r="AD32" s="201"/>
      <c r="AE32" s="201"/>
      <c r="AF32" s="201"/>
      <c r="AG32" s="201" t="s">
        <v>115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22.5" outlineLevel="1">
      <c r="A33" s="205">
        <v>17</v>
      </c>
      <c r="B33" s="206" t="s">
        <v>154</v>
      </c>
      <c r="C33" s="207" t="s">
        <v>155</v>
      </c>
      <c r="D33" s="208" t="s">
        <v>111</v>
      </c>
      <c r="E33" s="209">
        <v>3</v>
      </c>
      <c r="F33" s="210"/>
      <c r="G33" s="211">
        <f>ROUND(E33*F33,2)</f>
        <v>0</v>
      </c>
      <c r="H33" s="210"/>
      <c r="I33" s="211">
        <f>ROUND(E33*H33,2)</f>
        <v>0</v>
      </c>
      <c r="J33" s="210"/>
      <c r="K33" s="211">
        <f>ROUND(E33*J33,2)</f>
        <v>0</v>
      </c>
      <c r="L33" s="211">
        <v>21</v>
      </c>
      <c r="M33" s="211">
        <f>G33*(1+L33/100)</f>
        <v>0</v>
      </c>
      <c r="N33" s="211">
        <v>0</v>
      </c>
      <c r="O33" s="211">
        <f>ROUND(E33*N33,2)</f>
        <v>0</v>
      </c>
      <c r="P33" s="211">
        <v>0</v>
      </c>
      <c r="Q33" s="211">
        <f>ROUND(E33*P33,2)</f>
        <v>0</v>
      </c>
      <c r="R33" s="211"/>
      <c r="S33" s="211" t="s">
        <v>112</v>
      </c>
      <c r="T33" s="212" t="s">
        <v>113</v>
      </c>
      <c r="U33" s="200">
        <v>0</v>
      </c>
      <c r="V33" s="200">
        <f>ROUND(E33*U33,2)</f>
        <v>0</v>
      </c>
      <c r="W33" s="200"/>
      <c r="X33" s="200" t="s">
        <v>114</v>
      </c>
      <c r="Y33" s="201"/>
      <c r="Z33" s="201"/>
      <c r="AA33" s="201"/>
      <c r="AB33" s="201"/>
      <c r="AC33" s="201"/>
      <c r="AD33" s="201"/>
      <c r="AE33" s="201"/>
      <c r="AF33" s="201"/>
      <c r="AG33" s="201" t="s">
        <v>115</v>
      </c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12.75" outlineLevel="1">
      <c r="A34" s="205">
        <v>18</v>
      </c>
      <c r="B34" s="206" t="s">
        <v>156</v>
      </c>
      <c r="C34" s="207" t="s">
        <v>157</v>
      </c>
      <c r="D34" s="208" t="s">
        <v>158</v>
      </c>
      <c r="E34" s="209">
        <v>1</v>
      </c>
      <c r="F34" s="210"/>
      <c r="G34" s="211">
        <f>ROUND(E34*F34,2)</f>
        <v>0</v>
      </c>
      <c r="H34" s="210"/>
      <c r="I34" s="211">
        <f>ROUND(E34*H34,2)</f>
        <v>0</v>
      </c>
      <c r="J34" s="210"/>
      <c r="K34" s="211">
        <f>ROUND(E34*J34,2)</f>
        <v>0</v>
      </c>
      <c r="L34" s="211">
        <v>21</v>
      </c>
      <c r="M34" s="211">
        <f>G34*(1+L34/100)</f>
        <v>0</v>
      </c>
      <c r="N34" s="211">
        <v>0</v>
      </c>
      <c r="O34" s="211">
        <f>ROUND(E34*N34,2)</f>
        <v>0</v>
      </c>
      <c r="P34" s="211">
        <v>0</v>
      </c>
      <c r="Q34" s="211">
        <f>ROUND(E34*P34,2)</f>
        <v>0</v>
      </c>
      <c r="R34" s="211"/>
      <c r="S34" s="211" t="s">
        <v>112</v>
      </c>
      <c r="T34" s="212" t="s">
        <v>113</v>
      </c>
      <c r="U34" s="200">
        <v>0</v>
      </c>
      <c r="V34" s="200">
        <f>ROUND(E34*U34,2)</f>
        <v>0</v>
      </c>
      <c r="W34" s="200"/>
      <c r="X34" s="200" t="s">
        <v>159</v>
      </c>
      <c r="Y34" s="201"/>
      <c r="Z34" s="201"/>
      <c r="AA34" s="201"/>
      <c r="AB34" s="201"/>
      <c r="AC34" s="201"/>
      <c r="AD34" s="201"/>
      <c r="AE34" s="201"/>
      <c r="AF34" s="201"/>
      <c r="AG34" s="201" t="s">
        <v>160</v>
      </c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45" outlineLevel="1">
      <c r="A35" s="192">
        <v>19</v>
      </c>
      <c r="B35" s="193" t="s">
        <v>161</v>
      </c>
      <c r="C35" s="194" t="s">
        <v>162</v>
      </c>
      <c r="D35" s="195" t="s">
        <v>111</v>
      </c>
      <c r="E35" s="196">
        <v>2</v>
      </c>
      <c r="F35" s="197"/>
      <c r="G35" s="198">
        <f>ROUND(E35*F35,2)</f>
        <v>0</v>
      </c>
      <c r="H35" s="197"/>
      <c r="I35" s="198">
        <f>ROUND(E35*H35,2)</f>
        <v>0</v>
      </c>
      <c r="J35" s="197"/>
      <c r="K35" s="198">
        <f>ROUND(E35*J35,2)</f>
        <v>0</v>
      </c>
      <c r="L35" s="198">
        <v>21</v>
      </c>
      <c r="M35" s="198">
        <f>G35*(1+L35/100)</f>
        <v>0</v>
      </c>
      <c r="N35" s="198">
        <v>0</v>
      </c>
      <c r="O35" s="198">
        <f>ROUND(E35*N35,2)</f>
        <v>0</v>
      </c>
      <c r="P35" s="198">
        <v>0</v>
      </c>
      <c r="Q35" s="198">
        <f>ROUND(E35*P35,2)</f>
        <v>0</v>
      </c>
      <c r="R35" s="198"/>
      <c r="S35" s="198" t="s">
        <v>112</v>
      </c>
      <c r="T35" s="199" t="s">
        <v>113</v>
      </c>
      <c r="U35" s="200">
        <v>0</v>
      </c>
      <c r="V35" s="200">
        <f>ROUND(E35*U35,2)</f>
        <v>0</v>
      </c>
      <c r="W35" s="200"/>
      <c r="X35" s="200" t="s">
        <v>114</v>
      </c>
      <c r="Y35" s="201"/>
      <c r="Z35" s="201"/>
      <c r="AA35" s="201"/>
      <c r="AB35" s="201"/>
      <c r="AC35" s="201"/>
      <c r="AD35" s="201"/>
      <c r="AE35" s="201"/>
      <c r="AF35" s="201"/>
      <c r="AG35" s="201" t="s">
        <v>115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12.75" customHeight="1" outlineLevel="1">
      <c r="A36" s="202"/>
      <c r="B36" s="203"/>
      <c r="C36" s="204" t="s">
        <v>163</v>
      </c>
      <c r="D36" s="204"/>
      <c r="E36" s="204"/>
      <c r="F36" s="204"/>
      <c r="G36" s="204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  <c r="AA36" s="201"/>
      <c r="AB36" s="201"/>
      <c r="AC36" s="201"/>
      <c r="AD36" s="201"/>
      <c r="AE36" s="201"/>
      <c r="AF36" s="201"/>
      <c r="AG36" s="201" t="s">
        <v>117</v>
      </c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56.25" outlineLevel="1">
      <c r="A37" s="192">
        <v>20</v>
      </c>
      <c r="B37" s="193" t="s">
        <v>164</v>
      </c>
      <c r="C37" s="194" t="s">
        <v>165</v>
      </c>
      <c r="D37" s="195" t="s">
        <v>111</v>
      </c>
      <c r="E37" s="196">
        <v>1</v>
      </c>
      <c r="F37" s="197"/>
      <c r="G37" s="198">
        <f>ROUND(E37*F37,2)</f>
        <v>0</v>
      </c>
      <c r="H37" s="197"/>
      <c r="I37" s="198">
        <f>ROUND(E37*H37,2)</f>
        <v>0</v>
      </c>
      <c r="J37" s="197"/>
      <c r="K37" s="198">
        <f>ROUND(E37*J37,2)</f>
        <v>0</v>
      </c>
      <c r="L37" s="198">
        <v>21</v>
      </c>
      <c r="M37" s="198">
        <f>G37*(1+L37/100)</f>
        <v>0</v>
      </c>
      <c r="N37" s="198">
        <v>0</v>
      </c>
      <c r="O37" s="198">
        <f>ROUND(E37*N37,2)</f>
        <v>0</v>
      </c>
      <c r="P37" s="198">
        <v>0</v>
      </c>
      <c r="Q37" s="198">
        <f>ROUND(E37*P37,2)</f>
        <v>0</v>
      </c>
      <c r="R37" s="198"/>
      <c r="S37" s="198" t="s">
        <v>112</v>
      </c>
      <c r="T37" s="199" t="s">
        <v>113</v>
      </c>
      <c r="U37" s="200">
        <v>0</v>
      </c>
      <c r="V37" s="200">
        <f>ROUND(E37*U37,2)</f>
        <v>0</v>
      </c>
      <c r="W37" s="200"/>
      <c r="X37" s="200" t="s">
        <v>114</v>
      </c>
      <c r="Y37" s="201"/>
      <c r="Z37" s="201"/>
      <c r="AA37" s="201"/>
      <c r="AB37" s="201"/>
      <c r="AC37" s="201"/>
      <c r="AD37" s="201"/>
      <c r="AE37" s="201"/>
      <c r="AF37" s="201"/>
      <c r="AG37" s="201" t="s">
        <v>115</v>
      </c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33.75" customHeight="1" outlineLevel="1">
      <c r="A38" s="202"/>
      <c r="B38" s="203"/>
      <c r="C38" s="204" t="s">
        <v>166</v>
      </c>
      <c r="D38" s="204"/>
      <c r="E38" s="204"/>
      <c r="F38" s="204"/>
      <c r="G38" s="204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201"/>
      <c r="AA38" s="201"/>
      <c r="AB38" s="201"/>
      <c r="AC38" s="201"/>
      <c r="AD38" s="201"/>
      <c r="AE38" s="201"/>
      <c r="AF38" s="201"/>
      <c r="AG38" s="201" t="s">
        <v>117</v>
      </c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13" t="str">
        <f>C38</f>
        <v>dvou z nich i externími tlačítky, testovací tlačítka na čelním panelu, programovatelné parametry (odezva na vstupy, rychlost stmívání), indikace výstupní úrovně a zkratované sběrnice k zářivkám, instalace na DIN</v>
      </c>
      <c r="BB38" s="201"/>
      <c r="BC38" s="201"/>
      <c r="BD38" s="201"/>
      <c r="BE38" s="201"/>
      <c r="BF38" s="201"/>
      <c r="BG38" s="201"/>
      <c r="BH38" s="201"/>
    </row>
    <row r="39" spans="1:60" ht="22.5" outlineLevel="1">
      <c r="A39" s="205">
        <v>21</v>
      </c>
      <c r="B39" s="206" t="s">
        <v>167</v>
      </c>
      <c r="C39" s="207" t="s">
        <v>168</v>
      </c>
      <c r="D39" s="208" t="s">
        <v>111</v>
      </c>
      <c r="E39" s="209">
        <v>1</v>
      </c>
      <c r="F39" s="210"/>
      <c r="G39" s="211">
        <f>ROUND(E39*F39,2)</f>
        <v>0</v>
      </c>
      <c r="H39" s="210"/>
      <c r="I39" s="211">
        <f>ROUND(E39*H39,2)</f>
        <v>0</v>
      </c>
      <c r="J39" s="210"/>
      <c r="K39" s="211">
        <f>ROUND(E39*J39,2)</f>
        <v>0</v>
      </c>
      <c r="L39" s="211">
        <v>21</v>
      </c>
      <c r="M39" s="211">
        <f>G39*(1+L39/100)</f>
        <v>0</v>
      </c>
      <c r="N39" s="211">
        <v>0</v>
      </c>
      <c r="O39" s="211">
        <f>ROUND(E39*N39,2)</f>
        <v>0</v>
      </c>
      <c r="P39" s="211">
        <v>0</v>
      </c>
      <c r="Q39" s="211">
        <f>ROUND(E39*P39,2)</f>
        <v>0</v>
      </c>
      <c r="R39" s="211"/>
      <c r="S39" s="211" t="s">
        <v>112</v>
      </c>
      <c r="T39" s="212" t="s">
        <v>113</v>
      </c>
      <c r="U39" s="200">
        <v>0</v>
      </c>
      <c r="V39" s="200">
        <f>ROUND(E39*U39,2)</f>
        <v>0</v>
      </c>
      <c r="W39" s="200"/>
      <c r="X39" s="200" t="s">
        <v>114</v>
      </c>
      <c r="Y39" s="201"/>
      <c r="Z39" s="201"/>
      <c r="AA39" s="201"/>
      <c r="AB39" s="201"/>
      <c r="AC39" s="201"/>
      <c r="AD39" s="201"/>
      <c r="AE39" s="201"/>
      <c r="AF39" s="201"/>
      <c r="AG39" s="201" t="s">
        <v>115</v>
      </c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33.75" outlineLevel="1">
      <c r="A40" s="205">
        <v>22</v>
      </c>
      <c r="B40" s="206" t="s">
        <v>169</v>
      </c>
      <c r="C40" s="207" t="s">
        <v>170</v>
      </c>
      <c r="D40" s="208" t="s">
        <v>111</v>
      </c>
      <c r="E40" s="209">
        <v>1</v>
      </c>
      <c r="F40" s="210"/>
      <c r="G40" s="211">
        <f>ROUND(E40*F40,2)</f>
        <v>0</v>
      </c>
      <c r="H40" s="210"/>
      <c r="I40" s="211">
        <f>ROUND(E40*H40,2)</f>
        <v>0</v>
      </c>
      <c r="J40" s="210"/>
      <c r="K40" s="211">
        <f>ROUND(E40*J40,2)</f>
        <v>0</v>
      </c>
      <c r="L40" s="211">
        <v>21</v>
      </c>
      <c r="M40" s="211">
        <f>G40*(1+L40/100)</f>
        <v>0</v>
      </c>
      <c r="N40" s="211">
        <v>0</v>
      </c>
      <c r="O40" s="211">
        <f>ROUND(E40*N40,2)</f>
        <v>0</v>
      </c>
      <c r="P40" s="211">
        <v>0</v>
      </c>
      <c r="Q40" s="211">
        <f>ROUND(E40*P40,2)</f>
        <v>0</v>
      </c>
      <c r="R40" s="211"/>
      <c r="S40" s="211" t="s">
        <v>112</v>
      </c>
      <c r="T40" s="212" t="s">
        <v>113</v>
      </c>
      <c r="U40" s="200">
        <v>0</v>
      </c>
      <c r="V40" s="200">
        <f>ROUND(E40*U40,2)</f>
        <v>0</v>
      </c>
      <c r="W40" s="200"/>
      <c r="X40" s="200" t="s">
        <v>114</v>
      </c>
      <c r="Y40" s="201"/>
      <c r="Z40" s="201"/>
      <c r="AA40" s="201"/>
      <c r="AB40" s="201"/>
      <c r="AC40" s="201"/>
      <c r="AD40" s="201"/>
      <c r="AE40" s="201"/>
      <c r="AF40" s="201"/>
      <c r="AG40" s="201" t="s">
        <v>115</v>
      </c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33.75" outlineLevel="1">
      <c r="A41" s="205">
        <v>23</v>
      </c>
      <c r="B41" s="206" t="s">
        <v>171</v>
      </c>
      <c r="C41" s="207" t="s">
        <v>172</v>
      </c>
      <c r="D41" s="208" t="s">
        <v>111</v>
      </c>
      <c r="E41" s="209">
        <v>4</v>
      </c>
      <c r="F41" s="210"/>
      <c r="G41" s="211">
        <f>ROUND(E41*F41,2)</f>
        <v>0</v>
      </c>
      <c r="H41" s="210"/>
      <c r="I41" s="211">
        <f>ROUND(E41*H41,2)</f>
        <v>0</v>
      </c>
      <c r="J41" s="210"/>
      <c r="K41" s="211">
        <f>ROUND(E41*J41,2)</f>
        <v>0</v>
      </c>
      <c r="L41" s="211">
        <v>21</v>
      </c>
      <c r="M41" s="211">
        <f>G41*(1+L41/100)</f>
        <v>0</v>
      </c>
      <c r="N41" s="211">
        <v>0</v>
      </c>
      <c r="O41" s="211">
        <f>ROUND(E41*N41,2)</f>
        <v>0</v>
      </c>
      <c r="P41" s="211">
        <v>0</v>
      </c>
      <c r="Q41" s="211">
        <f>ROUND(E41*P41,2)</f>
        <v>0</v>
      </c>
      <c r="R41" s="211"/>
      <c r="S41" s="211" t="s">
        <v>112</v>
      </c>
      <c r="T41" s="212" t="s">
        <v>113</v>
      </c>
      <c r="U41" s="200">
        <v>0</v>
      </c>
      <c r="V41" s="200">
        <f>ROUND(E41*U41,2)</f>
        <v>0</v>
      </c>
      <c r="W41" s="200"/>
      <c r="X41" s="200" t="s">
        <v>114</v>
      </c>
      <c r="Y41" s="201"/>
      <c r="Z41" s="201"/>
      <c r="AA41" s="201"/>
      <c r="AB41" s="201"/>
      <c r="AC41" s="201"/>
      <c r="AD41" s="201"/>
      <c r="AE41" s="201"/>
      <c r="AF41" s="201"/>
      <c r="AG41" s="201" t="s">
        <v>115</v>
      </c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22.5" outlineLevel="1">
      <c r="A42" s="205">
        <v>24</v>
      </c>
      <c r="B42" s="206" t="s">
        <v>173</v>
      </c>
      <c r="C42" s="207" t="s">
        <v>174</v>
      </c>
      <c r="D42" s="208" t="s">
        <v>111</v>
      </c>
      <c r="E42" s="209">
        <v>2</v>
      </c>
      <c r="F42" s="210"/>
      <c r="G42" s="211">
        <f>ROUND(E42*F42,2)</f>
        <v>0</v>
      </c>
      <c r="H42" s="210"/>
      <c r="I42" s="211">
        <f>ROUND(E42*H42,2)</f>
        <v>0</v>
      </c>
      <c r="J42" s="210"/>
      <c r="K42" s="211">
        <f>ROUND(E42*J42,2)</f>
        <v>0</v>
      </c>
      <c r="L42" s="211">
        <v>21</v>
      </c>
      <c r="M42" s="211">
        <f>G42*(1+L42/100)</f>
        <v>0</v>
      </c>
      <c r="N42" s="211">
        <v>0</v>
      </c>
      <c r="O42" s="211">
        <f>ROUND(E42*N42,2)</f>
        <v>0</v>
      </c>
      <c r="P42" s="211">
        <v>0</v>
      </c>
      <c r="Q42" s="211">
        <f>ROUND(E42*P42,2)</f>
        <v>0</v>
      </c>
      <c r="R42" s="211"/>
      <c r="S42" s="211" t="s">
        <v>112</v>
      </c>
      <c r="T42" s="212" t="s">
        <v>113</v>
      </c>
      <c r="U42" s="200">
        <v>0</v>
      </c>
      <c r="V42" s="200">
        <f>ROUND(E42*U42,2)</f>
        <v>0</v>
      </c>
      <c r="W42" s="200"/>
      <c r="X42" s="200" t="s">
        <v>114</v>
      </c>
      <c r="Y42" s="201"/>
      <c r="Z42" s="201"/>
      <c r="AA42" s="201"/>
      <c r="AB42" s="201"/>
      <c r="AC42" s="201"/>
      <c r="AD42" s="201"/>
      <c r="AE42" s="201"/>
      <c r="AF42" s="201"/>
      <c r="AG42" s="201" t="s">
        <v>115</v>
      </c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12.75" outlineLevel="1">
      <c r="A43" s="205">
        <v>25</v>
      </c>
      <c r="B43" s="206" t="s">
        <v>175</v>
      </c>
      <c r="C43" s="207" t="s">
        <v>176</v>
      </c>
      <c r="D43" s="208" t="s">
        <v>177</v>
      </c>
      <c r="E43" s="209">
        <v>60</v>
      </c>
      <c r="F43" s="210"/>
      <c r="G43" s="211">
        <f>ROUND(E43*F43,2)</f>
        <v>0</v>
      </c>
      <c r="H43" s="210"/>
      <c r="I43" s="211">
        <f>ROUND(E43*H43,2)</f>
        <v>0</v>
      </c>
      <c r="J43" s="210"/>
      <c r="K43" s="211">
        <f>ROUND(E43*J43,2)</f>
        <v>0</v>
      </c>
      <c r="L43" s="211">
        <v>21</v>
      </c>
      <c r="M43" s="211">
        <f>G43*(1+L43/100)</f>
        <v>0</v>
      </c>
      <c r="N43" s="211">
        <v>0</v>
      </c>
      <c r="O43" s="211">
        <f>ROUND(E43*N43,2)</f>
        <v>0</v>
      </c>
      <c r="P43" s="211">
        <v>0</v>
      </c>
      <c r="Q43" s="211">
        <f>ROUND(E43*P43,2)</f>
        <v>0</v>
      </c>
      <c r="R43" s="211"/>
      <c r="S43" s="211" t="s">
        <v>112</v>
      </c>
      <c r="T43" s="212" t="s">
        <v>113</v>
      </c>
      <c r="U43" s="200">
        <v>0</v>
      </c>
      <c r="V43" s="200">
        <f>ROUND(E43*U43,2)</f>
        <v>0</v>
      </c>
      <c r="W43" s="200"/>
      <c r="X43" s="200" t="s">
        <v>114</v>
      </c>
      <c r="Y43" s="201"/>
      <c r="Z43" s="201"/>
      <c r="AA43" s="201"/>
      <c r="AB43" s="201"/>
      <c r="AC43" s="201"/>
      <c r="AD43" s="201"/>
      <c r="AE43" s="201"/>
      <c r="AF43" s="201"/>
      <c r="AG43" s="201" t="s">
        <v>115</v>
      </c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ht="12.75" outlineLevel="1">
      <c r="A44" s="205">
        <v>26</v>
      </c>
      <c r="B44" s="206" t="s">
        <v>178</v>
      </c>
      <c r="C44" s="207" t="s">
        <v>179</v>
      </c>
      <c r="D44" s="208" t="s">
        <v>177</v>
      </c>
      <c r="E44" s="209">
        <v>60</v>
      </c>
      <c r="F44" s="210"/>
      <c r="G44" s="211">
        <f>ROUND(E44*F44,2)</f>
        <v>0</v>
      </c>
      <c r="H44" s="210"/>
      <c r="I44" s="211">
        <f>ROUND(E44*H44,2)</f>
        <v>0</v>
      </c>
      <c r="J44" s="210"/>
      <c r="K44" s="211">
        <f>ROUND(E44*J44,2)</f>
        <v>0</v>
      </c>
      <c r="L44" s="211">
        <v>21</v>
      </c>
      <c r="M44" s="211">
        <f>G44*(1+L44/100)</f>
        <v>0</v>
      </c>
      <c r="N44" s="211">
        <v>0</v>
      </c>
      <c r="O44" s="211">
        <f>ROUND(E44*N44,2)</f>
        <v>0</v>
      </c>
      <c r="P44" s="211">
        <v>0</v>
      </c>
      <c r="Q44" s="211">
        <f>ROUND(E44*P44,2)</f>
        <v>0</v>
      </c>
      <c r="R44" s="211"/>
      <c r="S44" s="211" t="s">
        <v>112</v>
      </c>
      <c r="T44" s="212" t="s">
        <v>113</v>
      </c>
      <c r="U44" s="200">
        <v>0</v>
      </c>
      <c r="V44" s="200">
        <f>ROUND(E44*U44,2)</f>
        <v>0</v>
      </c>
      <c r="W44" s="200"/>
      <c r="X44" s="200" t="s">
        <v>114</v>
      </c>
      <c r="Y44" s="201"/>
      <c r="Z44" s="201"/>
      <c r="AA44" s="201"/>
      <c r="AB44" s="201"/>
      <c r="AC44" s="201"/>
      <c r="AD44" s="201"/>
      <c r="AE44" s="201"/>
      <c r="AF44" s="201"/>
      <c r="AG44" s="201" t="s">
        <v>115</v>
      </c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</row>
    <row r="45" spans="1:60" ht="12.75" outlineLevel="1">
      <c r="A45" s="205">
        <v>27</v>
      </c>
      <c r="B45" s="206" t="s">
        <v>180</v>
      </c>
      <c r="C45" s="207" t="s">
        <v>181</v>
      </c>
      <c r="D45" s="208" t="s">
        <v>158</v>
      </c>
      <c r="E45" s="209">
        <v>1</v>
      </c>
      <c r="F45" s="210"/>
      <c r="G45" s="211">
        <f>ROUND(E45*F45,2)</f>
        <v>0</v>
      </c>
      <c r="H45" s="210"/>
      <c r="I45" s="211">
        <f>ROUND(E45*H45,2)</f>
        <v>0</v>
      </c>
      <c r="J45" s="210"/>
      <c r="K45" s="211">
        <f>ROUND(E45*J45,2)</f>
        <v>0</v>
      </c>
      <c r="L45" s="211">
        <v>21</v>
      </c>
      <c r="M45" s="211">
        <f>G45*(1+L45/100)</f>
        <v>0</v>
      </c>
      <c r="N45" s="211">
        <v>0</v>
      </c>
      <c r="O45" s="211">
        <f>ROUND(E45*N45,2)</f>
        <v>0</v>
      </c>
      <c r="P45" s="211">
        <v>0</v>
      </c>
      <c r="Q45" s="211">
        <f>ROUND(E45*P45,2)</f>
        <v>0</v>
      </c>
      <c r="R45" s="211"/>
      <c r="S45" s="211" t="s">
        <v>112</v>
      </c>
      <c r="T45" s="212" t="s">
        <v>113</v>
      </c>
      <c r="U45" s="200">
        <v>0</v>
      </c>
      <c r="V45" s="200">
        <f>ROUND(E45*U45,2)</f>
        <v>0</v>
      </c>
      <c r="W45" s="200"/>
      <c r="X45" s="200" t="s">
        <v>114</v>
      </c>
      <c r="Y45" s="201"/>
      <c r="Z45" s="201"/>
      <c r="AA45" s="201"/>
      <c r="AB45" s="201"/>
      <c r="AC45" s="201"/>
      <c r="AD45" s="201"/>
      <c r="AE45" s="201"/>
      <c r="AF45" s="201"/>
      <c r="AG45" s="201" t="s">
        <v>115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22.5" outlineLevel="1">
      <c r="A46" s="205">
        <v>28</v>
      </c>
      <c r="B46" s="206" t="s">
        <v>182</v>
      </c>
      <c r="C46" s="207" t="s">
        <v>183</v>
      </c>
      <c r="D46" s="208" t="s">
        <v>184</v>
      </c>
      <c r="E46" s="209">
        <v>50</v>
      </c>
      <c r="F46" s="210"/>
      <c r="G46" s="211">
        <f>ROUND(E46*F46,2)</f>
        <v>0</v>
      </c>
      <c r="H46" s="210"/>
      <c r="I46" s="211">
        <f>ROUND(E46*H46,2)</f>
        <v>0</v>
      </c>
      <c r="J46" s="210"/>
      <c r="K46" s="211">
        <f>ROUND(E46*J46,2)</f>
        <v>0</v>
      </c>
      <c r="L46" s="211">
        <v>21</v>
      </c>
      <c r="M46" s="211">
        <f>G46*(1+L46/100)</f>
        <v>0</v>
      </c>
      <c r="N46" s="211">
        <v>0</v>
      </c>
      <c r="O46" s="211">
        <f>ROUND(E46*N46,2)</f>
        <v>0</v>
      </c>
      <c r="P46" s="211">
        <v>0</v>
      </c>
      <c r="Q46" s="211">
        <f>ROUND(E46*P46,2)</f>
        <v>0</v>
      </c>
      <c r="R46" s="211"/>
      <c r="S46" s="211" t="s">
        <v>112</v>
      </c>
      <c r="T46" s="212" t="s">
        <v>113</v>
      </c>
      <c r="U46" s="200">
        <v>0</v>
      </c>
      <c r="V46" s="200">
        <f>ROUND(E46*U46,2)</f>
        <v>0</v>
      </c>
      <c r="W46" s="200"/>
      <c r="X46" s="200" t="s">
        <v>114</v>
      </c>
      <c r="Y46" s="201"/>
      <c r="Z46" s="201"/>
      <c r="AA46" s="201"/>
      <c r="AB46" s="201"/>
      <c r="AC46" s="201"/>
      <c r="AD46" s="201"/>
      <c r="AE46" s="201"/>
      <c r="AF46" s="201"/>
      <c r="AG46" s="201" t="s">
        <v>115</v>
      </c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22.5" outlineLevel="1">
      <c r="A47" s="205">
        <v>29</v>
      </c>
      <c r="B47" s="206" t="s">
        <v>185</v>
      </c>
      <c r="C47" s="207" t="s">
        <v>186</v>
      </c>
      <c r="D47" s="208" t="s">
        <v>111</v>
      </c>
      <c r="E47" s="209">
        <v>1</v>
      </c>
      <c r="F47" s="210"/>
      <c r="G47" s="211">
        <f>ROUND(E47*F47,2)</f>
        <v>0</v>
      </c>
      <c r="H47" s="210"/>
      <c r="I47" s="211">
        <f>ROUND(E47*H47,2)</f>
        <v>0</v>
      </c>
      <c r="J47" s="210"/>
      <c r="K47" s="211">
        <f>ROUND(E47*J47,2)</f>
        <v>0</v>
      </c>
      <c r="L47" s="211">
        <v>21</v>
      </c>
      <c r="M47" s="211">
        <f>G47*(1+L47/100)</f>
        <v>0</v>
      </c>
      <c r="N47" s="211">
        <v>0</v>
      </c>
      <c r="O47" s="211">
        <f>ROUND(E47*N47,2)</f>
        <v>0</v>
      </c>
      <c r="P47" s="211">
        <v>0</v>
      </c>
      <c r="Q47" s="211">
        <f>ROUND(E47*P47,2)</f>
        <v>0</v>
      </c>
      <c r="R47" s="211"/>
      <c r="S47" s="211" t="s">
        <v>112</v>
      </c>
      <c r="T47" s="212" t="s">
        <v>113</v>
      </c>
      <c r="U47" s="200">
        <v>0</v>
      </c>
      <c r="V47" s="200">
        <f>ROUND(E47*U47,2)</f>
        <v>0</v>
      </c>
      <c r="W47" s="200"/>
      <c r="X47" s="200" t="s">
        <v>114</v>
      </c>
      <c r="Y47" s="201"/>
      <c r="Z47" s="201"/>
      <c r="AA47" s="201"/>
      <c r="AB47" s="201"/>
      <c r="AC47" s="201"/>
      <c r="AD47" s="201"/>
      <c r="AE47" s="201"/>
      <c r="AF47" s="201"/>
      <c r="AG47" s="201" t="s">
        <v>115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33.75" outlineLevel="1">
      <c r="A48" s="205">
        <v>30</v>
      </c>
      <c r="B48" s="206" t="s">
        <v>187</v>
      </c>
      <c r="C48" s="207" t="s">
        <v>188</v>
      </c>
      <c r="D48" s="208" t="s">
        <v>189</v>
      </c>
      <c r="E48" s="209">
        <v>12</v>
      </c>
      <c r="F48" s="210"/>
      <c r="G48" s="211">
        <f>ROUND(E48*F48,2)</f>
        <v>0</v>
      </c>
      <c r="H48" s="210"/>
      <c r="I48" s="211">
        <f>ROUND(E48*H48,2)</f>
        <v>0</v>
      </c>
      <c r="J48" s="210"/>
      <c r="K48" s="211">
        <f>ROUND(E48*J48,2)</f>
        <v>0</v>
      </c>
      <c r="L48" s="211">
        <v>21</v>
      </c>
      <c r="M48" s="211">
        <f>G48*(1+L48/100)</f>
        <v>0</v>
      </c>
      <c r="N48" s="211">
        <v>0</v>
      </c>
      <c r="O48" s="211">
        <f>ROUND(E48*N48,2)</f>
        <v>0</v>
      </c>
      <c r="P48" s="211">
        <v>0</v>
      </c>
      <c r="Q48" s="211">
        <f>ROUND(E48*P48,2)</f>
        <v>0</v>
      </c>
      <c r="R48" s="211"/>
      <c r="S48" s="211" t="s">
        <v>112</v>
      </c>
      <c r="T48" s="212" t="s">
        <v>113</v>
      </c>
      <c r="U48" s="200">
        <v>0</v>
      </c>
      <c r="V48" s="200">
        <f>ROUND(E48*U48,2)</f>
        <v>0</v>
      </c>
      <c r="W48" s="200"/>
      <c r="X48" s="200" t="s">
        <v>114</v>
      </c>
      <c r="Y48" s="201"/>
      <c r="Z48" s="201"/>
      <c r="AA48" s="201"/>
      <c r="AB48" s="201"/>
      <c r="AC48" s="201"/>
      <c r="AD48" s="201"/>
      <c r="AE48" s="201"/>
      <c r="AF48" s="201"/>
      <c r="AG48" s="201" t="s">
        <v>115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22.5" outlineLevel="1">
      <c r="A49" s="205">
        <v>31</v>
      </c>
      <c r="B49" s="206" t="s">
        <v>190</v>
      </c>
      <c r="C49" s="207" t="s">
        <v>191</v>
      </c>
      <c r="D49" s="208" t="s">
        <v>189</v>
      </c>
      <c r="E49" s="209">
        <v>5</v>
      </c>
      <c r="F49" s="210"/>
      <c r="G49" s="211">
        <f>ROUND(E49*F49,2)</f>
        <v>0</v>
      </c>
      <c r="H49" s="210"/>
      <c r="I49" s="211">
        <f>ROUND(E49*H49,2)</f>
        <v>0</v>
      </c>
      <c r="J49" s="210"/>
      <c r="K49" s="211">
        <f>ROUND(E49*J49,2)</f>
        <v>0</v>
      </c>
      <c r="L49" s="211">
        <v>21</v>
      </c>
      <c r="M49" s="211">
        <f>G49*(1+L49/100)</f>
        <v>0</v>
      </c>
      <c r="N49" s="211">
        <v>0</v>
      </c>
      <c r="O49" s="211">
        <f>ROUND(E49*N49,2)</f>
        <v>0</v>
      </c>
      <c r="P49" s="211">
        <v>0</v>
      </c>
      <c r="Q49" s="211">
        <f>ROUND(E49*P49,2)</f>
        <v>0</v>
      </c>
      <c r="R49" s="211"/>
      <c r="S49" s="211" t="s">
        <v>112</v>
      </c>
      <c r="T49" s="212" t="s">
        <v>113</v>
      </c>
      <c r="U49" s="200">
        <v>0</v>
      </c>
      <c r="V49" s="200">
        <f>ROUND(E49*U49,2)</f>
        <v>0</v>
      </c>
      <c r="W49" s="200"/>
      <c r="X49" s="200" t="s">
        <v>114</v>
      </c>
      <c r="Y49" s="201"/>
      <c r="Z49" s="201"/>
      <c r="AA49" s="201"/>
      <c r="AB49" s="201"/>
      <c r="AC49" s="201"/>
      <c r="AD49" s="201"/>
      <c r="AE49" s="201"/>
      <c r="AF49" s="201"/>
      <c r="AG49" s="201" t="s">
        <v>115</v>
      </c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33.75" outlineLevel="1">
      <c r="A50" s="205">
        <v>32</v>
      </c>
      <c r="B50" s="206" t="s">
        <v>192</v>
      </c>
      <c r="C50" s="207" t="s">
        <v>193</v>
      </c>
      <c r="D50" s="208" t="s">
        <v>111</v>
      </c>
      <c r="E50" s="209">
        <v>1</v>
      </c>
      <c r="F50" s="210"/>
      <c r="G50" s="211">
        <f>ROUND(E50*F50,2)</f>
        <v>0</v>
      </c>
      <c r="H50" s="210"/>
      <c r="I50" s="211">
        <f>ROUND(E50*H50,2)</f>
        <v>0</v>
      </c>
      <c r="J50" s="210"/>
      <c r="K50" s="211">
        <f>ROUND(E50*J50,2)</f>
        <v>0</v>
      </c>
      <c r="L50" s="211">
        <v>21</v>
      </c>
      <c r="M50" s="211">
        <f>G50*(1+L50/100)</f>
        <v>0</v>
      </c>
      <c r="N50" s="211">
        <v>0</v>
      </c>
      <c r="O50" s="211">
        <f>ROUND(E50*N50,2)</f>
        <v>0</v>
      </c>
      <c r="P50" s="211">
        <v>0</v>
      </c>
      <c r="Q50" s="211">
        <f>ROUND(E50*P50,2)</f>
        <v>0</v>
      </c>
      <c r="R50" s="211"/>
      <c r="S50" s="211" t="s">
        <v>112</v>
      </c>
      <c r="T50" s="212" t="s">
        <v>113</v>
      </c>
      <c r="U50" s="200">
        <v>0</v>
      </c>
      <c r="V50" s="200">
        <f>ROUND(E50*U50,2)</f>
        <v>0</v>
      </c>
      <c r="W50" s="200"/>
      <c r="X50" s="200" t="s">
        <v>114</v>
      </c>
      <c r="Y50" s="201"/>
      <c r="Z50" s="201"/>
      <c r="AA50" s="201"/>
      <c r="AB50" s="201"/>
      <c r="AC50" s="201"/>
      <c r="AD50" s="201"/>
      <c r="AE50" s="201"/>
      <c r="AF50" s="201"/>
      <c r="AG50" s="201" t="s">
        <v>115</v>
      </c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60" ht="12.75" outlineLevel="1">
      <c r="A51" s="205">
        <v>33</v>
      </c>
      <c r="B51" s="206" t="s">
        <v>194</v>
      </c>
      <c r="C51" s="207" t="s">
        <v>195</v>
      </c>
      <c r="D51" s="208" t="s">
        <v>189</v>
      </c>
      <c r="E51" s="209">
        <v>26</v>
      </c>
      <c r="F51" s="210"/>
      <c r="G51" s="211">
        <f>ROUND(E51*F51,2)</f>
        <v>0</v>
      </c>
      <c r="H51" s="210"/>
      <c r="I51" s="211">
        <f>ROUND(E51*H51,2)</f>
        <v>0</v>
      </c>
      <c r="J51" s="210"/>
      <c r="K51" s="211">
        <f>ROUND(E51*J51,2)</f>
        <v>0</v>
      </c>
      <c r="L51" s="211">
        <v>21</v>
      </c>
      <c r="M51" s="211">
        <f>G51*(1+L51/100)</f>
        <v>0</v>
      </c>
      <c r="N51" s="211">
        <v>0</v>
      </c>
      <c r="O51" s="211">
        <f>ROUND(E51*N51,2)</f>
        <v>0</v>
      </c>
      <c r="P51" s="211">
        <v>0</v>
      </c>
      <c r="Q51" s="211">
        <f>ROUND(E51*P51,2)</f>
        <v>0</v>
      </c>
      <c r="R51" s="211"/>
      <c r="S51" s="211" t="s">
        <v>112</v>
      </c>
      <c r="T51" s="212" t="s">
        <v>113</v>
      </c>
      <c r="U51" s="200">
        <v>0</v>
      </c>
      <c r="V51" s="200">
        <f>ROUND(E51*U51,2)</f>
        <v>0</v>
      </c>
      <c r="W51" s="200"/>
      <c r="X51" s="200" t="s">
        <v>114</v>
      </c>
      <c r="Y51" s="201"/>
      <c r="Z51" s="201"/>
      <c r="AA51" s="201"/>
      <c r="AB51" s="201"/>
      <c r="AC51" s="201"/>
      <c r="AD51" s="201"/>
      <c r="AE51" s="201"/>
      <c r="AF51" s="201"/>
      <c r="AG51" s="201" t="s">
        <v>115</v>
      </c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22.5" outlineLevel="1">
      <c r="A52" s="205">
        <v>34</v>
      </c>
      <c r="B52" s="206" t="s">
        <v>196</v>
      </c>
      <c r="C52" s="207" t="s">
        <v>197</v>
      </c>
      <c r="D52" s="208" t="s">
        <v>189</v>
      </c>
      <c r="E52" s="209">
        <v>2</v>
      </c>
      <c r="F52" s="210"/>
      <c r="G52" s="211">
        <f>ROUND(E52*F52,2)</f>
        <v>0</v>
      </c>
      <c r="H52" s="210"/>
      <c r="I52" s="211">
        <f>ROUND(E52*H52,2)</f>
        <v>0</v>
      </c>
      <c r="J52" s="210"/>
      <c r="K52" s="211">
        <f>ROUND(E52*J52,2)</f>
        <v>0</v>
      </c>
      <c r="L52" s="211">
        <v>21</v>
      </c>
      <c r="M52" s="211">
        <f>G52*(1+L52/100)</f>
        <v>0</v>
      </c>
      <c r="N52" s="211">
        <v>0</v>
      </c>
      <c r="O52" s="211">
        <f>ROUND(E52*N52,2)</f>
        <v>0</v>
      </c>
      <c r="P52" s="211">
        <v>0</v>
      </c>
      <c r="Q52" s="211">
        <f>ROUND(E52*P52,2)</f>
        <v>0</v>
      </c>
      <c r="R52" s="211"/>
      <c r="S52" s="211" t="s">
        <v>112</v>
      </c>
      <c r="T52" s="212" t="s">
        <v>113</v>
      </c>
      <c r="U52" s="200">
        <v>0</v>
      </c>
      <c r="V52" s="200">
        <f>ROUND(E52*U52,2)</f>
        <v>0</v>
      </c>
      <c r="W52" s="200"/>
      <c r="X52" s="200" t="s">
        <v>114</v>
      </c>
      <c r="Y52" s="201"/>
      <c r="Z52" s="201"/>
      <c r="AA52" s="201"/>
      <c r="AB52" s="201"/>
      <c r="AC52" s="201"/>
      <c r="AD52" s="201"/>
      <c r="AE52" s="201"/>
      <c r="AF52" s="201"/>
      <c r="AG52" s="201" t="s">
        <v>115</v>
      </c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60" ht="22.5" outlineLevel="1">
      <c r="A53" s="205">
        <v>35</v>
      </c>
      <c r="B53" s="206" t="s">
        <v>198</v>
      </c>
      <c r="C53" s="207" t="s">
        <v>199</v>
      </c>
      <c r="D53" s="208" t="s">
        <v>111</v>
      </c>
      <c r="E53" s="209">
        <v>1</v>
      </c>
      <c r="F53" s="210"/>
      <c r="G53" s="211">
        <f>ROUND(E53*F53,2)</f>
        <v>0</v>
      </c>
      <c r="H53" s="210"/>
      <c r="I53" s="211">
        <f>ROUND(E53*H53,2)</f>
        <v>0</v>
      </c>
      <c r="J53" s="210"/>
      <c r="K53" s="211">
        <f>ROUND(E53*J53,2)</f>
        <v>0</v>
      </c>
      <c r="L53" s="211">
        <v>21</v>
      </c>
      <c r="M53" s="211">
        <f>G53*(1+L53/100)</f>
        <v>0</v>
      </c>
      <c r="N53" s="211">
        <v>0</v>
      </c>
      <c r="O53" s="211">
        <f>ROUND(E53*N53,2)</f>
        <v>0</v>
      </c>
      <c r="P53" s="211">
        <v>0</v>
      </c>
      <c r="Q53" s="211">
        <f>ROUND(E53*P53,2)</f>
        <v>0</v>
      </c>
      <c r="R53" s="211"/>
      <c r="S53" s="211" t="s">
        <v>112</v>
      </c>
      <c r="T53" s="212" t="s">
        <v>113</v>
      </c>
      <c r="U53" s="200">
        <v>0</v>
      </c>
      <c r="V53" s="200">
        <f>ROUND(E53*U53,2)</f>
        <v>0</v>
      </c>
      <c r="W53" s="200"/>
      <c r="X53" s="200" t="s">
        <v>114</v>
      </c>
      <c r="Y53" s="201"/>
      <c r="Z53" s="201"/>
      <c r="AA53" s="201"/>
      <c r="AB53" s="201"/>
      <c r="AC53" s="201"/>
      <c r="AD53" s="201"/>
      <c r="AE53" s="201"/>
      <c r="AF53" s="201"/>
      <c r="AG53" s="201" t="s">
        <v>115</v>
      </c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45" outlineLevel="1">
      <c r="A54" s="192">
        <v>36</v>
      </c>
      <c r="B54" s="193" t="s">
        <v>200</v>
      </c>
      <c r="C54" s="194" t="s">
        <v>201</v>
      </c>
      <c r="D54" s="195" t="s">
        <v>202</v>
      </c>
      <c r="E54" s="196">
        <v>1</v>
      </c>
      <c r="F54" s="197"/>
      <c r="G54" s="198">
        <f>ROUND(E54*F54,2)</f>
        <v>0</v>
      </c>
      <c r="H54" s="197"/>
      <c r="I54" s="198">
        <f>ROUND(E54*H54,2)</f>
        <v>0</v>
      </c>
      <c r="J54" s="197"/>
      <c r="K54" s="198">
        <f>ROUND(E54*J54,2)</f>
        <v>0</v>
      </c>
      <c r="L54" s="198">
        <v>21</v>
      </c>
      <c r="M54" s="198">
        <f>G54*(1+L54/100)</f>
        <v>0</v>
      </c>
      <c r="N54" s="198">
        <v>0</v>
      </c>
      <c r="O54" s="198">
        <f>ROUND(E54*N54,2)</f>
        <v>0</v>
      </c>
      <c r="P54" s="198">
        <v>0</v>
      </c>
      <c r="Q54" s="198">
        <f>ROUND(E54*P54,2)</f>
        <v>0</v>
      </c>
      <c r="R54" s="198"/>
      <c r="S54" s="198" t="s">
        <v>112</v>
      </c>
      <c r="T54" s="199" t="s">
        <v>113</v>
      </c>
      <c r="U54" s="200">
        <v>0</v>
      </c>
      <c r="V54" s="200">
        <f>ROUND(E54*U54,2)</f>
        <v>0</v>
      </c>
      <c r="W54" s="200"/>
      <c r="X54" s="200" t="s">
        <v>114</v>
      </c>
      <c r="Y54" s="201"/>
      <c r="Z54" s="201"/>
      <c r="AA54" s="201"/>
      <c r="AB54" s="201"/>
      <c r="AC54" s="201"/>
      <c r="AD54" s="201"/>
      <c r="AE54" s="201"/>
      <c r="AF54" s="201"/>
      <c r="AG54" s="201" t="s">
        <v>115</v>
      </c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60" ht="12.75" customHeight="1" outlineLevel="1">
      <c r="A55" s="202"/>
      <c r="B55" s="203"/>
      <c r="C55" s="204" t="s">
        <v>203</v>
      </c>
      <c r="D55" s="204"/>
      <c r="E55" s="204"/>
      <c r="F55" s="204"/>
      <c r="G55" s="204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1"/>
      <c r="Z55" s="201"/>
      <c r="AA55" s="201"/>
      <c r="AB55" s="201"/>
      <c r="AC55" s="201"/>
      <c r="AD55" s="201"/>
      <c r="AE55" s="201"/>
      <c r="AF55" s="201"/>
      <c r="AG55" s="201" t="s">
        <v>117</v>
      </c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60" ht="12.75" outlineLevel="1">
      <c r="A56" s="192">
        <v>37</v>
      </c>
      <c r="B56" s="193" t="s">
        <v>204</v>
      </c>
      <c r="C56" s="194" t="s">
        <v>205</v>
      </c>
      <c r="D56" s="195" t="s">
        <v>158</v>
      </c>
      <c r="E56" s="196">
        <v>1</v>
      </c>
      <c r="F56" s="197"/>
      <c r="G56" s="198">
        <f>ROUND(E56*F56,2)</f>
        <v>0</v>
      </c>
      <c r="H56" s="197"/>
      <c r="I56" s="198">
        <f>ROUND(E56*H56,2)</f>
        <v>0</v>
      </c>
      <c r="J56" s="197"/>
      <c r="K56" s="198">
        <f>ROUND(E56*J56,2)</f>
        <v>0</v>
      </c>
      <c r="L56" s="198">
        <v>21</v>
      </c>
      <c r="M56" s="198">
        <f>G56*(1+L56/100)</f>
        <v>0</v>
      </c>
      <c r="N56" s="198">
        <v>0</v>
      </c>
      <c r="O56" s="198">
        <f>ROUND(E56*N56,2)</f>
        <v>0</v>
      </c>
      <c r="P56" s="198">
        <v>0</v>
      </c>
      <c r="Q56" s="198">
        <f>ROUND(E56*P56,2)</f>
        <v>0</v>
      </c>
      <c r="R56" s="198"/>
      <c r="S56" s="198" t="s">
        <v>112</v>
      </c>
      <c r="T56" s="199" t="s">
        <v>113</v>
      </c>
      <c r="U56" s="200">
        <v>0</v>
      </c>
      <c r="V56" s="200">
        <f>ROUND(E56*U56,2)</f>
        <v>0</v>
      </c>
      <c r="W56" s="200"/>
      <c r="X56" s="200" t="s">
        <v>114</v>
      </c>
      <c r="Y56" s="201"/>
      <c r="Z56" s="201"/>
      <c r="AA56" s="201"/>
      <c r="AB56" s="201"/>
      <c r="AC56" s="201"/>
      <c r="AD56" s="201"/>
      <c r="AE56" s="201"/>
      <c r="AF56" s="201"/>
      <c r="AG56" s="201" t="s">
        <v>115</v>
      </c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</row>
    <row r="57" spans="1:33" ht="12.75">
      <c r="A57" s="162"/>
      <c r="B57" s="180"/>
      <c r="C57" s="215"/>
      <c r="D57" s="181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AE57">
        <v>15</v>
      </c>
      <c r="AF57">
        <v>21</v>
      </c>
      <c r="AG57" t="s">
        <v>94</v>
      </c>
    </row>
    <row r="58" spans="1:33" ht="12.75">
      <c r="A58" s="216"/>
      <c r="B58" s="217" t="s">
        <v>26</v>
      </c>
      <c r="C58" s="218"/>
      <c r="D58" s="219"/>
      <c r="E58" s="220"/>
      <c r="F58" s="220"/>
      <c r="G58" s="221">
        <f>G8</f>
        <v>0</v>
      </c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AE58">
        <f>SUMIF(L7:L56,AE57,G7:G56)</f>
        <v>0</v>
      </c>
      <c r="AF58">
        <f>SUMIF(L7:L56,AF57,G7:G56)</f>
        <v>0</v>
      </c>
      <c r="AG58" t="s">
        <v>206</v>
      </c>
    </row>
    <row r="59" spans="1:24" ht="12.75">
      <c r="A59" s="162"/>
      <c r="B59" s="180"/>
      <c r="C59" s="215"/>
      <c r="D59" s="181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2.75">
      <c r="A60" s="162"/>
      <c r="B60" s="180"/>
      <c r="C60" s="215"/>
      <c r="D60" s="181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2.75">
      <c r="A61" s="222" t="s">
        <v>207</v>
      </c>
      <c r="B61" s="222"/>
      <c r="C61" s="222"/>
      <c r="D61" s="181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33" ht="12.75">
      <c r="A62" s="223"/>
      <c r="B62" s="223"/>
      <c r="C62" s="223"/>
      <c r="D62" s="223"/>
      <c r="E62" s="223"/>
      <c r="F62" s="223"/>
      <c r="G62" s="223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AG62" t="s">
        <v>208</v>
      </c>
    </row>
    <row r="63" spans="1:24" ht="12.75">
      <c r="A63" s="223"/>
      <c r="B63" s="223"/>
      <c r="C63" s="223"/>
      <c r="D63" s="223"/>
      <c r="E63" s="223"/>
      <c r="F63" s="223"/>
      <c r="G63" s="223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2.75">
      <c r="A64" s="223"/>
      <c r="B64" s="223"/>
      <c r="C64" s="223"/>
      <c r="D64" s="223"/>
      <c r="E64" s="223"/>
      <c r="F64" s="223"/>
      <c r="G64" s="223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2.75">
      <c r="A65" s="223"/>
      <c r="B65" s="223"/>
      <c r="C65" s="223"/>
      <c r="D65" s="223"/>
      <c r="E65" s="223"/>
      <c r="F65" s="223"/>
      <c r="G65" s="223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2.75">
      <c r="A66" s="223"/>
      <c r="B66" s="223"/>
      <c r="C66" s="223"/>
      <c r="D66" s="223"/>
      <c r="E66" s="223"/>
      <c r="F66" s="223"/>
      <c r="G66" s="223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2.75">
      <c r="A67" s="162"/>
      <c r="B67" s="180"/>
      <c r="C67" s="215"/>
      <c r="D67" s="181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3:33" ht="12.75">
      <c r="C68" s="224"/>
      <c r="D68" s="110"/>
      <c r="AG68" t="s">
        <v>209</v>
      </c>
    </row>
  </sheetData>
  <mergeCells count="17">
    <mergeCell ref="A1:G1"/>
    <mergeCell ref="C2:G2"/>
    <mergeCell ref="C3:G3"/>
    <mergeCell ref="C4:G4"/>
    <mergeCell ref="C10:G10"/>
    <mergeCell ref="C13:G13"/>
    <mergeCell ref="C22:G22"/>
    <mergeCell ref="C24:G24"/>
    <mergeCell ref="C26:G26"/>
    <mergeCell ref="C27:G27"/>
    <mergeCell ref="C29:G29"/>
    <mergeCell ref="C31:G31"/>
    <mergeCell ref="C36:G36"/>
    <mergeCell ref="C38:G38"/>
    <mergeCell ref="C55:G55"/>
    <mergeCell ref="A61:C61"/>
    <mergeCell ref="A62:G66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0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75</v>
      </c>
      <c r="B1" s="169"/>
      <c r="C1" s="169"/>
      <c r="D1" s="169"/>
      <c r="E1" s="169"/>
      <c r="F1" s="169"/>
      <c r="G1" s="169"/>
      <c r="AG1" t="s">
        <v>79</v>
      </c>
    </row>
    <row r="2" spans="1:33" ht="24.95" customHeight="1">
      <c r="A2" s="170" t="s">
        <v>76</v>
      </c>
      <c r="B2" s="166" t="s">
        <v>5</v>
      </c>
      <c r="C2" s="171" t="s">
        <v>6</v>
      </c>
      <c r="D2" s="171"/>
      <c r="E2" s="171"/>
      <c r="F2" s="171"/>
      <c r="G2" s="171"/>
      <c r="AG2" t="s">
        <v>80</v>
      </c>
    </row>
    <row r="3" spans="1:33" ht="24.95" customHeight="1">
      <c r="A3" s="170" t="s">
        <v>77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81</v>
      </c>
      <c r="AG3" t="s">
        <v>82</v>
      </c>
    </row>
    <row r="4" spans="1:33" ht="24.95" customHeight="1">
      <c r="A4" s="172" t="s">
        <v>78</v>
      </c>
      <c r="B4" s="173" t="s">
        <v>59</v>
      </c>
      <c r="C4" s="174" t="s">
        <v>60</v>
      </c>
      <c r="D4" s="174"/>
      <c r="E4" s="174"/>
      <c r="F4" s="174"/>
      <c r="G4" s="174"/>
      <c r="AG4" t="s">
        <v>83</v>
      </c>
    </row>
    <row r="5" ht="12.75">
      <c r="D5" s="110"/>
    </row>
    <row r="6" spans="1:24" ht="38.25">
      <c r="A6" s="175" t="s">
        <v>84</v>
      </c>
      <c r="B6" s="176" t="s">
        <v>85</v>
      </c>
      <c r="C6" s="176" t="s">
        <v>86</v>
      </c>
      <c r="D6" s="177" t="s">
        <v>87</v>
      </c>
      <c r="E6" s="175" t="s">
        <v>88</v>
      </c>
      <c r="F6" s="178" t="s">
        <v>89</v>
      </c>
      <c r="G6" s="175" t="s">
        <v>26</v>
      </c>
      <c r="H6" s="179" t="s">
        <v>90</v>
      </c>
      <c r="I6" s="179" t="s">
        <v>91</v>
      </c>
      <c r="J6" s="179" t="s">
        <v>92</v>
      </c>
      <c r="K6" s="179" t="s">
        <v>93</v>
      </c>
      <c r="L6" s="179" t="s">
        <v>94</v>
      </c>
      <c r="M6" s="179" t="s">
        <v>95</v>
      </c>
      <c r="N6" s="179" t="s">
        <v>96</v>
      </c>
      <c r="O6" s="179" t="s">
        <v>97</v>
      </c>
      <c r="P6" s="179" t="s">
        <v>98</v>
      </c>
      <c r="Q6" s="179" t="s">
        <v>99</v>
      </c>
      <c r="R6" s="179" t="s">
        <v>100</v>
      </c>
      <c r="S6" s="179" t="s">
        <v>101</v>
      </c>
      <c r="T6" s="179" t="s">
        <v>102</v>
      </c>
      <c r="U6" s="179" t="s">
        <v>103</v>
      </c>
      <c r="V6" s="179" t="s">
        <v>104</v>
      </c>
      <c r="W6" s="179" t="s">
        <v>105</v>
      </c>
      <c r="X6" s="179" t="s">
        <v>106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107</v>
      </c>
      <c r="B8" s="185" t="s">
        <v>72</v>
      </c>
      <c r="C8" s="186" t="s">
        <v>60</v>
      </c>
      <c r="D8" s="187"/>
      <c r="E8" s="188"/>
      <c r="F8" s="189"/>
      <c r="G8" s="189">
        <f>SUMIF(AG9:AG38,"&lt;&gt;NOR",G9:G38)</f>
        <v>0</v>
      </c>
      <c r="H8" s="189"/>
      <c r="I8" s="189">
        <f>SUM(I9:I38)</f>
        <v>0</v>
      </c>
      <c r="J8" s="189"/>
      <c r="K8" s="189">
        <f>SUM(K9:K38)</f>
        <v>0</v>
      </c>
      <c r="L8" s="189"/>
      <c r="M8" s="189">
        <f>SUM(M9:M38)</f>
        <v>0</v>
      </c>
      <c r="N8" s="189"/>
      <c r="O8" s="189">
        <f>SUM(O9:O38)</f>
        <v>0</v>
      </c>
      <c r="P8" s="189"/>
      <c r="Q8" s="189">
        <f>SUM(Q9:Q38)</f>
        <v>0</v>
      </c>
      <c r="R8" s="189"/>
      <c r="S8" s="189"/>
      <c r="T8" s="190"/>
      <c r="U8" s="191"/>
      <c r="V8" s="191">
        <f>SUM(V9:V38)</f>
        <v>0</v>
      </c>
      <c r="W8" s="191"/>
      <c r="X8" s="191"/>
      <c r="AG8" t="s">
        <v>108</v>
      </c>
    </row>
    <row r="9" spans="1:60" ht="45" outlineLevel="1">
      <c r="A9" s="192">
        <v>1</v>
      </c>
      <c r="B9" s="193" t="s">
        <v>210</v>
      </c>
      <c r="C9" s="194" t="s">
        <v>211</v>
      </c>
      <c r="D9" s="195" t="s">
        <v>111</v>
      </c>
      <c r="E9" s="196">
        <v>1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112</v>
      </c>
      <c r="T9" s="199" t="s">
        <v>113</v>
      </c>
      <c r="U9" s="200">
        <v>0</v>
      </c>
      <c r="V9" s="200">
        <f>ROUND(E9*U9,2)</f>
        <v>0</v>
      </c>
      <c r="W9" s="200"/>
      <c r="X9" s="200" t="s">
        <v>114</v>
      </c>
      <c r="Y9" s="201"/>
      <c r="Z9" s="201"/>
      <c r="AA9" s="201"/>
      <c r="AB9" s="201"/>
      <c r="AC9" s="201"/>
      <c r="AD9" s="201"/>
      <c r="AE9" s="201"/>
      <c r="AF9" s="201"/>
      <c r="AG9" s="201" t="s">
        <v>115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12.75" customHeight="1" outlineLevel="1">
      <c r="A10" s="202"/>
      <c r="B10" s="203"/>
      <c r="C10" s="204" t="s">
        <v>212</v>
      </c>
      <c r="D10" s="204"/>
      <c r="E10" s="204"/>
      <c r="F10" s="204"/>
      <c r="G10" s="204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117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12.75" customHeight="1" outlineLevel="1">
      <c r="A11" s="202"/>
      <c r="B11" s="203"/>
      <c r="C11" s="214" t="s">
        <v>213</v>
      </c>
      <c r="D11" s="214"/>
      <c r="E11" s="214"/>
      <c r="F11" s="214"/>
      <c r="G11" s="214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1"/>
      <c r="Z11" s="201"/>
      <c r="AA11" s="201"/>
      <c r="AB11" s="201"/>
      <c r="AC11" s="201"/>
      <c r="AD11" s="201"/>
      <c r="AE11" s="201"/>
      <c r="AF11" s="201"/>
      <c r="AG11" s="201" t="s">
        <v>117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12.75" customHeight="1" outlineLevel="1">
      <c r="A12" s="202"/>
      <c r="B12" s="203"/>
      <c r="C12" s="214" t="s">
        <v>214</v>
      </c>
      <c r="D12" s="214"/>
      <c r="E12" s="214"/>
      <c r="F12" s="214"/>
      <c r="G12" s="214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117</v>
      </c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56.25" outlineLevel="1">
      <c r="A13" s="192">
        <v>2</v>
      </c>
      <c r="B13" s="193" t="s">
        <v>215</v>
      </c>
      <c r="C13" s="194" t="s">
        <v>216</v>
      </c>
      <c r="D13" s="195" t="s">
        <v>111</v>
      </c>
      <c r="E13" s="196">
        <v>1</v>
      </c>
      <c r="F13" s="197"/>
      <c r="G13" s="198">
        <f>ROUND(E13*F13,2)</f>
        <v>0</v>
      </c>
      <c r="H13" s="197"/>
      <c r="I13" s="198">
        <f>ROUND(E13*H13,2)</f>
        <v>0</v>
      </c>
      <c r="J13" s="197"/>
      <c r="K13" s="198">
        <f>ROUND(E13*J13,2)</f>
        <v>0</v>
      </c>
      <c r="L13" s="198">
        <v>21</v>
      </c>
      <c r="M13" s="198">
        <f>G13*(1+L13/100)</f>
        <v>0</v>
      </c>
      <c r="N13" s="198">
        <v>0</v>
      </c>
      <c r="O13" s="198">
        <f>ROUND(E13*N13,2)</f>
        <v>0</v>
      </c>
      <c r="P13" s="198">
        <v>0</v>
      </c>
      <c r="Q13" s="198">
        <f>ROUND(E13*P13,2)</f>
        <v>0</v>
      </c>
      <c r="R13" s="198"/>
      <c r="S13" s="198" t="s">
        <v>112</v>
      </c>
      <c r="T13" s="199" t="s">
        <v>113</v>
      </c>
      <c r="U13" s="200">
        <v>0</v>
      </c>
      <c r="V13" s="200">
        <f>ROUND(E13*U13,2)</f>
        <v>0</v>
      </c>
      <c r="W13" s="200"/>
      <c r="X13" s="200" t="s">
        <v>114</v>
      </c>
      <c r="Y13" s="201"/>
      <c r="Z13" s="201"/>
      <c r="AA13" s="201"/>
      <c r="AB13" s="201"/>
      <c r="AC13" s="201"/>
      <c r="AD13" s="201"/>
      <c r="AE13" s="201"/>
      <c r="AF13" s="201"/>
      <c r="AG13" s="201" t="s">
        <v>115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12.75" customHeight="1" outlineLevel="1">
      <c r="A14" s="202"/>
      <c r="B14" s="203"/>
      <c r="C14" s="204" t="s">
        <v>217</v>
      </c>
      <c r="D14" s="204"/>
      <c r="E14" s="204"/>
      <c r="F14" s="204"/>
      <c r="G14" s="204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117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45" outlineLevel="1">
      <c r="A15" s="192">
        <v>3</v>
      </c>
      <c r="B15" s="193" t="s">
        <v>218</v>
      </c>
      <c r="C15" s="194" t="s">
        <v>219</v>
      </c>
      <c r="D15" s="195" t="s">
        <v>111</v>
      </c>
      <c r="E15" s="196">
        <v>1</v>
      </c>
      <c r="F15" s="197"/>
      <c r="G15" s="198">
        <f>ROUND(E15*F15,2)</f>
        <v>0</v>
      </c>
      <c r="H15" s="197"/>
      <c r="I15" s="198">
        <f>ROUND(E15*H15,2)</f>
        <v>0</v>
      </c>
      <c r="J15" s="197"/>
      <c r="K15" s="198">
        <f>ROUND(E15*J15,2)</f>
        <v>0</v>
      </c>
      <c r="L15" s="198">
        <v>21</v>
      </c>
      <c r="M15" s="198">
        <f>G15*(1+L15/100)</f>
        <v>0</v>
      </c>
      <c r="N15" s="198">
        <v>0</v>
      </c>
      <c r="O15" s="198">
        <f>ROUND(E15*N15,2)</f>
        <v>0</v>
      </c>
      <c r="P15" s="198">
        <v>0</v>
      </c>
      <c r="Q15" s="198">
        <f>ROUND(E15*P15,2)</f>
        <v>0</v>
      </c>
      <c r="R15" s="198"/>
      <c r="S15" s="198" t="s">
        <v>112</v>
      </c>
      <c r="T15" s="199" t="s">
        <v>113</v>
      </c>
      <c r="U15" s="200">
        <v>0</v>
      </c>
      <c r="V15" s="200">
        <f>ROUND(E15*U15,2)</f>
        <v>0</v>
      </c>
      <c r="W15" s="200"/>
      <c r="X15" s="200" t="s">
        <v>114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115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customHeight="1" outlineLevel="1">
      <c r="A16" s="202"/>
      <c r="B16" s="203"/>
      <c r="C16" s="204" t="s">
        <v>220</v>
      </c>
      <c r="D16" s="204"/>
      <c r="E16" s="204"/>
      <c r="F16" s="204"/>
      <c r="G16" s="204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117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12.75" customHeight="1" outlineLevel="1">
      <c r="A17" s="202"/>
      <c r="B17" s="203"/>
      <c r="C17" s="214" t="s">
        <v>221</v>
      </c>
      <c r="D17" s="214"/>
      <c r="E17" s="214"/>
      <c r="F17" s="214"/>
      <c r="G17" s="214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1"/>
      <c r="Z17" s="201"/>
      <c r="AA17" s="201"/>
      <c r="AB17" s="201"/>
      <c r="AC17" s="201"/>
      <c r="AD17" s="201"/>
      <c r="AE17" s="201"/>
      <c r="AF17" s="201"/>
      <c r="AG17" s="201" t="s">
        <v>117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22.5" outlineLevel="1">
      <c r="A18" s="205">
        <v>4</v>
      </c>
      <c r="B18" s="206" t="s">
        <v>222</v>
      </c>
      <c r="C18" s="207" t="s">
        <v>223</v>
      </c>
      <c r="D18" s="208" t="s">
        <v>111</v>
      </c>
      <c r="E18" s="209">
        <v>1</v>
      </c>
      <c r="F18" s="210"/>
      <c r="G18" s="211">
        <f>ROUND(E18*F18,2)</f>
        <v>0</v>
      </c>
      <c r="H18" s="210"/>
      <c r="I18" s="211">
        <f>ROUND(E18*H18,2)</f>
        <v>0</v>
      </c>
      <c r="J18" s="210"/>
      <c r="K18" s="211">
        <f>ROUND(E18*J18,2)</f>
        <v>0</v>
      </c>
      <c r="L18" s="211">
        <v>21</v>
      </c>
      <c r="M18" s="211">
        <f>G18*(1+L18/100)</f>
        <v>0</v>
      </c>
      <c r="N18" s="211">
        <v>0</v>
      </c>
      <c r="O18" s="211">
        <f>ROUND(E18*N18,2)</f>
        <v>0</v>
      </c>
      <c r="P18" s="211">
        <v>0</v>
      </c>
      <c r="Q18" s="211">
        <f>ROUND(E18*P18,2)</f>
        <v>0</v>
      </c>
      <c r="R18" s="211"/>
      <c r="S18" s="211" t="s">
        <v>112</v>
      </c>
      <c r="T18" s="212" t="s">
        <v>113</v>
      </c>
      <c r="U18" s="200">
        <v>0</v>
      </c>
      <c r="V18" s="200">
        <f>ROUND(E18*U18,2)</f>
        <v>0</v>
      </c>
      <c r="W18" s="200"/>
      <c r="X18" s="200" t="s">
        <v>114</v>
      </c>
      <c r="Y18" s="201"/>
      <c r="Z18" s="201"/>
      <c r="AA18" s="201"/>
      <c r="AB18" s="201"/>
      <c r="AC18" s="201"/>
      <c r="AD18" s="201"/>
      <c r="AE18" s="201"/>
      <c r="AF18" s="201"/>
      <c r="AG18" s="201" t="s">
        <v>115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56.25" outlineLevel="1">
      <c r="A19" s="192">
        <v>5</v>
      </c>
      <c r="B19" s="193" t="s">
        <v>224</v>
      </c>
      <c r="C19" s="194" t="s">
        <v>143</v>
      </c>
      <c r="D19" s="195" t="s">
        <v>111</v>
      </c>
      <c r="E19" s="196">
        <v>1</v>
      </c>
      <c r="F19" s="197"/>
      <c r="G19" s="198">
        <f>ROUND(E19*F19,2)</f>
        <v>0</v>
      </c>
      <c r="H19" s="197"/>
      <c r="I19" s="198">
        <f>ROUND(E19*H19,2)</f>
        <v>0</v>
      </c>
      <c r="J19" s="197"/>
      <c r="K19" s="198">
        <f>ROUND(E19*J19,2)</f>
        <v>0</v>
      </c>
      <c r="L19" s="198">
        <v>21</v>
      </c>
      <c r="M19" s="198">
        <f>G19*(1+L19/100)</f>
        <v>0</v>
      </c>
      <c r="N19" s="198">
        <v>0</v>
      </c>
      <c r="O19" s="198">
        <f>ROUND(E19*N19,2)</f>
        <v>0</v>
      </c>
      <c r="P19" s="198">
        <v>0</v>
      </c>
      <c r="Q19" s="198">
        <f>ROUND(E19*P19,2)</f>
        <v>0</v>
      </c>
      <c r="R19" s="198"/>
      <c r="S19" s="198" t="s">
        <v>112</v>
      </c>
      <c r="T19" s="199" t="s">
        <v>113</v>
      </c>
      <c r="U19" s="200">
        <v>0</v>
      </c>
      <c r="V19" s="200">
        <f>ROUND(E19*U19,2)</f>
        <v>0</v>
      </c>
      <c r="W19" s="200"/>
      <c r="X19" s="200" t="s">
        <v>114</v>
      </c>
      <c r="Y19" s="201"/>
      <c r="Z19" s="201"/>
      <c r="AA19" s="201"/>
      <c r="AB19" s="201"/>
      <c r="AC19" s="201"/>
      <c r="AD19" s="201"/>
      <c r="AE19" s="201"/>
      <c r="AF19" s="201"/>
      <c r="AG19" s="201" t="s">
        <v>115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22.5" customHeight="1" outlineLevel="1">
      <c r="A20" s="202"/>
      <c r="B20" s="203"/>
      <c r="C20" s="204" t="s">
        <v>144</v>
      </c>
      <c r="D20" s="204"/>
      <c r="E20" s="204"/>
      <c r="F20" s="204"/>
      <c r="G20" s="204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1"/>
      <c r="AA20" s="201"/>
      <c r="AB20" s="201"/>
      <c r="AC20" s="201"/>
      <c r="AD20" s="201"/>
      <c r="AE20" s="201"/>
      <c r="AF20" s="201"/>
      <c r="AG20" s="201" t="s">
        <v>117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13" t="str">
        <f>C20</f>
        <v>vstupu, RS-232, EDID, HDCP, podpora 4K@60/4:4:4/8bit(18GbpsGbps), možnost bezdrátového připojení (Až 1080p @ 30Hz 4:2:0) pro iOS, Android, Mac, Chromebook a Windows</v>
      </c>
      <c r="BB20" s="201"/>
      <c r="BC20" s="201"/>
      <c r="BD20" s="201"/>
      <c r="BE20" s="201"/>
      <c r="BF20" s="201"/>
      <c r="BG20" s="201"/>
      <c r="BH20" s="201"/>
    </row>
    <row r="21" spans="1:60" ht="12.75" customHeight="1" outlineLevel="1">
      <c r="A21" s="202"/>
      <c r="B21" s="203"/>
      <c r="C21" s="214" t="s">
        <v>145</v>
      </c>
      <c r="D21" s="214"/>
      <c r="E21" s="214"/>
      <c r="F21" s="214"/>
      <c r="G21" s="214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1"/>
      <c r="Z21" s="201"/>
      <c r="AA21" s="201"/>
      <c r="AB21" s="201"/>
      <c r="AC21" s="201"/>
      <c r="AD21" s="201"/>
      <c r="AE21" s="201"/>
      <c r="AF21" s="201"/>
      <c r="AG21" s="201" t="s">
        <v>117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22.5" outlineLevel="1">
      <c r="A22" s="205">
        <v>6</v>
      </c>
      <c r="B22" s="206" t="s">
        <v>225</v>
      </c>
      <c r="C22" s="207" t="s">
        <v>226</v>
      </c>
      <c r="D22" s="208" t="s">
        <v>111</v>
      </c>
      <c r="E22" s="209">
        <v>1</v>
      </c>
      <c r="F22" s="210"/>
      <c r="G22" s="211">
        <f>ROUND(E22*F22,2)</f>
        <v>0</v>
      </c>
      <c r="H22" s="210"/>
      <c r="I22" s="211">
        <f>ROUND(E22*H22,2)</f>
        <v>0</v>
      </c>
      <c r="J22" s="210"/>
      <c r="K22" s="211">
        <f>ROUND(E22*J22,2)</f>
        <v>0</v>
      </c>
      <c r="L22" s="211">
        <v>21</v>
      </c>
      <c r="M22" s="211">
        <f>G22*(1+L22/100)</f>
        <v>0</v>
      </c>
      <c r="N22" s="211">
        <v>0</v>
      </c>
      <c r="O22" s="211">
        <f>ROUND(E22*N22,2)</f>
        <v>0</v>
      </c>
      <c r="P22" s="211">
        <v>0</v>
      </c>
      <c r="Q22" s="211">
        <f>ROUND(E22*P22,2)</f>
        <v>0</v>
      </c>
      <c r="R22" s="211"/>
      <c r="S22" s="211" t="s">
        <v>112</v>
      </c>
      <c r="T22" s="212" t="s">
        <v>113</v>
      </c>
      <c r="U22" s="200">
        <v>0</v>
      </c>
      <c r="V22" s="200">
        <f>ROUND(E22*U22,2)</f>
        <v>0</v>
      </c>
      <c r="W22" s="200"/>
      <c r="X22" s="200" t="s">
        <v>114</v>
      </c>
      <c r="Y22" s="201"/>
      <c r="Z22" s="201"/>
      <c r="AA22" s="201"/>
      <c r="AB22" s="201"/>
      <c r="AC22" s="201"/>
      <c r="AD22" s="201"/>
      <c r="AE22" s="201"/>
      <c r="AF22" s="201"/>
      <c r="AG22" s="201" t="s">
        <v>115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12.75" outlineLevel="1">
      <c r="A23" s="205">
        <v>7</v>
      </c>
      <c r="B23" s="206" t="s">
        <v>227</v>
      </c>
      <c r="C23" s="207" t="s">
        <v>157</v>
      </c>
      <c r="D23" s="208" t="s">
        <v>158</v>
      </c>
      <c r="E23" s="209">
        <v>1</v>
      </c>
      <c r="F23" s="210"/>
      <c r="G23" s="211">
        <f>ROUND(E23*F23,2)</f>
        <v>0</v>
      </c>
      <c r="H23" s="210"/>
      <c r="I23" s="211">
        <f>ROUND(E23*H23,2)</f>
        <v>0</v>
      </c>
      <c r="J23" s="210"/>
      <c r="K23" s="211">
        <f>ROUND(E23*J23,2)</f>
        <v>0</v>
      </c>
      <c r="L23" s="211">
        <v>21</v>
      </c>
      <c r="M23" s="211">
        <f>G23*(1+L23/100)</f>
        <v>0</v>
      </c>
      <c r="N23" s="211">
        <v>0</v>
      </c>
      <c r="O23" s="211">
        <f>ROUND(E23*N23,2)</f>
        <v>0</v>
      </c>
      <c r="P23" s="211">
        <v>0</v>
      </c>
      <c r="Q23" s="211">
        <f>ROUND(E23*P23,2)</f>
        <v>0</v>
      </c>
      <c r="R23" s="211"/>
      <c r="S23" s="211" t="s">
        <v>112</v>
      </c>
      <c r="T23" s="212" t="s">
        <v>113</v>
      </c>
      <c r="U23" s="200">
        <v>0</v>
      </c>
      <c r="V23" s="200">
        <f>ROUND(E23*U23,2)</f>
        <v>0</v>
      </c>
      <c r="W23" s="200"/>
      <c r="X23" s="200" t="s">
        <v>159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160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33.75" outlineLevel="1">
      <c r="A24" s="205">
        <v>8</v>
      </c>
      <c r="B24" s="206" t="s">
        <v>228</v>
      </c>
      <c r="C24" s="207" t="s">
        <v>172</v>
      </c>
      <c r="D24" s="208" t="s">
        <v>111</v>
      </c>
      <c r="E24" s="209">
        <v>4</v>
      </c>
      <c r="F24" s="210"/>
      <c r="G24" s="211">
        <f>ROUND(E24*F24,2)</f>
        <v>0</v>
      </c>
      <c r="H24" s="210"/>
      <c r="I24" s="211">
        <f>ROUND(E24*H24,2)</f>
        <v>0</v>
      </c>
      <c r="J24" s="210"/>
      <c r="K24" s="211">
        <f>ROUND(E24*J24,2)</f>
        <v>0</v>
      </c>
      <c r="L24" s="211">
        <v>21</v>
      </c>
      <c r="M24" s="211">
        <f>G24*(1+L24/100)</f>
        <v>0</v>
      </c>
      <c r="N24" s="211">
        <v>0</v>
      </c>
      <c r="O24" s="211">
        <f>ROUND(E24*N24,2)</f>
        <v>0</v>
      </c>
      <c r="P24" s="211">
        <v>0</v>
      </c>
      <c r="Q24" s="211">
        <f>ROUND(E24*P24,2)</f>
        <v>0</v>
      </c>
      <c r="R24" s="211"/>
      <c r="S24" s="211" t="s">
        <v>112</v>
      </c>
      <c r="T24" s="212" t="s">
        <v>113</v>
      </c>
      <c r="U24" s="200">
        <v>0</v>
      </c>
      <c r="V24" s="200">
        <f>ROUND(E24*U24,2)</f>
        <v>0</v>
      </c>
      <c r="W24" s="200"/>
      <c r="X24" s="200" t="s">
        <v>114</v>
      </c>
      <c r="Y24" s="201"/>
      <c r="Z24" s="201"/>
      <c r="AA24" s="201"/>
      <c r="AB24" s="201"/>
      <c r="AC24" s="201"/>
      <c r="AD24" s="201"/>
      <c r="AE24" s="201"/>
      <c r="AF24" s="201"/>
      <c r="AG24" s="201" t="s">
        <v>115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22.5" outlineLevel="1">
      <c r="A25" s="205">
        <v>9</v>
      </c>
      <c r="B25" s="206" t="s">
        <v>229</v>
      </c>
      <c r="C25" s="207" t="s">
        <v>230</v>
      </c>
      <c r="D25" s="208" t="s">
        <v>111</v>
      </c>
      <c r="E25" s="209">
        <v>2</v>
      </c>
      <c r="F25" s="210"/>
      <c r="G25" s="211">
        <f>ROUND(E25*F25,2)</f>
        <v>0</v>
      </c>
      <c r="H25" s="210"/>
      <c r="I25" s="211">
        <f>ROUND(E25*H25,2)</f>
        <v>0</v>
      </c>
      <c r="J25" s="210"/>
      <c r="K25" s="211">
        <f>ROUND(E25*J25,2)</f>
        <v>0</v>
      </c>
      <c r="L25" s="211">
        <v>21</v>
      </c>
      <c r="M25" s="211">
        <f>G25*(1+L25/100)</f>
        <v>0</v>
      </c>
      <c r="N25" s="211">
        <v>0</v>
      </c>
      <c r="O25" s="211">
        <f>ROUND(E25*N25,2)</f>
        <v>0</v>
      </c>
      <c r="P25" s="211">
        <v>0</v>
      </c>
      <c r="Q25" s="211">
        <f>ROUND(E25*P25,2)</f>
        <v>0</v>
      </c>
      <c r="R25" s="211"/>
      <c r="S25" s="211" t="s">
        <v>112</v>
      </c>
      <c r="T25" s="212" t="s">
        <v>113</v>
      </c>
      <c r="U25" s="200">
        <v>0</v>
      </c>
      <c r="V25" s="200">
        <f>ROUND(E25*U25,2)</f>
        <v>0</v>
      </c>
      <c r="W25" s="200"/>
      <c r="X25" s="200" t="s">
        <v>114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115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12.75" outlineLevel="1">
      <c r="A26" s="205">
        <v>10</v>
      </c>
      <c r="B26" s="206" t="s">
        <v>231</v>
      </c>
      <c r="C26" s="207" t="s">
        <v>176</v>
      </c>
      <c r="D26" s="208" t="s">
        <v>177</v>
      </c>
      <c r="E26" s="209">
        <v>30</v>
      </c>
      <c r="F26" s="210"/>
      <c r="G26" s="211">
        <f>ROUND(E26*F26,2)</f>
        <v>0</v>
      </c>
      <c r="H26" s="210"/>
      <c r="I26" s="211">
        <f>ROUND(E26*H26,2)</f>
        <v>0</v>
      </c>
      <c r="J26" s="210"/>
      <c r="K26" s="211">
        <f>ROUND(E26*J26,2)</f>
        <v>0</v>
      </c>
      <c r="L26" s="211">
        <v>21</v>
      </c>
      <c r="M26" s="211">
        <f>G26*(1+L26/100)</f>
        <v>0</v>
      </c>
      <c r="N26" s="211">
        <v>0</v>
      </c>
      <c r="O26" s="211">
        <f>ROUND(E26*N26,2)</f>
        <v>0</v>
      </c>
      <c r="P26" s="211">
        <v>0</v>
      </c>
      <c r="Q26" s="211">
        <f>ROUND(E26*P26,2)</f>
        <v>0</v>
      </c>
      <c r="R26" s="211"/>
      <c r="S26" s="211" t="s">
        <v>112</v>
      </c>
      <c r="T26" s="212" t="s">
        <v>113</v>
      </c>
      <c r="U26" s="200">
        <v>0</v>
      </c>
      <c r="V26" s="200">
        <f>ROUND(E26*U26,2)</f>
        <v>0</v>
      </c>
      <c r="W26" s="200"/>
      <c r="X26" s="200" t="s">
        <v>114</v>
      </c>
      <c r="Y26" s="201"/>
      <c r="Z26" s="201"/>
      <c r="AA26" s="201"/>
      <c r="AB26" s="201"/>
      <c r="AC26" s="201"/>
      <c r="AD26" s="201"/>
      <c r="AE26" s="201"/>
      <c r="AF26" s="201"/>
      <c r="AG26" s="201" t="s">
        <v>115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12.75" outlineLevel="1">
      <c r="A27" s="205">
        <v>11</v>
      </c>
      <c r="B27" s="206" t="s">
        <v>232</v>
      </c>
      <c r="C27" s="207" t="s">
        <v>179</v>
      </c>
      <c r="D27" s="208" t="s">
        <v>177</v>
      </c>
      <c r="E27" s="209">
        <v>30</v>
      </c>
      <c r="F27" s="210"/>
      <c r="G27" s="211">
        <f>ROUND(E27*F27,2)</f>
        <v>0</v>
      </c>
      <c r="H27" s="210"/>
      <c r="I27" s="211">
        <f>ROUND(E27*H27,2)</f>
        <v>0</v>
      </c>
      <c r="J27" s="210"/>
      <c r="K27" s="211">
        <f>ROUND(E27*J27,2)</f>
        <v>0</v>
      </c>
      <c r="L27" s="211">
        <v>21</v>
      </c>
      <c r="M27" s="211">
        <f>G27*(1+L27/100)</f>
        <v>0</v>
      </c>
      <c r="N27" s="211">
        <v>0</v>
      </c>
      <c r="O27" s="211">
        <f>ROUND(E27*N27,2)</f>
        <v>0</v>
      </c>
      <c r="P27" s="211">
        <v>0</v>
      </c>
      <c r="Q27" s="211">
        <f>ROUND(E27*P27,2)</f>
        <v>0</v>
      </c>
      <c r="R27" s="211"/>
      <c r="S27" s="211" t="s">
        <v>112</v>
      </c>
      <c r="T27" s="212" t="s">
        <v>113</v>
      </c>
      <c r="U27" s="200">
        <v>0</v>
      </c>
      <c r="V27" s="200">
        <f>ROUND(E27*U27,2)</f>
        <v>0</v>
      </c>
      <c r="W27" s="200"/>
      <c r="X27" s="200" t="s">
        <v>114</v>
      </c>
      <c r="Y27" s="201"/>
      <c r="Z27" s="201"/>
      <c r="AA27" s="201"/>
      <c r="AB27" s="201"/>
      <c r="AC27" s="201"/>
      <c r="AD27" s="201"/>
      <c r="AE27" s="201"/>
      <c r="AF27" s="201"/>
      <c r="AG27" s="201" t="s">
        <v>115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12.75" outlineLevel="1">
      <c r="A28" s="205">
        <v>12</v>
      </c>
      <c r="B28" s="206" t="s">
        <v>233</v>
      </c>
      <c r="C28" s="207" t="s">
        <v>181</v>
      </c>
      <c r="D28" s="208" t="s">
        <v>158</v>
      </c>
      <c r="E28" s="209">
        <v>1</v>
      </c>
      <c r="F28" s="210"/>
      <c r="G28" s="211">
        <f>ROUND(E28*F28,2)</f>
        <v>0</v>
      </c>
      <c r="H28" s="210"/>
      <c r="I28" s="211">
        <f>ROUND(E28*H28,2)</f>
        <v>0</v>
      </c>
      <c r="J28" s="210"/>
      <c r="K28" s="211">
        <f>ROUND(E28*J28,2)</f>
        <v>0</v>
      </c>
      <c r="L28" s="211">
        <v>21</v>
      </c>
      <c r="M28" s="211">
        <f>G28*(1+L28/100)</f>
        <v>0</v>
      </c>
      <c r="N28" s="211">
        <v>0</v>
      </c>
      <c r="O28" s="211">
        <f>ROUND(E28*N28,2)</f>
        <v>0</v>
      </c>
      <c r="P28" s="211">
        <v>0</v>
      </c>
      <c r="Q28" s="211">
        <f>ROUND(E28*P28,2)</f>
        <v>0</v>
      </c>
      <c r="R28" s="211"/>
      <c r="S28" s="211" t="s">
        <v>112</v>
      </c>
      <c r="T28" s="212" t="s">
        <v>113</v>
      </c>
      <c r="U28" s="200">
        <v>0</v>
      </c>
      <c r="V28" s="200">
        <f>ROUND(E28*U28,2)</f>
        <v>0</v>
      </c>
      <c r="W28" s="200"/>
      <c r="X28" s="200" t="s">
        <v>114</v>
      </c>
      <c r="Y28" s="201"/>
      <c r="Z28" s="201"/>
      <c r="AA28" s="201"/>
      <c r="AB28" s="201"/>
      <c r="AC28" s="201"/>
      <c r="AD28" s="201"/>
      <c r="AE28" s="201"/>
      <c r="AF28" s="201"/>
      <c r="AG28" s="201" t="s">
        <v>115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22.5" outlineLevel="1">
      <c r="A29" s="205">
        <v>13</v>
      </c>
      <c r="B29" s="206" t="s">
        <v>234</v>
      </c>
      <c r="C29" s="207" t="s">
        <v>183</v>
      </c>
      <c r="D29" s="208" t="s">
        <v>184</v>
      </c>
      <c r="E29" s="209">
        <v>50</v>
      </c>
      <c r="F29" s="210"/>
      <c r="G29" s="211">
        <f>ROUND(E29*F29,2)</f>
        <v>0</v>
      </c>
      <c r="H29" s="210"/>
      <c r="I29" s="211">
        <f>ROUND(E29*H29,2)</f>
        <v>0</v>
      </c>
      <c r="J29" s="210"/>
      <c r="K29" s="211">
        <f>ROUND(E29*J29,2)</f>
        <v>0</v>
      </c>
      <c r="L29" s="211">
        <v>21</v>
      </c>
      <c r="M29" s="211">
        <f>G29*(1+L29/100)</f>
        <v>0</v>
      </c>
      <c r="N29" s="211">
        <v>0</v>
      </c>
      <c r="O29" s="211">
        <f>ROUND(E29*N29,2)</f>
        <v>0</v>
      </c>
      <c r="P29" s="211">
        <v>0</v>
      </c>
      <c r="Q29" s="211">
        <f>ROUND(E29*P29,2)</f>
        <v>0</v>
      </c>
      <c r="R29" s="211"/>
      <c r="S29" s="211" t="s">
        <v>112</v>
      </c>
      <c r="T29" s="212" t="s">
        <v>113</v>
      </c>
      <c r="U29" s="200">
        <v>0</v>
      </c>
      <c r="V29" s="200">
        <f>ROUND(E29*U29,2)</f>
        <v>0</v>
      </c>
      <c r="W29" s="200"/>
      <c r="X29" s="200" t="s">
        <v>114</v>
      </c>
      <c r="Y29" s="201"/>
      <c r="Z29" s="201"/>
      <c r="AA29" s="201"/>
      <c r="AB29" s="201"/>
      <c r="AC29" s="201"/>
      <c r="AD29" s="201"/>
      <c r="AE29" s="201"/>
      <c r="AF29" s="201"/>
      <c r="AG29" s="201" t="s">
        <v>115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22.5" outlineLevel="1">
      <c r="A30" s="205">
        <v>14</v>
      </c>
      <c r="B30" s="206" t="s">
        <v>235</v>
      </c>
      <c r="C30" s="207" t="s">
        <v>186</v>
      </c>
      <c r="D30" s="208" t="s">
        <v>111</v>
      </c>
      <c r="E30" s="209">
        <v>1</v>
      </c>
      <c r="F30" s="210"/>
      <c r="G30" s="211">
        <f>ROUND(E30*F30,2)</f>
        <v>0</v>
      </c>
      <c r="H30" s="210"/>
      <c r="I30" s="211">
        <f>ROUND(E30*H30,2)</f>
        <v>0</v>
      </c>
      <c r="J30" s="210"/>
      <c r="K30" s="211">
        <f>ROUND(E30*J30,2)</f>
        <v>0</v>
      </c>
      <c r="L30" s="211">
        <v>21</v>
      </c>
      <c r="M30" s="211">
        <f>G30*(1+L30/100)</f>
        <v>0</v>
      </c>
      <c r="N30" s="211">
        <v>0</v>
      </c>
      <c r="O30" s="211">
        <f>ROUND(E30*N30,2)</f>
        <v>0</v>
      </c>
      <c r="P30" s="211">
        <v>0</v>
      </c>
      <c r="Q30" s="211">
        <f>ROUND(E30*P30,2)</f>
        <v>0</v>
      </c>
      <c r="R30" s="211"/>
      <c r="S30" s="211" t="s">
        <v>112</v>
      </c>
      <c r="T30" s="212" t="s">
        <v>113</v>
      </c>
      <c r="U30" s="200">
        <v>0</v>
      </c>
      <c r="V30" s="200">
        <f>ROUND(E30*U30,2)</f>
        <v>0</v>
      </c>
      <c r="W30" s="200"/>
      <c r="X30" s="200" t="s">
        <v>114</v>
      </c>
      <c r="Y30" s="201"/>
      <c r="Z30" s="201"/>
      <c r="AA30" s="201"/>
      <c r="AB30" s="201"/>
      <c r="AC30" s="201"/>
      <c r="AD30" s="201"/>
      <c r="AE30" s="201"/>
      <c r="AF30" s="201"/>
      <c r="AG30" s="201" t="s">
        <v>115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ht="33.75" outlineLevel="1">
      <c r="A31" s="205">
        <v>15</v>
      </c>
      <c r="B31" s="206" t="s">
        <v>236</v>
      </c>
      <c r="C31" s="207" t="s">
        <v>188</v>
      </c>
      <c r="D31" s="208" t="s">
        <v>189</v>
      </c>
      <c r="E31" s="209">
        <v>12</v>
      </c>
      <c r="F31" s="210"/>
      <c r="G31" s="211">
        <f>ROUND(E31*F31,2)</f>
        <v>0</v>
      </c>
      <c r="H31" s="210"/>
      <c r="I31" s="211">
        <f>ROUND(E31*H31,2)</f>
        <v>0</v>
      </c>
      <c r="J31" s="210"/>
      <c r="K31" s="211">
        <f>ROUND(E31*J31,2)</f>
        <v>0</v>
      </c>
      <c r="L31" s="211">
        <v>21</v>
      </c>
      <c r="M31" s="211">
        <f>G31*(1+L31/100)</f>
        <v>0</v>
      </c>
      <c r="N31" s="211">
        <v>0</v>
      </c>
      <c r="O31" s="211">
        <f>ROUND(E31*N31,2)</f>
        <v>0</v>
      </c>
      <c r="P31" s="211">
        <v>0</v>
      </c>
      <c r="Q31" s="211">
        <f>ROUND(E31*P31,2)</f>
        <v>0</v>
      </c>
      <c r="R31" s="211"/>
      <c r="S31" s="211" t="s">
        <v>112</v>
      </c>
      <c r="T31" s="212" t="s">
        <v>113</v>
      </c>
      <c r="U31" s="200">
        <v>0</v>
      </c>
      <c r="V31" s="200">
        <f>ROUND(E31*U31,2)</f>
        <v>0</v>
      </c>
      <c r="W31" s="200"/>
      <c r="X31" s="200" t="s">
        <v>114</v>
      </c>
      <c r="Y31" s="201"/>
      <c r="Z31" s="201"/>
      <c r="AA31" s="201"/>
      <c r="AB31" s="201"/>
      <c r="AC31" s="201"/>
      <c r="AD31" s="201"/>
      <c r="AE31" s="201"/>
      <c r="AF31" s="201"/>
      <c r="AG31" s="201" t="s">
        <v>115</v>
      </c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ht="22.5" outlineLevel="1">
      <c r="A32" s="205">
        <v>16</v>
      </c>
      <c r="B32" s="206" t="s">
        <v>237</v>
      </c>
      <c r="C32" s="207" t="s">
        <v>191</v>
      </c>
      <c r="D32" s="208" t="s">
        <v>189</v>
      </c>
      <c r="E32" s="209">
        <v>5</v>
      </c>
      <c r="F32" s="210"/>
      <c r="G32" s="211">
        <f>ROUND(E32*F32,2)</f>
        <v>0</v>
      </c>
      <c r="H32" s="210"/>
      <c r="I32" s="211">
        <f>ROUND(E32*H32,2)</f>
        <v>0</v>
      </c>
      <c r="J32" s="210"/>
      <c r="K32" s="211">
        <f>ROUND(E32*J32,2)</f>
        <v>0</v>
      </c>
      <c r="L32" s="211">
        <v>21</v>
      </c>
      <c r="M32" s="211">
        <f>G32*(1+L32/100)</f>
        <v>0</v>
      </c>
      <c r="N32" s="211">
        <v>0</v>
      </c>
      <c r="O32" s="211">
        <f>ROUND(E32*N32,2)</f>
        <v>0</v>
      </c>
      <c r="P32" s="211">
        <v>0</v>
      </c>
      <c r="Q32" s="211">
        <f>ROUND(E32*P32,2)</f>
        <v>0</v>
      </c>
      <c r="R32" s="211"/>
      <c r="S32" s="211" t="s">
        <v>112</v>
      </c>
      <c r="T32" s="212" t="s">
        <v>113</v>
      </c>
      <c r="U32" s="200">
        <v>0</v>
      </c>
      <c r="V32" s="200">
        <f>ROUND(E32*U32,2)</f>
        <v>0</v>
      </c>
      <c r="W32" s="200"/>
      <c r="X32" s="200" t="s">
        <v>114</v>
      </c>
      <c r="Y32" s="201"/>
      <c r="Z32" s="201"/>
      <c r="AA32" s="201"/>
      <c r="AB32" s="201"/>
      <c r="AC32" s="201"/>
      <c r="AD32" s="201"/>
      <c r="AE32" s="201"/>
      <c r="AF32" s="201"/>
      <c r="AG32" s="201" t="s">
        <v>115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33.75" outlineLevel="1">
      <c r="A33" s="205">
        <v>17</v>
      </c>
      <c r="B33" s="206" t="s">
        <v>238</v>
      </c>
      <c r="C33" s="207" t="s">
        <v>239</v>
      </c>
      <c r="D33" s="208" t="s">
        <v>111</v>
      </c>
      <c r="E33" s="209">
        <v>1</v>
      </c>
      <c r="F33" s="210"/>
      <c r="G33" s="211">
        <f>ROUND(E33*F33,2)</f>
        <v>0</v>
      </c>
      <c r="H33" s="210"/>
      <c r="I33" s="211">
        <f>ROUND(E33*H33,2)</f>
        <v>0</v>
      </c>
      <c r="J33" s="210"/>
      <c r="K33" s="211">
        <f>ROUND(E33*J33,2)</f>
        <v>0</v>
      </c>
      <c r="L33" s="211">
        <v>21</v>
      </c>
      <c r="M33" s="211">
        <f>G33*(1+L33/100)</f>
        <v>0</v>
      </c>
      <c r="N33" s="211">
        <v>0</v>
      </c>
      <c r="O33" s="211">
        <f>ROUND(E33*N33,2)</f>
        <v>0</v>
      </c>
      <c r="P33" s="211">
        <v>0</v>
      </c>
      <c r="Q33" s="211">
        <f>ROUND(E33*P33,2)</f>
        <v>0</v>
      </c>
      <c r="R33" s="211"/>
      <c r="S33" s="211" t="s">
        <v>112</v>
      </c>
      <c r="T33" s="212" t="s">
        <v>113</v>
      </c>
      <c r="U33" s="200">
        <v>0</v>
      </c>
      <c r="V33" s="200">
        <f>ROUND(E33*U33,2)</f>
        <v>0</v>
      </c>
      <c r="W33" s="200"/>
      <c r="X33" s="200" t="s">
        <v>114</v>
      </c>
      <c r="Y33" s="201"/>
      <c r="Z33" s="201"/>
      <c r="AA33" s="201"/>
      <c r="AB33" s="201"/>
      <c r="AC33" s="201"/>
      <c r="AD33" s="201"/>
      <c r="AE33" s="201"/>
      <c r="AF33" s="201"/>
      <c r="AG33" s="201" t="s">
        <v>115</v>
      </c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22.5" outlineLevel="1">
      <c r="A34" s="205">
        <v>18</v>
      </c>
      <c r="B34" s="206" t="s">
        <v>240</v>
      </c>
      <c r="C34" s="207" t="s">
        <v>197</v>
      </c>
      <c r="D34" s="208" t="s">
        <v>189</v>
      </c>
      <c r="E34" s="209">
        <v>2</v>
      </c>
      <c r="F34" s="210"/>
      <c r="G34" s="211">
        <f>ROUND(E34*F34,2)</f>
        <v>0</v>
      </c>
      <c r="H34" s="210"/>
      <c r="I34" s="211">
        <f>ROUND(E34*H34,2)</f>
        <v>0</v>
      </c>
      <c r="J34" s="210"/>
      <c r="K34" s="211">
        <f>ROUND(E34*J34,2)</f>
        <v>0</v>
      </c>
      <c r="L34" s="211">
        <v>21</v>
      </c>
      <c r="M34" s="211">
        <f>G34*(1+L34/100)</f>
        <v>0</v>
      </c>
      <c r="N34" s="211">
        <v>0</v>
      </c>
      <c r="O34" s="211">
        <f>ROUND(E34*N34,2)</f>
        <v>0</v>
      </c>
      <c r="P34" s="211">
        <v>0</v>
      </c>
      <c r="Q34" s="211">
        <f>ROUND(E34*P34,2)</f>
        <v>0</v>
      </c>
      <c r="R34" s="211"/>
      <c r="S34" s="211" t="s">
        <v>112</v>
      </c>
      <c r="T34" s="212" t="s">
        <v>113</v>
      </c>
      <c r="U34" s="200">
        <v>0</v>
      </c>
      <c r="V34" s="200">
        <f>ROUND(E34*U34,2)</f>
        <v>0</v>
      </c>
      <c r="W34" s="200"/>
      <c r="X34" s="200" t="s">
        <v>114</v>
      </c>
      <c r="Y34" s="201"/>
      <c r="Z34" s="201"/>
      <c r="AA34" s="201"/>
      <c r="AB34" s="201"/>
      <c r="AC34" s="201"/>
      <c r="AD34" s="201"/>
      <c r="AE34" s="201"/>
      <c r="AF34" s="201"/>
      <c r="AG34" s="201" t="s">
        <v>115</v>
      </c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22.5" outlineLevel="1">
      <c r="A35" s="205">
        <v>19</v>
      </c>
      <c r="B35" s="206" t="s">
        <v>241</v>
      </c>
      <c r="C35" s="207" t="s">
        <v>199</v>
      </c>
      <c r="D35" s="208" t="s">
        <v>111</v>
      </c>
      <c r="E35" s="209">
        <v>1</v>
      </c>
      <c r="F35" s="210"/>
      <c r="G35" s="211">
        <f>ROUND(E35*F35,2)</f>
        <v>0</v>
      </c>
      <c r="H35" s="210"/>
      <c r="I35" s="211">
        <f>ROUND(E35*H35,2)</f>
        <v>0</v>
      </c>
      <c r="J35" s="210"/>
      <c r="K35" s="211">
        <f>ROUND(E35*J35,2)</f>
        <v>0</v>
      </c>
      <c r="L35" s="211">
        <v>21</v>
      </c>
      <c r="M35" s="211">
        <f>G35*(1+L35/100)</f>
        <v>0</v>
      </c>
      <c r="N35" s="211">
        <v>0</v>
      </c>
      <c r="O35" s="211">
        <f>ROUND(E35*N35,2)</f>
        <v>0</v>
      </c>
      <c r="P35" s="211">
        <v>0</v>
      </c>
      <c r="Q35" s="211">
        <f>ROUND(E35*P35,2)</f>
        <v>0</v>
      </c>
      <c r="R35" s="211"/>
      <c r="S35" s="211" t="s">
        <v>112</v>
      </c>
      <c r="T35" s="212" t="s">
        <v>113</v>
      </c>
      <c r="U35" s="200">
        <v>0</v>
      </c>
      <c r="V35" s="200">
        <f>ROUND(E35*U35,2)</f>
        <v>0</v>
      </c>
      <c r="W35" s="200"/>
      <c r="X35" s="200" t="s">
        <v>114</v>
      </c>
      <c r="Y35" s="201"/>
      <c r="Z35" s="201"/>
      <c r="AA35" s="201"/>
      <c r="AB35" s="201"/>
      <c r="AC35" s="201"/>
      <c r="AD35" s="201"/>
      <c r="AE35" s="201"/>
      <c r="AF35" s="201"/>
      <c r="AG35" s="201" t="s">
        <v>115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45" outlineLevel="1">
      <c r="A36" s="192">
        <v>20</v>
      </c>
      <c r="B36" s="193" t="s">
        <v>242</v>
      </c>
      <c r="C36" s="194" t="s">
        <v>201</v>
      </c>
      <c r="D36" s="195" t="s">
        <v>202</v>
      </c>
      <c r="E36" s="196">
        <v>1</v>
      </c>
      <c r="F36" s="197"/>
      <c r="G36" s="198">
        <f>ROUND(E36*F36,2)</f>
        <v>0</v>
      </c>
      <c r="H36" s="197"/>
      <c r="I36" s="198">
        <f>ROUND(E36*H36,2)</f>
        <v>0</v>
      </c>
      <c r="J36" s="197"/>
      <c r="K36" s="198">
        <f>ROUND(E36*J36,2)</f>
        <v>0</v>
      </c>
      <c r="L36" s="198">
        <v>21</v>
      </c>
      <c r="M36" s="198">
        <f>G36*(1+L36/100)</f>
        <v>0</v>
      </c>
      <c r="N36" s="198">
        <v>0</v>
      </c>
      <c r="O36" s="198">
        <f>ROUND(E36*N36,2)</f>
        <v>0</v>
      </c>
      <c r="P36" s="198">
        <v>0</v>
      </c>
      <c r="Q36" s="198">
        <f>ROUND(E36*P36,2)</f>
        <v>0</v>
      </c>
      <c r="R36" s="198"/>
      <c r="S36" s="198" t="s">
        <v>112</v>
      </c>
      <c r="T36" s="199" t="s">
        <v>113</v>
      </c>
      <c r="U36" s="200">
        <v>0</v>
      </c>
      <c r="V36" s="200">
        <f>ROUND(E36*U36,2)</f>
        <v>0</v>
      </c>
      <c r="W36" s="200"/>
      <c r="X36" s="200" t="s">
        <v>114</v>
      </c>
      <c r="Y36" s="201"/>
      <c r="Z36" s="201"/>
      <c r="AA36" s="201"/>
      <c r="AB36" s="201"/>
      <c r="AC36" s="201"/>
      <c r="AD36" s="201"/>
      <c r="AE36" s="201"/>
      <c r="AF36" s="201"/>
      <c r="AG36" s="201" t="s">
        <v>115</v>
      </c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12.75" customHeight="1" outlineLevel="1">
      <c r="A37" s="202"/>
      <c r="B37" s="203"/>
      <c r="C37" s="204" t="s">
        <v>203</v>
      </c>
      <c r="D37" s="204"/>
      <c r="E37" s="204"/>
      <c r="F37" s="204"/>
      <c r="G37" s="204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1"/>
      <c r="Z37" s="201"/>
      <c r="AA37" s="201"/>
      <c r="AB37" s="201"/>
      <c r="AC37" s="201"/>
      <c r="AD37" s="201"/>
      <c r="AE37" s="201"/>
      <c r="AF37" s="201"/>
      <c r="AG37" s="201" t="s">
        <v>117</v>
      </c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12.75" outlineLevel="1">
      <c r="A38" s="192">
        <v>21</v>
      </c>
      <c r="B38" s="193" t="s">
        <v>243</v>
      </c>
      <c r="C38" s="194" t="s">
        <v>205</v>
      </c>
      <c r="D38" s="195" t="s">
        <v>158</v>
      </c>
      <c r="E38" s="196">
        <v>1</v>
      </c>
      <c r="F38" s="197"/>
      <c r="G38" s="198">
        <f>ROUND(E38*F38,2)</f>
        <v>0</v>
      </c>
      <c r="H38" s="197"/>
      <c r="I38" s="198">
        <f>ROUND(E38*H38,2)</f>
        <v>0</v>
      </c>
      <c r="J38" s="197"/>
      <c r="K38" s="198">
        <f>ROUND(E38*J38,2)</f>
        <v>0</v>
      </c>
      <c r="L38" s="198">
        <v>21</v>
      </c>
      <c r="M38" s="198">
        <f>G38*(1+L38/100)</f>
        <v>0</v>
      </c>
      <c r="N38" s="198">
        <v>0</v>
      </c>
      <c r="O38" s="198">
        <f>ROUND(E38*N38,2)</f>
        <v>0</v>
      </c>
      <c r="P38" s="198">
        <v>0</v>
      </c>
      <c r="Q38" s="198">
        <f>ROUND(E38*P38,2)</f>
        <v>0</v>
      </c>
      <c r="R38" s="198"/>
      <c r="S38" s="198" t="s">
        <v>112</v>
      </c>
      <c r="T38" s="199" t="s">
        <v>113</v>
      </c>
      <c r="U38" s="200">
        <v>0</v>
      </c>
      <c r="V38" s="200">
        <f>ROUND(E38*U38,2)</f>
        <v>0</v>
      </c>
      <c r="W38" s="200"/>
      <c r="X38" s="200" t="s">
        <v>114</v>
      </c>
      <c r="Y38" s="201"/>
      <c r="Z38" s="201"/>
      <c r="AA38" s="201"/>
      <c r="AB38" s="201"/>
      <c r="AC38" s="201"/>
      <c r="AD38" s="201"/>
      <c r="AE38" s="201"/>
      <c r="AF38" s="201"/>
      <c r="AG38" s="201" t="s">
        <v>115</v>
      </c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33" ht="12.75">
      <c r="A39" s="162"/>
      <c r="B39" s="180"/>
      <c r="C39" s="215"/>
      <c r="D39" s="18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AE39">
        <v>15</v>
      </c>
      <c r="AF39">
        <v>21</v>
      </c>
      <c r="AG39" t="s">
        <v>94</v>
      </c>
    </row>
    <row r="40" spans="1:33" ht="12.75">
      <c r="A40" s="216"/>
      <c r="B40" s="217" t="s">
        <v>26</v>
      </c>
      <c r="C40" s="218"/>
      <c r="D40" s="219"/>
      <c r="E40" s="220"/>
      <c r="F40" s="220"/>
      <c r="G40" s="221">
        <f>G8</f>
        <v>0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AE40">
        <f>SUMIF(L7:L38,AE39,G7:G38)</f>
        <v>0</v>
      </c>
      <c r="AF40">
        <f>SUMIF(L7:L38,AF39,G7:G38)</f>
        <v>0</v>
      </c>
      <c r="AG40" t="s">
        <v>206</v>
      </c>
    </row>
    <row r="41" spans="1:24" ht="12.75">
      <c r="A41" s="162"/>
      <c r="B41" s="180"/>
      <c r="C41" s="215"/>
      <c r="D41" s="181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</row>
    <row r="42" spans="1:24" ht="12.75">
      <c r="A42" s="162"/>
      <c r="B42" s="180"/>
      <c r="C42" s="215"/>
      <c r="D42" s="181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</row>
    <row r="43" spans="1:24" ht="12.75">
      <c r="A43" s="222" t="s">
        <v>207</v>
      </c>
      <c r="B43" s="222"/>
      <c r="C43" s="222"/>
      <c r="D43" s="181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33" ht="12.75">
      <c r="A44" s="223"/>
      <c r="B44" s="223"/>
      <c r="C44" s="223"/>
      <c r="D44" s="223"/>
      <c r="E44" s="223"/>
      <c r="F44" s="223"/>
      <c r="G44" s="223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AG44" t="s">
        <v>208</v>
      </c>
    </row>
    <row r="45" spans="1:24" ht="12.75">
      <c r="A45" s="223"/>
      <c r="B45" s="223"/>
      <c r="C45" s="223"/>
      <c r="D45" s="223"/>
      <c r="E45" s="223"/>
      <c r="F45" s="223"/>
      <c r="G45" s="223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2.75">
      <c r="A46" s="223"/>
      <c r="B46" s="223"/>
      <c r="C46" s="223"/>
      <c r="D46" s="223"/>
      <c r="E46" s="223"/>
      <c r="F46" s="223"/>
      <c r="G46" s="223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2.75">
      <c r="A47" s="223"/>
      <c r="B47" s="223"/>
      <c r="C47" s="223"/>
      <c r="D47" s="223"/>
      <c r="E47" s="223"/>
      <c r="F47" s="223"/>
      <c r="G47" s="223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2.75">
      <c r="A48" s="223"/>
      <c r="B48" s="223"/>
      <c r="C48" s="223"/>
      <c r="D48" s="223"/>
      <c r="E48" s="223"/>
      <c r="F48" s="223"/>
      <c r="G48" s="223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2.75">
      <c r="A49" s="162"/>
      <c r="B49" s="180"/>
      <c r="C49" s="215"/>
      <c r="D49" s="181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3:33" ht="12.75">
      <c r="C50" s="224"/>
      <c r="D50" s="110"/>
      <c r="AG50" t="s">
        <v>209</v>
      </c>
    </row>
  </sheetData>
  <mergeCells count="15">
    <mergeCell ref="A1:G1"/>
    <mergeCell ref="C2:G2"/>
    <mergeCell ref="C3:G3"/>
    <mergeCell ref="C4:G4"/>
    <mergeCell ref="C10:G10"/>
    <mergeCell ref="C11:G11"/>
    <mergeCell ref="C12:G12"/>
    <mergeCell ref="C14:G14"/>
    <mergeCell ref="C16:G16"/>
    <mergeCell ref="C17:G17"/>
    <mergeCell ref="C20:G20"/>
    <mergeCell ref="C21:G21"/>
    <mergeCell ref="C37:G37"/>
    <mergeCell ref="A43:C43"/>
    <mergeCell ref="A44:G48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8"/>
  <sheetViews>
    <sheetView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75</v>
      </c>
      <c r="B1" s="169"/>
      <c r="C1" s="169"/>
      <c r="D1" s="169"/>
      <c r="E1" s="169"/>
      <c r="F1" s="169"/>
      <c r="G1" s="169"/>
      <c r="AG1" t="s">
        <v>79</v>
      </c>
    </row>
    <row r="2" spans="1:33" ht="24.95" customHeight="1">
      <c r="A2" s="170" t="s">
        <v>76</v>
      </c>
      <c r="B2" s="166" t="s">
        <v>5</v>
      </c>
      <c r="C2" s="171" t="s">
        <v>6</v>
      </c>
      <c r="D2" s="171"/>
      <c r="E2" s="171"/>
      <c r="F2" s="171"/>
      <c r="G2" s="171"/>
      <c r="AG2" t="s">
        <v>80</v>
      </c>
    </row>
    <row r="3" spans="1:33" ht="24.95" customHeight="1">
      <c r="A3" s="170" t="s">
        <v>77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81</v>
      </c>
      <c r="AG3" t="s">
        <v>82</v>
      </c>
    </row>
    <row r="4" spans="1:33" ht="24.95" customHeight="1">
      <c r="A4" s="172" t="s">
        <v>78</v>
      </c>
      <c r="B4" s="173" t="s">
        <v>61</v>
      </c>
      <c r="C4" s="174" t="s">
        <v>62</v>
      </c>
      <c r="D4" s="174"/>
      <c r="E4" s="174"/>
      <c r="F4" s="174"/>
      <c r="G4" s="174"/>
      <c r="AG4" t="s">
        <v>83</v>
      </c>
    </row>
    <row r="5" ht="12.75">
      <c r="D5" s="110"/>
    </row>
    <row r="6" spans="1:24" ht="38.25">
      <c r="A6" s="175" t="s">
        <v>84</v>
      </c>
      <c r="B6" s="176" t="s">
        <v>85</v>
      </c>
      <c r="C6" s="176" t="s">
        <v>86</v>
      </c>
      <c r="D6" s="177" t="s">
        <v>87</v>
      </c>
      <c r="E6" s="175" t="s">
        <v>88</v>
      </c>
      <c r="F6" s="178" t="s">
        <v>89</v>
      </c>
      <c r="G6" s="175" t="s">
        <v>26</v>
      </c>
      <c r="H6" s="179" t="s">
        <v>90</v>
      </c>
      <c r="I6" s="179" t="s">
        <v>91</v>
      </c>
      <c r="J6" s="179" t="s">
        <v>92</v>
      </c>
      <c r="K6" s="179" t="s">
        <v>93</v>
      </c>
      <c r="L6" s="179" t="s">
        <v>94</v>
      </c>
      <c r="M6" s="179" t="s">
        <v>95</v>
      </c>
      <c r="N6" s="179" t="s">
        <v>96</v>
      </c>
      <c r="O6" s="179" t="s">
        <v>97</v>
      </c>
      <c r="P6" s="179" t="s">
        <v>98</v>
      </c>
      <c r="Q6" s="179" t="s">
        <v>99</v>
      </c>
      <c r="R6" s="179" t="s">
        <v>100</v>
      </c>
      <c r="S6" s="179" t="s">
        <v>101</v>
      </c>
      <c r="T6" s="179" t="s">
        <v>102</v>
      </c>
      <c r="U6" s="179" t="s">
        <v>103</v>
      </c>
      <c r="V6" s="179" t="s">
        <v>104</v>
      </c>
      <c r="W6" s="179" t="s">
        <v>105</v>
      </c>
      <c r="X6" s="179" t="s">
        <v>106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107</v>
      </c>
      <c r="B8" s="185" t="s">
        <v>30</v>
      </c>
      <c r="C8" s="186" t="s">
        <v>31</v>
      </c>
      <c r="D8" s="187"/>
      <c r="E8" s="188"/>
      <c r="F8" s="189"/>
      <c r="G8" s="189">
        <f>SUMIF(AG9:AG16,"&lt;&gt;NOR",G9:G16)</f>
        <v>0</v>
      </c>
      <c r="H8" s="189"/>
      <c r="I8" s="189">
        <f>SUM(I9:I16)</f>
        <v>0</v>
      </c>
      <c r="J8" s="189"/>
      <c r="K8" s="189">
        <f>SUM(K9:K16)</f>
        <v>0</v>
      </c>
      <c r="L8" s="189"/>
      <c r="M8" s="189">
        <f>SUM(M9:M16)</f>
        <v>0</v>
      </c>
      <c r="N8" s="189"/>
      <c r="O8" s="189">
        <f>SUM(O9:O16)</f>
        <v>0</v>
      </c>
      <c r="P8" s="189"/>
      <c r="Q8" s="189">
        <f>SUM(Q9:Q16)</f>
        <v>0</v>
      </c>
      <c r="R8" s="189"/>
      <c r="S8" s="189"/>
      <c r="T8" s="190"/>
      <c r="U8" s="191"/>
      <c r="V8" s="191">
        <f>SUM(V9:V16)</f>
        <v>0</v>
      </c>
      <c r="W8" s="191"/>
      <c r="X8" s="191"/>
      <c r="AG8" t="s">
        <v>108</v>
      </c>
    </row>
    <row r="9" spans="1:60" ht="12.75" outlineLevel="1">
      <c r="A9" s="192">
        <v>1</v>
      </c>
      <c r="B9" s="193" t="s">
        <v>244</v>
      </c>
      <c r="C9" s="194" t="s">
        <v>245</v>
      </c>
      <c r="D9" s="195" t="s">
        <v>246</v>
      </c>
      <c r="E9" s="196">
        <v>1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247</v>
      </c>
      <c r="T9" s="199" t="s">
        <v>113</v>
      </c>
      <c r="U9" s="200">
        <v>0</v>
      </c>
      <c r="V9" s="200">
        <f>ROUND(E9*U9,2)</f>
        <v>0</v>
      </c>
      <c r="W9" s="200"/>
      <c r="X9" s="200" t="s">
        <v>248</v>
      </c>
      <c r="Y9" s="201"/>
      <c r="Z9" s="201"/>
      <c r="AA9" s="201"/>
      <c r="AB9" s="201"/>
      <c r="AC9" s="201"/>
      <c r="AD9" s="201"/>
      <c r="AE9" s="201"/>
      <c r="AF9" s="201"/>
      <c r="AG9" s="201" t="s">
        <v>249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33.75" customHeight="1" outlineLevel="1">
      <c r="A10" s="202"/>
      <c r="B10" s="203"/>
      <c r="C10" s="204" t="s">
        <v>250</v>
      </c>
      <c r="D10" s="204"/>
      <c r="E10" s="204"/>
      <c r="F10" s="204"/>
      <c r="G10" s="204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117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13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01"/>
      <c r="BC10" s="201"/>
      <c r="BD10" s="201"/>
      <c r="BE10" s="201"/>
      <c r="BF10" s="201"/>
      <c r="BG10" s="201"/>
      <c r="BH10" s="201"/>
    </row>
    <row r="11" spans="1:60" ht="12.75" outlineLevel="1">
      <c r="A11" s="192">
        <v>2</v>
      </c>
      <c r="B11" s="193" t="s">
        <v>251</v>
      </c>
      <c r="C11" s="194" t="s">
        <v>252</v>
      </c>
      <c r="D11" s="195" t="s">
        <v>246</v>
      </c>
      <c r="E11" s="196">
        <v>1</v>
      </c>
      <c r="F11" s="197"/>
      <c r="G11" s="198">
        <f>ROUND(E11*F11,2)</f>
        <v>0</v>
      </c>
      <c r="H11" s="197"/>
      <c r="I11" s="198">
        <f>ROUND(E11*H11,2)</f>
        <v>0</v>
      </c>
      <c r="J11" s="197"/>
      <c r="K11" s="198">
        <f>ROUND(E11*J11,2)</f>
        <v>0</v>
      </c>
      <c r="L11" s="198">
        <v>21</v>
      </c>
      <c r="M11" s="198">
        <f>G11*(1+L11/100)</f>
        <v>0</v>
      </c>
      <c r="N11" s="198">
        <v>0</v>
      </c>
      <c r="O11" s="198">
        <f>ROUND(E11*N11,2)</f>
        <v>0</v>
      </c>
      <c r="P11" s="198">
        <v>0</v>
      </c>
      <c r="Q11" s="198">
        <f>ROUND(E11*P11,2)</f>
        <v>0</v>
      </c>
      <c r="R11" s="198"/>
      <c r="S11" s="198" t="s">
        <v>247</v>
      </c>
      <c r="T11" s="199" t="s">
        <v>113</v>
      </c>
      <c r="U11" s="200">
        <v>0</v>
      </c>
      <c r="V11" s="200">
        <f>ROUND(E11*U11,2)</f>
        <v>0</v>
      </c>
      <c r="W11" s="200"/>
      <c r="X11" s="200" t="s">
        <v>248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249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45" customHeight="1" outlineLevel="1">
      <c r="A12" s="202"/>
      <c r="B12" s="203"/>
      <c r="C12" s="204" t="s">
        <v>253</v>
      </c>
      <c r="D12" s="204"/>
      <c r="E12" s="204"/>
      <c r="F12" s="204"/>
      <c r="G12" s="204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117</v>
      </c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13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01"/>
      <c r="BC12" s="201"/>
      <c r="BD12" s="201"/>
      <c r="BE12" s="201"/>
      <c r="BF12" s="201"/>
      <c r="BG12" s="201"/>
      <c r="BH12" s="201"/>
    </row>
    <row r="13" spans="1:60" ht="12.75" outlineLevel="1">
      <c r="A13" s="192">
        <v>3</v>
      </c>
      <c r="B13" s="193" t="s">
        <v>254</v>
      </c>
      <c r="C13" s="194" t="s">
        <v>255</v>
      </c>
      <c r="D13" s="195" t="s">
        <v>246</v>
      </c>
      <c r="E13" s="196">
        <v>1</v>
      </c>
      <c r="F13" s="197"/>
      <c r="G13" s="198">
        <f>ROUND(E13*F13,2)</f>
        <v>0</v>
      </c>
      <c r="H13" s="197"/>
      <c r="I13" s="198">
        <f>ROUND(E13*H13,2)</f>
        <v>0</v>
      </c>
      <c r="J13" s="197"/>
      <c r="K13" s="198">
        <f>ROUND(E13*J13,2)</f>
        <v>0</v>
      </c>
      <c r="L13" s="198">
        <v>21</v>
      </c>
      <c r="M13" s="198">
        <f>G13*(1+L13/100)</f>
        <v>0</v>
      </c>
      <c r="N13" s="198">
        <v>0</v>
      </c>
      <c r="O13" s="198">
        <f>ROUND(E13*N13,2)</f>
        <v>0</v>
      </c>
      <c r="P13" s="198">
        <v>0</v>
      </c>
      <c r="Q13" s="198">
        <f>ROUND(E13*P13,2)</f>
        <v>0</v>
      </c>
      <c r="R13" s="198"/>
      <c r="S13" s="198" t="s">
        <v>247</v>
      </c>
      <c r="T13" s="199" t="s">
        <v>113</v>
      </c>
      <c r="U13" s="200">
        <v>0</v>
      </c>
      <c r="V13" s="200">
        <f>ROUND(E13*U13,2)</f>
        <v>0</v>
      </c>
      <c r="W13" s="200"/>
      <c r="X13" s="200" t="s">
        <v>248</v>
      </c>
      <c r="Y13" s="201"/>
      <c r="Z13" s="201"/>
      <c r="AA13" s="201"/>
      <c r="AB13" s="201"/>
      <c r="AC13" s="201"/>
      <c r="AD13" s="201"/>
      <c r="AE13" s="201"/>
      <c r="AF13" s="201"/>
      <c r="AG13" s="201" t="s">
        <v>249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33.75" customHeight="1" outlineLevel="1">
      <c r="A14" s="202"/>
      <c r="B14" s="203"/>
      <c r="C14" s="204" t="s">
        <v>256</v>
      </c>
      <c r="D14" s="204"/>
      <c r="E14" s="204"/>
      <c r="F14" s="204"/>
      <c r="G14" s="204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117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13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01"/>
      <c r="BC14" s="201"/>
      <c r="BD14" s="201"/>
      <c r="BE14" s="201"/>
      <c r="BF14" s="201"/>
      <c r="BG14" s="201"/>
      <c r="BH14" s="201"/>
    </row>
    <row r="15" spans="1:60" ht="12.75" outlineLevel="1">
      <c r="A15" s="192">
        <v>4</v>
      </c>
      <c r="B15" s="193" t="s">
        <v>257</v>
      </c>
      <c r="C15" s="194" t="s">
        <v>258</v>
      </c>
      <c r="D15" s="195" t="s">
        <v>246</v>
      </c>
      <c r="E15" s="196">
        <v>1</v>
      </c>
      <c r="F15" s="197"/>
      <c r="G15" s="198">
        <f>ROUND(E15*F15,2)</f>
        <v>0</v>
      </c>
      <c r="H15" s="197"/>
      <c r="I15" s="198">
        <f>ROUND(E15*H15,2)</f>
        <v>0</v>
      </c>
      <c r="J15" s="197"/>
      <c r="K15" s="198">
        <f>ROUND(E15*J15,2)</f>
        <v>0</v>
      </c>
      <c r="L15" s="198">
        <v>21</v>
      </c>
      <c r="M15" s="198">
        <f>G15*(1+L15/100)</f>
        <v>0</v>
      </c>
      <c r="N15" s="198">
        <v>0</v>
      </c>
      <c r="O15" s="198">
        <f>ROUND(E15*N15,2)</f>
        <v>0</v>
      </c>
      <c r="P15" s="198">
        <v>0</v>
      </c>
      <c r="Q15" s="198">
        <f>ROUND(E15*P15,2)</f>
        <v>0</v>
      </c>
      <c r="R15" s="198"/>
      <c r="S15" s="198" t="s">
        <v>247</v>
      </c>
      <c r="T15" s="199" t="s">
        <v>113</v>
      </c>
      <c r="U15" s="200">
        <v>0</v>
      </c>
      <c r="V15" s="200">
        <f>ROUND(E15*U15,2)</f>
        <v>0</v>
      </c>
      <c r="W15" s="200"/>
      <c r="X15" s="200" t="s">
        <v>248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249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customHeight="1" outlineLevel="1">
      <c r="A16" s="202"/>
      <c r="B16" s="203"/>
      <c r="C16" s="204" t="s">
        <v>259</v>
      </c>
      <c r="D16" s="204"/>
      <c r="E16" s="204"/>
      <c r="F16" s="204"/>
      <c r="G16" s="204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117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33" ht="12.75">
      <c r="A17" s="184" t="s">
        <v>107</v>
      </c>
      <c r="B17" s="185" t="s">
        <v>32</v>
      </c>
      <c r="C17" s="186" t="s">
        <v>33</v>
      </c>
      <c r="D17" s="187"/>
      <c r="E17" s="188"/>
      <c r="F17" s="189"/>
      <c r="G17" s="189">
        <f>SUMIF(AG18:AG26,"&lt;&gt;NOR",G18:G26)</f>
        <v>0</v>
      </c>
      <c r="H17" s="189"/>
      <c r="I17" s="189">
        <f>SUM(I18:I26)</f>
        <v>0</v>
      </c>
      <c r="J17" s="189"/>
      <c r="K17" s="189">
        <f>SUM(K18:K26)</f>
        <v>0</v>
      </c>
      <c r="L17" s="189"/>
      <c r="M17" s="189">
        <f>SUM(M18:M26)</f>
        <v>0</v>
      </c>
      <c r="N17" s="189"/>
      <c r="O17" s="189">
        <f>SUM(O18:O26)</f>
        <v>0</v>
      </c>
      <c r="P17" s="189"/>
      <c r="Q17" s="189">
        <f>SUM(Q18:Q26)</f>
        <v>0</v>
      </c>
      <c r="R17" s="189"/>
      <c r="S17" s="189"/>
      <c r="T17" s="190"/>
      <c r="U17" s="191"/>
      <c r="V17" s="191">
        <f>SUM(V18:V26)</f>
        <v>0</v>
      </c>
      <c r="W17" s="191"/>
      <c r="X17" s="191"/>
      <c r="AG17" t="s">
        <v>108</v>
      </c>
    </row>
    <row r="18" spans="1:60" ht="22.5" outlineLevel="1">
      <c r="A18" s="205">
        <v>5</v>
      </c>
      <c r="B18" s="206" t="s">
        <v>260</v>
      </c>
      <c r="C18" s="207" t="s">
        <v>261</v>
      </c>
      <c r="D18" s="208" t="s">
        <v>246</v>
      </c>
      <c r="E18" s="209">
        <v>1</v>
      </c>
      <c r="F18" s="210"/>
      <c r="G18" s="211">
        <f>ROUND(E18*F18,2)</f>
        <v>0</v>
      </c>
      <c r="H18" s="210"/>
      <c r="I18" s="211">
        <f>ROUND(E18*H18,2)</f>
        <v>0</v>
      </c>
      <c r="J18" s="210"/>
      <c r="K18" s="211">
        <f>ROUND(E18*J18,2)</f>
        <v>0</v>
      </c>
      <c r="L18" s="211">
        <v>21</v>
      </c>
      <c r="M18" s="211">
        <f>G18*(1+L18/100)</f>
        <v>0</v>
      </c>
      <c r="N18" s="211">
        <v>0</v>
      </c>
      <c r="O18" s="211">
        <f>ROUND(E18*N18,2)</f>
        <v>0</v>
      </c>
      <c r="P18" s="211">
        <v>0</v>
      </c>
      <c r="Q18" s="211">
        <f>ROUND(E18*P18,2)</f>
        <v>0</v>
      </c>
      <c r="R18" s="211"/>
      <c r="S18" s="211" t="s">
        <v>247</v>
      </c>
      <c r="T18" s="212" t="s">
        <v>113</v>
      </c>
      <c r="U18" s="200">
        <v>0</v>
      </c>
      <c r="V18" s="200">
        <f>ROUND(E18*U18,2)</f>
        <v>0</v>
      </c>
      <c r="W18" s="200"/>
      <c r="X18" s="200" t="s">
        <v>248</v>
      </c>
      <c r="Y18" s="201"/>
      <c r="Z18" s="201"/>
      <c r="AA18" s="201"/>
      <c r="AB18" s="201"/>
      <c r="AC18" s="201"/>
      <c r="AD18" s="201"/>
      <c r="AE18" s="201"/>
      <c r="AF18" s="201"/>
      <c r="AG18" s="201" t="s">
        <v>249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12.75" outlineLevel="1">
      <c r="A19" s="192">
        <v>6</v>
      </c>
      <c r="B19" s="193" t="s">
        <v>262</v>
      </c>
      <c r="C19" s="194" t="s">
        <v>263</v>
      </c>
      <c r="D19" s="195" t="s">
        <v>246</v>
      </c>
      <c r="E19" s="196">
        <v>1</v>
      </c>
      <c r="F19" s="197"/>
      <c r="G19" s="198">
        <f>ROUND(E19*F19,2)</f>
        <v>0</v>
      </c>
      <c r="H19" s="197"/>
      <c r="I19" s="198">
        <f>ROUND(E19*H19,2)</f>
        <v>0</v>
      </c>
      <c r="J19" s="197"/>
      <c r="K19" s="198">
        <f>ROUND(E19*J19,2)</f>
        <v>0</v>
      </c>
      <c r="L19" s="198">
        <v>21</v>
      </c>
      <c r="M19" s="198">
        <f>G19*(1+L19/100)</f>
        <v>0</v>
      </c>
      <c r="N19" s="198">
        <v>0</v>
      </c>
      <c r="O19" s="198">
        <f>ROUND(E19*N19,2)</f>
        <v>0</v>
      </c>
      <c r="P19" s="198">
        <v>0</v>
      </c>
      <c r="Q19" s="198">
        <f>ROUND(E19*P19,2)</f>
        <v>0</v>
      </c>
      <c r="R19" s="198"/>
      <c r="S19" s="198" t="s">
        <v>247</v>
      </c>
      <c r="T19" s="199" t="s">
        <v>113</v>
      </c>
      <c r="U19" s="200">
        <v>0</v>
      </c>
      <c r="V19" s="200">
        <f>ROUND(E19*U19,2)</f>
        <v>0</v>
      </c>
      <c r="W19" s="200"/>
      <c r="X19" s="200" t="s">
        <v>248</v>
      </c>
      <c r="Y19" s="201"/>
      <c r="Z19" s="201"/>
      <c r="AA19" s="201"/>
      <c r="AB19" s="201"/>
      <c r="AC19" s="201"/>
      <c r="AD19" s="201"/>
      <c r="AE19" s="201"/>
      <c r="AF19" s="201"/>
      <c r="AG19" s="201" t="s">
        <v>249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33.75" customHeight="1" outlineLevel="1">
      <c r="A20" s="202"/>
      <c r="B20" s="203"/>
      <c r="C20" s="204" t="s">
        <v>264</v>
      </c>
      <c r="D20" s="204"/>
      <c r="E20" s="204"/>
      <c r="F20" s="204"/>
      <c r="G20" s="204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1"/>
      <c r="AA20" s="201"/>
      <c r="AB20" s="201"/>
      <c r="AC20" s="201"/>
      <c r="AD20" s="201"/>
      <c r="AE20" s="201"/>
      <c r="AF20" s="201"/>
      <c r="AG20" s="201" t="s">
        <v>117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13" t="str">
        <f>C20</f>
        <v>Náklady na ztížené podmínky provádění tam, kde jsou stavební práce zcela nebo zčásti omezovány provozem jiných osob. Jde zejména o zvýšené náklady související s omezením provozem v areálu objednatele.</v>
      </c>
      <c r="BB20" s="201"/>
      <c r="BC20" s="201"/>
      <c r="BD20" s="201"/>
      <c r="BE20" s="201"/>
      <c r="BF20" s="201"/>
      <c r="BG20" s="201"/>
      <c r="BH20" s="201"/>
    </row>
    <row r="21" spans="1:60" ht="12.75" outlineLevel="1">
      <c r="A21" s="192">
        <v>7</v>
      </c>
      <c r="B21" s="193" t="s">
        <v>265</v>
      </c>
      <c r="C21" s="194" t="s">
        <v>266</v>
      </c>
      <c r="D21" s="195" t="s">
        <v>246</v>
      </c>
      <c r="E21" s="196">
        <v>1</v>
      </c>
      <c r="F21" s="197"/>
      <c r="G21" s="198">
        <f>ROUND(E21*F21,2)</f>
        <v>0</v>
      </c>
      <c r="H21" s="197"/>
      <c r="I21" s="198">
        <f>ROUND(E21*H21,2)</f>
        <v>0</v>
      </c>
      <c r="J21" s="197"/>
      <c r="K21" s="198">
        <f>ROUND(E21*J21,2)</f>
        <v>0</v>
      </c>
      <c r="L21" s="198">
        <v>21</v>
      </c>
      <c r="M21" s="198">
        <f>G21*(1+L21/100)</f>
        <v>0</v>
      </c>
      <c r="N21" s="198">
        <v>0</v>
      </c>
      <c r="O21" s="198">
        <f>ROUND(E21*N21,2)</f>
        <v>0</v>
      </c>
      <c r="P21" s="198">
        <v>0</v>
      </c>
      <c r="Q21" s="198">
        <f>ROUND(E21*P21,2)</f>
        <v>0</v>
      </c>
      <c r="R21" s="198"/>
      <c r="S21" s="198" t="s">
        <v>247</v>
      </c>
      <c r="T21" s="199" t="s">
        <v>113</v>
      </c>
      <c r="U21" s="200">
        <v>0</v>
      </c>
      <c r="V21" s="200">
        <f>ROUND(E21*U21,2)</f>
        <v>0</v>
      </c>
      <c r="W21" s="200"/>
      <c r="X21" s="200" t="s">
        <v>248</v>
      </c>
      <c r="Y21" s="201"/>
      <c r="Z21" s="201"/>
      <c r="AA21" s="201"/>
      <c r="AB21" s="201"/>
      <c r="AC21" s="201"/>
      <c r="AD21" s="201"/>
      <c r="AE21" s="201"/>
      <c r="AF21" s="201"/>
      <c r="AG21" s="201" t="s">
        <v>249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22.5" customHeight="1" outlineLevel="1">
      <c r="A22" s="202"/>
      <c r="B22" s="203"/>
      <c r="C22" s="204" t="s">
        <v>267</v>
      </c>
      <c r="D22" s="204"/>
      <c r="E22" s="204"/>
      <c r="F22" s="204"/>
      <c r="G22" s="204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117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13" t="str">
        <f>C22</f>
        <v>Náklady zhotovitele, související s prováděním zkoušek a revizí předepsaných technickými normami nebo objednatelem a které jsou pro provedení díla nezbytné.</v>
      </c>
      <c r="BB22" s="201"/>
      <c r="BC22" s="201"/>
      <c r="BD22" s="201"/>
      <c r="BE22" s="201"/>
      <c r="BF22" s="201"/>
      <c r="BG22" s="201"/>
      <c r="BH22" s="201"/>
    </row>
    <row r="23" spans="1:60" ht="12.75" outlineLevel="1">
      <c r="A23" s="192">
        <v>8</v>
      </c>
      <c r="B23" s="193" t="s">
        <v>268</v>
      </c>
      <c r="C23" s="194" t="s">
        <v>269</v>
      </c>
      <c r="D23" s="195" t="s">
        <v>246</v>
      </c>
      <c r="E23" s="196">
        <v>1</v>
      </c>
      <c r="F23" s="197"/>
      <c r="G23" s="198">
        <f>ROUND(E23*F23,2)</f>
        <v>0</v>
      </c>
      <c r="H23" s="197"/>
      <c r="I23" s="198">
        <f>ROUND(E23*H23,2)</f>
        <v>0</v>
      </c>
      <c r="J23" s="197"/>
      <c r="K23" s="198">
        <f>ROUND(E23*J23,2)</f>
        <v>0</v>
      </c>
      <c r="L23" s="198">
        <v>21</v>
      </c>
      <c r="M23" s="198">
        <f>G23*(1+L23/100)</f>
        <v>0</v>
      </c>
      <c r="N23" s="198">
        <v>0</v>
      </c>
      <c r="O23" s="198">
        <f>ROUND(E23*N23,2)</f>
        <v>0</v>
      </c>
      <c r="P23" s="198">
        <v>0</v>
      </c>
      <c r="Q23" s="198">
        <f>ROUND(E23*P23,2)</f>
        <v>0</v>
      </c>
      <c r="R23" s="198"/>
      <c r="S23" s="198" t="s">
        <v>247</v>
      </c>
      <c r="T23" s="199" t="s">
        <v>113</v>
      </c>
      <c r="U23" s="200">
        <v>0</v>
      </c>
      <c r="V23" s="200">
        <f>ROUND(E23*U23,2)</f>
        <v>0</v>
      </c>
      <c r="W23" s="200"/>
      <c r="X23" s="200" t="s">
        <v>248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249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22.5" customHeight="1" outlineLevel="1">
      <c r="A24" s="202"/>
      <c r="B24" s="203"/>
      <c r="C24" s="204" t="s">
        <v>270</v>
      </c>
      <c r="D24" s="204"/>
      <c r="E24" s="204"/>
      <c r="F24" s="204"/>
      <c r="G24" s="204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117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13" t="str">
        <f>C24</f>
        <v>Náklady na individuální zkoušky dodaných a smontovaných technologických zařízení včetně komplexního vyzkoušení.</v>
      </c>
      <c r="BB24" s="201"/>
      <c r="BC24" s="201"/>
      <c r="BD24" s="201"/>
      <c r="BE24" s="201"/>
      <c r="BF24" s="201"/>
      <c r="BG24" s="201"/>
      <c r="BH24" s="201"/>
    </row>
    <row r="25" spans="1:60" ht="12.75" outlineLevel="1">
      <c r="A25" s="192">
        <v>9</v>
      </c>
      <c r="B25" s="193" t="s">
        <v>271</v>
      </c>
      <c r="C25" s="194" t="s">
        <v>272</v>
      </c>
      <c r="D25" s="195" t="s">
        <v>246</v>
      </c>
      <c r="E25" s="196">
        <v>1</v>
      </c>
      <c r="F25" s="197"/>
      <c r="G25" s="198">
        <f>ROUND(E25*F25,2)</f>
        <v>0</v>
      </c>
      <c r="H25" s="197"/>
      <c r="I25" s="198">
        <f>ROUND(E25*H25,2)</f>
        <v>0</v>
      </c>
      <c r="J25" s="197"/>
      <c r="K25" s="198">
        <f>ROUND(E25*J25,2)</f>
        <v>0</v>
      </c>
      <c r="L25" s="198">
        <v>21</v>
      </c>
      <c r="M25" s="198">
        <f>G25*(1+L25/100)</f>
        <v>0</v>
      </c>
      <c r="N25" s="198">
        <v>0</v>
      </c>
      <c r="O25" s="198">
        <f>ROUND(E25*N25,2)</f>
        <v>0</v>
      </c>
      <c r="P25" s="198">
        <v>0</v>
      </c>
      <c r="Q25" s="198">
        <f>ROUND(E25*P25,2)</f>
        <v>0</v>
      </c>
      <c r="R25" s="198"/>
      <c r="S25" s="198" t="s">
        <v>247</v>
      </c>
      <c r="T25" s="199" t="s">
        <v>113</v>
      </c>
      <c r="U25" s="200">
        <v>0</v>
      </c>
      <c r="V25" s="200">
        <f>ROUND(E25*U25,2)</f>
        <v>0</v>
      </c>
      <c r="W25" s="200"/>
      <c r="X25" s="200" t="s">
        <v>248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249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22.5" customHeight="1" outlineLevel="1">
      <c r="A26" s="202"/>
      <c r="B26" s="203"/>
      <c r="C26" s="204" t="s">
        <v>273</v>
      </c>
      <c r="D26" s="204"/>
      <c r="E26" s="204"/>
      <c r="F26" s="204"/>
      <c r="G26" s="204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1"/>
      <c r="Z26" s="201"/>
      <c r="AA26" s="201"/>
      <c r="AB26" s="201"/>
      <c r="AC26" s="201"/>
      <c r="AD26" s="201"/>
      <c r="AE26" s="201"/>
      <c r="AF26" s="201"/>
      <c r="AG26" s="201" t="s">
        <v>117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13" t="str">
        <f>C26</f>
        <v>Náklady na vyhotovení dokumentace skutečného provedení stavby a její předání objednateli v požadované formě a požadovaném počtu.</v>
      </c>
      <c r="BB26" s="201"/>
      <c r="BC26" s="201"/>
      <c r="BD26" s="201"/>
      <c r="BE26" s="201"/>
      <c r="BF26" s="201"/>
      <c r="BG26" s="201"/>
      <c r="BH26" s="201"/>
    </row>
    <row r="27" spans="1:33" ht="12.75">
      <c r="A27" s="162"/>
      <c r="B27" s="180"/>
      <c r="C27" s="215"/>
      <c r="D27" s="18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AE27">
        <v>15</v>
      </c>
      <c r="AF27">
        <v>21</v>
      </c>
      <c r="AG27" t="s">
        <v>94</v>
      </c>
    </row>
    <row r="28" spans="1:33" ht="12.75">
      <c r="A28" s="216"/>
      <c r="B28" s="217" t="s">
        <v>26</v>
      </c>
      <c r="C28" s="218"/>
      <c r="D28" s="219"/>
      <c r="E28" s="220"/>
      <c r="F28" s="220"/>
      <c r="G28" s="221">
        <f>G8+G17</f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AE28">
        <f>SUMIF(L7:L26,AE27,G7:G26)</f>
        <v>0</v>
      </c>
      <c r="AF28">
        <f>SUMIF(L7:L26,AF27,G7:G26)</f>
        <v>0</v>
      </c>
      <c r="AG28" t="s">
        <v>206</v>
      </c>
    </row>
    <row r="29" spans="1:24" ht="12.75">
      <c r="A29" s="162"/>
      <c r="B29" s="180"/>
      <c r="C29" s="215"/>
      <c r="D29" s="18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2.75">
      <c r="A30" s="162"/>
      <c r="B30" s="180"/>
      <c r="C30" s="215"/>
      <c r="D30" s="181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1:24" ht="12.75">
      <c r="A31" s="222" t="s">
        <v>207</v>
      </c>
      <c r="B31" s="222"/>
      <c r="C31" s="222"/>
      <c r="D31" s="18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1:33" ht="12.75">
      <c r="A32" s="223"/>
      <c r="B32" s="223"/>
      <c r="C32" s="223"/>
      <c r="D32" s="223"/>
      <c r="E32" s="223"/>
      <c r="F32" s="223"/>
      <c r="G32" s="223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AG32" t="s">
        <v>208</v>
      </c>
    </row>
    <row r="33" spans="1:24" ht="12.75">
      <c r="A33" s="223"/>
      <c r="B33" s="223"/>
      <c r="C33" s="223"/>
      <c r="D33" s="223"/>
      <c r="E33" s="223"/>
      <c r="F33" s="223"/>
      <c r="G33" s="223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24" ht="12.75">
      <c r="A34" s="223"/>
      <c r="B34" s="223"/>
      <c r="C34" s="223"/>
      <c r="D34" s="223"/>
      <c r="E34" s="223"/>
      <c r="F34" s="223"/>
      <c r="G34" s="223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</row>
    <row r="35" spans="1:24" ht="12.75">
      <c r="A35" s="223"/>
      <c r="B35" s="223"/>
      <c r="C35" s="223"/>
      <c r="D35" s="223"/>
      <c r="E35" s="223"/>
      <c r="F35" s="223"/>
      <c r="G35" s="223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  <row r="36" spans="1:24" ht="12.75">
      <c r="A36" s="223"/>
      <c r="B36" s="223"/>
      <c r="C36" s="223"/>
      <c r="D36" s="223"/>
      <c r="E36" s="223"/>
      <c r="F36" s="223"/>
      <c r="G36" s="22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</row>
    <row r="37" spans="1:24" ht="12.75">
      <c r="A37" s="162"/>
      <c r="B37" s="180"/>
      <c r="C37" s="215"/>
      <c r="D37" s="18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3:33" ht="12.75">
      <c r="C38" s="224"/>
      <c r="D38" s="110"/>
      <c r="AG38" t="s">
        <v>209</v>
      </c>
    </row>
  </sheetData>
  <mergeCells count="14">
    <mergeCell ref="A1:G1"/>
    <mergeCell ref="C2:G2"/>
    <mergeCell ref="C3:G3"/>
    <mergeCell ref="C4:G4"/>
    <mergeCell ref="C10:G10"/>
    <mergeCell ref="C12:G12"/>
    <mergeCell ref="C14:G14"/>
    <mergeCell ref="C16:G16"/>
    <mergeCell ref="C20:G20"/>
    <mergeCell ref="C22:G22"/>
    <mergeCell ref="C24:G24"/>
    <mergeCell ref="C26:G26"/>
    <mergeCell ref="A31:C31"/>
    <mergeCell ref="A32:G36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LibreOffice/5.4.4.2$Windows_X86_64 LibreOffice_project/2524958677847fb3bb44820e40380acbe820f960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Mikulik</dc:creator>
  <cp:keywords/>
  <dc:description/>
  <cp:lastModifiedBy>Jan Podešva</cp:lastModifiedBy>
  <cp:lastPrinted>2019-03-19T12:27:02Z</cp:lastPrinted>
  <dcterms:created xsi:type="dcterms:W3CDTF">2009-04-08T07:15:50Z</dcterms:created>
  <dcterms:modified xsi:type="dcterms:W3CDTF">2023-03-30T09:58:54Z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