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/>
  <mc:AlternateContent xmlns:mc="http://schemas.openxmlformats.org/markup-compatibility/2006">
    <mc:Choice Requires="x15">
      <x15ac:absPath xmlns:x15ac="http://schemas.microsoft.com/office/spreadsheetml/2010/11/ac" url="C:\Users\Martin\Desktop\PD_PrF - Dispoziční úpravy 1.PP\1. Projektová dokumentace\Výkazy výměr\"/>
    </mc:Choice>
  </mc:AlternateContent>
  <xr:revisionPtr revIDLastSave="0" documentId="13_ncr:1_{4F1D565C-ED55-4D6D-BA41-8CC9D4527587}" xr6:coauthVersionLast="47" xr6:coauthVersionMax="47" xr10:uidLastSave="{00000000-0000-0000-0000-000000000000}"/>
  <bookViews>
    <workbookView xWindow="1215" yWindow="3855" windowWidth="24750" windowHeight="15345" activeTab="1" xr2:uid="{00000000-000D-0000-FFFF-FFFF00000000}"/>
  </bookViews>
  <sheets>
    <sheet name="Rekapitulace stavby" sheetId="1" r:id="rId1"/>
    <sheet name="D.1.4.3. - ZTI" sheetId="2" r:id="rId2"/>
  </sheets>
  <definedNames>
    <definedName name="_xlnm._FilterDatabase" localSheetId="1" hidden="1">'D.1.4.3. - ZTI'!$C$120:$K$190</definedName>
    <definedName name="_xlnm.Print_Titles" localSheetId="1">'D.1.4.3. - ZTI'!$120:$120</definedName>
    <definedName name="_xlnm.Print_Titles" localSheetId="0">'Rekapitulace stavby'!$92:$92</definedName>
    <definedName name="_xlnm.Print_Area" localSheetId="1">'D.1.4.3. - ZTI'!$C$4:$J$76,'D.1.4.3. - ZTI'!$C$82:$J$102,'D.1.4.3. - ZTI'!$C$108:$J$190</definedName>
    <definedName name="_xlnm.Print_Area" localSheetId="0">'Rekapitulace stavby'!$D$4:$AO$76,'Rekapitulace stavby'!$C$82:$AQ$96</definedName>
  </definedNames>
  <calcPr calcId="181029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J118" i="2"/>
  <c r="J117" i="2"/>
  <c r="F117" i="2"/>
  <c r="F115" i="2"/>
  <c r="E113" i="2"/>
  <c r="J92" i="2"/>
  <c r="J91" i="2"/>
  <c r="F91" i="2"/>
  <c r="F89" i="2"/>
  <c r="E87" i="2"/>
  <c r="J18" i="2"/>
  <c r="E18" i="2"/>
  <c r="F118" i="2" s="1"/>
  <c r="J17" i="2"/>
  <c r="J12" i="2"/>
  <c r="J89" i="2"/>
  <c r="E7" i="2"/>
  <c r="E111" i="2"/>
  <c r="L90" i="1"/>
  <c r="AM90" i="1"/>
  <c r="AM89" i="1"/>
  <c r="L89" i="1"/>
  <c r="AM87" i="1"/>
  <c r="L87" i="1"/>
  <c r="L85" i="1"/>
  <c r="L84" i="1"/>
  <c r="J190" i="2"/>
  <c r="BK180" i="2"/>
  <c r="BK174" i="2"/>
  <c r="J167" i="2"/>
  <c r="J161" i="2"/>
  <c r="J154" i="2"/>
  <c r="J142" i="2"/>
  <c r="J135" i="2"/>
  <c r="J183" i="2"/>
  <c r="BK179" i="2"/>
  <c r="BK162" i="2"/>
  <c r="BK154" i="2"/>
  <c r="BK146" i="2"/>
  <c r="J180" i="2"/>
  <c r="J174" i="2"/>
  <c r="BK169" i="2"/>
  <c r="BK166" i="2"/>
  <c r="BK160" i="2"/>
  <c r="BK156" i="2"/>
  <c r="BK151" i="2"/>
  <c r="J147" i="2"/>
  <c r="J140" i="2"/>
  <c r="J132" i="2"/>
  <c r="J125" i="2"/>
  <c r="BK164" i="2"/>
  <c r="J152" i="2"/>
  <c r="BK144" i="2"/>
  <c r="BK134" i="2"/>
  <c r="BK125" i="2"/>
  <c r="BK189" i="2"/>
  <c r="BK187" i="2"/>
  <c r="J187" i="2"/>
  <c r="J186" i="2"/>
  <c r="BK184" i="2"/>
  <c r="BK181" i="2"/>
  <c r="BK177" i="2"/>
  <c r="BK175" i="2"/>
  <c r="BK172" i="2"/>
  <c r="J169" i="2"/>
  <c r="J166" i="2"/>
  <c r="J162" i="2"/>
  <c r="BK157" i="2"/>
  <c r="BK155" i="2"/>
  <c r="J146" i="2"/>
  <c r="BK139" i="2"/>
  <c r="BK130" i="2"/>
  <c r="J184" i="2"/>
  <c r="J181" i="2"/>
  <c r="J176" i="2"/>
  <c r="BK170" i="2"/>
  <c r="J151" i="2"/>
  <c r="BK145" i="2"/>
  <c r="BK138" i="2"/>
  <c r="J137" i="2"/>
  <c r="BK135" i="2"/>
  <c r="J133" i="2"/>
  <c r="J131" i="2"/>
  <c r="J128" i="2"/>
  <c r="J126" i="2"/>
  <c r="J179" i="2"/>
  <c r="J177" i="2"/>
  <c r="J172" i="2"/>
  <c r="BK167" i="2"/>
  <c r="J164" i="2"/>
  <c r="J159" i="2"/>
  <c r="J157" i="2"/>
  <c r="BK153" i="2"/>
  <c r="J148" i="2"/>
  <c r="BK143" i="2"/>
  <c r="J138" i="2"/>
  <c r="BK136" i="2"/>
  <c r="BK126" i="2"/>
  <c r="J124" i="2"/>
  <c r="BK188" i="2"/>
  <c r="BK159" i="2"/>
  <c r="J149" i="2"/>
  <c r="J143" i="2"/>
  <c r="J139" i="2"/>
  <c r="J127" i="2"/>
  <c r="BK190" i="2"/>
  <c r="J188" i="2"/>
  <c r="BK186" i="2"/>
  <c r="J185" i="2"/>
  <c r="BK183" i="2"/>
  <c r="J178" i="2"/>
  <c r="BK176" i="2"/>
  <c r="BK173" i="2"/>
  <c r="J170" i="2"/>
  <c r="BK168" i="2"/>
  <c r="BK165" i="2"/>
  <c r="J163" i="2"/>
  <c r="J156" i="2"/>
  <c r="J153" i="2"/>
  <c r="J144" i="2"/>
  <c r="BK140" i="2"/>
  <c r="BK133" i="2"/>
  <c r="BK185" i="2"/>
  <c r="BK182" i="2"/>
  <c r="J175" i="2"/>
  <c r="J160" i="2"/>
  <c r="BK158" i="2"/>
  <c r="BK148" i="2"/>
  <c r="J141" i="2"/>
  <c r="J136" i="2"/>
  <c r="J134" i="2"/>
  <c r="BK132" i="2"/>
  <c r="J130" i="2"/>
  <c r="BK127" i="2"/>
  <c r="J182" i="2"/>
  <c r="BK178" i="2"/>
  <c r="J173" i="2"/>
  <c r="J168" i="2"/>
  <c r="J165" i="2"/>
  <c r="BK163" i="2"/>
  <c r="J158" i="2"/>
  <c r="J155" i="2"/>
  <c r="BK149" i="2"/>
  <c r="J145" i="2"/>
  <c r="BK141" i="2"/>
  <c r="BK137" i="2"/>
  <c r="BK128" i="2"/>
  <c r="AS94" i="1"/>
  <c r="J189" i="2"/>
  <c r="BK161" i="2"/>
  <c r="BK152" i="2"/>
  <c r="BK147" i="2"/>
  <c r="BK142" i="2"/>
  <c r="BK131" i="2"/>
  <c r="BK124" i="2"/>
  <c r="BK123" i="2" l="1"/>
  <c r="P129" i="2"/>
  <c r="R123" i="2"/>
  <c r="R129" i="2"/>
  <c r="R150" i="2"/>
  <c r="BK129" i="2"/>
  <c r="J129" i="2" s="1"/>
  <c r="J99" i="2" s="1"/>
  <c r="T129" i="2"/>
  <c r="P150" i="2"/>
  <c r="BK171" i="2"/>
  <c r="J171" i="2" s="1"/>
  <c r="J101" i="2" s="1"/>
  <c r="P123" i="2"/>
  <c r="T123" i="2"/>
  <c r="BK150" i="2"/>
  <c r="J150" i="2" s="1"/>
  <c r="J100" i="2" s="1"/>
  <c r="T150" i="2"/>
  <c r="P171" i="2"/>
  <c r="R171" i="2"/>
  <c r="T171" i="2"/>
  <c r="BE126" i="2"/>
  <c r="BE133" i="2"/>
  <c r="BE135" i="2"/>
  <c r="BE137" i="2"/>
  <c r="BE146" i="2"/>
  <c r="BE154" i="2"/>
  <c r="BE158" i="2"/>
  <c r="BE160" i="2"/>
  <c r="BE163" i="2"/>
  <c r="E85" i="2"/>
  <c r="J115" i="2"/>
  <c r="BE127" i="2"/>
  <c r="BE130" i="2"/>
  <c r="BE131" i="2"/>
  <c r="BE143" i="2"/>
  <c r="BE155" i="2"/>
  <c r="BE161" i="2"/>
  <c r="BE162" i="2"/>
  <c r="BE168" i="2"/>
  <c r="BE175" i="2"/>
  <c r="BE178" i="2"/>
  <c r="BE179" i="2"/>
  <c r="BE124" i="2"/>
  <c r="BE128" i="2"/>
  <c r="BE139" i="2"/>
  <c r="BE140" i="2"/>
  <c r="BE141" i="2"/>
  <c r="BE142" i="2"/>
  <c r="BE144" i="2"/>
  <c r="BE147" i="2"/>
  <c r="BE149" i="2"/>
  <c r="BE152" i="2"/>
  <c r="BE153" i="2"/>
  <c r="BE156" i="2"/>
  <c r="BE174" i="2"/>
  <c r="BE183" i="2"/>
  <c r="F92" i="2"/>
  <c r="BE125" i="2"/>
  <c r="BE132" i="2"/>
  <c r="BE134" i="2"/>
  <c r="BE136" i="2"/>
  <c r="BE138" i="2"/>
  <c r="BE145" i="2"/>
  <c r="BE148" i="2"/>
  <c r="BE151" i="2"/>
  <c r="BE157" i="2"/>
  <c r="BE159" i="2"/>
  <c r="BE164" i="2"/>
  <c r="BE165" i="2"/>
  <c r="BE166" i="2"/>
  <c r="BE167" i="2"/>
  <c r="BE169" i="2"/>
  <c r="BE170" i="2"/>
  <c r="BE172" i="2"/>
  <c r="BE173" i="2"/>
  <c r="BE176" i="2"/>
  <c r="BE177" i="2"/>
  <c r="BE180" i="2"/>
  <c r="BE181" i="2"/>
  <c r="BE182" i="2"/>
  <c r="BE184" i="2"/>
  <c r="BE185" i="2"/>
  <c r="BE186" i="2"/>
  <c r="BE187" i="2"/>
  <c r="BE188" i="2"/>
  <c r="BE189" i="2"/>
  <c r="BE190" i="2"/>
  <c r="F34" i="2"/>
  <c r="BA95" i="1" s="1"/>
  <c r="BA94" i="1" s="1"/>
  <c r="W30" i="1" s="1"/>
  <c r="F37" i="2"/>
  <c r="BD95" i="1" s="1"/>
  <c r="BD94" i="1" s="1"/>
  <c r="W33" i="1" s="1"/>
  <c r="J34" i="2"/>
  <c r="AW95" i="1" s="1"/>
  <c r="F35" i="2"/>
  <c r="BB95" i="1" s="1"/>
  <c r="BB94" i="1" s="1"/>
  <c r="W31" i="1" s="1"/>
  <c r="F36" i="2"/>
  <c r="BC95" i="1" s="1"/>
  <c r="BC94" i="1" s="1"/>
  <c r="W32" i="1" s="1"/>
  <c r="T122" i="2" l="1"/>
  <c r="T121" i="2" s="1"/>
  <c r="P122" i="2"/>
  <c r="P121" i="2" s="1"/>
  <c r="AU95" i="1" s="1"/>
  <c r="AU94" i="1" s="1"/>
  <c r="R122" i="2"/>
  <c r="R121" i="2"/>
  <c r="BK122" i="2"/>
  <c r="BK121" i="2" s="1"/>
  <c r="J121" i="2" s="1"/>
  <c r="J30" i="2" s="1"/>
  <c r="AG95" i="1" s="1"/>
  <c r="J123" i="2"/>
  <c r="J98" i="2"/>
  <c r="AY94" i="1"/>
  <c r="AW94" i="1"/>
  <c r="AK30" i="1" s="1"/>
  <c r="J33" i="2"/>
  <c r="AV95" i="1" s="1"/>
  <c r="AT95" i="1" s="1"/>
  <c r="AX94" i="1"/>
  <c r="F33" i="2"/>
  <c r="AZ95" i="1" s="1"/>
  <c r="AZ94" i="1" s="1"/>
  <c r="W29" i="1" s="1"/>
  <c r="AG94" i="1" l="1"/>
  <c r="AK26" i="1" s="1"/>
  <c r="AN95" i="1"/>
  <c r="J96" i="2"/>
  <c r="J122" i="2"/>
  <c r="J97" i="2" s="1"/>
  <c r="J39" i="2"/>
  <c r="AV94" i="1"/>
  <c r="AK29" i="1" s="1"/>
  <c r="AK35" i="1" s="1"/>
  <c r="AT94" i="1" l="1"/>
  <c r="AN94" i="1" s="1"/>
</calcChain>
</file>

<file path=xl/sharedStrings.xml><?xml version="1.0" encoding="utf-8"?>
<sst xmlns="http://schemas.openxmlformats.org/spreadsheetml/2006/main" count="1182" uniqueCount="382">
  <si>
    <t>Export Komplet</t>
  </si>
  <si>
    <t/>
  </si>
  <si>
    <t>2.0</t>
  </si>
  <si>
    <t>False</t>
  </si>
  <si>
    <t>{07161302-6415-4293-9e0d-93bd5086de8c}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</si>
  <si>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</si>
  <si>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</si>
  <si>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</si>
  <si>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</si>
  <si>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</si>
  <si>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</si>
  <si>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</si>
  <si>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</si>
  <si>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226</t>
  </si>
  <si>
    <t>Stavba:</t>
  </si>
  <si>
    <t>PrF MU Dispoziční úpravy 1.PP</t>
  </si>
  <si>
    <t>KSO:</t>
  </si>
  <si>
    <t>801 3</t>
  </si>
  <si>
    <t>CC-CZ:</t>
  </si>
  <si>
    <t>Místo:</t>
  </si>
  <si>
    <t>Veveří 158/70, Brno</t>
  </si>
  <si>
    <t>Datum:</t>
  </si>
  <si>
    <t>27. 1. 2023</t>
  </si>
  <si>
    <t>Zadavatel:</t>
  </si>
  <si>
    <t>IČ:</t>
  </si>
  <si>
    <t>MU PrF,Veveří 158/70, Brno</t>
  </si>
  <si>
    <t>DIČ:</t>
  </si>
  <si>
    <t>Zhotovitel:</t>
  </si>
  <si>
    <t xml:space="preserve"> </t>
  </si>
  <si>
    <t>Projektant:</t>
  </si>
  <si>
    <t>Ing. A. Mudráková</t>
  </si>
  <si>
    <t>True</t>
  </si>
  <si>
    <t>Zpracovatel:</t>
  </si>
  <si>
    <t>Ing.V Potěšilová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</si>
  <si>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</si>
  <si>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</si>
  <si>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</si>
  <si>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</si>
  <si>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</si>
  <si>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</si>
  <si>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</si>
  <si>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</si>
  <si>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</si>
  <si>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</si>
  <si>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</si>
  <si>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</si>
  <si>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</si>
  <si>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</si>
  <si>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</si>
  <si>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</si>
  <si>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</si>
  <si>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</si>
  <si>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</si>
  <si>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</si>
  <si>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</si>
  <si>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</si>
  <si>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</si>
  <si>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</si>
  <si>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</si>
  <si>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</si>
  <si>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</si>
  <si>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</si>
  <si>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</si>
  <si>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</si>
  <si>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</si>
  <si>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</si>
  <si>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</si>
  <si>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</si>
  <si>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</si>
  <si>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</si>
  <si>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</si>
  <si>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</si>
  <si>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</si>
  <si>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</si>
  <si>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</si>
  <si>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</si>
  <si>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</si>
  <si>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</si>
  <si>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</si>
  <si>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</si>
  <si>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D.1.4.3.</t>
  </si>
  <si>
    <t>ZTI</t>
  </si>
  <si>
    <t>STA</t>
  </si>
  <si>
    <t>1</t>
  </si>
  <si>
    <t>{28b7f3d7-0881-4cfb-b887-ce630f520abe}</t>
  </si>
  <si>
    <t>2</t>
  </si>
  <si>
    <t>KRYCÍ LIST SOUPISU PRACÍ</t>
  </si>
  <si>
    <t>Objekt:</t>
  </si>
  <si>
    <t>D.1.4.3. - ZTI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</si>
  <si>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</si>
  <si>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</si>
  <si>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</si>
  <si>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</si>
  <si>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</si>
  <si>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</si>
  <si>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</si>
  <si>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</si>
  <si>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</si>
  <si>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</si>
  <si>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</si>
  <si>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</si>
  <si>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</si>
  <si>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</si>
  <si>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</si>
  <si>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</si>
  <si>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</si>
  <si>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</si>
  <si>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</si>
  <si>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</si>
  <si>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</si>
  <si>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</si>
  <si>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</si>
  <si>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</si>
  <si>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</si>
  <si>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</si>
  <si>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</si>
  <si>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</si>
  <si>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K</t>
  </si>
  <si>
    <t>713463411</t>
  </si>
  <si>
    <t>Montáž izolace tepelné potrubí a ohybů návlekovými izolačními pouzdry</t>
  </si>
  <si>
    <t>m</t>
  </si>
  <si>
    <t>16</t>
  </si>
  <si>
    <t>1993498249</t>
  </si>
  <si>
    <t>M</t>
  </si>
  <si>
    <t>28377103</t>
  </si>
  <si>
    <t>pouzdro izolační potrubní z pěnového polyetylenu 22/9mm</t>
  </si>
  <si>
    <t>32</t>
  </si>
  <si>
    <t>-1997986137</t>
  </si>
  <si>
    <t>3</t>
  </si>
  <si>
    <t>28377045</t>
  </si>
  <si>
    <t>pouzdro izolační potrubní z pěnového polyetylenu 22/20mm</t>
  </si>
  <si>
    <t>706523822</t>
  </si>
  <si>
    <t>4</t>
  </si>
  <si>
    <t>28377111</t>
  </si>
  <si>
    <t>pouzdro izolační potrubní z pěnového polyetylenu 28/9mm</t>
  </si>
  <si>
    <t>28340591</t>
  </si>
  <si>
    <t>5</t>
  </si>
  <si>
    <t>28377048</t>
  </si>
  <si>
    <t>pouzdro izolační potrubní z pěnového polyetylenu 28/20mm</t>
  </si>
  <si>
    <t>-1111910916</t>
  </si>
  <si>
    <t>721</t>
  </si>
  <si>
    <t>Zdravotechnika - vnitřní kanalizace</t>
  </si>
  <si>
    <t>6</t>
  </si>
  <si>
    <t>721171808</t>
  </si>
  <si>
    <t>Demontáž potrubí z PVC D přes 75 do 114</t>
  </si>
  <si>
    <t>872185035</t>
  </si>
  <si>
    <t>7</t>
  </si>
  <si>
    <t>721174024</t>
  </si>
  <si>
    <t>Potrubí kanalizační z PP odpadní DN 75</t>
  </si>
  <si>
    <t>-909189317</t>
  </si>
  <si>
    <t>8</t>
  </si>
  <si>
    <t>721174025</t>
  </si>
  <si>
    <t>Potrubí kanalizační z PP odpadní DN 110</t>
  </si>
  <si>
    <t>-1395923876</t>
  </si>
  <si>
    <t>9</t>
  </si>
  <si>
    <t>721174042</t>
  </si>
  <si>
    <t>Potrubí kanalizační z PP připojovací DN 40</t>
  </si>
  <si>
    <t>-143623706</t>
  </si>
  <si>
    <t>10</t>
  </si>
  <si>
    <t>721174043</t>
  </si>
  <si>
    <t>Potrubí kanalizační z PP připojovací DN 50</t>
  </si>
  <si>
    <t>-1423584610</t>
  </si>
  <si>
    <t>11</t>
  </si>
  <si>
    <t>721194104</t>
  </si>
  <si>
    <t>Vyvedení a upevnění odpadních výpustek DN 40</t>
  </si>
  <si>
    <t>kus</t>
  </si>
  <si>
    <t>-2128449942</t>
  </si>
  <si>
    <t>12</t>
  </si>
  <si>
    <t>721194105</t>
  </si>
  <si>
    <t>Vyvedení a upevnění odpadních výpustek DN 50</t>
  </si>
  <si>
    <t>-742020248</t>
  </si>
  <si>
    <t>13</t>
  </si>
  <si>
    <t>721194109</t>
  </si>
  <si>
    <t>Vyvedení a upevnění odpadních výpustek DN 110</t>
  </si>
  <si>
    <t>-1264859488</t>
  </si>
  <si>
    <t>14</t>
  </si>
  <si>
    <t>721219128</t>
  </si>
  <si>
    <t>Montáž odtokového sprchového žlabu délky do 1050 mm</t>
  </si>
  <si>
    <t>-477979026</t>
  </si>
  <si>
    <t>HLE.HL531.1</t>
  </si>
  <si>
    <t>Sprchový žlab s EPS tělesem s nerezovým rámem a krytem (HL 531)</t>
  </si>
  <si>
    <t>2121164342</t>
  </si>
  <si>
    <t>HLE.HL0531S</t>
  </si>
  <si>
    <t>Kryt Standard k HL531(.0)</t>
  </si>
  <si>
    <t>-242375562</t>
  </si>
  <si>
    <t>17</t>
  </si>
  <si>
    <t>721220802</t>
  </si>
  <si>
    <t>Demontáž uzávěrek zápachových DN 100</t>
  </si>
  <si>
    <t>-48298286</t>
  </si>
  <si>
    <t>18</t>
  </si>
  <si>
    <t>721229111</t>
  </si>
  <si>
    <t>Montáž zápachové uzávěrky pro pračku a myčku do DN 50  ostatní typ</t>
  </si>
  <si>
    <t>946915167</t>
  </si>
  <si>
    <t>19</t>
  </si>
  <si>
    <t>HLE.HL406</t>
  </si>
  <si>
    <t>Zápachová uzávěrka DN40/50 pro pračky v kombinaci s výtokovým ventilem 1/2“, 180x110mm (HL 406)</t>
  </si>
  <si>
    <t>585082229</t>
  </si>
  <si>
    <t>20</t>
  </si>
  <si>
    <t>721274103.HLE</t>
  </si>
  <si>
    <t>Přivzdušňovací ventil venkovní odpadních potrubí DN 110 (HL 900 N)</t>
  </si>
  <si>
    <t>2145926004</t>
  </si>
  <si>
    <t>721279126</t>
  </si>
  <si>
    <t>Montáž přivzdušňovací ventil odpadních potrubí DN do 110 ostatní typ</t>
  </si>
  <si>
    <t>-613422660</t>
  </si>
  <si>
    <t>22</t>
  </si>
  <si>
    <t>HLE.HL900NECO</t>
  </si>
  <si>
    <t>Kanalizační přivzdušňovací ventil DN110 s dvojitou izolační stěnou (HL 900NECO)</t>
  </si>
  <si>
    <t>-1912690597</t>
  </si>
  <si>
    <t>23</t>
  </si>
  <si>
    <t>721290111</t>
  </si>
  <si>
    <t>Zkouška těsnosti potrubí kanalizace vodou DN do 125</t>
  </si>
  <si>
    <t>956638044</t>
  </si>
  <si>
    <t>24</t>
  </si>
  <si>
    <t>721290823</t>
  </si>
  <si>
    <t>Přemístění vnitrostaveništní demontovaných hmot vnitřní kanalizace v objektech v přes 12 do 24 m</t>
  </si>
  <si>
    <t>t</t>
  </si>
  <si>
    <t>-1199000740</t>
  </si>
  <si>
    <t>25</t>
  </si>
  <si>
    <t>998721103</t>
  </si>
  <si>
    <t>Přesun hmot tonážní pro vnitřní kanalizace v objektech v přes 12 do 24 m</t>
  </si>
  <si>
    <t>1126833896</t>
  </si>
  <si>
    <t>722</t>
  </si>
  <si>
    <t>Zdravotechnika - vnitřní vodovod</t>
  </si>
  <si>
    <t>26</t>
  </si>
  <si>
    <t>722170804</t>
  </si>
  <si>
    <t>Demontáž rozvodů vody z plastů D přes 25 do 50</t>
  </si>
  <si>
    <t>-84371732</t>
  </si>
  <si>
    <t>27</t>
  </si>
  <si>
    <t>722171912</t>
  </si>
  <si>
    <t>Potrubí plastové odříznutí trubky D přes 16 do 20 mm</t>
  </si>
  <si>
    <t>-1709660420</t>
  </si>
  <si>
    <t>28</t>
  </si>
  <si>
    <t>722171913</t>
  </si>
  <si>
    <t>Potrubí plastové odříznutí trubky D přes 20 do 25 mm</t>
  </si>
  <si>
    <t>1996851867</t>
  </si>
  <si>
    <t>29</t>
  </si>
  <si>
    <t>722171932</t>
  </si>
  <si>
    <t>Potrubí plastové výměna trub nebo tvarovek D přes 16 do 20 mm</t>
  </si>
  <si>
    <t>-1495069075</t>
  </si>
  <si>
    <t>30</t>
  </si>
  <si>
    <t>722171933</t>
  </si>
  <si>
    <t>Potrubí plastové výměna trub nebo tvarovek D přes 20 do 25 mm</t>
  </si>
  <si>
    <t>-1851921667</t>
  </si>
  <si>
    <t>31</t>
  </si>
  <si>
    <t>722173402</t>
  </si>
  <si>
    <t>Potrubí vodovodní plastové vícevrstvé PE-Xc spoj lisováním PN 16 do 70°C D 20x2,3 mm</t>
  </si>
  <si>
    <t>-1190375007</t>
  </si>
  <si>
    <t>722173403</t>
  </si>
  <si>
    <t>Potrubí vodovodní plastové vícevrstvé PE-Xc spoj lisováním PN 16 do 70°C D 25x2,8 mm</t>
  </si>
  <si>
    <t>1279001748</t>
  </si>
  <si>
    <t>33</t>
  </si>
  <si>
    <t>722220111</t>
  </si>
  <si>
    <t>Nástěnka pro výtokový ventil G 1/2" s jedním závitem</t>
  </si>
  <si>
    <t>-1974511184</t>
  </si>
  <si>
    <t>34</t>
  </si>
  <si>
    <t>722220121</t>
  </si>
  <si>
    <t>Nástěnka pro baterii G 1/2" s jedním závitem</t>
  </si>
  <si>
    <t>pár</t>
  </si>
  <si>
    <t>967890973</t>
  </si>
  <si>
    <t>35</t>
  </si>
  <si>
    <t>722220851</t>
  </si>
  <si>
    <t>Demontáž armatur závitových s jedním závitem G do 3/4</t>
  </si>
  <si>
    <t>-631439636</t>
  </si>
  <si>
    <t>36</t>
  </si>
  <si>
    <t>722224115</t>
  </si>
  <si>
    <t>Kohout plnicí nebo vypouštěcí G 1/2" PN 10 s jedním závitem</t>
  </si>
  <si>
    <t>-2081386355</t>
  </si>
  <si>
    <t>37</t>
  </si>
  <si>
    <t>722239101</t>
  </si>
  <si>
    <t>Montáž armatur vodovodních se dvěma závity G 1/2"</t>
  </si>
  <si>
    <t>-1654913444</t>
  </si>
  <si>
    <t>38</t>
  </si>
  <si>
    <t>55114144</t>
  </si>
  <si>
    <t>kohout kulový PN 42 T 185°C plnoprůtokový nikl páčka 1/2" červený</t>
  </si>
  <si>
    <t>1697824109</t>
  </si>
  <si>
    <t>39</t>
  </si>
  <si>
    <t>722239102</t>
  </si>
  <si>
    <t>Montáž armatur vodovodních se dvěma závity G 3/4"</t>
  </si>
  <si>
    <t>91730471</t>
  </si>
  <si>
    <t>40</t>
  </si>
  <si>
    <t>55114146</t>
  </si>
  <si>
    <t>kohout kulový PN 42 T 185°C plnoprůtokový nikl páčka 3/4" červený</t>
  </si>
  <si>
    <t>38402291</t>
  </si>
  <si>
    <t>41</t>
  </si>
  <si>
    <t>722262225</t>
  </si>
  <si>
    <t>Vodoměr závitový jednovtokový suchoběžný dálkový odečet do 40°C G 1/2"x 110 R80 Qn 1,6 m3/h horizont</t>
  </si>
  <si>
    <t>1089636919</t>
  </si>
  <si>
    <t>42</t>
  </si>
  <si>
    <t>722290226</t>
  </si>
  <si>
    <t>Zkouška těsnosti vodovodního potrubí závitového DN do 50</t>
  </si>
  <si>
    <t>1953255114</t>
  </si>
  <si>
    <t>43</t>
  </si>
  <si>
    <t>722290234</t>
  </si>
  <si>
    <t>Proplach a dezinfekce vodovodního potrubí DN do 80</t>
  </si>
  <si>
    <t>-904298726</t>
  </si>
  <si>
    <t>44</t>
  </si>
  <si>
    <t>722290823</t>
  </si>
  <si>
    <t>Přemístění vnitrostaveništní demontovaných hmot pro vnitřní vodovod v objektech v přes 12 do 24 m</t>
  </si>
  <si>
    <t>702132583</t>
  </si>
  <si>
    <t>45</t>
  </si>
  <si>
    <t>998722103</t>
  </si>
  <si>
    <t>Přesun hmot tonážní pro vnitřní vodovod v objektech v přes 12 do 24 m</t>
  </si>
  <si>
    <t>-2027387268</t>
  </si>
  <si>
    <t>725</t>
  </si>
  <si>
    <t>Zdravotechnika - zařizovací předměty</t>
  </si>
  <si>
    <t>46</t>
  </si>
  <si>
    <t>72511912PC</t>
  </si>
  <si>
    <t>Montáž klozetových mís závěsných na nosné stěny</t>
  </si>
  <si>
    <t>466905638</t>
  </si>
  <si>
    <t>47</t>
  </si>
  <si>
    <t>64236041</t>
  </si>
  <si>
    <t>klozet keramický bílý závěsný hluboké splachování</t>
  </si>
  <si>
    <t>-1177638661</t>
  </si>
  <si>
    <t>48</t>
  </si>
  <si>
    <t>55281700</t>
  </si>
  <si>
    <t>montážní prvek pro závěsné WC do zděných konstrukcí ovládání zepředu hl 120mm stavební v 1080mm</t>
  </si>
  <si>
    <t>1859042428</t>
  </si>
  <si>
    <t>49</t>
  </si>
  <si>
    <t>55281792</t>
  </si>
  <si>
    <t>tlačítko pro ovládání WC zepředu, chrom, Stop splachování, 246x164mm</t>
  </si>
  <si>
    <t>-1727217577</t>
  </si>
  <si>
    <t>50</t>
  </si>
  <si>
    <t>HLE.HL210WE</t>
  </si>
  <si>
    <t>Koleno pro připojení WC DN110 s kulovým kloubem (HL 210)</t>
  </si>
  <si>
    <t>-1555549042</t>
  </si>
  <si>
    <t>51</t>
  </si>
  <si>
    <t>72521910PC</t>
  </si>
  <si>
    <t>Montáž umyvadla připevněného na šrouby do zdiva</t>
  </si>
  <si>
    <t>soubor</t>
  </si>
  <si>
    <t>-1613297115</t>
  </si>
  <si>
    <t>52</t>
  </si>
  <si>
    <t>64211005</t>
  </si>
  <si>
    <t>umyvadlo keramické závěsné bílé 550x420mm</t>
  </si>
  <si>
    <t>-2076999507</t>
  </si>
  <si>
    <t>53</t>
  </si>
  <si>
    <t>55162001</t>
  </si>
  <si>
    <t>uzávěrka zápachová umyvadlová s celokovovým kulatým designem DN 32</t>
  </si>
  <si>
    <t>1153764327</t>
  </si>
  <si>
    <t>54</t>
  </si>
  <si>
    <t>55161007</t>
  </si>
  <si>
    <t>ventil odpadní umyvadlový celokovový CLICK/CLACK s přepadem a připojovacím závitem 5/4"</t>
  </si>
  <si>
    <t>1091516911</t>
  </si>
  <si>
    <t>55</t>
  </si>
  <si>
    <t>725319111</t>
  </si>
  <si>
    <t>Montáž dřezu ostatních typů</t>
  </si>
  <si>
    <t>863289994</t>
  </si>
  <si>
    <t>56</t>
  </si>
  <si>
    <t>725539201</t>
  </si>
  <si>
    <t>Montáž ohřívačů zásobníkových závěsných tlakových do 15 l</t>
  </si>
  <si>
    <t>523718107</t>
  </si>
  <si>
    <t>57</t>
  </si>
  <si>
    <t>541322PC</t>
  </si>
  <si>
    <t>Průtokový tlakový ohřívač elektronicky řízený (např. DHB-E 18/21/24 LCD, 18/21/24 kW, 400 V)</t>
  </si>
  <si>
    <t>1843977808</t>
  </si>
  <si>
    <t>58</t>
  </si>
  <si>
    <t>725813111</t>
  </si>
  <si>
    <t>Ventil rohový bez připojovací trubičky nebo flexi hadičky G 1/2"</t>
  </si>
  <si>
    <t>-1463220987</t>
  </si>
  <si>
    <t>59</t>
  </si>
  <si>
    <t>725829131</t>
  </si>
  <si>
    <t>Montáž baterie umyvadlové stojánkové G 1/2" ostatní typ</t>
  </si>
  <si>
    <t>-1671736954</t>
  </si>
  <si>
    <t>60</t>
  </si>
  <si>
    <t>55144004</t>
  </si>
  <si>
    <t>baterie umyvadlová stojánková páková s ovládáním odpadu</t>
  </si>
  <si>
    <t>822397263</t>
  </si>
  <si>
    <t>61</t>
  </si>
  <si>
    <t>55143183</t>
  </si>
  <si>
    <t>baterie dřezová páková stojánková do 1 otvoru se sprchou</t>
  </si>
  <si>
    <t>1179243196</t>
  </si>
  <si>
    <t>62</t>
  </si>
  <si>
    <t>725849411</t>
  </si>
  <si>
    <t>Montáž baterie sprchové nástěnná s nastavitelnou výškou sprchy</t>
  </si>
  <si>
    <t>-688105438</t>
  </si>
  <si>
    <t>63</t>
  </si>
  <si>
    <t>55145590</t>
  </si>
  <si>
    <t>baterie sprchová páková včetně sprchové soupravy 150mm chrom</t>
  </si>
  <si>
    <t>206285408</t>
  </si>
  <si>
    <t>64</t>
  </si>
  <si>
    <t>998725103</t>
  </si>
  <si>
    <t>Přesun hmot tonážní pro zařizovací předměty v objektech v přes 12 do 24 m</t>
  </si>
  <si>
    <t>-1013289923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</si>
</sst>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1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5" borderId="22" xfId="0" applyNumberFormat="1" applyFont="1" applyFill="1" applyBorder="1" applyAlignment="1" applyProtection="1">
      <alignment vertical="center"/>
      <protection locked="0"/>
    </xf>
    <xf numFmtId="4" fontId="29" fillId="5" borderId="22" xfId="0" applyNumberFormat="1" applyFont="1" applyFill="1" applyBorder="1" applyAlignment="1" applyProtection="1">
      <alignment vertical="center"/>
      <protection locked="0"/>
    </xf>
    <xf numFmtId="0" fontId="0" fillId="0" borderId="0" xfId="0" applyProtection="1"/>
    <xf numFmtId="0" fontId="10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1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 wrapText="1"/>
    </xf>
    <xf numFmtId="0" fontId="0" fillId="0" borderId="3" xfId="0" applyBorder="1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0" fillId="0" borderId="12" xfId="0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6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4" borderId="0" xfId="0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ill="1" applyBorder="1" applyAlignment="1" applyProtection="1">
      <alignment vertical="center"/>
    </xf>
    <xf numFmtId="0" fontId="14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9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17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0" xfId="0" applyFont="1" applyFill="1" applyAlignment="1" applyProtection="1">
      <alignment horizontal="center" vertical="center" wrapText="1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9" fillId="0" borderId="0" xfId="0" applyFont="1" applyAlignment="1" applyProtection="1">
      <alignment horizontal="left" vertical="center"/>
    </xf>
    <xf numFmtId="4" fontId="19" fillId="0" borderId="0" xfId="0" applyNumberFormat="1" applyFont="1" applyProtection="1"/>
    <xf numFmtId="0" fontId="0" fillId="0" borderId="11" xfId="0" applyBorder="1" applyAlignment="1" applyProtection="1">
      <alignment vertical="center"/>
    </xf>
    <xf numFmtId="166" fontId="27" fillId="0" borderId="12" xfId="0" applyNumberFormat="1" applyFont="1" applyBorder="1" applyProtection="1"/>
    <xf numFmtId="166" fontId="27" fillId="0" borderId="13" xfId="0" applyNumberFormat="1" applyFont="1" applyBorder="1" applyProtection="1"/>
    <xf numFmtId="4" fontId="28" fillId="0" borderId="0" xfId="0" applyNumberFormat="1" applyFont="1" applyAlignment="1" applyProtection="1">
      <alignment vertical="center"/>
    </xf>
    <xf numFmtId="0" fontId="8" fillId="0" borderId="0" xfId="0" applyFont="1" applyProtection="1"/>
    <xf numFmtId="0" fontId="8" fillId="0" borderId="3" xfId="0" applyFont="1" applyBorder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Protection="1"/>
    <xf numFmtId="0" fontId="8" fillId="0" borderId="14" xfId="0" applyFont="1" applyBorder="1" applyProtection="1"/>
    <xf numFmtId="166" fontId="8" fillId="0" borderId="0" xfId="0" applyNumberFormat="1" applyFont="1" applyProtection="1"/>
    <xf numFmtId="166" fontId="8" fillId="0" borderId="15" xfId="0" applyNumberFormat="1" applyFont="1" applyBorder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Protection="1"/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0" borderId="22" xfId="0" applyNumberFormat="1" applyFont="1" applyBorder="1" applyAlignment="1" applyProtection="1">
      <alignment vertical="center"/>
    </xf>
    <xf numFmtId="0" fontId="0" fillId="0" borderId="22" xfId="0" applyBorder="1" applyAlignment="1" applyProtection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center" vertical="center"/>
    </xf>
    <xf numFmtId="166" fontId="18" fillId="0" borderId="0" xfId="0" applyNumberFormat="1" applyFont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4" fontId="0" fillId="0" borderId="0" xfId="0" applyNumberFormat="1" applyAlignment="1" applyProtection="1">
      <alignment vertical="center"/>
    </xf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167" fontId="29" fillId="0" borderId="22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22" xfId="0" applyFont="1" applyBorder="1" applyAlignment="1" applyProtection="1">
      <alignment vertical="center"/>
    </xf>
    <xf numFmtId="0" fontId="30" fillId="0" borderId="3" xfId="0" applyFont="1" applyBorder="1" applyAlignment="1" applyProtection="1">
      <alignment vertical="center"/>
    </xf>
    <xf numFmtId="0" fontId="29" fillId="0" borderId="14" xfId="0" applyFont="1" applyBorder="1" applyAlignment="1" applyProtection="1">
      <alignment horizontal="left" vertical="center"/>
    </xf>
    <xf numFmtId="0" fontId="29" fillId="0" borderId="0" xfId="0" applyFont="1" applyAlignment="1" applyProtection="1">
      <alignment horizontal="center" vertical="center"/>
    </xf>
    <xf numFmtId="0" fontId="18" fillId="0" borderId="19" xfId="0" applyFont="1" applyBorder="1" applyAlignment="1" applyProtection="1">
      <alignment horizontal="left" vertical="center"/>
    </xf>
    <xf numFmtId="0" fontId="18" fillId="0" borderId="20" xfId="0" applyFont="1" applyBorder="1" applyAlignment="1" applyProtection="1">
      <alignment horizontal="center" vertical="center"/>
    </xf>
    <xf numFmtId="166" fontId="18" fillId="0" borderId="20" xfId="0" applyNumberFormat="1" applyFont="1" applyBorder="1" applyAlignment="1" applyProtection="1">
      <alignment vertical="center"/>
    </xf>
    <xf numFmtId="166" fontId="18" fillId="0" borderId="21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37" workbookViewId="0"/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7" t="s">
        <v>0</v>
      </c>
      <c r="AZ1" s="7" t="s">
        <v>1</v>
      </c>
      <c r="BA1" s="7" t="s">
        <v>2</v>
      </c>
      <c r="BB1" s="7" t="s">
        <v>1</v>
      </c>
      <c r="BT1" s="7" t="s">
        <v>3</v>
      </c>
      <c r="BU1" s="7" t="s">
        <v>3</v>
      </c>
      <c r="BV1" s="7" t="s">
        <v>4</v>
      </c>
    </row>
    <row r="2" spans="1:74" ht="36.950000000000003" customHeight="1" x14ac:dyDescent="0.2">
      <c r="AR2" s="67" t="s">
        <v>5</v>
      </c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S2" s="8" t="s">
        <v>6</v>
      </c>
      <c r="BT2" s="8" t="s">
        <v>7</v>
      </c>
    </row>
    <row r="3" spans="1:74" ht="6.95" customHeight="1" x14ac:dyDescent="0.2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1"/>
      <c r="BS3" s="8" t="s">
        <v>6</v>
      </c>
      <c r="BT3" s="8" t="s">
        <v>8</v>
      </c>
    </row>
    <row r="4" spans="1:74" ht="24.95" customHeight="1" x14ac:dyDescent="0.2">
      <c r="B4" s="11"/>
      <c r="D4" s="12" t="s">
        <v>9</v>
      </c>
      <c r="AR4" s="11"/>
      <c r="AS4" s="13" t="s">
        <v>10</v>
      </c>
      <c r="BS4" s="8" t="s">
        <v>11</v>
      </c>
    </row>
    <row r="5" spans="1:74" ht="12" customHeight="1" x14ac:dyDescent="0.2">
      <c r="B5" s="11"/>
      <c r="D5" s="14" t="s">
        <v>12</v>
      </c>
      <c r="K5" s="95" t="s">
        <v>13</v>
      </c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R5" s="11"/>
      <c r="BS5" s="8" t="s">
        <v>6</v>
      </c>
    </row>
    <row r="6" spans="1:74" ht="36.950000000000003" customHeight="1" x14ac:dyDescent="0.2">
      <c r="B6" s="11"/>
      <c r="D6" s="16" t="s">
        <v>14</v>
      </c>
      <c r="K6" s="96" t="s">
        <v>15</v>
      </c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R6" s="11"/>
      <c r="BS6" s="8" t="s">
        <v>6</v>
      </c>
    </row>
    <row r="7" spans="1:74" ht="12" customHeight="1" x14ac:dyDescent="0.2">
      <c r="B7" s="11"/>
      <c r="D7" s="17" t="s">
        <v>16</v>
      </c>
      <c r="K7" s="15" t="s">
        <v>17</v>
      </c>
      <c r="AK7" s="17" t="s">
        <v>18</v>
      </c>
      <c r="AN7" s="15" t="s">
        <v>1</v>
      </c>
      <c r="AR7" s="11"/>
      <c r="BS7" s="8" t="s">
        <v>6</v>
      </c>
    </row>
    <row r="8" spans="1:74" ht="12" customHeight="1" x14ac:dyDescent="0.2">
      <c r="B8" s="11"/>
      <c r="D8" s="17" t="s">
        <v>19</v>
      </c>
      <c r="K8" s="15" t="s">
        <v>20</v>
      </c>
      <c r="AK8" s="17" t="s">
        <v>21</v>
      </c>
      <c r="AN8" s="15" t="s">
        <v>22</v>
      </c>
      <c r="AR8" s="11"/>
      <c r="BS8" s="8" t="s">
        <v>6</v>
      </c>
    </row>
    <row r="9" spans="1:74" ht="14.45" customHeight="1" x14ac:dyDescent="0.2">
      <c r="B9" s="11"/>
      <c r="AR9" s="11"/>
      <c r="BS9" s="8" t="s">
        <v>6</v>
      </c>
    </row>
    <row r="10" spans="1:74" ht="12" customHeight="1" x14ac:dyDescent="0.2">
      <c r="B10" s="11"/>
      <c r="D10" s="17" t="s">
        <v>23</v>
      </c>
      <c r="AK10" s="17" t="s">
        <v>24</v>
      </c>
      <c r="AN10" s="15" t="s">
        <v>1</v>
      </c>
      <c r="AR10" s="11"/>
      <c r="BS10" s="8" t="s">
        <v>6</v>
      </c>
    </row>
    <row r="11" spans="1:74" ht="18.399999999999999" customHeight="1" x14ac:dyDescent="0.2">
      <c r="B11" s="11"/>
      <c r="E11" s="15" t="s">
        <v>25</v>
      </c>
      <c r="AK11" s="17" t="s">
        <v>26</v>
      </c>
      <c r="AN11" s="15" t="s">
        <v>1</v>
      </c>
      <c r="AR11" s="11"/>
      <c r="BS11" s="8" t="s">
        <v>6</v>
      </c>
    </row>
    <row r="12" spans="1:74" ht="6.95" customHeight="1" x14ac:dyDescent="0.2">
      <c r="B12" s="11"/>
      <c r="AR12" s="11"/>
      <c r="BS12" s="8" t="s">
        <v>6</v>
      </c>
    </row>
    <row r="13" spans="1:74" ht="12" customHeight="1" x14ac:dyDescent="0.2">
      <c r="B13" s="11"/>
      <c r="D13" s="17" t="s">
        <v>27</v>
      </c>
      <c r="AK13" s="17" t="s">
        <v>24</v>
      </c>
      <c r="AN13" s="15" t="s">
        <v>1</v>
      </c>
      <c r="AR13" s="11"/>
      <c r="BS13" s="8" t="s">
        <v>6</v>
      </c>
    </row>
    <row r="14" spans="1:74" ht="12.75" x14ac:dyDescent="0.2">
      <c r="B14" s="11"/>
      <c r="E14" s="15" t="s">
        <v>28</v>
      </c>
      <c r="AK14" s="17" t="s">
        <v>26</v>
      </c>
      <c r="AN14" s="15" t="s">
        <v>1</v>
      </c>
      <c r="AR14" s="11"/>
      <c r="BS14" s="8" t="s">
        <v>6</v>
      </c>
    </row>
    <row r="15" spans="1:74" ht="6.95" customHeight="1" x14ac:dyDescent="0.2">
      <c r="B15" s="11"/>
      <c r="AR15" s="11"/>
      <c r="BS15" s="8" t="s">
        <v>3</v>
      </c>
    </row>
    <row r="16" spans="1:74" ht="12" customHeight="1" x14ac:dyDescent="0.2">
      <c r="B16" s="11"/>
      <c r="D16" s="17" t="s">
        <v>29</v>
      </c>
      <c r="AK16" s="17" t="s">
        <v>24</v>
      </c>
      <c r="AN16" s="15" t="s">
        <v>1</v>
      </c>
      <c r="AR16" s="11"/>
      <c r="BS16" s="8" t="s">
        <v>3</v>
      </c>
    </row>
    <row r="17" spans="2:71" ht="18.399999999999999" customHeight="1" x14ac:dyDescent="0.2">
      <c r="B17" s="11"/>
      <c r="E17" s="15" t="s">
        <v>30</v>
      </c>
      <c r="AK17" s="17" t="s">
        <v>26</v>
      </c>
      <c r="AN17" s="15" t="s">
        <v>1</v>
      </c>
      <c r="AR17" s="11"/>
      <c r="BS17" s="8" t="s">
        <v>31</v>
      </c>
    </row>
    <row r="18" spans="2:71" ht="6.95" customHeight="1" x14ac:dyDescent="0.2">
      <c r="B18" s="11"/>
      <c r="AR18" s="11"/>
      <c r="BS18" s="8" t="s">
        <v>6</v>
      </c>
    </row>
    <row r="19" spans="2:71" ht="12" customHeight="1" x14ac:dyDescent="0.2">
      <c r="B19" s="11"/>
      <c r="D19" s="17" t="s">
        <v>32</v>
      </c>
      <c r="AK19" s="17" t="s">
        <v>24</v>
      </c>
      <c r="AN19" s="15" t="s">
        <v>1</v>
      </c>
      <c r="AR19" s="11"/>
      <c r="BS19" s="8" t="s">
        <v>6</v>
      </c>
    </row>
    <row r="20" spans="2:71" ht="18.399999999999999" customHeight="1" x14ac:dyDescent="0.2">
      <c r="B20" s="11"/>
      <c r="E20" s="15" t="s">
        <v>33</v>
      </c>
      <c r="AK20" s="17" t="s">
        <v>26</v>
      </c>
      <c r="AN20" s="15" t="s">
        <v>1</v>
      </c>
      <c r="AR20" s="11"/>
      <c r="BS20" s="8" t="s">
        <v>31</v>
      </c>
    </row>
    <row r="21" spans="2:71" ht="6.95" customHeight="1" x14ac:dyDescent="0.2">
      <c r="B21" s="11"/>
      <c r="AR21" s="11"/>
    </row>
    <row r="22" spans="2:71" ht="12" customHeight="1" x14ac:dyDescent="0.2">
      <c r="B22" s="11"/>
      <c r="D22" s="17" t="s">
        <v>34</v>
      </c>
      <c r="AR22" s="11"/>
    </row>
    <row r="23" spans="2:71" ht="16.5" customHeight="1" x14ac:dyDescent="0.2">
      <c r="B23" s="11"/>
      <c r="E23" s="97" t="s">
        <v>1</v>
      </c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  <c r="AH23" s="97"/>
      <c r="AI23" s="97"/>
      <c r="AJ23" s="97"/>
      <c r="AK23" s="97"/>
      <c r="AL23" s="97"/>
      <c r="AM23" s="97"/>
      <c r="AN23" s="97"/>
      <c r="AR23" s="11"/>
    </row>
    <row r="24" spans="2:71" ht="6.95" customHeight="1" x14ac:dyDescent="0.2">
      <c r="B24" s="11"/>
      <c r="AR24" s="11"/>
    </row>
    <row r="25" spans="2:71" ht="6.95" customHeight="1" x14ac:dyDescent="0.2">
      <c r="B25" s="11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R25" s="11"/>
    </row>
    <row r="26" spans="2:71" s="1" customFormat="1" ht="25.9" customHeight="1" x14ac:dyDescent="0.2">
      <c r="B26" s="19"/>
      <c r="D26" s="20" t="s">
        <v>35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98">
        <f>ROUND(AG94,2)</f>
        <v>0</v>
      </c>
      <c r="AL26" s="99"/>
      <c r="AM26" s="99"/>
      <c r="AN26" s="99"/>
      <c r="AO26" s="99"/>
      <c r="AR26" s="19"/>
    </row>
    <row r="27" spans="2:71" s="1" customFormat="1" ht="6.95" customHeight="1" x14ac:dyDescent="0.2">
      <c r="B27" s="19"/>
      <c r="AR27" s="19"/>
    </row>
    <row r="28" spans="2:71" s="1" customFormat="1" ht="12.75" x14ac:dyDescent="0.2">
      <c r="B28" s="19"/>
      <c r="L28" s="100" t="s">
        <v>36</v>
      </c>
      <c r="M28" s="100"/>
      <c r="N28" s="100"/>
      <c r="O28" s="100"/>
      <c r="P28" s="100"/>
      <c r="W28" s="100" t="s">
        <v>37</v>
      </c>
      <c r="X28" s="100"/>
      <c r="Y28" s="100"/>
      <c r="Z28" s="100"/>
      <c r="AA28" s="100"/>
      <c r="AB28" s="100"/>
      <c r="AC28" s="100"/>
      <c r="AD28" s="100"/>
      <c r="AE28" s="100"/>
      <c r="AK28" s="100" t="s">
        <v>38</v>
      </c>
      <c r="AL28" s="100"/>
      <c r="AM28" s="100"/>
      <c r="AN28" s="100"/>
      <c r="AO28" s="100"/>
      <c r="AR28" s="19"/>
    </row>
    <row r="29" spans="2:71" s="2" customFormat="1" ht="14.45" customHeight="1" x14ac:dyDescent="0.2">
      <c r="B29" s="22"/>
      <c r="D29" s="17" t="s">
        <v>39</v>
      </c>
      <c r="F29" s="17" t="s">
        <v>40</v>
      </c>
      <c r="L29" s="90">
        <v>0.21</v>
      </c>
      <c r="M29" s="89"/>
      <c r="N29" s="89"/>
      <c r="O29" s="89"/>
      <c r="P29" s="89"/>
      <c r="W29" s="88">
        <f>ROUND(AZ94, 2)</f>
        <v>0</v>
      </c>
      <c r="X29" s="89"/>
      <c r="Y29" s="89"/>
      <c r="Z29" s="89"/>
      <c r="AA29" s="89"/>
      <c r="AB29" s="89"/>
      <c r="AC29" s="89"/>
      <c r="AD29" s="89"/>
      <c r="AE29" s="89"/>
      <c r="AK29" s="88">
        <f>ROUND(AV94, 2)</f>
        <v>0</v>
      </c>
      <c r="AL29" s="89"/>
      <c r="AM29" s="89"/>
      <c r="AN29" s="89"/>
      <c r="AO29" s="89"/>
      <c r="AR29" s="22"/>
    </row>
    <row r="30" spans="2:71" s="2" customFormat="1" ht="14.45" customHeight="1" x14ac:dyDescent="0.2">
      <c r="B30" s="22"/>
      <c r="F30" s="17" t="s">
        <v>41</v>
      </c>
      <c r="L30" s="90">
        <v>0.15</v>
      </c>
      <c r="M30" s="89"/>
      <c r="N30" s="89"/>
      <c r="O30" s="89"/>
      <c r="P30" s="89"/>
      <c r="W30" s="88">
        <f>ROUND(BA94, 2)</f>
        <v>0</v>
      </c>
      <c r="X30" s="89"/>
      <c r="Y30" s="89"/>
      <c r="Z30" s="89"/>
      <c r="AA30" s="89"/>
      <c r="AB30" s="89"/>
      <c r="AC30" s="89"/>
      <c r="AD30" s="89"/>
      <c r="AE30" s="89"/>
      <c r="AK30" s="88">
        <f>ROUND(AW94, 2)</f>
        <v>0</v>
      </c>
      <c r="AL30" s="89"/>
      <c r="AM30" s="89"/>
      <c r="AN30" s="89"/>
      <c r="AO30" s="89"/>
      <c r="AR30" s="22"/>
    </row>
    <row r="31" spans="2:71" s="2" customFormat="1" ht="14.45" hidden="1" customHeight="1" x14ac:dyDescent="0.2">
      <c r="B31" s="22"/>
      <c r="F31" s="17" t="s">
        <v>42</v>
      </c>
      <c r="L31" s="90">
        <v>0.21</v>
      </c>
      <c r="M31" s="89"/>
      <c r="N31" s="89"/>
      <c r="O31" s="89"/>
      <c r="P31" s="89"/>
      <c r="W31" s="88">
        <f>ROUND(BB94, 2)</f>
        <v>0</v>
      </c>
      <c r="X31" s="89"/>
      <c r="Y31" s="89"/>
      <c r="Z31" s="89"/>
      <c r="AA31" s="89"/>
      <c r="AB31" s="89"/>
      <c r="AC31" s="89"/>
      <c r="AD31" s="89"/>
      <c r="AE31" s="89"/>
      <c r="AK31" s="88">
        <v>0</v>
      </c>
      <c r="AL31" s="89"/>
      <c r="AM31" s="89"/>
      <c r="AN31" s="89"/>
      <c r="AO31" s="89"/>
      <c r="AR31" s="22"/>
    </row>
    <row r="32" spans="2:71" s="2" customFormat="1" ht="14.45" hidden="1" customHeight="1" x14ac:dyDescent="0.2">
      <c r="B32" s="22"/>
      <c r="F32" s="17" t="s">
        <v>43</v>
      </c>
      <c r="L32" s="90">
        <v>0.15</v>
      </c>
      <c r="M32" s="89"/>
      <c r="N32" s="89"/>
      <c r="O32" s="89"/>
      <c r="P32" s="89"/>
      <c r="W32" s="88">
        <f>ROUND(BC94, 2)</f>
        <v>0</v>
      </c>
      <c r="X32" s="89"/>
      <c r="Y32" s="89"/>
      <c r="Z32" s="89"/>
      <c r="AA32" s="89"/>
      <c r="AB32" s="89"/>
      <c r="AC32" s="89"/>
      <c r="AD32" s="89"/>
      <c r="AE32" s="89"/>
      <c r="AK32" s="88">
        <v>0</v>
      </c>
      <c r="AL32" s="89"/>
      <c r="AM32" s="89"/>
      <c r="AN32" s="89"/>
      <c r="AO32" s="89"/>
      <c r="AR32" s="22"/>
    </row>
    <row r="33" spans="2:44" s="2" customFormat="1" ht="14.45" hidden="1" customHeight="1" x14ac:dyDescent="0.2">
      <c r="B33" s="22"/>
      <c r="F33" s="17" t="s">
        <v>44</v>
      </c>
      <c r="L33" s="90">
        <v>0</v>
      </c>
      <c r="M33" s="89"/>
      <c r="N33" s="89"/>
      <c r="O33" s="89"/>
      <c r="P33" s="89"/>
      <c r="W33" s="88">
        <f>ROUND(BD94, 2)</f>
        <v>0</v>
      </c>
      <c r="X33" s="89"/>
      <c r="Y33" s="89"/>
      <c r="Z33" s="89"/>
      <c r="AA33" s="89"/>
      <c r="AB33" s="89"/>
      <c r="AC33" s="89"/>
      <c r="AD33" s="89"/>
      <c r="AE33" s="89"/>
      <c r="AK33" s="88">
        <v>0</v>
      </c>
      <c r="AL33" s="89"/>
      <c r="AM33" s="89"/>
      <c r="AN33" s="89"/>
      <c r="AO33" s="89"/>
      <c r="AR33" s="22"/>
    </row>
    <row r="34" spans="2:44" s="1" customFormat="1" ht="6.95" customHeight="1" x14ac:dyDescent="0.2">
      <c r="B34" s="19"/>
      <c r="AR34" s="19"/>
    </row>
    <row r="35" spans="2:44" s="1" customFormat="1" ht="25.9" customHeight="1" x14ac:dyDescent="0.2">
      <c r="B35" s="19"/>
      <c r="C35" s="23"/>
      <c r="D35" s="24" t="s">
        <v>45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6" t="s">
        <v>46</v>
      </c>
      <c r="U35" s="25"/>
      <c r="V35" s="25"/>
      <c r="W35" s="25"/>
      <c r="X35" s="91" t="s">
        <v>47</v>
      </c>
      <c r="Y35" s="92"/>
      <c r="Z35" s="92"/>
      <c r="AA35" s="92"/>
      <c r="AB35" s="92"/>
      <c r="AC35" s="25"/>
      <c r="AD35" s="25"/>
      <c r="AE35" s="25"/>
      <c r="AF35" s="25"/>
      <c r="AG35" s="25"/>
      <c r="AH35" s="25"/>
      <c r="AI35" s="25"/>
      <c r="AJ35" s="25"/>
      <c r="AK35" s="93">
        <f>SUM(AK26:AK33)</f>
        <v>0</v>
      </c>
      <c r="AL35" s="92"/>
      <c r="AM35" s="92"/>
      <c r="AN35" s="92"/>
      <c r="AO35" s="94"/>
      <c r="AP35" s="23"/>
      <c r="AQ35" s="23"/>
      <c r="AR35" s="19"/>
    </row>
    <row r="36" spans="2:44" s="1" customFormat="1" ht="6.95" customHeight="1" x14ac:dyDescent="0.2">
      <c r="B36" s="19"/>
      <c r="AR36" s="19"/>
    </row>
    <row r="37" spans="2:44" s="1" customFormat="1" ht="14.45" customHeight="1" x14ac:dyDescent="0.2">
      <c r="B37" s="19"/>
      <c r="AR37" s="19"/>
    </row>
    <row r="38" spans="2:44" ht="14.45" customHeight="1" x14ac:dyDescent="0.2">
      <c r="B38" s="11"/>
      <c r="AR38" s="11"/>
    </row>
    <row r="39" spans="2:44" ht="14.45" customHeight="1" x14ac:dyDescent="0.2">
      <c r="B39" s="11"/>
      <c r="AR39" s="11"/>
    </row>
    <row r="40" spans="2:44" ht="14.45" customHeight="1" x14ac:dyDescent="0.2">
      <c r="B40" s="11"/>
      <c r="AR40" s="11"/>
    </row>
    <row r="41" spans="2:44" ht="14.45" customHeight="1" x14ac:dyDescent="0.2">
      <c r="B41" s="11"/>
      <c r="AR41" s="11"/>
    </row>
    <row r="42" spans="2:44" ht="14.45" customHeight="1" x14ac:dyDescent="0.2">
      <c r="B42" s="11"/>
      <c r="AR42" s="11"/>
    </row>
    <row r="43" spans="2:44" ht="14.45" customHeight="1" x14ac:dyDescent="0.2">
      <c r="B43" s="11"/>
      <c r="AR43" s="11"/>
    </row>
    <row r="44" spans="2:44" ht="14.45" customHeight="1" x14ac:dyDescent="0.2">
      <c r="B44" s="11"/>
      <c r="AR44" s="11"/>
    </row>
    <row r="45" spans="2:44" ht="14.45" customHeight="1" x14ac:dyDescent="0.2">
      <c r="B45" s="11"/>
      <c r="AR45" s="11"/>
    </row>
    <row r="46" spans="2:44" ht="14.45" customHeight="1" x14ac:dyDescent="0.2">
      <c r="B46" s="11"/>
      <c r="AR46" s="11"/>
    </row>
    <row r="47" spans="2:44" ht="14.45" customHeight="1" x14ac:dyDescent="0.2">
      <c r="B47" s="11"/>
      <c r="AR47" s="11"/>
    </row>
    <row r="48" spans="2:44" ht="14.45" customHeight="1" x14ac:dyDescent="0.2">
      <c r="B48" s="11"/>
      <c r="AR48" s="11"/>
    </row>
    <row r="49" spans="2:44" s="1" customFormat="1" ht="14.45" customHeight="1" x14ac:dyDescent="0.2">
      <c r="B49" s="19"/>
      <c r="D49" s="27" t="s">
        <v>48</v>
      </c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7" t="s">
        <v>49</v>
      </c>
      <c r="AI49" s="28"/>
      <c r="AJ49" s="28"/>
      <c r="AK49" s="28"/>
      <c r="AL49" s="28"/>
      <c r="AM49" s="28"/>
      <c r="AN49" s="28"/>
      <c r="AO49" s="28"/>
      <c r="AR49" s="19"/>
    </row>
    <row r="50" spans="2:44" x14ac:dyDescent="0.2">
      <c r="B50" s="11"/>
      <c r="AR50" s="11"/>
    </row>
    <row r="51" spans="2:44" x14ac:dyDescent="0.2">
      <c r="B51" s="11"/>
      <c r="AR51" s="11"/>
    </row>
    <row r="52" spans="2:44" x14ac:dyDescent="0.2">
      <c r="B52" s="11"/>
      <c r="AR52" s="11"/>
    </row>
    <row r="53" spans="2:44" x14ac:dyDescent="0.2">
      <c r="B53" s="11"/>
      <c r="AR53" s="11"/>
    </row>
    <row r="54" spans="2:44" x14ac:dyDescent="0.2">
      <c r="B54" s="11"/>
      <c r="AR54" s="11"/>
    </row>
    <row r="55" spans="2:44" x14ac:dyDescent="0.2">
      <c r="B55" s="11"/>
      <c r="AR55" s="11"/>
    </row>
    <row r="56" spans="2:44" x14ac:dyDescent="0.2">
      <c r="B56" s="11"/>
      <c r="AR56" s="11"/>
    </row>
    <row r="57" spans="2:44" x14ac:dyDescent="0.2">
      <c r="B57" s="11"/>
      <c r="AR57" s="11"/>
    </row>
    <row r="58" spans="2:44" x14ac:dyDescent="0.2">
      <c r="B58" s="11"/>
      <c r="AR58" s="11"/>
    </row>
    <row r="59" spans="2:44" x14ac:dyDescent="0.2">
      <c r="B59" s="11"/>
      <c r="AR59" s="11"/>
    </row>
    <row r="60" spans="2:44" s="1" customFormat="1" ht="12.75" x14ac:dyDescent="0.2">
      <c r="B60" s="19"/>
      <c r="D60" s="29" t="s">
        <v>50</v>
      </c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9" t="s">
        <v>51</v>
      </c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9" t="s">
        <v>50</v>
      </c>
      <c r="AI60" s="21"/>
      <c r="AJ60" s="21"/>
      <c r="AK60" s="21"/>
      <c r="AL60" s="21"/>
      <c r="AM60" s="29" t="s">
        <v>51</v>
      </c>
      <c r="AN60" s="21"/>
      <c r="AO60" s="21"/>
      <c r="AR60" s="19"/>
    </row>
    <row r="61" spans="2:44" x14ac:dyDescent="0.2">
      <c r="B61" s="11"/>
      <c r="AR61" s="11"/>
    </row>
    <row r="62" spans="2:44" x14ac:dyDescent="0.2">
      <c r="B62" s="11"/>
      <c r="AR62" s="11"/>
    </row>
    <row r="63" spans="2:44" x14ac:dyDescent="0.2">
      <c r="B63" s="11"/>
      <c r="AR63" s="11"/>
    </row>
    <row r="64" spans="2:44" s="1" customFormat="1" ht="12.75" x14ac:dyDescent="0.2">
      <c r="B64" s="19"/>
      <c r="D64" s="27" t="s">
        <v>52</v>
      </c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7" t="s">
        <v>53</v>
      </c>
      <c r="AI64" s="28"/>
      <c r="AJ64" s="28"/>
      <c r="AK64" s="28"/>
      <c r="AL64" s="28"/>
      <c r="AM64" s="28"/>
      <c r="AN64" s="28"/>
      <c r="AO64" s="28"/>
      <c r="AR64" s="19"/>
    </row>
    <row r="65" spans="2:44" x14ac:dyDescent="0.2">
      <c r="B65" s="11"/>
      <c r="AR65" s="11"/>
    </row>
    <row r="66" spans="2:44" x14ac:dyDescent="0.2">
      <c r="B66" s="11"/>
      <c r="AR66" s="11"/>
    </row>
    <row r="67" spans="2:44" x14ac:dyDescent="0.2">
      <c r="B67" s="11"/>
      <c r="AR67" s="11"/>
    </row>
    <row r="68" spans="2:44" x14ac:dyDescent="0.2">
      <c r="B68" s="11"/>
      <c r="AR68" s="11"/>
    </row>
    <row r="69" spans="2:44" x14ac:dyDescent="0.2">
      <c r="B69" s="11"/>
      <c r="AR69" s="11"/>
    </row>
    <row r="70" spans="2:44" x14ac:dyDescent="0.2">
      <c r="B70" s="11"/>
      <c r="AR70" s="11"/>
    </row>
    <row r="71" spans="2:44" x14ac:dyDescent="0.2">
      <c r="B71" s="11"/>
      <c r="AR71" s="11"/>
    </row>
    <row r="72" spans="2:44" x14ac:dyDescent="0.2">
      <c r="B72" s="11"/>
      <c r="AR72" s="11"/>
    </row>
    <row r="73" spans="2:44" x14ac:dyDescent="0.2">
      <c r="B73" s="11"/>
      <c r="AR73" s="11"/>
    </row>
    <row r="74" spans="2:44" x14ac:dyDescent="0.2">
      <c r="B74" s="11"/>
      <c r="AR74" s="11"/>
    </row>
    <row r="75" spans="2:44" s="1" customFormat="1" ht="12.75" x14ac:dyDescent="0.2">
      <c r="B75" s="19"/>
      <c r="D75" s="29" t="s">
        <v>50</v>
      </c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9" t="s">
        <v>51</v>
      </c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9" t="s">
        <v>50</v>
      </c>
      <c r="AI75" s="21"/>
      <c r="AJ75" s="21"/>
      <c r="AK75" s="21"/>
      <c r="AL75" s="21"/>
      <c r="AM75" s="29" t="s">
        <v>51</v>
      </c>
      <c r="AN75" s="21"/>
      <c r="AO75" s="21"/>
      <c r="AR75" s="19"/>
    </row>
    <row r="76" spans="2:44" s="1" customFormat="1" x14ac:dyDescent="0.2">
      <c r="B76" s="19"/>
      <c r="AR76" s="19"/>
    </row>
    <row r="77" spans="2:44" s="1" customFormat="1" ht="6.95" customHeight="1" x14ac:dyDescent="0.2"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19"/>
    </row>
    <row r="81" spans="1:91" s="1" customFormat="1" ht="6.95" customHeight="1" x14ac:dyDescent="0.2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19"/>
    </row>
    <row r="82" spans="1:91" s="1" customFormat="1" ht="24.95" customHeight="1" x14ac:dyDescent="0.2">
      <c r="B82" s="19"/>
      <c r="C82" s="12" t="s">
        <v>54</v>
      </c>
      <c r="AR82" s="19"/>
    </row>
    <row r="83" spans="1:91" s="1" customFormat="1" ht="6.95" customHeight="1" x14ac:dyDescent="0.2">
      <c r="B83" s="19"/>
      <c r="AR83" s="19"/>
    </row>
    <row r="84" spans="1:91" s="3" customFormat="1" ht="12" customHeight="1" x14ac:dyDescent="0.2">
      <c r="B84" s="34"/>
      <c r="C84" s="17" t="s">
        <v>12</v>
      </c>
      <c r="L84" s="3" t="str">
        <f>K5</f>
        <v>226</v>
      </c>
      <c r="AR84" s="34"/>
    </row>
    <row r="85" spans="1:91" s="4" customFormat="1" ht="36.950000000000003" customHeight="1" x14ac:dyDescent="0.2">
      <c r="B85" s="35"/>
      <c r="C85" s="36" t="s">
        <v>14</v>
      </c>
      <c r="L85" s="79" t="str">
        <f>K6</f>
        <v>PrF MU Dispoziční úpravy 1.PP</v>
      </c>
      <c r="M85" s="80"/>
      <c r="N85" s="80"/>
      <c r="O85" s="80"/>
      <c r="P85" s="80"/>
      <c r="Q85" s="80"/>
      <c r="R85" s="80"/>
      <c r="S85" s="80"/>
      <c r="T85" s="80"/>
      <c r="U85" s="80"/>
      <c r="V85" s="80"/>
      <c r="W85" s="80"/>
      <c r="X85" s="80"/>
      <c r="Y85" s="80"/>
      <c r="Z85" s="80"/>
      <c r="AA85" s="80"/>
      <c r="AB85" s="80"/>
      <c r="AC85" s="80"/>
      <c r="AD85" s="80"/>
      <c r="AE85" s="80"/>
      <c r="AF85" s="80"/>
      <c r="AG85" s="80"/>
      <c r="AH85" s="80"/>
      <c r="AI85" s="80"/>
      <c r="AJ85" s="80"/>
      <c r="AK85" s="80"/>
      <c r="AL85" s="80"/>
      <c r="AM85" s="80"/>
      <c r="AN85" s="80"/>
      <c r="AO85" s="80"/>
      <c r="AR85" s="35"/>
    </row>
    <row r="86" spans="1:91" s="1" customFormat="1" ht="6.95" customHeight="1" x14ac:dyDescent="0.2">
      <c r="B86" s="19"/>
      <c r="AR86" s="19"/>
    </row>
    <row r="87" spans="1:91" s="1" customFormat="1" ht="12" customHeight="1" x14ac:dyDescent="0.2">
      <c r="B87" s="19"/>
      <c r="C87" s="17" t="s">
        <v>19</v>
      </c>
      <c r="L87" s="37" t="str">
        <f>IF(K8="","",K8)</f>
        <v>Veveří 158/70, Brno</v>
      </c>
      <c r="AI87" s="17" t="s">
        <v>21</v>
      </c>
      <c r="AM87" s="81" t="str">
        <f>IF(AN8= "","",AN8)</f>
        <v>27. 1. 2023</v>
      </c>
      <c r="AN87" s="81"/>
      <c r="AR87" s="19"/>
    </row>
    <row r="88" spans="1:91" s="1" customFormat="1" ht="6.95" customHeight="1" x14ac:dyDescent="0.2">
      <c r="B88" s="19"/>
      <c r="AR88" s="19"/>
    </row>
    <row r="89" spans="1:91" s="1" customFormat="1" ht="15.2" customHeight="1" x14ac:dyDescent="0.2">
      <c r="B89" s="19"/>
      <c r="C89" s="17" t="s">
        <v>23</v>
      </c>
      <c r="L89" s="3" t="str">
        <f>IF(E11= "","",E11)</f>
        <v>MU PrF,Veveří 158/70, Brno</v>
      </c>
      <c r="AI89" s="17" t="s">
        <v>29</v>
      </c>
      <c r="AM89" s="82" t="str">
        <f>IF(E17="","",E17)</f>
        <v>Ing. A. Mudráková</v>
      </c>
      <c r="AN89" s="83"/>
      <c r="AO89" s="83"/>
      <c r="AP89" s="83"/>
      <c r="AR89" s="19"/>
      <c r="AS89" s="84" t="s">
        <v>55</v>
      </c>
      <c r="AT89" s="85"/>
      <c r="AU89" s="38"/>
      <c r="AV89" s="38"/>
      <c r="AW89" s="38"/>
      <c r="AX89" s="38"/>
      <c r="AY89" s="38"/>
      <c r="AZ89" s="38"/>
      <c r="BA89" s="38"/>
      <c r="BB89" s="38"/>
      <c r="BC89" s="38"/>
      <c r="BD89" s="39"/>
    </row>
    <row r="90" spans="1:91" s="1" customFormat="1" ht="15.2" customHeight="1" x14ac:dyDescent="0.2">
      <c r="B90" s="19"/>
      <c r="C90" s="17" t="s">
        <v>27</v>
      </c>
      <c r="L90" s="3" t="str">
        <f>IF(E14="","",E14)</f>
        <v xml:space="preserve"> </v>
      </c>
      <c r="AI90" s="17" t="s">
        <v>32</v>
      </c>
      <c r="AM90" s="82" t="str">
        <f>IF(E20="","",E20)</f>
        <v>Ing.V Potěšilová</v>
      </c>
      <c r="AN90" s="83"/>
      <c r="AO90" s="83"/>
      <c r="AP90" s="83"/>
      <c r="AR90" s="19"/>
      <c r="AS90" s="86"/>
      <c r="AT90" s="87"/>
      <c r="BD90" s="40"/>
    </row>
    <row r="91" spans="1:91" s="1" customFormat="1" ht="10.9" customHeight="1" x14ac:dyDescent="0.2">
      <c r="B91" s="19"/>
      <c r="AR91" s="19"/>
      <c r="AS91" s="86"/>
      <c r="AT91" s="87"/>
      <c r="BD91" s="40"/>
    </row>
    <row r="92" spans="1:91" s="1" customFormat="1" ht="29.25" customHeight="1" x14ac:dyDescent="0.2">
      <c r="B92" s="19"/>
      <c r="C92" s="69" t="s">
        <v>56</v>
      </c>
      <c r="D92" s="70"/>
      <c r="E92" s="70"/>
      <c r="F92" s="70"/>
      <c r="G92" s="70"/>
      <c r="H92" s="41"/>
      <c r="I92" s="71" t="s">
        <v>57</v>
      </c>
      <c r="J92" s="70"/>
      <c r="K92" s="70"/>
      <c r="L92" s="70"/>
      <c r="M92" s="70"/>
      <c r="N92" s="70"/>
      <c r="O92" s="70"/>
      <c r="P92" s="70"/>
      <c r="Q92" s="70"/>
      <c r="R92" s="70"/>
      <c r="S92" s="70"/>
      <c r="T92" s="70"/>
      <c r="U92" s="70"/>
      <c r="V92" s="70"/>
      <c r="W92" s="70"/>
      <c r="X92" s="70"/>
      <c r="Y92" s="70"/>
      <c r="Z92" s="70"/>
      <c r="AA92" s="70"/>
      <c r="AB92" s="70"/>
      <c r="AC92" s="70"/>
      <c r="AD92" s="70"/>
      <c r="AE92" s="70"/>
      <c r="AF92" s="70"/>
      <c r="AG92" s="72" t="s">
        <v>58</v>
      </c>
      <c r="AH92" s="70"/>
      <c r="AI92" s="70"/>
      <c r="AJ92" s="70"/>
      <c r="AK92" s="70"/>
      <c r="AL92" s="70"/>
      <c r="AM92" s="70"/>
      <c r="AN92" s="71" t="s">
        <v>59</v>
      </c>
      <c r="AO92" s="70"/>
      <c r="AP92" s="73"/>
      <c r="AQ92" s="42" t="s">
        <v>60</v>
      </c>
      <c r="AR92" s="19"/>
      <c r="AS92" s="43" t="s">
        <v>61</v>
      </c>
      <c r="AT92" s="44" t="s">
        <v>62</v>
      </c>
      <c r="AU92" s="44" t="s">
        <v>63</v>
      </c>
      <c r="AV92" s="44" t="s">
        <v>64</v>
      </c>
      <c r="AW92" s="44" t="s">
        <v>65</v>
      </c>
      <c r="AX92" s="44" t="s">
        <v>66</v>
      </c>
      <c r="AY92" s="44" t="s">
        <v>67</v>
      </c>
      <c r="AZ92" s="44" t="s">
        <v>68</v>
      </c>
      <c r="BA92" s="44" t="s">
        <v>69</v>
      </c>
      <c r="BB92" s="44" t="s">
        <v>70</v>
      </c>
      <c r="BC92" s="44" t="s">
        <v>71</v>
      </c>
      <c r="BD92" s="45" t="s">
        <v>72</v>
      </c>
    </row>
    <row r="93" spans="1:91" s="1" customFormat="1" ht="10.9" customHeight="1" x14ac:dyDescent="0.2">
      <c r="B93" s="19"/>
      <c r="AR93" s="19"/>
      <c r="AS93" s="46"/>
      <c r="AT93" s="38"/>
      <c r="AU93" s="38"/>
      <c r="AV93" s="38"/>
      <c r="AW93" s="38"/>
      <c r="AX93" s="38"/>
      <c r="AY93" s="38"/>
      <c r="AZ93" s="38"/>
      <c r="BA93" s="38"/>
      <c r="BB93" s="38"/>
      <c r="BC93" s="38"/>
      <c r="BD93" s="39"/>
    </row>
    <row r="94" spans="1:91" s="5" customFormat="1" ht="32.450000000000003" customHeight="1" x14ac:dyDescent="0.2">
      <c r="B94" s="47"/>
      <c r="C94" s="48" t="s">
        <v>73</v>
      </c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77">
        <f>ROUND(AG95,2)</f>
        <v>0</v>
      </c>
      <c r="AH94" s="77"/>
      <c r="AI94" s="77"/>
      <c r="AJ94" s="77"/>
      <c r="AK94" s="77"/>
      <c r="AL94" s="77"/>
      <c r="AM94" s="77"/>
      <c r="AN94" s="78">
        <f>SUM(AG94,AT94)</f>
        <v>0</v>
      </c>
      <c r="AO94" s="78"/>
      <c r="AP94" s="78"/>
      <c r="AQ94" s="50" t="s">
        <v>1</v>
      </c>
      <c r="AR94" s="47"/>
      <c r="AS94" s="51">
        <f>ROUND(AS95,2)</f>
        <v>0</v>
      </c>
      <c r="AT94" s="52">
        <f>ROUND(SUM(AV94:AW94),2)</f>
        <v>0</v>
      </c>
      <c r="AU94" s="53">
        <f>ROUND(AU95,5)</f>
        <v>61.992130000000003</v>
      </c>
      <c r="AV94" s="52">
        <f>ROUND(AZ94*L29,2)</f>
        <v>0</v>
      </c>
      <c r="AW94" s="52">
        <f>ROUND(BA94*L30,2)</f>
        <v>0</v>
      </c>
      <c r="AX94" s="52">
        <f>ROUND(BB94*L29,2)</f>
        <v>0</v>
      </c>
      <c r="AY94" s="52">
        <f>ROUND(BC94*L30,2)</f>
        <v>0</v>
      </c>
      <c r="AZ94" s="52">
        <f>ROUND(AZ95,2)</f>
        <v>0</v>
      </c>
      <c r="BA94" s="52">
        <f>ROUND(BA95,2)</f>
        <v>0</v>
      </c>
      <c r="BB94" s="52">
        <f>ROUND(BB95,2)</f>
        <v>0</v>
      </c>
      <c r="BC94" s="52">
        <f>ROUND(BC95,2)</f>
        <v>0</v>
      </c>
      <c r="BD94" s="54">
        <f>ROUND(BD95,2)</f>
        <v>0</v>
      </c>
      <c r="BS94" s="55" t="s">
        <v>74</v>
      </c>
      <c r="BT94" s="55" t="s">
        <v>75</v>
      </c>
      <c r="BU94" s="56" t="s">
        <v>76</v>
      </c>
      <c r="BV94" s="55" t="s">
        <v>77</v>
      </c>
      <c r="BW94" s="55" t="s">
        <v>4</v>
      </c>
      <c r="BX94" s="55" t="s">
        <v>78</v>
      </c>
      <c r="CL94" s="55" t="s">
        <v>17</v>
      </c>
    </row>
    <row r="95" spans="1:91" s="6" customFormat="1" ht="16.5" customHeight="1" x14ac:dyDescent="0.2">
      <c r="A95" s="57" t="s">
        <v>79</v>
      </c>
      <c r="B95" s="58"/>
      <c r="C95" s="59"/>
      <c r="D95" s="76" t="s">
        <v>80</v>
      </c>
      <c r="E95" s="76"/>
      <c r="F95" s="76"/>
      <c r="G95" s="76"/>
      <c r="H95" s="76"/>
      <c r="I95" s="60"/>
      <c r="J95" s="76" t="s">
        <v>81</v>
      </c>
      <c r="K95" s="76"/>
      <c r="L95" s="76"/>
      <c r="M95" s="76"/>
      <c r="N95" s="76"/>
      <c r="O95" s="76"/>
      <c r="P95" s="76"/>
      <c r="Q95" s="76"/>
      <c r="R95" s="76"/>
      <c r="S95" s="76"/>
      <c r="T95" s="76"/>
      <c r="U95" s="76"/>
      <c r="V95" s="76"/>
      <c r="W95" s="76"/>
      <c r="X95" s="76"/>
      <c r="Y95" s="76"/>
      <c r="Z95" s="76"/>
      <c r="AA95" s="76"/>
      <c r="AB95" s="76"/>
      <c r="AC95" s="76"/>
      <c r="AD95" s="76"/>
      <c r="AE95" s="76"/>
      <c r="AF95" s="76"/>
      <c r="AG95" s="74">
        <f>'D.1.4.3. - ZTI'!J30</f>
        <v>0</v>
      </c>
      <c r="AH95" s="75"/>
      <c r="AI95" s="75"/>
      <c r="AJ95" s="75"/>
      <c r="AK95" s="75"/>
      <c r="AL95" s="75"/>
      <c r="AM95" s="75"/>
      <c r="AN95" s="74">
        <f>SUM(AG95,AT95)</f>
        <v>0</v>
      </c>
      <c r="AO95" s="75"/>
      <c r="AP95" s="75"/>
      <c r="AQ95" s="61" t="s">
        <v>82</v>
      </c>
      <c r="AR95" s="58"/>
      <c r="AS95" s="62">
        <v>0</v>
      </c>
      <c r="AT95" s="63">
        <f>ROUND(SUM(AV95:AW95),2)</f>
        <v>0</v>
      </c>
      <c r="AU95" s="64">
        <f>'D.1.4.3. - ZTI'!P121</f>
        <v>61.992131999999991</v>
      </c>
      <c r="AV95" s="63">
        <f>'D.1.4.3. - ZTI'!J33</f>
        <v>0</v>
      </c>
      <c r="AW95" s="63">
        <f>'D.1.4.3. - ZTI'!J34</f>
        <v>0</v>
      </c>
      <c r="AX95" s="63">
        <f>'D.1.4.3. - ZTI'!J35</f>
        <v>0</v>
      </c>
      <c r="AY95" s="63">
        <f>'D.1.4.3. - ZTI'!J36</f>
        <v>0</v>
      </c>
      <c r="AZ95" s="63">
        <f>'D.1.4.3. - ZTI'!F33</f>
        <v>0</v>
      </c>
      <c r="BA95" s="63">
        <f>'D.1.4.3. - ZTI'!F34</f>
        <v>0</v>
      </c>
      <c r="BB95" s="63">
        <f>'D.1.4.3. - ZTI'!F35</f>
        <v>0</v>
      </c>
      <c r="BC95" s="63">
        <f>'D.1.4.3. - ZTI'!F36</f>
        <v>0</v>
      </c>
      <c r="BD95" s="65">
        <f>'D.1.4.3. - ZTI'!F37</f>
        <v>0</v>
      </c>
      <c r="BT95" s="66" t="s">
        <v>83</v>
      </c>
      <c r="BV95" s="66" t="s">
        <v>77</v>
      </c>
      <c r="BW95" s="66" t="s">
        <v>84</v>
      </c>
      <c r="BX95" s="66" t="s">
        <v>4</v>
      </c>
      <c r="CL95" s="66" t="s">
        <v>17</v>
      </c>
      <c r="CM95" s="66" t="s">
        <v>85</v>
      </c>
    </row>
    <row r="96" spans="1:91" s="1" customFormat="1" ht="30" customHeight="1" x14ac:dyDescent="0.2">
      <c r="B96" s="19"/>
      <c r="AR96" s="19"/>
    </row>
    <row r="97" spans="2:44" s="1" customFormat="1" ht="6.95" customHeight="1" x14ac:dyDescent="0.2">
      <c r="B97" s="30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19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D.1.4.3. - ZTI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91"/>
  <sheetViews>
    <sheetView showGridLines="0" tabSelected="1" workbookViewId="0">
      <selection activeCell="I175" sqref="I175"/>
    </sheetView>
  </sheetViews>
  <sheetFormatPr defaultRowHeight="11.25" x14ac:dyDescent="0.2"/>
  <cols>
    <col min="1" max="1" width="8.33203125" style="103" customWidth="1"/>
    <col min="2" max="2" width="1.1640625" style="103" customWidth="1"/>
    <col min="3" max="3" width="4.1640625" style="103" customWidth="1"/>
    <col min="4" max="4" width="4.33203125" style="103" customWidth="1"/>
    <col min="5" max="5" width="17.1640625" style="103" customWidth="1"/>
    <col min="6" max="6" width="50.83203125" style="103" customWidth="1"/>
    <col min="7" max="7" width="7.5" style="103" customWidth="1"/>
    <col min="8" max="8" width="14" style="103" customWidth="1"/>
    <col min="9" max="9" width="15.83203125" style="103" customWidth="1"/>
    <col min="10" max="10" width="22.33203125" style="103" customWidth="1"/>
    <col min="11" max="11" width="22.33203125" style="103" hidden="1" customWidth="1"/>
    <col min="12" max="12" width="9.33203125" style="103" customWidth="1"/>
    <col min="13" max="13" width="10.83203125" style="103" hidden="1" customWidth="1"/>
    <col min="14" max="14" width="9.33203125" style="103" hidden="1"/>
    <col min="15" max="20" width="14.1640625" style="103" hidden="1" customWidth="1"/>
    <col min="21" max="21" width="16.33203125" style="103" hidden="1" customWidth="1"/>
    <col min="22" max="22" width="12.33203125" style="103" customWidth="1"/>
    <col min="23" max="23" width="16.33203125" style="103" customWidth="1"/>
    <col min="24" max="24" width="12.33203125" style="103" customWidth="1"/>
    <col min="25" max="25" width="15" style="103" customWidth="1"/>
    <col min="26" max="26" width="11" style="103" customWidth="1"/>
    <col min="27" max="27" width="15" style="103" customWidth="1"/>
    <col min="28" max="28" width="16.33203125" style="103" customWidth="1"/>
    <col min="29" max="29" width="11" style="103" customWidth="1"/>
    <col min="30" max="30" width="15" style="103" customWidth="1"/>
    <col min="31" max="31" width="16.33203125" style="103" customWidth="1"/>
    <col min="32" max="43" width="9.33203125" style="103"/>
    <col min="44" max="65" width="9.33203125" style="103" hidden="1"/>
    <col min="66" max="16384" width="9.33203125" style="103"/>
  </cols>
  <sheetData>
    <row r="2" spans="2:46" ht="36.950000000000003" customHeight="1" x14ac:dyDescent="0.2">
      <c r="L2" s="104" t="s">
        <v>5</v>
      </c>
      <c r="M2" s="105"/>
      <c r="N2" s="105"/>
      <c r="O2" s="105"/>
      <c r="P2" s="105"/>
      <c r="Q2" s="105"/>
      <c r="R2" s="105"/>
      <c r="S2" s="105"/>
      <c r="T2" s="105"/>
      <c r="U2" s="105"/>
      <c r="V2" s="105"/>
      <c r="AT2" s="106" t="s">
        <v>84</v>
      </c>
    </row>
    <row r="3" spans="2:46" ht="6.95" customHeight="1" x14ac:dyDescent="0.2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09"/>
      <c r="AT3" s="106" t="s">
        <v>85</v>
      </c>
    </row>
    <row r="4" spans="2:46" ht="24.95" customHeight="1" x14ac:dyDescent="0.2">
      <c r="B4" s="109"/>
      <c r="D4" s="110" t="s">
        <v>86</v>
      </c>
      <c r="L4" s="109"/>
      <c r="M4" s="111" t="s">
        <v>10</v>
      </c>
      <c r="AT4" s="106" t="s">
        <v>3</v>
      </c>
    </row>
    <row r="5" spans="2:46" ht="6.95" customHeight="1" x14ac:dyDescent="0.2">
      <c r="B5" s="109"/>
      <c r="L5" s="109"/>
    </row>
    <row r="6" spans="2:46" ht="12" customHeight="1" x14ac:dyDescent="0.2">
      <c r="B6" s="109"/>
      <c r="D6" s="112" t="s">
        <v>14</v>
      </c>
      <c r="L6" s="109"/>
    </row>
    <row r="7" spans="2:46" ht="16.5" customHeight="1" x14ac:dyDescent="0.2">
      <c r="B7" s="109"/>
      <c r="E7" s="113" t="str">
        <f>'Rekapitulace stavby'!K6</f>
        <v>PrF MU Dispoziční úpravy 1.PP</v>
      </c>
      <c r="F7" s="114"/>
      <c r="G7" s="114"/>
      <c r="H7" s="114"/>
      <c r="L7" s="109"/>
    </row>
    <row r="8" spans="2:46" s="115" customFormat="1" ht="12" customHeight="1" x14ac:dyDescent="0.2">
      <c r="B8" s="116"/>
      <c r="D8" s="112" t="s">
        <v>87</v>
      </c>
      <c r="L8" s="116"/>
    </row>
    <row r="9" spans="2:46" s="115" customFormat="1" ht="16.5" customHeight="1" x14ac:dyDescent="0.2">
      <c r="B9" s="116"/>
      <c r="E9" s="117" t="s">
        <v>88</v>
      </c>
      <c r="F9" s="118"/>
      <c r="G9" s="118"/>
      <c r="H9" s="118"/>
      <c r="L9" s="116"/>
    </row>
    <row r="10" spans="2:46" s="115" customFormat="1" x14ac:dyDescent="0.2">
      <c r="B10" s="116"/>
      <c r="L10" s="116"/>
    </row>
    <row r="11" spans="2:46" s="115" customFormat="1" ht="12" customHeight="1" x14ac:dyDescent="0.2">
      <c r="B11" s="116"/>
      <c r="D11" s="112" t="s">
        <v>16</v>
      </c>
      <c r="F11" s="119" t="s">
        <v>17</v>
      </c>
      <c r="I11" s="112" t="s">
        <v>18</v>
      </c>
      <c r="J11" s="119" t="s">
        <v>1</v>
      </c>
      <c r="L11" s="116"/>
    </row>
    <row r="12" spans="2:46" s="115" customFormat="1" ht="12" customHeight="1" x14ac:dyDescent="0.2">
      <c r="B12" s="116"/>
      <c r="D12" s="112" t="s">
        <v>19</v>
      </c>
      <c r="F12" s="119" t="s">
        <v>20</v>
      </c>
      <c r="I12" s="112" t="s">
        <v>21</v>
      </c>
      <c r="J12" s="120" t="str">
        <f>'Rekapitulace stavby'!AN8</f>
        <v>27. 1. 2023</v>
      </c>
      <c r="L12" s="116"/>
    </row>
    <row r="13" spans="2:46" s="115" customFormat="1" ht="10.9" customHeight="1" x14ac:dyDescent="0.2">
      <c r="B13" s="116"/>
      <c r="L13" s="116"/>
    </row>
    <row r="14" spans="2:46" s="115" customFormat="1" ht="12" customHeight="1" x14ac:dyDescent="0.2">
      <c r="B14" s="116"/>
      <c r="D14" s="112" t="s">
        <v>23</v>
      </c>
      <c r="I14" s="112" t="s">
        <v>24</v>
      </c>
      <c r="J14" s="119" t="s">
        <v>1</v>
      </c>
      <c r="L14" s="116"/>
    </row>
    <row r="15" spans="2:46" s="115" customFormat="1" ht="18" customHeight="1" x14ac:dyDescent="0.2">
      <c r="B15" s="116"/>
      <c r="E15" s="119" t="s">
        <v>25</v>
      </c>
      <c r="I15" s="112" t="s">
        <v>26</v>
      </c>
      <c r="J15" s="119" t="s">
        <v>1</v>
      </c>
      <c r="L15" s="116"/>
    </row>
    <row r="16" spans="2:46" s="115" customFormat="1" ht="6.95" customHeight="1" x14ac:dyDescent="0.2">
      <c r="B16" s="116"/>
      <c r="L16" s="116"/>
    </row>
    <row r="17" spans="2:12" s="115" customFormat="1" ht="12" customHeight="1" x14ac:dyDescent="0.2">
      <c r="B17" s="116"/>
      <c r="D17" s="112" t="s">
        <v>27</v>
      </c>
      <c r="I17" s="112" t="s">
        <v>24</v>
      </c>
      <c r="J17" s="119" t="str">
        <f>'Rekapitulace stavby'!AN13</f>
        <v/>
      </c>
      <c r="L17" s="116"/>
    </row>
    <row r="18" spans="2:12" s="115" customFormat="1" ht="18" customHeight="1" x14ac:dyDescent="0.2">
      <c r="B18" s="116"/>
      <c r="E18" s="121" t="str">
        <f>'Rekapitulace stavby'!E14</f>
        <v xml:space="preserve"> </v>
      </c>
      <c r="F18" s="121"/>
      <c r="G18" s="121"/>
      <c r="H18" s="121"/>
      <c r="I18" s="112" t="s">
        <v>26</v>
      </c>
      <c r="J18" s="119" t="str">
        <f>'Rekapitulace stavby'!AN14</f>
        <v/>
      </c>
      <c r="L18" s="116"/>
    </row>
    <row r="19" spans="2:12" s="115" customFormat="1" ht="6.95" customHeight="1" x14ac:dyDescent="0.2">
      <c r="B19" s="116"/>
      <c r="L19" s="116"/>
    </row>
    <row r="20" spans="2:12" s="115" customFormat="1" ht="12" customHeight="1" x14ac:dyDescent="0.2">
      <c r="B20" s="116"/>
      <c r="D20" s="112" t="s">
        <v>29</v>
      </c>
      <c r="I20" s="112" t="s">
        <v>24</v>
      </c>
      <c r="J20" s="119" t="s">
        <v>1</v>
      </c>
      <c r="L20" s="116"/>
    </row>
    <row r="21" spans="2:12" s="115" customFormat="1" ht="18" customHeight="1" x14ac:dyDescent="0.2">
      <c r="B21" s="116"/>
      <c r="E21" s="119" t="s">
        <v>30</v>
      </c>
      <c r="I21" s="112" t="s">
        <v>26</v>
      </c>
      <c r="J21" s="119" t="s">
        <v>1</v>
      </c>
      <c r="L21" s="116"/>
    </row>
    <row r="22" spans="2:12" s="115" customFormat="1" ht="6.95" customHeight="1" x14ac:dyDescent="0.2">
      <c r="B22" s="116"/>
      <c r="L22" s="116"/>
    </row>
    <row r="23" spans="2:12" s="115" customFormat="1" ht="12" customHeight="1" x14ac:dyDescent="0.2">
      <c r="B23" s="116"/>
      <c r="D23" s="112" t="s">
        <v>32</v>
      </c>
      <c r="I23" s="112" t="s">
        <v>24</v>
      </c>
      <c r="J23" s="119" t="s">
        <v>1</v>
      </c>
      <c r="L23" s="116"/>
    </row>
    <row r="24" spans="2:12" s="115" customFormat="1" ht="18" customHeight="1" x14ac:dyDescent="0.2">
      <c r="B24" s="116"/>
      <c r="E24" s="119" t="s">
        <v>33</v>
      </c>
      <c r="I24" s="112" t="s">
        <v>26</v>
      </c>
      <c r="J24" s="119" t="s">
        <v>1</v>
      </c>
      <c r="L24" s="116"/>
    </row>
    <row r="25" spans="2:12" s="115" customFormat="1" ht="6.95" customHeight="1" x14ac:dyDescent="0.2">
      <c r="B25" s="116"/>
      <c r="L25" s="116"/>
    </row>
    <row r="26" spans="2:12" s="115" customFormat="1" ht="12" customHeight="1" x14ac:dyDescent="0.2">
      <c r="B26" s="116"/>
      <c r="D26" s="112" t="s">
        <v>34</v>
      </c>
      <c r="L26" s="116"/>
    </row>
    <row r="27" spans="2:12" s="122" customFormat="1" ht="16.5" customHeight="1" x14ac:dyDescent="0.2">
      <c r="B27" s="123"/>
      <c r="E27" s="124" t="s">
        <v>1</v>
      </c>
      <c r="F27" s="124"/>
      <c r="G27" s="124"/>
      <c r="H27" s="124"/>
      <c r="L27" s="123"/>
    </row>
    <row r="28" spans="2:12" s="115" customFormat="1" ht="6.95" customHeight="1" x14ac:dyDescent="0.2">
      <c r="B28" s="116"/>
      <c r="L28" s="116"/>
    </row>
    <row r="29" spans="2:12" s="115" customFormat="1" ht="6.95" customHeight="1" x14ac:dyDescent="0.2">
      <c r="B29" s="116"/>
      <c r="D29" s="125"/>
      <c r="E29" s="125"/>
      <c r="F29" s="125"/>
      <c r="G29" s="125"/>
      <c r="H29" s="125"/>
      <c r="I29" s="125"/>
      <c r="J29" s="125"/>
      <c r="K29" s="125"/>
      <c r="L29" s="116"/>
    </row>
    <row r="30" spans="2:12" s="115" customFormat="1" ht="25.35" customHeight="1" x14ac:dyDescent="0.2">
      <c r="B30" s="116"/>
      <c r="D30" s="126" t="s">
        <v>35</v>
      </c>
      <c r="J30" s="127">
        <f>ROUND(J121, 2)</f>
        <v>0</v>
      </c>
      <c r="L30" s="116"/>
    </row>
    <row r="31" spans="2:12" s="115" customFormat="1" ht="6.95" customHeight="1" x14ac:dyDescent="0.2">
      <c r="B31" s="116"/>
      <c r="D31" s="125"/>
      <c r="E31" s="125"/>
      <c r="F31" s="125"/>
      <c r="G31" s="125"/>
      <c r="H31" s="125"/>
      <c r="I31" s="125"/>
      <c r="J31" s="125"/>
      <c r="K31" s="125"/>
      <c r="L31" s="116"/>
    </row>
    <row r="32" spans="2:12" s="115" customFormat="1" ht="14.45" customHeight="1" x14ac:dyDescent="0.2">
      <c r="B32" s="116"/>
      <c r="F32" s="128" t="s">
        <v>37</v>
      </c>
      <c r="I32" s="128" t="s">
        <v>36</v>
      </c>
      <c r="J32" s="128" t="s">
        <v>38</v>
      </c>
      <c r="L32" s="116"/>
    </row>
    <row r="33" spans="2:12" s="115" customFormat="1" ht="14.45" customHeight="1" x14ac:dyDescent="0.2">
      <c r="B33" s="116"/>
      <c r="D33" s="129" t="s">
        <v>39</v>
      </c>
      <c r="E33" s="112" t="s">
        <v>40</v>
      </c>
      <c r="F33" s="130">
        <f>ROUND((SUM(BE121:BE190)),  2)</f>
        <v>0</v>
      </c>
      <c r="I33" s="131">
        <v>0.21</v>
      </c>
      <c r="J33" s="130">
        <f>ROUND(((SUM(BE121:BE190))*I33),  2)</f>
        <v>0</v>
      </c>
      <c r="L33" s="116"/>
    </row>
    <row r="34" spans="2:12" s="115" customFormat="1" ht="14.45" customHeight="1" x14ac:dyDescent="0.2">
      <c r="B34" s="116"/>
      <c r="E34" s="112" t="s">
        <v>41</v>
      </c>
      <c r="F34" s="130">
        <f>ROUND((SUM(BF121:BF190)),  2)</f>
        <v>0</v>
      </c>
      <c r="I34" s="131">
        <v>0.15</v>
      </c>
      <c r="J34" s="130">
        <f>ROUND(((SUM(BF121:BF190))*I34),  2)</f>
        <v>0</v>
      </c>
      <c r="L34" s="116"/>
    </row>
    <row r="35" spans="2:12" s="115" customFormat="1" ht="14.45" hidden="1" customHeight="1" x14ac:dyDescent="0.2">
      <c r="B35" s="116"/>
      <c r="E35" s="112" t="s">
        <v>42</v>
      </c>
      <c r="F35" s="130">
        <f>ROUND((SUM(BG121:BG190)),  2)</f>
        <v>0</v>
      </c>
      <c r="I35" s="131">
        <v>0.21</v>
      </c>
      <c r="J35" s="130">
        <f>0</f>
        <v>0</v>
      </c>
      <c r="L35" s="116"/>
    </row>
    <row r="36" spans="2:12" s="115" customFormat="1" ht="14.45" hidden="1" customHeight="1" x14ac:dyDescent="0.2">
      <c r="B36" s="116"/>
      <c r="E36" s="112" t="s">
        <v>43</v>
      </c>
      <c r="F36" s="130">
        <f>ROUND((SUM(BH121:BH190)),  2)</f>
        <v>0</v>
      </c>
      <c r="I36" s="131">
        <v>0.15</v>
      </c>
      <c r="J36" s="130">
        <f>0</f>
        <v>0</v>
      </c>
      <c r="L36" s="116"/>
    </row>
    <row r="37" spans="2:12" s="115" customFormat="1" ht="14.45" hidden="1" customHeight="1" x14ac:dyDescent="0.2">
      <c r="B37" s="116"/>
      <c r="E37" s="112" t="s">
        <v>44</v>
      </c>
      <c r="F37" s="130">
        <f>ROUND((SUM(BI121:BI190)),  2)</f>
        <v>0</v>
      </c>
      <c r="I37" s="131">
        <v>0</v>
      </c>
      <c r="J37" s="130">
        <f>0</f>
        <v>0</v>
      </c>
      <c r="L37" s="116"/>
    </row>
    <row r="38" spans="2:12" s="115" customFormat="1" ht="6.95" customHeight="1" x14ac:dyDescent="0.2">
      <c r="B38" s="116"/>
      <c r="L38" s="116"/>
    </row>
    <row r="39" spans="2:12" s="115" customFormat="1" ht="25.35" customHeight="1" x14ac:dyDescent="0.2">
      <c r="B39" s="116"/>
      <c r="C39" s="132"/>
      <c r="D39" s="133" t="s">
        <v>45</v>
      </c>
      <c r="E39" s="134"/>
      <c r="F39" s="134"/>
      <c r="G39" s="135" t="s">
        <v>46</v>
      </c>
      <c r="H39" s="136" t="s">
        <v>47</v>
      </c>
      <c r="I39" s="134"/>
      <c r="J39" s="137">
        <f>SUM(J30:J37)</f>
        <v>0</v>
      </c>
      <c r="K39" s="138"/>
      <c r="L39" s="116"/>
    </row>
    <row r="40" spans="2:12" s="115" customFormat="1" ht="14.45" customHeight="1" x14ac:dyDescent="0.2">
      <c r="B40" s="116"/>
      <c r="L40" s="116"/>
    </row>
    <row r="41" spans="2:12" ht="14.45" customHeight="1" x14ac:dyDescent="0.2">
      <c r="B41" s="109"/>
      <c r="L41" s="109"/>
    </row>
    <row r="42" spans="2:12" ht="14.45" customHeight="1" x14ac:dyDescent="0.2">
      <c r="B42" s="109"/>
      <c r="L42" s="109"/>
    </row>
    <row r="43" spans="2:12" ht="14.45" customHeight="1" x14ac:dyDescent="0.2">
      <c r="B43" s="109"/>
      <c r="L43" s="109"/>
    </row>
    <row r="44" spans="2:12" ht="14.45" customHeight="1" x14ac:dyDescent="0.2">
      <c r="B44" s="109"/>
      <c r="L44" s="109"/>
    </row>
    <row r="45" spans="2:12" ht="14.45" customHeight="1" x14ac:dyDescent="0.2">
      <c r="B45" s="109"/>
      <c r="L45" s="109"/>
    </row>
    <row r="46" spans="2:12" ht="14.45" customHeight="1" x14ac:dyDescent="0.2">
      <c r="B46" s="109"/>
      <c r="L46" s="109"/>
    </row>
    <row r="47" spans="2:12" ht="14.45" customHeight="1" x14ac:dyDescent="0.2">
      <c r="B47" s="109"/>
      <c r="L47" s="109"/>
    </row>
    <row r="48" spans="2:12" ht="14.45" customHeight="1" x14ac:dyDescent="0.2">
      <c r="B48" s="109"/>
      <c r="L48" s="109"/>
    </row>
    <row r="49" spans="2:12" ht="14.45" customHeight="1" x14ac:dyDescent="0.2">
      <c r="B49" s="109"/>
      <c r="L49" s="109"/>
    </row>
    <row r="50" spans="2:12" s="115" customFormat="1" ht="14.45" customHeight="1" x14ac:dyDescent="0.2">
      <c r="B50" s="116"/>
      <c r="D50" s="139" t="s">
        <v>48</v>
      </c>
      <c r="E50" s="140"/>
      <c r="F50" s="140"/>
      <c r="G50" s="139" t="s">
        <v>49</v>
      </c>
      <c r="H50" s="140"/>
      <c r="I50" s="140"/>
      <c r="J50" s="140"/>
      <c r="K50" s="140"/>
      <c r="L50" s="116"/>
    </row>
    <row r="51" spans="2:12" x14ac:dyDescent="0.2">
      <c r="B51" s="109"/>
      <c r="L51" s="109"/>
    </row>
    <row r="52" spans="2:12" x14ac:dyDescent="0.2">
      <c r="B52" s="109"/>
      <c r="L52" s="109"/>
    </row>
    <row r="53" spans="2:12" x14ac:dyDescent="0.2">
      <c r="B53" s="109"/>
      <c r="L53" s="109"/>
    </row>
    <row r="54" spans="2:12" x14ac:dyDescent="0.2">
      <c r="B54" s="109"/>
      <c r="L54" s="109"/>
    </row>
    <row r="55" spans="2:12" x14ac:dyDescent="0.2">
      <c r="B55" s="109"/>
      <c r="L55" s="109"/>
    </row>
    <row r="56" spans="2:12" x14ac:dyDescent="0.2">
      <c r="B56" s="109"/>
      <c r="L56" s="109"/>
    </row>
    <row r="57" spans="2:12" x14ac:dyDescent="0.2">
      <c r="B57" s="109"/>
      <c r="L57" s="109"/>
    </row>
    <row r="58" spans="2:12" x14ac:dyDescent="0.2">
      <c r="B58" s="109"/>
      <c r="L58" s="109"/>
    </row>
    <row r="59" spans="2:12" x14ac:dyDescent="0.2">
      <c r="B59" s="109"/>
      <c r="L59" s="109"/>
    </row>
    <row r="60" spans="2:12" x14ac:dyDescent="0.2">
      <c r="B60" s="109"/>
      <c r="L60" s="109"/>
    </row>
    <row r="61" spans="2:12" s="115" customFormat="1" ht="12.75" x14ac:dyDescent="0.2">
      <c r="B61" s="116"/>
      <c r="D61" s="141" t="s">
        <v>50</v>
      </c>
      <c r="E61" s="142"/>
      <c r="F61" s="143" t="s">
        <v>51</v>
      </c>
      <c r="G61" s="141" t="s">
        <v>50</v>
      </c>
      <c r="H61" s="142"/>
      <c r="I61" s="142"/>
      <c r="J61" s="144" t="s">
        <v>51</v>
      </c>
      <c r="K61" s="142"/>
      <c r="L61" s="116"/>
    </row>
    <row r="62" spans="2:12" x14ac:dyDescent="0.2">
      <c r="B62" s="109"/>
      <c r="L62" s="109"/>
    </row>
    <row r="63" spans="2:12" x14ac:dyDescent="0.2">
      <c r="B63" s="109"/>
      <c r="L63" s="109"/>
    </row>
    <row r="64" spans="2:12" x14ac:dyDescent="0.2">
      <c r="B64" s="109"/>
      <c r="L64" s="109"/>
    </row>
    <row r="65" spans="2:12" s="115" customFormat="1" ht="12.75" x14ac:dyDescent="0.2">
      <c r="B65" s="116"/>
      <c r="D65" s="139" t="s">
        <v>52</v>
      </c>
      <c r="E65" s="140"/>
      <c r="F65" s="140"/>
      <c r="G65" s="139" t="s">
        <v>53</v>
      </c>
      <c r="H65" s="140"/>
      <c r="I65" s="140"/>
      <c r="J65" s="140"/>
      <c r="K65" s="140"/>
      <c r="L65" s="116"/>
    </row>
    <row r="66" spans="2:12" x14ac:dyDescent="0.2">
      <c r="B66" s="109"/>
      <c r="L66" s="109"/>
    </row>
    <row r="67" spans="2:12" x14ac:dyDescent="0.2">
      <c r="B67" s="109"/>
      <c r="L67" s="109"/>
    </row>
    <row r="68" spans="2:12" x14ac:dyDescent="0.2">
      <c r="B68" s="109"/>
      <c r="L68" s="109"/>
    </row>
    <row r="69" spans="2:12" x14ac:dyDescent="0.2">
      <c r="B69" s="109"/>
      <c r="L69" s="109"/>
    </row>
    <row r="70" spans="2:12" x14ac:dyDescent="0.2">
      <c r="B70" s="109"/>
      <c r="L70" s="109"/>
    </row>
    <row r="71" spans="2:12" x14ac:dyDescent="0.2">
      <c r="B71" s="109"/>
      <c r="L71" s="109"/>
    </row>
    <row r="72" spans="2:12" x14ac:dyDescent="0.2">
      <c r="B72" s="109"/>
      <c r="L72" s="109"/>
    </row>
    <row r="73" spans="2:12" x14ac:dyDescent="0.2">
      <c r="B73" s="109"/>
      <c r="L73" s="109"/>
    </row>
    <row r="74" spans="2:12" x14ac:dyDescent="0.2">
      <c r="B74" s="109"/>
      <c r="L74" s="109"/>
    </row>
    <row r="75" spans="2:12" x14ac:dyDescent="0.2">
      <c r="B75" s="109"/>
      <c r="L75" s="109"/>
    </row>
    <row r="76" spans="2:12" s="115" customFormat="1" ht="12.75" x14ac:dyDescent="0.2">
      <c r="B76" s="116"/>
      <c r="D76" s="141" t="s">
        <v>50</v>
      </c>
      <c r="E76" s="142"/>
      <c r="F76" s="143" t="s">
        <v>51</v>
      </c>
      <c r="G76" s="141" t="s">
        <v>50</v>
      </c>
      <c r="H76" s="142"/>
      <c r="I76" s="142"/>
      <c r="J76" s="144" t="s">
        <v>51</v>
      </c>
      <c r="K76" s="142"/>
      <c r="L76" s="116"/>
    </row>
    <row r="77" spans="2:12" s="115" customFormat="1" ht="14.45" customHeight="1" x14ac:dyDescent="0.2"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116"/>
    </row>
    <row r="81" spans="2:47" s="115" customFormat="1" ht="6.95" customHeight="1" x14ac:dyDescent="0.2"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116"/>
    </row>
    <row r="82" spans="2:47" s="115" customFormat="1" ht="24.95" customHeight="1" x14ac:dyDescent="0.2">
      <c r="B82" s="116"/>
      <c r="C82" s="110" t="s">
        <v>89</v>
      </c>
      <c r="L82" s="116"/>
    </row>
    <row r="83" spans="2:47" s="115" customFormat="1" ht="6.95" customHeight="1" x14ac:dyDescent="0.2">
      <c r="B83" s="116"/>
      <c r="L83" s="116"/>
    </row>
    <row r="84" spans="2:47" s="115" customFormat="1" ht="12" customHeight="1" x14ac:dyDescent="0.2">
      <c r="B84" s="116"/>
      <c r="C84" s="112" t="s">
        <v>14</v>
      </c>
      <c r="L84" s="116"/>
    </row>
    <row r="85" spans="2:47" s="115" customFormat="1" ht="16.5" customHeight="1" x14ac:dyDescent="0.2">
      <c r="B85" s="116"/>
      <c r="E85" s="113" t="str">
        <f>E7</f>
        <v>PrF MU Dispoziční úpravy 1.PP</v>
      </c>
      <c r="F85" s="114"/>
      <c r="G85" s="114"/>
      <c r="H85" s="114"/>
      <c r="L85" s="116"/>
    </row>
    <row r="86" spans="2:47" s="115" customFormat="1" ht="12" customHeight="1" x14ac:dyDescent="0.2">
      <c r="B86" s="116"/>
      <c r="C86" s="112" t="s">
        <v>87</v>
      </c>
      <c r="L86" s="116"/>
    </row>
    <row r="87" spans="2:47" s="115" customFormat="1" ht="16.5" customHeight="1" x14ac:dyDescent="0.2">
      <c r="B87" s="116"/>
      <c r="E87" s="117" t="str">
        <f>E9</f>
        <v>D.1.4.3. - ZTI</v>
      </c>
      <c r="F87" s="118"/>
      <c r="G87" s="118"/>
      <c r="H87" s="118"/>
      <c r="L87" s="116"/>
    </row>
    <row r="88" spans="2:47" s="115" customFormat="1" ht="6.95" customHeight="1" x14ac:dyDescent="0.2">
      <c r="B88" s="116"/>
      <c r="L88" s="116"/>
    </row>
    <row r="89" spans="2:47" s="115" customFormat="1" ht="12" customHeight="1" x14ac:dyDescent="0.2">
      <c r="B89" s="116"/>
      <c r="C89" s="112" t="s">
        <v>19</v>
      </c>
      <c r="F89" s="119" t="str">
        <f>F12</f>
        <v>Veveří 158/70, Brno</v>
      </c>
      <c r="I89" s="112" t="s">
        <v>21</v>
      </c>
      <c r="J89" s="120" t="str">
        <f>IF(J12="","",J12)</f>
        <v>27. 1. 2023</v>
      </c>
      <c r="L89" s="116"/>
    </row>
    <row r="90" spans="2:47" s="115" customFormat="1" ht="6.95" customHeight="1" x14ac:dyDescent="0.2">
      <c r="B90" s="116"/>
      <c r="L90" s="116"/>
    </row>
    <row r="91" spans="2:47" s="115" customFormat="1" ht="15.2" customHeight="1" x14ac:dyDescent="0.2">
      <c r="B91" s="116"/>
      <c r="C91" s="112" t="s">
        <v>23</v>
      </c>
      <c r="F91" s="119" t="str">
        <f>E15</f>
        <v>MU PrF,Veveří 158/70, Brno</v>
      </c>
      <c r="I91" s="112" t="s">
        <v>29</v>
      </c>
      <c r="J91" s="149" t="str">
        <f>E21</f>
        <v>Ing. A. Mudráková</v>
      </c>
      <c r="L91" s="116"/>
    </row>
    <row r="92" spans="2:47" s="115" customFormat="1" ht="15.2" customHeight="1" x14ac:dyDescent="0.2">
      <c r="B92" s="116"/>
      <c r="C92" s="112" t="s">
        <v>27</v>
      </c>
      <c r="F92" s="119" t="str">
        <f>IF(E18="","",E18)</f>
        <v xml:space="preserve"> </v>
      </c>
      <c r="I92" s="112" t="s">
        <v>32</v>
      </c>
      <c r="J92" s="149" t="str">
        <f>E24</f>
        <v>Ing.V Potěšilová</v>
      </c>
      <c r="L92" s="116"/>
    </row>
    <row r="93" spans="2:47" s="115" customFormat="1" ht="10.35" customHeight="1" x14ac:dyDescent="0.2">
      <c r="B93" s="116"/>
      <c r="L93" s="116"/>
    </row>
    <row r="94" spans="2:47" s="115" customFormat="1" ht="29.25" customHeight="1" x14ac:dyDescent="0.2">
      <c r="B94" s="116"/>
      <c r="C94" s="150" t="s">
        <v>90</v>
      </c>
      <c r="D94" s="132"/>
      <c r="E94" s="132"/>
      <c r="F94" s="132"/>
      <c r="G94" s="132"/>
      <c r="H94" s="132"/>
      <c r="I94" s="132"/>
      <c r="J94" s="151" t="s">
        <v>91</v>
      </c>
      <c r="K94" s="132"/>
      <c r="L94" s="116"/>
    </row>
    <row r="95" spans="2:47" s="115" customFormat="1" ht="10.35" customHeight="1" x14ac:dyDescent="0.2">
      <c r="B95" s="116"/>
      <c r="L95" s="116"/>
    </row>
    <row r="96" spans="2:47" s="115" customFormat="1" ht="22.9" customHeight="1" x14ac:dyDescent="0.2">
      <c r="B96" s="116"/>
      <c r="C96" s="152" t="s">
        <v>92</v>
      </c>
      <c r="J96" s="127">
        <f>J121</f>
        <v>0</v>
      </c>
      <c r="L96" s="116"/>
      <c r="AU96" s="106" t="s">
        <v>93</v>
      </c>
    </row>
    <row r="97" spans="2:12" s="153" customFormat="1" ht="24.95" customHeight="1" x14ac:dyDescent="0.2">
      <c r="B97" s="154"/>
      <c r="D97" s="155" t="s">
        <v>94</v>
      </c>
      <c r="E97" s="156"/>
      <c r="F97" s="156"/>
      <c r="G97" s="156"/>
      <c r="H97" s="156"/>
      <c r="I97" s="156"/>
      <c r="J97" s="157">
        <f>J122</f>
        <v>0</v>
      </c>
      <c r="L97" s="154"/>
    </row>
    <row r="98" spans="2:12" s="158" customFormat="1" ht="19.899999999999999" customHeight="1" x14ac:dyDescent="0.2">
      <c r="B98" s="159"/>
      <c r="D98" s="160" t="s">
        <v>95</v>
      </c>
      <c r="E98" s="161"/>
      <c r="F98" s="161"/>
      <c r="G98" s="161"/>
      <c r="H98" s="161"/>
      <c r="I98" s="161"/>
      <c r="J98" s="162">
        <f>J123</f>
        <v>0</v>
      </c>
      <c r="L98" s="159"/>
    </row>
    <row r="99" spans="2:12" s="158" customFormat="1" ht="19.899999999999999" customHeight="1" x14ac:dyDescent="0.2">
      <c r="B99" s="159"/>
      <c r="D99" s="160" t="s">
        <v>96</v>
      </c>
      <c r="E99" s="161"/>
      <c r="F99" s="161"/>
      <c r="G99" s="161"/>
      <c r="H99" s="161"/>
      <c r="I99" s="161"/>
      <c r="J99" s="162">
        <f>J129</f>
        <v>0</v>
      </c>
      <c r="L99" s="159"/>
    </row>
    <row r="100" spans="2:12" s="158" customFormat="1" ht="19.899999999999999" customHeight="1" x14ac:dyDescent="0.2">
      <c r="B100" s="159"/>
      <c r="D100" s="160" t="s">
        <v>97</v>
      </c>
      <c r="E100" s="161"/>
      <c r="F100" s="161"/>
      <c r="G100" s="161"/>
      <c r="H100" s="161"/>
      <c r="I100" s="161"/>
      <c r="J100" s="162">
        <f>J150</f>
        <v>0</v>
      </c>
      <c r="L100" s="159"/>
    </row>
    <row r="101" spans="2:12" s="158" customFormat="1" ht="19.899999999999999" customHeight="1" x14ac:dyDescent="0.2">
      <c r="B101" s="159"/>
      <c r="D101" s="160" t="s">
        <v>98</v>
      </c>
      <c r="E101" s="161"/>
      <c r="F101" s="161"/>
      <c r="G101" s="161"/>
      <c r="H101" s="161"/>
      <c r="I101" s="161"/>
      <c r="J101" s="162">
        <f>J171</f>
        <v>0</v>
      </c>
      <c r="L101" s="159"/>
    </row>
    <row r="102" spans="2:12" s="115" customFormat="1" ht="21.75" customHeight="1" x14ac:dyDescent="0.2">
      <c r="B102" s="116"/>
      <c r="L102" s="116"/>
    </row>
    <row r="103" spans="2:12" s="115" customFormat="1" ht="6.95" customHeight="1" x14ac:dyDescent="0.2">
      <c r="B103" s="145"/>
      <c r="C103" s="146"/>
      <c r="D103" s="146"/>
      <c r="E103" s="146"/>
      <c r="F103" s="146"/>
      <c r="G103" s="146"/>
      <c r="H103" s="146"/>
      <c r="I103" s="146"/>
      <c r="J103" s="146"/>
      <c r="K103" s="146"/>
      <c r="L103" s="116"/>
    </row>
    <row r="107" spans="2:12" s="115" customFormat="1" ht="6.95" customHeight="1" x14ac:dyDescent="0.2">
      <c r="B107" s="147"/>
      <c r="C107" s="148"/>
      <c r="D107" s="148"/>
      <c r="E107" s="148"/>
      <c r="F107" s="148"/>
      <c r="G107" s="148"/>
      <c r="H107" s="148"/>
      <c r="I107" s="148"/>
      <c r="J107" s="148"/>
      <c r="K107" s="148"/>
      <c r="L107" s="116"/>
    </row>
    <row r="108" spans="2:12" s="115" customFormat="1" ht="24.95" customHeight="1" x14ac:dyDescent="0.2">
      <c r="B108" s="116"/>
      <c r="C108" s="110" t="s">
        <v>99</v>
      </c>
      <c r="L108" s="116"/>
    </row>
    <row r="109" spans="2:12" s="115" customFormat="1" ht="6.95" customHeight="1" x14ac:dyDescent="0.2">
      <c r="B109" s="116"/>
      <c r="L109" s="116"/>
    </row>
    <row r="110" spans="2:12" s="115" customFormat="1" ht="12" customHeight="1" x14ac:dyDescent="0.2">
      <c r="B110" s="116"/>
      <c r="C110" s="112" t="s">
        <v>14</v>
      </c>
      <c r="L110" s="116"/>
    </row>
    <row r="111" spans="2:12" s="115" customFormat="1" ht="16.5" customHeight="1" x14ac:dyDescent="0.2">
      <c r="B111" s="116"/>
      <c r="E111" s="113" t="str">
        <f>E7</f>
        <v>PrF MU Dispoziční úpravy 1.PP</v>
      </c>
      <c r="F111" s="114"/>
      <c r="G111" s="114"/>
      <c r="H111" s="114"/>
      <c r="L111" s="116"/>
    </row>
    <row r="112" spans="2:12" s="115" customFormat="1" ht="12" customHeight="1" x14ac:dyDescent="0.2">
      <c r="B112" s="116"/>
      <c r="C112" s="112" t="s">
        <v>87</v>
      </c>
      <c r="L112" s="116"/>
    </row>
    <row r="113" spans="2:65" s="115" customFormat="1" ht="16.5" customHeight="1" x14ac:dyDescent="0.2">
      <c r="B113" s="116"/>
      <c r="E113" s="117" t="str">
        <f>E9</f>
        <v>D.1.4.3. - ZTI</v>
      </c>
      <c r="F113" s="118"/>
      <c r="G113" s="118"/>
      <c r="H113" s="118"/>
      <c r="L113" s="116"/>
    </row>
    <row r="114" spans="2:65" s="115" customFormat="1" ht="6.95" customHeight="1" x14ac:dyDescent="0.2">
      <c r="B114" s="116"/>
      <c r="L114" s="116"/>
    </row>
    <row r="115" spans="2:65" s="115" customFormat="1" ht="12" customHeight="1" x14ac:dyDescent="0.2">
      <c r="B115" s="116"/>
      <c r="C115" s="112" t="s">
        <v>19</v>
      </c>
      <c r="F115" s="119" t="str">
        <f>F12</f>
        <v>Veveří 158/70, Brno</v>
      </c>
      <c r="I115" s="112" t="s">
        <v>21</v>
      </c>
      <c r="J115" s="120" t="str">
        <f>IF(J12="","",J12)</f>
        <v>27. 1. 2023</v>
      </c>
      <c r="L115" s="116"/>
    </row>
    <row r="116" spans="2:65" s="115" customFormat="1" ht="6.95" customHeight="1" x14ac:dyDescent="0.2">
      <c r="B116" s="116"/>
      <c r="L116" s="116"/>
    </row>
    <row r="117" spans="2:65" s="115" customFormat="1" ht="15.2" customHeight="1" x14ac:dyDescent="0.2">
      <c r="B117" s="116"/>
      <c r="C117" s="112" t="s">
        <v>23</v>
      </c>
      <c r="F117" s="119" t="str">
        <f>E15</f>
        <v>MU PrF,Veveří 158/70, Brno</v>
      </c>
      <c r="I117" s="112" t="s">
        <v>29</v>
      </c>
      <c r="J117" s="149" t="str">
        <f>E21</f>
        <v>Ing. A. Mudráková</v>
      </c>
      <c r="L117" s="116"/>
    </row>
    <row r="118" spans="2:65" s="115" customFormat="1" ht="15.2" customHeight="1" x14ac:dyDescent="0.2">
      <c r="B118" s="116"/>
      <c r="C118" s="112" t="s">
        <v>27</v>
      </c>
      <c r="F118" s="119" t="str">
        <f>IF(E18="","",E18)</f>
        <v xml:space="preserve"> </v>
      </c>
      <c r="I118" s="112" t="s">
        <v>32</v>
      </c>
      <c r="J118" s="149" t="str">
        <f>E24</f>
        <v>Ing.V Potěšilová</v>
      </c>
      <c r="L118" s="116"/>
    </row>
    <row r="119" spans="2:65" s="115" customFormat="1" ht="10.35" customHeight="1" x14ac:dyDescent="0.2">
      <c r="B119" s="116"/>
      <c r="L119" s="116"/>
    </row>
    <row r="120" spans="2:65" s="163" customFormat="1" ht="29.25" customHeight="1" x14ac:dyDescent="0.2">
      <c r="B120" s="164"/>
      <c r="C120" s="165" t="s">
        <v>100</v>
      </c>
      <c r="D120" s="166" t="s">
        <v>60</v>
      </c>
      <c r="E120" s="166" t="s">
        <v>56</v>
      </c>
      <c r="F120" s="166" t="s">
        <v>57</v>
      </c>
      <c r="G120" s="166" t="s">
        <v>101</v>
      </c>
      <c r="H120" s="166" t="s">
        <v>102</v>
      </c>
      <c r="I120" s="166" t="s">
        <v>103</v>
      </c>
      <c r="J120" s="167" t="s">
        <v>91</v>
      </c>
      <c r="K120" s="168" t="s">
        <v>104</v>
      </c>
      <c r="L120" s="164"/>
      <c r="M120" s="169" t="s">
        <v>1</v>
      </c>
      <c r="N120" s="170" t="s">
        <v>39</v>
      </c>
      <c r="O120" s="170" t="s">
        <v>105</v>
      </c>
      <c r="P120" s="170" t="s">
        <v>106</v>
      </c>
      <c r="Q120" s="170" t="s">
        <v>107</v>
      </c>
      <c r="R120" s="170" t="s">
        <v>108</v>
      </c>
      <c r="S120" s="170" t="s">
        <v>109</v>
      </c>
      <c r="T120" s="171" t="s">
        <v>110</v>
      </c>
    </row>
    <row r="121" spans="2:65" s="115" customFormat="1" ht="22.9" customHeight="1" x14ac:dyDescent="0.25">
      <c r="B121" s="116"/>
      <c r="C121" s="172" t="s">
        <v>111</v>
      </c>
      <c r="J121" s="173">
        <f>BK121</f>
        <v>0</v>
      </c>
      <c r="L121" s="116"/>
      <c r="M121" s="174"/>
      <c r="N121" s="125"/>
      <c r="O121" s="125"/>
      <c r="P121" s="175">
        <f>P122</f>
        <v>61.992131999999991</v>
      </c>
      <c r="Q121" s="125"/>
      <c r="R121" s="175">
        <f>R122</f>
        <v>0.12944196600000002</v>
      </c>
      <c r="S121" s="125"/>
      <c r="T121" s="176">
        <f>T122</f>
        <v>3.6309999999999995E-2</v>
      </c>
      <c r="AT121" s="106" t="s">
        <v>74</v>
      </c>
      <c r="AU121" s="106" t="s">
        <v>93</v>
      </c>
      <c r="BK121" s="177">
        <f>BK122</f>
        <v>0</v>
      </c>
    </row>
    <row r="122" spans="2:65" s="178" customFormat="1" ht="25.9" customHeight="1" x14ac:dyDescent="0.2">
      <c r="B122" s="179"/>
      <c r="D122" s="180" t="s">
        <v>74</v>
      </c>
      <c r="E122" s="181" t="s">
        <v>112</v>
      </c>
      <c r="F122" s="181" t="s">
        <v>113</v>
      </c>
      <c r="J122" s="182">
        <f>BK122</f>
        <v>0</v>
      </c>
      <c r="L122" s="179"/>
      <c r="M122" s="183"/>
      <c r="P122" s="184">
        <f>P123+P129+P150+P171</f>
        <v>61.992131999999991</v>
      </c>
      <c r="R122" s="184">
        <f>R123+R129+R150+R171</f>
        <v>0.12944196600000002</v>
      </c>
      <c r="T122" s="185">
        <f>T123+T129+T150+T171</f>
        <v>3.6309999999999995E-2</v>
      </c>
      <c r="AR122" s="180" t="s">
        <v>85</v>
      </c>
      <c r="AT122" s="186" t="s">
        <v>74</v>
      </c>
      <c r="AU122" s="186" t="s">
        <v>75</v>
      </c>
      <c r="AY122" s="180" t="s">
        <v>114</v>
      </c>
      <c r="BK122" s="187">
        <f>BK123+BK129+BK150+BK171</f>
        <v>0</v>
      </c>
    </row>
    <row r="123" spans="2:65" s="178" customFormat="1" ht="22.9" customHeight="1" x14ac:dyDescent="0.2">
      <c r="B123" s="179"/>
      <c r="D123" s="180" t="s">
        <v>74</v>
      </c>
      <c r="E123" s="188" t="s">
        <v>115</v>
      </c>
      <c r="F123" s="188" t="s">
        <v>116</v>
      </c>
      <c r="J123" s="189">
        <f>BK123</f>
        <v>0</v>
      </c>
      <c r="L123" s="179"/>
      <c r="M123" s="183"/>
      <c r="P123" s="184">
        <f>SUM(P124:P128)</f>
        <v>1.056</v>
      </c>
      <c r="R123" s="184">
        <f>SUM(R124:R128)</f>
        <v>1.5500000000000002E-3</v>
      </c>
      <c r="T123" s="185">
        <f>SUM(T124:T128)</f>
        <v>0</v>
      </c>
      <c r="AR123" s="180" t="s">
        <v>85</v>
      </c>
      <c r="AT123" s="186" t="s">
        <v>74</v>
      </c>
      <c r="AU123" s="186" t="s">
        <v>83</v>
      </c>
      <c r="AY123" s="180" t="s">
        <v>114</v>
      </c>
      <c r="BK123" s="187">
        <f>SUM(BK124:BK128)</f>
        <v>0</v>
      </c>
    </row>
    <row r="124" spans="2:65" s="115" customFormat="1" ht="24.2" customHeight="1" x14ac:dyDescent="0.2">
      <c r="B124" s="116"/>
      <c r="C124" s="190" t="s">
        <v>83</v>
      </c>
      <c r="D124" s="190" t="s">
        <v>117</v>
      </c>
      <c r="E124" s="191" t="s">
        <v>118</v>
      </c>
      <c r="F124" s="192" t="s">
        <v>119</v>
      </c>
      <c r="G124" s="193" t="s">
        <v>120</v>
      </c>
      <c r="H124" s="194">
        <v>32</v>
      </c>
      <c r="I124" s="101"/>
      <c r="J124" s="195">
        <f>ROUND(I124*H124,2)</f>
        <v>0</v>
      </c>
      <c r="K124" s="196"/>
      <c r="L124" s="116"/>
      <c r="M124" s="197" t="s">
        <v>1</v>
      </c>
      <c r="N124" s="198" t="s">
        <v>40</v>
      </c>
      <c r="O124" s="199">
        <v>3.3000000000000002E-2</v>
      </c>
      <c r="P124" s="199">
        <f>O124*H124</f>
        <v>1.056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AR124" s="201" t="s">
        <v>121</v>
      </c>
      <c r="AT124" s="201" t="s">
        <v>117</v>
      </c>
      <c r="AU124" s="201" t="s">
        <v>85</v>
      </c>
      <c r="AY124" s="106" t="s">
        <v>114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106" t="s">
        <v>83</v>
      </c>
      <c r="BK124" s="202">
        <f>ROUND(I124*H124,2)</f>
        <v>0</v>
      </c>
      <c r="BL124" s="106" t="s">
        <v>121</v>
      </c>
      <c r="BM124" s="201" t="s">
        <v>122</v>
      </c>
    </row>
    <row r="125" spans="2:65" s="115" customFormat="1" ht="24.2" customHeight="1" x14ac:dyDescent="0.2">
      <c r="B125" s="116"/>
      <c r="C125" s="203" t="s">
        <v>85</v>
      </c>
      <c r="D125" s="203" t="s">
        <v>123</v>
      </c>
      <c r="E125" s="204" t="s">
        <v>124</v>
      </c>
      <c r="F125" s="205" t="s">
        <v>125</v>
      </c>
      <c r="G125" s="206" t="s">
        <v>120</v>
      </c>
      <c r="H125" s="207">
        <v>5</v>
      </c>
      <c r="I125" s="102"/>
      <c r="J125" s="208">
        <f>ROUND(I125*H125,2)</f>
        <v>0</v>
      </c>
      <c r="K125" s="209"/>
      <c r="L125" s="210"/>
      <c r="M125" s="211" t="s">
        <v>1</v>
      </c>
      <c r="N125" s="212" t="s">
        <v>40</v>
      </c>
      <c r="O125" s="199">
        <v>0</v>
      </c>
      <c r="P125" s="199">
        <f>O125*H125</f>
        <v>0</v>
      </c>
      <c r="Q125" s="199">
        <v>3.0000000000000001E-5</v>
      </c>
      <c r="R125" s="199">
        <f>Q125*H125</f>
        <v>1.5000000000000001E-4</v>
      </c>
      <c r="S125" s="199">
        <v>0</v>
      </c>
      <c r="T125" s="200">
        <f>S125*H125</f>
        <v>0</v>
      </c>
      <c r="AR125" s="201" t="s">
        <v>126</v>
      </c>
      <c r="AT125" s="201" t="s">
        <v>123</v>
      </c>
      <c r="AU125" s="201" t="s">
        <v>85</v>
      </c>
      <c r="AY125" s="106" t="s">
        <v>114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106" t="s">
        <v>83</v>
      </c>
      <c r="BK125" s="202">
        <f>ROUND(I125*H125,2)</f>
        <v>0</v>
      </c>
      <c r="BL125" s="106" t="s">
        <v>121</v>
      </c>
      <c r="BM125" s="201" t="s">
        <v>127</v>
      </c>
    </row>
    <row r="126" spans="2:65" s="115" customFormat="1" ht="24.2" customHeight="1" x14ac:dyDescent="0.2">
      <c r="B126" s="116"/>
      <c r="C126" s="203" t="s">
        <v>128</v>
      </c>
      <c r="D126" s="203" t="s">
        <v>123</v>
      </c>
      <c r="E126" s="204" t="s">
        <v>129</v>
      </c>
      <c r="F126" s="205" t="s">
        <v>130</v>
      </c>
      <c r="G126" s="206" t="s">
        <v>120</v>
      </c>
      <c r="H126" s="207">
        <v>7</v>
      </c>
      <c r="I126" s="102"/>
      <c r="J126" s="208">
        <f>ROUND(I126*H126,2)</f>
        <v>0</v>
      </c>
      <c r="K126" s="209"/>
      <c r="L126" s="210"/>
      <c r="M126" s="211" t="s">
        <v>1</v>
      </c>
      <c r="N126" s="212" t="s">
        <v>40</v>
      </c>
      <c r="O126" s="199">
        <v>0</v>
      </c>
      <c r="P126" s="199">
        <f>O126*H126</f>
        <v>0</v>
      </c>
      <c r="Q126" s="199">
        <v>8.0000000000000007E-5</v>
      </c>
      <c r="R126" s="199">
        <f>Q126*H126</f>
        <v>5.6000000000000006E-4</v>
      </c>
      <c r="S126" s="199">
        <v>0</v>
      </c>
      <c r="T126" s="200">
        <f>S126*H126</f>
        <v>0</v>
      </c>
      <c r="AR126" s="201" t="s">
        <v>126</v>
      </c>
      <c r="AT126" s="201" t="s">
        <v>123</v>
      </c>
      <c r="AU126" s="201" t="s">
        <v>85</v>
      </c>
      <c r="AY126" s="106" t="s">
        <v>114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06" t="s">
        <v>83</v>
      </c>
      <c r="BK126" s="202">
        <f>ROUND(I126*H126,2)</f>
        <v>0</v>
      </c>
      <c r="BL126" s="106" t="s">
        <v>121</v>
      </c>
      <c r="BM126" s="201" t="s">
        <v>131</v>
      </c>
    </row>
    <row r="127" spans="2:65" s="115" customFormat="1" ht="24.2" customHeight="1" x14ac:dyDescent="0.2">
      <c r="B127" s="116"/>
      <c r="C127" s="203" t="s">
        <v>132</v>
      </c>
      <c r="D127" s="203" t="s">
        <v>123</v>
      </c>
      <c r="E127" s="204" t="s">
        <v>133</v>
      </c>
      <c r="F127" s="205" t="s">
        <v>134</v>
      </c>
      <c r="G127" s="206" t="s">
        <v>120</v>
      </c>
      <c r="H127" s="207">
        <v>16</v>
      </c>
      <c r="I127" s="102"/>
      <c r="J127" s="208">
        <f>ROUND(I127*H127,2)</f>
        <v>0</v>
      </c>
      <c r="K127" s="209"/>
      <c r="L127" s="210"/>
      <c r="M127" s="211" t="s">
        <v>1</v>
      </c>
      <c r="N127" s="212" t="s">
        <v>40</v>
      </c>
      <c r="O127" s="199">
        <v>0</v>
      </c>
      <c r="P127" s="199">
        <f>O127*H127</f>
        <v>0</v>
      </c>
      <c r="Q127" s="199">
        <v>3.0000000000000001E-5</v>
      </c>
      <c r="R127" s="199">
        <f>Q127*H127</f>
        <v>4.8000000000000001E-4</v>
      </c>
      <c r="S127" s="199">
        <v>0</v>
      </c>
      <c r="T127" s="200">
        <f>S127*H127</f>
        <v>0</v>
      </c>
      <c r="AR127" s="201" t="s">
        <v>126</v>
      </c>
      <c r="AT127" s="201" t="s">
        <v>123</v>
      </c>
      <c r="AU127" s="201" t="s">
        <v>85</v>
      </c>
      <c r="AY127" s="106" t="s">
        <v>114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06" t="s">
        <v>83</v>
      </c>
      <c r="BK127" s="202">
        <f>ROUND(I127*H127,2)</f>
        <v>0</v>
      </c>
      <c r="BL127" s="106" t="s">
        <v>121</v>
      </c>
      <c r="BM127" s="201" t="s">
        <v>135</v>
      </c>
    </row>
    <row r="128" spans="2:65" s="115" customFormat="1" ht="24.2" customHeight="1" x14ac:dyDescent="0.2">
      <c r="B128" s="116"/>
      <c r="C128" s="203" t="s">
        <v>136</v>
      </c>
      <c r="D128" s="203" t="s">
        <v>123</v>
      </c>
      <c r="E128" s="204" t="s">
        <v>137</v>
      </c>
      <c r="F128" s="205" t="s">
        <v>138</v>
      </c>
      <c r="G128" s="206" t="s">
        <v>120</v>
      </c>
      <c r="H128" s="207">
        <v>4</v>
      </c>
      <c r="I128" s="102"/>
      <c r="J128" s="208">
        <f>ROUND(I128*H128,2)</f>
        <v>0</v>
      </c>
      <c r="K128" s="209"/>
      <c r="L128" s="210"/>
      <c r="M128" s="211" t="s">
        <v>1</v>
      </c>
      <c r="N128" s="212" t="s">
        <v>40</v>
      </c>
      <c r="O128" s="199">
        <v>0</v>
      </c>
      <c r="P128" s="199">
        <f>O128*H128</f>
        <v>0</v>
      </c>
      <c r="Q128" s="199">
        <v>9.0000000000000006E-5</v>
      </c>
      <c r="R128" s="199">
        <f>Q128*H128</f>
        <v>3.6000000000000002E-4</v>
      </c>
      <c r="S128" s="199">
        <v>0</v>
      </c>
      <c r="T128" s="200">
        <f>S128*H128</f>
        <v>0</v>
      </c>
      <c r="AR128" s="201" t="s">
        <v>126</v>
      </c>
      <c r="AT128" s="201" t="s">
        <v>123</v>
      </c>
      <c r="AU128" s="201" t="s">
        <v>85</v>
      </c>
      <c r="AY128" s="106" t="s">
        <v>114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06" t="s">
        <v>83</v>
      </c>
      <c r="BK128" s="202">
        <f>ROUND(I128*H128,2)</f>
        <v>0</v>
      </c>
      <c r="BL128" s="106" t="s">
        <v>121</v>
      </c>
      <c r="BM128" s="201" t="s">
        <v>139</v>
      </c>
    </row>
    <row r="129" spans="2:65" s="178" customFormat="1" ht="22.9" customHeight="1" x14ac:dyDescent="0.2">
      <c r="B129" s="179"/>
      <c r="D129" s="180" t="s">
        <v>74</v>
      </c>
      <c r="E129" s="188" t="s">
        <v>140</v>
      </c>
      <c r="F129" s="188" t="s">
        <v>141</v>
      </c>
      <c r="J129" s="189">
        <f>BK129</f>
        <v>0</v>
      </c>
      <c r="L129" s="179"/>
      <c r="M129" s="183"/>
      <c r="P129" s="184">
        <f>SUM(P130:P149)</f>
        <v>34.164489999999994</v>
      </c>
      <c r="R129" s="184">
        <f>SUM(R130:R149)</f>
        <v>4.9560000000000014E-2</v>
      </c>
      <c r="T129" s="185">
        <f>SUM(T130:T149)</f>
        <v>1.8299999999999997E-2</v>
      </c>
      <c r="AR129" s="180" t="s">
        <v>85</v>
      </c>
      <c r="AT129" s="186" t="s">
        <v>74</v>
      </c>
      <c r="AU129" s="186" t="s">
        <v>83</v>
      </c>
      <c r="AY129" s="180" t="s">
        <v>114</v>
      </c>
      <c r="BK129" s="187">
        <f>SUM(BK130:BK149)</f>
        <v>0</v>
      </c>
    </row>
    <row r="130" spans="2:65" s="115" customFormat="1" ht="16.5" customHeight="1" x14ac:dyDescent="0.2">
      <c r="B130" s="116"/>
      <c r="C130" s="190" t="s">
        <v>142</v>
      </c>
      <c r="D130" s="190" t="s">
        <v>117</v>
      </c>
      <c r="E130" s="191" t="s">
        <v>143</v>
      </c>
      <c r="F130" s="192" t="s">
        <v>144</v>
      </c>
      <c r="G130" s="193" t="s">
        <v>120</v>
      </c>
      <c r="H130" s="194">
        <v>5</v>
      </c>
      <c r="I130" s="101"/>
      <c r="J130" s="195">
        <f t="shared" ref="J130:J149" si="0">ROUND(I130*H130,2)</f>
        <v>0</v>
      </c>
      <c r="K130" s="196"/>
      <c r="L130" s="116"/>
      <c r="M130" s="197" t="s">
        <v>1</v>
      </c>
      <c r="N130" s="198" t="s">
        <v>40</v>
      </c>
      <c r="O130" s="199">
        <v>8.3000000000000004E-2</v>
      </c>
      <c r="P130" s="199">
        <f t="shared" ref="P130:P149" si="1">O130*H130</f>
        <v>0.41500000000000004</v>
      </c>
      <c r="Q130" s="199">
        <v>0</v>
      </c>
      <c r="R130" s="199">
        <f t="shared" ref="R130:R149" si="2">Q130*H130</f>
        <v>0</v>
      </c>
      <c r="S130" s="199">
        <v>1.98E-3</v>
      </c>
      <c r="T130" s="200">
        <f t="shared" ref="T130:T149" si="3">S130*H130</f>
        <v>9.8999999999999991E-3</v>
      </c>
      <c r="AR130" s="201" t="s">
        <v>121</v>
      </c>
      <c r="AT130" s="201" t="s">
        <v>117</v>
      </c>
      <c r="AU130" s="201" t="s">
        <v>85</v>
      </c>
      <c r="AY130" s="106" t="s">
        <v>114</v>
      </c>
      <c r="BE130" s="202">
        <f t="shared" ref="BE130:BE149" si="4">IF(N130="základní",J130,0)</f>
        <v>0</v>
      </c>
      <c r="BF130" s="202">
        <f t="shared" ref="BF130:BF149" si="5">IF(N130="snížená",J130,0)</f>
        <v>0</v>
      </c>
      <c r="BG130" s="202">
        <f t="shared" ref="BG130:BG149" si="6">IF(N130="zákl. přenesená",J130,0)</f>
        <v>0</v>
      </c>
      <c r="BH130" s="202">
        <f t="shared" ref="BH130:BH149" si="7">IF(N130="sníž. přenesená",J130,0)</f>
        <v>0</v>
      </c>
      <c r="BI130" s="202">
        <f t="shared" ref="BI130:BI149" si="8">IF(N130="nulová",J130,0)</f>
        <v>0</v>
      </c>
      <c r="BJ130" s="106" t="s">
        <v>83</v>
      </c>
      <c r="BK130" s="202">
        <f t="shared" ref="BK130:BK149" si="9">ROUND(I130*H130,2)</f>
        <v>0</v>
      </c>
      <c r="BL130" s="106" t="s">
        <v>121</v>
      </c>
      <c r="BM130" s="201" t="s">
        <v>145</v>
      </c>
    </row>
    <row r="131" spans="2:65" s="115" customFormat="1" ht="16.5" customHeight="1" x14ac:dyDescent="0.2">
      <c r="B131" s="116"/>
      <c r="C131" s="190" t="s">
        <v>146</v>
      </c>
      <c r="D131" s="190" t="s">
        <v>117</v>
      </c>
      <c r="E131" s="191" t="s">
        <v>147</v>
      </c>
      <c r="F131" s="192" t="s">
        <v>148</v>
      </c>
      <c r="G131" s="193" t="s">
        <v>120</v>
      </c>
      <c r="H131" s="194">
        <v>8</v>
      </c>
      <c r="I131" s="101"/>
      <c r="J131" s="195">
        <f t="shared" si="0"/>
        <v>0</v>
      </c>
      <c r="K131" s="196"/>
      <c r="L131" s="116"/>
      <c r="M131" s="197" t="s">
        <v>1</v>
      </c>
      <c r="N131" s="198" t="s">
        <v>40</v>
      </c>
      <c r="O131" s="199">
        <v>0.78</v>
      </c>
      <c r="P131" s="199">
        <f t="shared" si="1"/>
        <v>6.24</v>
      </c>
      <c r="Q131" s="199">
        <v>5.9000000000000003E-4</v>
      </c>
      <c r="R131" s="199">
        <f t="shared" si="2"/>
        <v>4.7200000000000002E-3</v>
      </c>
      <c r="S131" s="199">
        <v>0</v>
      </c>
      <c r="T131" s="200">
        <f t="shared" si="3"/>
        <v>0</v>
      </c>
      <c r="AR131" s="201" t="s">
        <v>121</v>
      </c>
      <c r="AT131" s="201" t="s">
        <v>117</v>
      </c>
      <c r="AU131" s="201" t="s">
        <v>85</v>
      </c>
      <c r="AY131" s="106" t="s">
        <v>114</v>
      </c>
      <c r="BE131" s="202">
        <f t="shared" si="4"/>
        <v>0</v>
      </c>
      <c r="BF131" s="202">
        <f t="shared" si="5"/>
        <v>0</v>
      </c>
      <c r="BG131" s="202">
        <f t="shared" si="6"/>
        <v>0</v>
      </c>
      <c r="BH131" s="202">
        <f t="shared" si="7"/>
        <v>0</v>
      </c>
      <c r="BI131" s="202">
        <f t="shared" si="8"/>
        <v>0</v>
      </c>
      <c r="BJ131" s="106" t="s">
        <v>83</v>
      </c>
      <c r="BK131" s="202">
        <f t="shared" si="9"/>
        <v>0</v>
      </c>
      <c r="BL131" s="106" t="s">
        <v>121</v>
      </c>
      <c r="BM131" s="201" t="s">
        <v>149</v>
      </c>
    </row>
    <row r="132" spans="2:65" s="115" customFormat="1" ht="16.5" customHeight="1" x14ac:dyDescent="0.2">
      <c r="B132" s="116"/>
      <c r="C132" s="190" t="s">
        <v>150</v>
      </c>
      <c r="D132" s="190" t="s">
        <v>117</v>
      </c>
      <c r="E132" s="191" t="s">
        <v>151</v>
      </c>
      <c r="F132" s="192" t="s">
        <v>152</v>
      </c>
      <c r="G132" s="193" t="s">
        <v>120</v>
      </c>
      <c r="H132" s="194">
        <v>17</v>
      </c>
      <c r="I132" s="101"/>
      <c r="J132" s="195">
        <f t="shared" si="0"/>
        <v>0</v>
      </c>
      <c r="K132" s="196"/>
      <c r="L132" s="116"/>
      <c r="M132" s="197" t="s">
        <v>1</v>
      </c>
      <c r="N132" s="198" t="s">
        <v>40</v>
      </c>
      <c r="O132" s="199">
        <v>0.82699999999999996</v>
      </c>
      <c r="P132" s="199">
        <f t="shared" si="1"/>
        <v>14.058999999999999</v>
      </c>
      <c r="Q132" s="199">
        <v>2.0100000000000001E-3</v>
      </c>
      <c r="R132" s="199">
        <f t="shared" si="2"/>
        <v>3.4169999999999999E-2</v>
      </c>
      <c r="S132" s="199">
        <v>0</v>
      </c>
      <c r="T132" s="200">
        <f t="shared" si="3"/>
        <v>0</v>
      </c>
      <c r="AR132" s="201" t="s">
        <v>121</v>
      </c>
      <c r="AT132" s="201" t="s">
        <v>117</v>
      </c>
      <c r="AU132" s="201" t="s">
        <v>85</v>
      </c>
      <c r="AY132" s="106" t="s">
        <v>114</v>
      </c>
      <c r="BE132" s="202">
        <f t="shared" si="4"/>
        <v>0</v>
      </c>
      <c r="BF132" s="202">
        <f t="shared" si="5"/>
        <v>0</v>
      </c>
      <c r="BG132" s="202">
        <f t="shared" si="6"/>
        <v>0</v>
      </c>
      <c r="BH132" s="202">
        <f t="shared" si="7"/>
        <v>0</v>
      </c>
      <c r="BI132" s="202">
        <f t="shared" si="8"/>
        <v>0</v>
      </c>
      <c r="BJ132" s="106" t="s">
        <v>83</v>
      </c>
      <c r="BK132" s="202">
        <f t="shared" si="9"/>
        <v>0</v>
      </c>
      <c r="BL132" s="106" t="s">
        <v>121</v>
      </c>
      <c r="BM132" s="201" t="s">
        <v>153</v>
      </c>
    </row>
    <row r="133" spans="2:65" s="115" customFormat="1" ht="16.5" customHeight="1" x14ac:dyDescent="0.2">
      <c r="B133" s="116"/>
      <c r="C133" s="190" t="s">
        <v>154</v>
      </c>
      <c r="D133" s="190" t="s">
        <v>117</v>
      </c>
      <c r="E133" s="191" t="s">
        <v>155</v>
      </c>
      <c r="F133" s="192" t="s">
        <v>156</v>
      </c>
      <c r="G133" s="193" t="s">
        <v>120</v>
      </c>
      <c r="H133" s="194">
        <v>1</v>
      </c>
      <c r="I133" s="101"/>
      <c r="J133" s="195">
        <f t="shared" si="0"/>
        <v>0</v>
      </c>
      <c r="K133" s="196"/>
      <c r="L133" s="116"/>
      <c r="M133" s="197" t="s">
        <v>1</v>
      </c>
      <c r="N133" s="198" t="s">
        <v>40</v>
      </c>
      <c r="O133" s="199">
        <v>0.65900000000000003</v>
      </c>
      <c r="P133" s="199">
        <f t="shared" si="1"/>
        <v>0.65900000000000003</v>
      </c>
      <c r="Q133" s="199">
        <v>4.0999999999999999E-4</v>
      </c>
      <c r="R133" s="199">
        <f t="shared" si="2"/>
        <v>4.0999999999999999E-4</v>
      </c>
      <c r="S133" s="199">
        <v>0</v>
      </c>
      <c r="T133" s="200">
        <f t="shared" si="3"/>
        <v>0</v>
      </c>
      <c r="AR133" s="201" t="s">
        <v>121</v>
      </c>
      <c r="AT133" s="201" t="s">
        <v>117</v>
      </c>
      <c r="AU133" s="201" t="s">
        <v>85</v>
      </c>
      <c r="AY133" s="106" t="s">
        <v>114</v>
      </c>
      <c r="BE133" s="202">
        <f t="shared" si="4"/>
        <v>0</v>
      </c>
      <c r="BF133" s="202">
        <f t="shared" si="5"/>
        <v>0</v>
      </c>
      <c r="BG133" s="202">
        <f t="shared" si="6"/>
        <v>0</v>
      </c>
      <c r="BH133" s="202">
        <f t="shared" si="7"/>
        <v>0</v>
      </c>
      <c r="BI133" s="202">
        <f t="shared" si="8"/>
        <v>0</v>
      </c>
      <c r="BJ133" s="106" t="s">
        <v>83</v>
      </c>
      <c r="BK133" s="202">
        <f t="shared" si="9"/>
        <v>0</v>
      </c>
      <c r="BL133" s="106" t="s">
        <v>121</v>
      </c>
      <c r="BM133" s="201" t="s">
        <v>157</v>
      </c>
    </row>
    <row r="134" spans="2:65" s="115" customFormat="1" ht="16.5" customHeight="1" x14ac:dyDescent="0.2">
      <c r="B134" s="116"/>
      <c r="C134" s="190" t="s">
        <v>158</v>
      </c>
      <c r="D134" s="190" t="s">
        <v>117</v>
      </c>
      <c r="E134" s="191" t="s">
        <v>159</v>
      </c>
      <c r="F134" s="192" t="s">
        <v>160</v>
      </c>
      <c r="G134" s="193" t="s">
        <v>120</v>
      </c>
      <c r="H134" s="194">
        <v>8</v>
      </c>
      <c r="I134" s="101"/>
      <c r="J134" s="195">
        <f t="shared" si="0"/>
        <v>0</v>
      </c>
      <c r="K134" s="196"/>
      <c r="L134" s="116"/>
      <c r="M134" s="197" t="s">
        <v>1</v>
      </c>
      <c r="N134" s="198" t="s">
        <v>40</v>
      </c>
      <c r="O134" s="199">
        <v>0.72799999999999998</v>
      </c>
      <c r="P134" s="199">
        <f t="shared" si="1"/>
        <v>5.8239999999999998</v>
      </c>
      <c r="Q134" s="199">
        <v>4.8000000000000001E-4</v>
      </c>
      <c r="R134" s="199">
        <f t="shared" si="2"/>
        <v>3.8400000000000001E-3</v>
      </c>
      <c r="S134" s="199">
        <v>0</v>
      </c>
      <c r="T134" s="200">
        <f t="shared" si="3"/>
        <v>0</v>
      </c>
      <c r="AR134" s="201" t="s">
        <v>121</v>
      </c>
      <c r="AT134" s="201" t="s">
        <v>117</v>
      </c>
      <c r="AU134" s="201" t="s">
        <v>85</v>
      </c>
      <c r="AY134" s="106" t="s">
        <v>114</v>
      </c>
      <c r="BE134" s="202">
        <f t="shared" si="4"/>
        <v>0</v>
      </c>
      <c r="BF134" s="202">
        <f t="shared" si="5"/>
        <v>0</v>
      </c>
      <c r="BG134" s="202">
        <f t="shared" si="6"/>
        <v>0</v>
      </c>
      <c r="BH134" s="202">
        <f t="shared" si="7"/>
        <v>0</v>
      </c>
      <c r="BI134" s="202">
        <f t="shared" si="8"/>
        <v>0</v>
      </c>
      <c r="BJ134" s="106" t="s">
        <v>83</v>
      </c>
      <c r="BK134" s="202">
        <f t="shared" si="9"/>
        <v>0</v>
      </c>
      <c r="BL134" s="106" t="s">
        <v>121</v>
      </c>
      <c r="BM134" s="201" t="s">
        <v>161</v>
      </c>
    </row>
    <row r="135" spans="2:65" s="115" customFormat="1" ht="16.5" customHeight="1" x14ac:dyDescent="0.2">
      <c r="B135" s="116"/>
      <c r="C135" s="190" t="s">
        <v>162</v>
      </c>
      <c r="D135" s="190" t="s">
        <v>117</v>
      </c>
      <c r="E135" s="191" t="s">
        <v>163</v>
      </c>
      <c r="F135" s="192" t="s">
        <v>164</v>
      </c>
      <c r="G135" s="193" t="s">
        <v>165</v>
      </c>
      <c r="H135" s="194">
        <v>1</v>
      </c>
      <c r="I135" s="101"/>
      <c r="J135" s="195">
        <f t="shared" si="0"/>
        <v>0</v>
      </c>
      <c r="K135" s="196"/>
      <c r="L135" s="116"/>
      <c r="M135" s="197" t="s">
        <v>1</v>
      </c>
      <c r="N135" s="198" t="s">
        <v>40</v>
      </c>
      <c r="O135" s="199">
        <v>0.157</v>
      </c>
      <c r="P135" s="199">
        <f t="shared" si="1"/>
        <v>0.157</v>
      </c>
      <c r="Q135" s="199">
        <v>0</v>
      </c>
      <c r="R135" s="199">
        <f t="shared" si="2"/>
        <v>0</v>
      </c>
      <c r="S135" s="199">
        <v>0</v>
      </c>
      <c r="T135" s="200">
        <f t="shared" si="3"/>
        <v>0</v>
      </c>
      <c r="AR135" s="201" t="s">
        <v>121</v>
      </c>
      <c r="AT135" s="201" t="s">
        <v>117</v>
      </c>
      <c r="AU135" s="201" t="s">
        <v>85</v>
      </c>
      <c r="AY135" s="106" t="s">
        <v>114</v>
      </c>
      <c r="BE135" s="202">
        <f t="shared" si="4"/>
        <v>0</v>
      </c>
      <c r="BF135" s="202">
        <f t="shared" si="5"/>
        <v>0</v>
      </c>
      <c r="BG135" s="202">
        <f t="shared" si="6"/>
        <v>0</v>
      </c>
      <c r="BH135" s="202">
        <f t="shared" si="7"/>
        <v>0</v>
      </c>
      <c r="BI135" s="202">
        <f t="shared" si="8"/>
        <v>0</v>
      </c>
      <c r="BJ135" s="106" t="s">
        <v>83</v>
      </c>
      <c r="BK135" s="202">
        <f t="shared" si="9"/>
        <v>0</v>
      </c>
      <c r="BL135" s="106" t="s">
        <v>121</v>
      </c>
      <c r="BM135" s="201" t="s">
        <v>166</v>
      </c>
    </row>
    <row r="136" spans="2:65" s="115" customFormat="1" ht="16.5" customHeight="1" x14ac:dyDescent="0.2">
      <c r="B136" s="116"/>
      <c r="C136" s="190" t="s">
        <v>167</v>
      </c>
      <c r="D136" s="190" t="s">
        <v>117</v>
      </c>
      <c r="E136" s="191" t="s">
        <v>168</v>
      </c>
      <c r="F136" s="192" t="s">
        <v>169</v>
      </c>
      <c r="G136" s="193" t="s">
        <v>165</v>
      </c>
      <c r="H136" s="194">
        <v>5</v>
      </c>
      <c r="I136" s="101"/>
      <c r="J136" s="195">
        <f t="shared" si="0"/>
        <v>0</v>
      </c>
      <c r="K136" s="196"/>
      <c r="L136" s="116"/>
      <c r="M136" s="197" t="s">
        <v>1</v>
      </c>
      <c r="N136" s="198" t="s">
        <v>40</v>
      </c>
      <c r="O136" s="199">
        <v>0.17399999999999999</v>
      </c>
      <c r="P136" s="199">
        <f t="shared" si="1"/>
        <v>0.86999999999999988</v>
      </c>
      <c r="Q136" s="199">
        <v>0</v>
      </c>
      <c r="R136" s="199">
        <f t="shared" si="2"/>
        <v>0</v>
      </c>
      <c r="S136" s="199">
        <v>0</v>
      </c>
      <c r="T136" s="200">
        <f t="shared" si="3"/>
        <v>0</v>
      </c>
      <c r="AR136" s="201" t="s">
        <v>121</v>
      </c>
      <c r="AT136" s="201" t="s">
        <v>117</v>
      </c>
      <c r="AU136" s="201" t="s">
        <v>85</v>
      </c>
      <c r="AY136" s="106" t="s">
        <v>114</v>
      </c>
      <c r="BE136" s="202">
        <f t="shared" si="4"/>
        <v>0</v>
      </c>
      <c r="BF136" s="202">
        <f t="shared" si="5"/>
        <v>0</v>
      </c>
      <c r="BG136" s="202">
        <f t="shared" si="6"/>
        <v>0</v>
      </c>
      <c r="BH136" s="202">
        <f t="shared" si="7"/>
        <v>0</v>
      </c>
      <c r="BI136" s="202">
        <f t="shared" si="8"/>
        <v>0</v>
      </c>
      <c r="BJ136" s="106" t="s">
        <v>83</v>
      </c>
      <c r="BK136" s="202">
        <f t="shared" si="9"/>
        <v>0</v>
      </c>
      <c r="BL136" s="106" t="s">
        <v>121</v>
      </c>
      <c r="BM136" s="201" t="s">
        <v>170</v>
      </c>
    </row>
    <row r="137" spans="2:65" s="115" customFormat="1" ht="21.75" customHeight="1" x14ac:dyDescent="0.2">
      <c r="B137" s="116"/>
      <c r="C137" s="190" t="s">
        <v>171</v>
      </c>
      <c r="D137" s="190" t="s">
        <v>117</v>
      </c>
      <c r="E137" s="191" t="s">
        <v>172</v>
      </c>
      <c r="F137" s="192" t="s">
        <v>173</v>
      </c>
      <c r="G137" s="193" t="s">
        <v>165</v>
      </c>
      <c r="H137" s="194">
        <v>1</v>
      </c>
      <c r="I137" s="101"/>
      <c r="J137" s="195">
        <f t="shared" si="0"/>
        <v>0</v>
      </c>
      <c r="K137" s="196"/>
      <c r="L137" s="116"/>
      <c r="M137" s="197" t="s">
        <v>1</v>
      </c>
      <c r="N137" s="198" t="s">
        <v>40</v>
      </c>
      <c r="O137" s="199">
        <v>0.25900000000000001</v>
      </c>
      <c r="P137" s="199">
        <f t="shared" si="1"/>
        <v>0.25900000000000001</v>
      </c>
      <c r="Q137" s="199">
        <v>0</v>
      </c>
      <c r="R137" s="199">
        <f t="shared" si="2"/>
        <v>0</v>
      </c>
      <c r="S137" s="199">
        <v>0</v>
      </c>
      <c r="T137" s="200">
        <f t="shared" si="3"/>
        <v>0</v>
      </c>
      <c r="AR137" s="201" t="s">
        <v>121</v>
      </c>
      <c r="AT137" s="201" t="s">
        <v>117</v>
      </c>
      <c r="AU137" s="201" t="s">
        <v>85</v>
      </c>
      <c r="AY137" s="106" t="s">
        <v>114</v>
      </c>
      <c r="BE137" s="202">
        <f t="shared" si="4"/>
        <v>0</v>
      </c>
      <c r="BF137" s="202">
        <f t="shared" si="5"/>
        <v>0</v>
      </c>
      <c r="BG137" s="202">
        <f t="shared" si="6"/>
        <v>0</v>
      </c>
      <c r="BH137" s="202">
        <f t="shared" si="7"/>
        <v>0</v>
      </c>
      <c r="BI137" s="202">
        <f t="shared" si="8"/>
        <v>0</v>
      </c>
      <c r="BJ137" s="106" t="s">
        <v>83</v>
      </c>
      <c r="BK137" s="202">
        <f t="shared" si="9"/>
        <v>0</v>
      </c>
      <c r="BL137" s="106" t="s">
        <v>121</v>
      </c>
      <c r="BM137" s="201" t="s">
        <v>174</v>
      </c>
    </row>
    <row r="138" spans="2:65" s="115" customFormat="1" ht="24.2" customHeight="1" x14ac:dyDescent="0.2">
      <c r="B138" s="116"/>
      <c r="C138" s="190" t="s">
        <v>175</v>
      </c>
      <c r="D138" s="190" t="s">
        <v>117</v>
      </c>
      <c r="E138" s="191" t="s">
        <v>176</v>
      </c>
      <c r="F138" s="192" t="s">
        <v>177</v>
      </c>
      <c r="G138" s="193" t="s">
        <v>165</v>
      </c>
      <c r="H138" s="194">
        <v>1</v>
      </c>
      <c r="I138" s="101"/>
      <c r="J138" s="195">
        <f t="shared" si="0"/>
        <v>0</v>
      </c>
      <c r="K138" s="196"/>
      <c r="L138" s="116"/>
      <c r="M138" s="197" t="s">
        <v>1</v>
      </c>
      <c r="N138" s="198" t="s">
        <v>40</v>
      </c>
      <c r="O138" s="199">
        <v>2.54</v>
      </c>
      <c r="P138" s="199">
        <f t="shared" si="1"/>
        <v>2.54</v>
      </c>
      <c r="Q138" s="199">
        <v>1.4999999999999999E-4</v>
      </c>
      <c r="R138" s="199">
        <f t="shared" si="2"/>
        <v>1.4999999999999999E-4</v>
      </c>
      <c r="S138" s="199">
        <v>0</v>
      </c>
      <c r="T138" s="200">
        <f t="shared" si="3"/>
        <v>0</v>
      </c>
      <c r="AR138" s="201" t="s">
        <v>121</v>
      </c>
      <c r="AT138" s="201" t="s">
        <v>117</v>
      </c>
      <c r="AU138" s="201" t="s">
        <v>85</v>
      </c>
      <c r="AY138" s="106" t="s">
        <v>114</v>
      </c>
      <c r="BE138" s="202">
        <f t="shared" si="4"/>
        <v>0</v>
      </c>
      <c r="BF138" s="202">
        <f t="shared" si="5"/>
        <v>0</v>
      </c>
      <c r="BG138" s="202">
        <f t="shared" si="6"/>
        <v>0</v>
      </c>
      <c r="BH138" s="202">
        <f t="shared" si="7"/>
        <v>0</v>
      </c>
      <c r="BI138" s="202">
        <f t="shared" si="8"/>
        <v>0</v>
      </c>
      <c r="BJ138" s="106" t="s">
        <v>83</v>
      </c>
      <c r="BK138" s="202">
        <f t="shared" si="9"/>
        <v>0</v>
      </c>
      <c r="BL138" s="106" t="s">
        <v>121</v>
      </c>
      <c r="BM138" s="201" t="s">
        <v>178</v>
      </c>
    </row>
    <row r="139" spans="2:65" s="115" customFormat="1" ht="24.2" customHeight="1" x14ac:dyDescent="0.2">
      <c r="B139" s="116"/>
      <c r="C139" s="203" t="s">
        <v>8</v>
      </c>
      <c r="D139" s="203" t="s">
        <v>123</v>
      </c>
      <c r="E139" s="204" t="s">
        <v>179</v>
      </c>
      <c r="F139" s="205" t="s">
        <v>180</v>
      </c>
      <c r="G139" s="206" t="s">
        <v>165</v>
      </c>
      <c r="H139" s="207">
        <v>1</v>
      </c>
      <c r="I139" s="102"/>
      <c r="J139" s="208">
        <f t="shared" si="0"/>
        <v>0</v>
      </c>
      <c r="K139" s="209"/>
      <c r="L139" s="210"/>
      <c r="M139" s="211" t="s">
        <v>1</v>
      </c>
      <c r="N139" s="212" t="s">
        <v>40</v>
      </c>
      <c r="O139" s="199">
        <v>0</v>
      </c>
      <c r="P139" s="199">
        <f t="shared" si="1"/>
        <v>0</v>
      </c>
      <c r="Q139" s="199">
        <v>2.5899999999999999E-3</v>
      </c>
      <c r="R139" s="199">
        <f t="shared" si="2"/>
        <v>2.5899999999999999E-3</v>
      </c>
      <c r="S139" s="199">
        <v>0</v>
      </c>
      <c r="T139" s="200">
        <f t="shared" si="3"/>
        <v>0</v>
      </c>
      <c r="AR139" s="201" t="s">
        <v>126</v>
      </c>
      <c r="AT139" s="201" t="s">
        <v>123</v>
      </c>
      <c r="AU139" s="201" t="s">
        <v>85</v>
      </c>
      <c r="AY139" s="106" t="s">
        <v>114</v>
      </c>
      <c r="BE139" s="202">
        <f t="shared" si="4"/>
        <v>0</v>
      </c>
      <c r="BF139" s="202">
        <f t="shared" si="5"/>
        <v>0</v>
      </c>
      <c r="BG139" s="202">
        <f t="shared" si="6"/>
        <v>0</v>
      </c>
      <c r="BH139" s="202">
        <f t="shared" si="7"/>
        <v>0</v>
      </c>
      <c r="BI139" s="202">
        <f t="shared" si="8"/>
        <v>0</v>
      </c>
      <c r="BJ139" s="106" t="s">
        <v>83</v>
      </c>
      <c r="BK139" s="202">
        <f t="shared" si="9"/>
        <v>0</v>
      </c>
      <c r="BL139" s="106" t="s">
        <v>121</v>
      </c>
      <c r="BM139" s="201" t="s">
        <v>181</v>
      </c>
    </row>
    <row r="140" spans="2:65" s="115" customFormat="1" ht="16.5" customHeight="1" x14ac:dyDescent="0.2">
      <c r="B140" s="116"/>
      <c r="C140" s="203" t="s">
        <v>121</v>
      </c>
      <c r="D140" s="203" t="s">
        <v>123</v>
      </c>
      <c r="E140" s="204" t="s">
        <v>182</v>
      </c>
      <c r="F140" s="205" t="s">
        <v>183</v>
      </c>
      <c r="G140" s="206" t="s">
        <v>165</v>
      </c>
      <c r="H140" s="207">
        <v>1</v>
      </c>
      <c r="I140" s="102"/>
      <c r="J140" s="208">
        <f t="shared" si="0"/>
        <v>0</v>
      </c>
      <c r="K140" s="209"/>
      <c r="L140" s="210"/>
      <c r="M140" s="211" t="s">
        <v>1</v>
      </c>
      <c r="N140" s="212" t="s">
        <v>40</v>
      </c>
      <c r="O140" s="199">
        <v>0</v>
      </c>
      <c r="P140" s="199">
        <f t="shared" si="1"/>
        <v>0</v>
      </c>
      <c r="Q140" s="199">
        <v>4.0999999999999999E-4</v>
      </c>
      <c r="R140" s="199">
        <f t="shared" si="2"/>
        <v>4.0999999999999999E-4</v>
      </c>
      <c r="S140" s="199">
        <v>0</v>
      </c>
      <c r="T140" s="200">
        <f t="shared" si="3"/>
        <v>0</v>
      </c>
      <c r="AR140" s="201" t="s">
        <v>126</v>
      </c>
      <c r="AT140" s="201" t="s">
        <v>123</v>
      </c>
      <c r="AU140" s="201" t="s">
        <v>85</v>
      </c>
      <c r="AY140" s="106" t="s">
        <v>114</v>
      </c>
      <c r="BE140" s="202">
        <f t="shared" si="4"/>
        <v>0</v>
      </c>
      <c r="BF140" s="202">
        <f t="shared" si="5"/>
        <v>0</v>
      </c>
      <c r="BG140" s="202">
        <f t="shared" si="6"/>
        <v>0</v>
      </c>
      <c r="BH140" s="202">
        <f t="shared" si="7"/>
        <v>0</v>
      </c>
      <c r="BI140" s="202">
        <f t="shared" si="8"/>
        <v>0</v>
      </c>
      <c r="BJ140" s="106" t="s">
        <v>83</v>
      </c>
      <c r="BK140" s="202">
        <f t="shared" si="9"/>
        <v>0</v>
      </c>
      <c r="BL140" s="106" t="s">
        <v>121</v>
      </c>
      <c r="BM140" s="201" t="s">
        <v>184</v>
      </c>
    </row>
    <row r="141" spans="2:65" s="115" customFormat="1" ht="16.5" customHeight="1" x14ac:dyDescent="0.2">
      <c r="B141" s="116"/>
      <c r="C141" s="190" t="s">
        <v>185</v>
      </c>
      <c r="D141" s="190" t="s">
        <v>117</v>
      </c>
      <c r="E141" s="191" t="s">
        <v>186</v>
      </c>
      <c r="F141" s="192" t="s">
        <v>187</v>
      </c>
      <c r="G141" s="193" t="s">
        <v>165</v>
      </c>
      <c r="H141" s="194">
        <v>2</v>
      </c>
      <c r="I141" s="101"/>
      <c r="J141" s="195">
        <f t="shared" si="0"/>
        <v>0</v>
      </c>
      <c r="K141" s="196"/>
      <c r="L141" s="116"/>
      <c r="M141" s="197" t="s">
        <v>1</v>
      </c>
      <c r="N141" s="198" t="s">
        <v>40</v>
      </c>
      <c r="O141" s="199">
        <v>0.44500000000000001</v>
      </c>
      <c r="P141" s="199">
        <f t="shared" si="1"/>
        <v>0.89</v>
      </c>
      <c r="Q141" s="199">
        <v>0</v>
      </c>
      <c r="R141" s="199">
        <f t="shared" si="2"/>
        <v>0</v>
      </c>
      <c r="S141" s="199">
        <v>4.1999999999999997E-3</v>
      </c>
      <c r="T141" s="200">
        <f t="shared" si="3"/>
        <v>8.3999999999999995E-3</v>
      </c>
      <c r="AR141" s="201" t="s">
        <v>121</v>
      </c>
      <c r="AT141" s="201" t="s">
        <v>117</v>
      </c>
      <c r="AU141" s="201" t="s">
        <v>85</v>
      </c>
      <c r="AY141" s="106" t="s">
        <v>114</v>
      </c>
      <c r="BE141" s="202">
        <f t="shared" si="4"/>
        <v>0</v>
      </c>
      <c r="BF141" s="202">
        <f t="shared" si="5"/>
        <v>0</v>
      </c>
      <c r="BG141" s="202">
        <f t="shared" si="6"/>
        <v>0</v>
      </c>
      <c r="BH141" s="202">
        <f t="shared" si="7"/>
        <v>0</v>
      </c>
      <c r="BI141" s="202">
        <f t="shared" si="8"/>
        <v>0</v>
      </c>
      <c r="BJ141" s="106" t="s">
        <v>83</v>
      </c>
      <c r="BK141" s="202">
        <f t="shared" si="9"/>
        <v>0</v>
      </c>
      <c r="BL141" s="106" t="s">
        <v>121</v>
      </c>
      <c r="BM141" s="201" t="s">
        <v>188</v>
      </c>
    </row>
    <row r="142" spans="2:65" s="115" customFormat="1" ht="24.2" customHeight="1" x14ac:dyDescent="0.2">
      <c r="B142" s="116"/>
      <c r="C142" s="190" t="s">
        <v>189</v>
      </c>
      <c r="D142" s="190" t="s">
        <v>117</v>
      </c>
      <c r="E142" s="191" t="s">
        <v>190</v>
      </c>
      <c r="F142" s="192" t="s">
        <v>191</v>
      </c>
      <c r="G142" s="193" t="s">
        <v>165</v>
      </c>
      <c r="H142" s="194">
        <v>2</v>
      </c>
      <c r="I142" s="101"/>
      <c r="J142" s="195">
        <f t="shared" si="0"/>
        <v>0</v>
      </c>
      <c r="K142" s="196"/>
      <c r="L142" s="116"/>
      <c r="M142" s="197" t="s">
        <v>1</v>
      </c>
      <c r="N142" s="198" t="s">
        <v>40</v>
      </c>
      <c r="O142" s="199">
        <v>0.113</v>
      </c>
      <c r="P142" s="199">
        <f t="shared" si="1"/>
        <v>0.22600000000000001</v>
      </c>
      <c r="Q142" s="199">
        <v>6.0000000000000002E-5</v>
      </c>
      <c r="R142" s="199">
        <f t="shared" si="2"/>
        <v>1.2E-4</v>
      </c>
      <c r="S142" s="199">
        <v>0</v>
      </c>
      <c r="T142" s="200">
        <f t="shared" si="3"/>
        <v>0</v>
      </c>
      <c r="AR142" s="201" t="s">
        <v>121</v>
      </c>
      <c r="AT142" s="201" t="s">
        <v>117</v>
      </c>
      <c r="AU142" s="201" t="s">
        <v>85</v>
      </c>
      <c r="AY142" s="106" t="s">
        <v>114</v>
      </c>
      <c r="BE142" s="202">
        <f t="shared" si="4"/>
        <v>0</v>
      </c>
      <c r="BF142" s="202">
        <f t="shared" si="5"/>
        <v>0</v>
      </c>
      <c r="BG142" s="202">
        <f t="shared" si="6"/>
        <v>0</v>
      </c>
      <c r="BH142" s="202">
        <f t="shared" si="7"/>
        <v>0</v>
      </c>
      <c r="BI142" s="202">
        <f t="shared" si="8"/>
        <v>0</v>
      </c>
      <c r="BJ142" s="106" t="s">
        <v>83</v>
      </c>
      <c r="BK142" s="202">
        <f t="shared" si="9"/>
        <v>0</v>
      </c>
      <c r="BL142" s="106" t="s">
        <v>121</v>
      </c>
      <c r="BM142" s="201" t="s">
        <v>192</v>
      </c>
    </row>
    <row r="143" spans="2:65" s="115" customFormat="1" ht="33" customHeight="1" x14ac:dyDescent="0.2">
      <c r="B143" s="116"/>
      <c r="C143" s="203" t="s">
        <v>193</v>
      </c>
      <c r="D143" s="203" t="s">
        <v>123</v>
      </c>
      <c r="E143" s="204" t="s">
        <v>194</v>
      </c>
      <c r="F143" s="205" t="s">
        <v>195</v>
      </c>
      <c r="G143" s="206" t="s">
        <v>165</v>
      </c>
      <c r="H143" s="207">
        <v>2</v>
      </c>
      <c r="I143" s="102"/>
      <c r="J143" s="208">
        <f t="shared" si="0"/>
        <v>0</v>
      </c>
      <c r="K143" s="209"/>
      <c r="L143" s="210"/>
      <c r="M143" s="211" t="s">
        <v>1</v>
      </c>
      <c r="N143" s="212" t="s">
        <v>40</v>
      </c>
      <c r="O143" s="199">
        <v>0</v>
      </c>
      <c r="P143" s="199">
        <f t="shared" si="1"/>
        <v>0</v>
      </c>
      <c r="Q143" s="199">
        <v>1.08E-3</v>
      </c>
      <c r="R143" s="199">
        <f t="shared" si="2"/>
        <v>2.16E-3</v>
      </c>
      <c r="S143" s="199">
        <v>0</v>
      </c>
      <c r="T143" s="200">
        <f t="shared" si="3"/>
        <v>0</v>
      </c>
      <c r="AR143" s="201" t="s">
        <v>126</v>
      </c>
      <c r="AT143" s="201" t="s">
        <v>123</v>
      </c>
      <c r="AU143" s="201" t="s">
        <v>85</v>
      </c>
      <c r="AY143" s="106" t="s">
        <v>114</v>
      </c>
      <c r="BE143" s="202">
        <f t="shared" si="4"/>
        <v>0</v>
      </c>
      <c r="BF143" s="202">
        <f t="shared" si="5"/>
        <v>0</v>
      </c>
      <c r="BG143" s="202">
        <f t="shared" si="6"/>
        <v>0</v>
      </c>
      <c r="BH143" s="202">
        <f t="shared" si="7"/>
        <v>0</v>
      </c>
      <c r="BI143" s="202">
        <f t="shared" si="8"/>
        <v>0</v>
      </c>
      <c r="BJ143" s="106" t="s">
        <v>83</v>
      </c>
      <c r="BK143" s="202">
        <f t="shared" si="9"/>
        <v>0</v>
      </c>
      <c r="BL143" s="106" t="s">
        <v>121</v>
      </c>
      <c r="BM143" s="201" t="s">
        <v>196</v>
      </c>
    </row>
    <row r="144" spans="2:65" s="115" customFormat="1" ht="24.2" customHeight="1" x14ac:dyDescent="0.2">
      <c r="B144" s="116"/>
      <c r="C144" s="190" t="s">
        <v>197</v>
      </c>
      <c r="D144" s="190" t="s">
        <v>117</v>
      </c>
      <c r="E144" s="191" t="s">
        <v>198</v>
      </c>
      <c r="F144" s="192" t="s">
        <v>199</v>
      </c>
      <c r="G144" s="193" t="s">
        <v>165</v>
      </c>
      <c r="H144" s="194">
        <v>1</v>
      </c>
      <c r="I144" s="101"/>
      <c r="J144" s="195">
        <f t="shared" si="0"/>
        <v>0</v>
      </c>
      <c r="K144" s="196"/>
      <c r="L144" s="116"/>
      <c r="M144" s="197" t="s">
        <v>1</v>
      </c>
      <c r="N144" s="198" t="s">
        <v>40</v>
      </c>
      <c r="O144" s="199">
        <v>0.113</v>
      </c>
      <c r="P144" s="199">
        <f t="shared" si="1"/>
        <v>0.113</v>
      </c>
      <c r="Q144" s="199">
        <v>5.1000000000000004E-4</v>
      </c>
      <c r="R144" s="199">
        <f t="shared" si="2"/>
        <v>5.1000000000000004E-4</v>
      </c>
      <c r="S144" s="199">
        <v>0</v>
      </c>
      <c r="T144" s="200">
        <f t="shared" si="3"/>
        <v>0</v>
      </c>
      <c r="AR144" s="201" t="s">
        <v>121</v>
      </c>
      <c r="AT144" s="201" t="s">
        <v>117</v>
      </c>
      <c r="AU144" s="201" t="s">
        <v>85</v>
      </c>
      <c r="AY144" s="106" t="s">
        <v>114</v>
      </c>
      <c r="BE144" s="202">
        <f t="shared" si="4"/>
        <v>0</v>
      </c>
      <c r="BF144" s="202">
        <f t="shared" si="5"/>
        <v>0</v>
      </c>
      <c r="BG144" s="202">
        <f t="shared" si="6"/>
        <v>0</v>
      </c>
      <c r="BH144" s="202">
        <f t="shared" si="7"/>
        <v>0</v>
      </c>
      <c r="BI144" s="202">
        <f t="shared" si="8"/>
        <v>0</v>
      </c>
      <c r="BJ144" s="106" t="s">
        <v>83</v>
      </c>
      <c r="BK144" s="202">
        <f t="shared" si="9"/>
        <v>0</v>
      </c>
      <c r="BL144" s="106" t="s">
        <v>121</v>
      </c>
      <c r="BM144" s="201" t="s">
        <v>200</v>
      </c>
    </row>
    <row r="145" spans="2:65" s="115" customFormat="1" ht="24.2" customHeight="1" x14ac:dyDescent="0.2">
      <c r="B145" s="116"/>
      <c r="C145" s="190" t="s">
        <v>7</v>
      </c>
      <c r="D145" s="190" t="s">
        <v>117</v>
      </c>
      <c r="E145" s="191" t="s">
        <v>201</v>
      </c>
      <c r="F145" s="192" t="s">
        <v>202</v>
      </c>
      <c r="G145" s="193" t="s">
        <v>165</v>
      </c>
      <c r="H145" s="194">
        <v>1</v>
      </c>
      <c r="I145" s="101"/>
      <c r="J145" s="195">
        <f t="shared" si="0"/>
        <v>0</v>
      </c>
      <c r="K145" s="196"/>
      <c r="L145" s="116"/>
      <c r="M145" s="197" t="s">
        <v>1</v>
      </c>
      <c r="N145" s="198" t="s">
        <v>40</v>
      </c>
      <c r="O145" s="199">
        <v>0.113</v>
      </c>
      <c r="P145" s="199">
        <f t="shared" si="1"/>
        <v>0.113</v>
      </c>
      <c r="Q145" s="199">
        <v>2.0000000000000002E-5</v>
      </c>
      <c r="R145" s="199">
        <f t="shared" si="2"/>
        <v>2.0000000000000002E-5</v>
      </c>
      <c r="S145" s="199">
        <v>0</v>
      </c>
      <c r="T145" s="200">
        <f t="shared" si="3"/>
        <v>0</v>
      </c>
      <c r="AR145" s="201" t="s">
        <v>121</v>
      </c>
      <c r="AT145" s="201" t="s">
        <v>117</v>
      </c>
      <c r="AU145" s="201" t="s">
        <v>85</v>
      </c>
      <c r="AY145" s="106" t="s">
        <v>114</v>
      </c>
      <c r="BE145" s="202">
        <f t="shared" si="4"/>
        <v>0</v>
      </c>
      <c r="BF145" s="202">
        <f t="shared" si="5"/>
        <v>0</v>
      </c>
      <c r="BG145" s="202">
        <f t="shared" si="6"/>
        <v>0</v>
      </c>
      <c r="BH145" s="202">
        <f t="shared" si="7"/>
        <v>0</v>
      </c>
      <c r="BI145" s="202">
        <f t="shared" si="8"/>
        <v>0</v>
      </c>
      <c r="BJ145" s="106" t="s">
        <v>83</v>
      </c>
      <c r="BK145" s="202">
        <f t="shared" si="9"/>
        <v>0</v>
      </c>
      <c r="BL145" s="106" t="s">
        <v>121</v>
      </c>
      <c r="BM145" s="201" t="s">
        <v>203</v>
      </c>
    </row>
    <row r="146" spans="2:65" s="115" customFormat="1" ht="24.2" customHeight="1" x14ac:dyDescent="0.2">
      <c r="B146" s="116"/>
      <c r="C146" s="203" t="s">
        <v>204</v>
      </c>
      <c r="D146" s="203" t="s">
        <v>123</v>
      </c>
      <c r="E146" s="204" t="s">
        <v>205</v>
      </c>
      <c r="F146" s="205" t="s">
        <v>206</v>
      </c>
      <c r="G146" s="206" t="s">
        <v>165</v>
      </c>
      <c r="H146" s="207">
        <v>1</v>
      </c>
      <c r="I146" s="102"/>
      <c r="J146" s="208">
        <f t="shared" si="0"/>
        <v>0</v>
      </c>
      <c r="K146" s="209"/>
      <c r="L146" s="210"/>
      <c r="M146" s="211" t="s">
        <v>1</v>
      </c>
      <c r="N146" s="212" t="s">
        <v>40</v>
      </c>
      <c r="O146" s="199">
        <v>0</v>
      </c>
      <c r="P146" s="199">
        <f t="shared" si="1"/>
        <v>0</v>
      </c>
      <c r="Q146" s="199">
        <v>4.6000000000000001E-4</v>
      </c>
      <c r="R146" s="199">
        <f t="shared" si="2"/>
        <v>4.6000000000000001E-4</v>
      </c>
      <c r="S146" s="199">
        <v>0</v>
      </c>
      <c r="T146" s="200">
        <f t="shared" si="3"/>
        <v>0</v>
      </c>
      <c r="AR146" s="201" t="s">
        <v>126</v>
      </c>
      <c r="AT146" s="201" t="s">
        <v>123</v>
      </c>
      <c r="AU146" s="201" t="s">
        <v>85</v>
      </c>
      <c r="AY146" s="106" t="s">
        <v>114</v>
      </c>
      <c r="BE146" s="202">
        <f t="shared" si="4"/>
        <v>0</v>
      </c>
      <c r="BF146" s="202">
        <f t="shared" si="5"/>
        <v>0</v>
      </c>
      <c r="BG146" s="202">
        <f t="shared" si="6"/>
        <v>0</v>
      </c>
      <c r="BH146" s="202">
        <f t="shared" si="7"/>
        <v>0</v>
      </c>
      <c r="BI146" s="202">
        <f t="shared" si="8"/>
        <v>0</v>
      </c>
      <c r="BJ146" s="106" t="s">
        <v>83</v>
      </c>
      <c r="BK146" s="202">
        <f t="shared" si="9"/>
        <v>0</v>
      </c>
      <c r="BL146" s="106" t="s">
        <v>121</v>
      </c>
      <c r="BM146" s="201" t="s">
        <v>207</v>
      </c>
    </row>
    <row r="147" spans="2:65" s="115" customFormat="1" ht="21.75" customHeight="1" x14ac:dyDescent="0.2">
      <c r="B147" s="116"/>
      <c r="C147" s="190" t="s">
        <v>208</v>
      </c>
      <c r="D147" s="190" t="s">
        <v>117</v>
      </c>
      <c r="E147" s="191" t="s">
        <v>209</v>
      </c>
      <c r="F147" s="192" t="s">
        <v>210</v>
      </c>
      <c r="G147" s="193" t="s">
        <v>120</v>
      </c>
      <c r="H147" s="194">
        <v>34</v>
      </c>
      <c r="I147" s="101"/>
      <c r="J147" s="195">
        <f t="shared" si="0"/>
        <v>0</v>
      </c>
      <c r="K147" s="196"/>
      <c r="L147" s="116"/>
      <c r="M147" s="197" t="s">
        <v>1</v>
      </c>
      <c r="N147" s="198" t="s">
        <v>40</v>
      </c>
      <c r="O147" s="199">
        <v>4.8000000000000001E-2</v>
      </c>
      <c r="P147" s="199">
        <f t="shared" si="1"/>
        <v>1.6320000000000001</v>
      </c>
      <c r="Q147" s="199">
        <v>0</v>
      </c>
      <c r="R147" s="199">
        <f t="shared" si="2"/>
        <v>0</v>
      </c>
      <c r="S147" s="199">
        <v>0</v>
      </c>
      <c r="T147" s="200">
        <f t="shared" si="3"/>
        <v>0</v>
      </c>
      <c r="AR147" s="201" t="s">
        <v>121</v>
      </c>
      <c r="AT147" s="201" t="s">
        <v>117</v>
      </c>
      <c r="AU147" s="201" t="s">
        <v>85</v>
      </c>
      <c r="AY147" s="106" t="s">
        <v>114</v>
      </c>
      <c r="BE147" s="202">
        <f t="shared" si="4"/>
        <v>0</v>
      </c>
      <c r="BF147" s="202">
        <f t="shared" si="5"/>
        <v>0</v>
      </c>
      <c r="BG147" s="202">
        <f t="shared" si="6"/>
        <v>0</v>
      </c>
      <c r="BH147" s="202">
        <f t="shared" si="7"/>
        <v>0</v>
      </c>
      <c r="BI147" s="202">
        <f t="shared" si="8"/>
        <v>0</v>
      </c>
      <c r="BJ147" s="106" t="s">
        <v>83</v>
      </c>
      <c r="BK147" s="202">
        <f t="shared" si="9"/>
        <v>0</v>
      </c>
      <c r="BL147" s="106" t="s">
        <v>121</v>
      </c>
      <c r="BM147" s="201" t="s">
        <v>211</v>
      </c>
    </row>
    <row r="148" spans="2:65" s="115" customFormat="1" ht="33" customHeight="1" x14ac:dyDescent="0.2">
      <c r="B148" s="116"/>
      <c r="C148" s="190" t="s">
        <v>212</v>
      </c>
      <c r="D148" s="190" t="s">
        <v>117</v>
      </c>
      <c r="E148" s="191" t="s">
        <v>213</v>
      </c>
      <c r="F148" s="192" t="s">
        <v>214</v>
      </c>
      <c r="G148" s="193" t="s">
        <v>215</v>
      </c>
      <c r="H148" s="194">
        <v>1.7999999999999999E-2</v>
      </c>
      <c r="I148" s="101"/>
      <c r="J148" s="195">
        <f t="shared" si="0"/>
        <v>0</v>
      </c>
      <c r="K148" s="196"/>
      <c r="L148" s="116"/>
      <c r="M148" s="197" t="s">
        <v>1</v>
      </c>
      <c r="N148" s="198" t="s">
        <v>40</v>
      </c>
      <c r="O148" s="199">
        <v>4.93</v>
      </c>
      <c r="P148" s="199">
        <f t="shared" si="1"/>
        <v>8.8739999999999986E-2</v>
      </c>
      <c r="Q148" s="199">
        <v>0</v>
      </c>
      <c r="R148" s="199">
        <f t="shared" si="2"/>
        <v>0</v>
      </c>
      <c r="S148" s="199">
        <v>0</v>
      </c>
      <c r="T148" s="200">
        <f t="shared" si="3"/>
        <v>0</v>
      </c>
      <c r="AR148" s="201" t="s">
        <v>121</v>
      </c>
      <c r="AT148" s="201" t="s">
        <v>117</v>
      </c>
      <c r="AU148" s="201" t="s">
        <v>85</v>
      </c>
      <c r="AY148" s="106" t="s">
        <v>114</v>
      </c>
      <c r="BE148" s="202">
        <f t="shared" si="4"/>
        <v>0</v>
      </c>
      <c r="BF148" s="202">
        <f t="shared" si="5"/>
        <v>0</v>
      </c>
      <c r="BG148" s="202">
        <f t="shared" si="6"/>
        <v>0</v>
      </c>
      <c r="BH148" s="202">
        <f t="shared" si="7"/>
        <v>0</v>
      </c>
      <c r="BI148" s="202">
        <f t="shared" si="8"/>
        <v>0</v>
      </c>
      <c r="BJ148" s="106" t="s">
        <v>83</v>
      </c>
      <c r="BK148" s="202">
        <f t="shared" si="9"/>
        <v>0</v>
      </c>
      <c r="BL148" s="106" t="s">
        <v>121</v>
      </c>
      <c r="BM148" s="201" t="s">
        <v>216</v>
      </c>
    </row>
    <row r="149" spans="2:65" s="115" customFormat="1" ht="24.2" customHeight="1" x14ac:dyDescent="0.2">
      <c r="B149" s="116"/>
      <c r="C149" s="190" t="s">
        <v>217</v>
      </c>
      <c r="D149" s="190" t="s">
        <v>117</v>
      </c>
      <c r="E149" s="191" t="s">
        <v>218</v>
      </c>
      <c r="F149" s="192" t="s">
        <v>219</v>
      </c>
      <c r="G149" s="193" t="s">
        <v>215</v>
      </c>
      <c r="H149" s="194">
        <v>0.05</v>
      </c>
      <c r="I149" s="101"/>
      <c r="J149" s="195">
        <f t="shared" si="0"/>
        <v>0</v>
      </c>
      <c r="K149" s="196"/>
      <c r="L149" s="116"/>
      <c r="M149" s="197" t="s">
        <v>1</v>
      </c>
      <c r="N149" s="198" t="s">
        <v>40</v>
      </c>
      <c r="O149" s="199">
        <v>1.575</v>
      </c>
      <c r="P149" s="199">
        <f t="shared" si="1"/>
        <v>7.8750000000000001E-2</v>
      </c>
      <c r="Q149" s="199">
        <v>0</v>
      </c>
      <c r="R149" s="199">
        <f t="shared" si="2"/>
        <v>0</v>
      </c>
      <c r="S149" s="199">
        <v>0</v>
      </c>
      <c r="T149" s="200">
        <f t="shared" si="3"/>
        <v>0</v>
      </c>
      <c r="AR149" s="201" t="s">
        <v>121</v>
      </c>
      <c r="AT149" s="201" t="s">
        <v>117</v>
      </c>
      <c r="AU149" s="201" t="s">
        <v>85</v>
      </c>
      <c r="AY149" s="106" t="s">
        <v>114</v>
      </c>
      <c r="BE149" s="202">
        <f t="shared" si="4"/>
        <v>0</v>
      </c>
      <c r="BF149" s="202">
        <f t="shared" si="5"/>
        <v>0</v>
      </c>
      <c r="BG149" s="202">
        <f t="shared" si="6"/>
        <v>0</v>
      </c>
      <c r="BH149" s="202">
        <f t="shared" si="7"/>
        <v>0</v>
      </c>
      <c r="BI149" s="202">
        <f t="shared" si="8"/>
        <v>0</v>
      </c>
      <c r="BJ149" s="106" t="s">
        <v>83</v>
      </c>
      <c r="BK149" s="202">
        <f t="shared" si="9"/>
        <v>0</v>
      </c>
      <c r="BL149" s="106" t="s">
        <v>121</v>
      </c>
      <c r="BM149" s="201" t="s">
        <v>220</v>
      </c>
    </row>
    <row r="150" spans="2:65" s="178" customFormat="1" ht="22.9" customHeight="1" x14ac:dyDescent="0.2">
      <c r="B150" s="179"/>
      <c r="D150" s="180" t="s">
        <v>74</v>
      </c>
      <c r="E150" s="188" t="s">
        <v>221</v>
      </c>
      <c r="F150" s="188" t="s">
        <v>222</v>
      </c>
      <c r="J150" s="189">
        <f>BK150</f>
        <v>0</v>
      </c>
      <c r="L150" s="179"/>
      <c r="M150" s="183"/>
      <c r="P150" s="184">
        <f>SUM(P151:P170)</f>
        <v>18.839160000000003</v>
      </c>
      <c r="R150" s="184">
        <f>SUM(R151:R170)</f>
        <v>1.9960000000000002E-2</v>
      </c>
      <c r="T150" s="185">
        <f>SUM(T151:T170)</f>
        <v>1.8009999999999998E-2</v>
      </c>
      <c r="AR150" s="180" t="s">
        <v>85</v>
      </c>
      <c r="AT150" s="186" t="s">
        <v>74</v>
      </c>
      <c r="AU150" s="186" t="s">
        <v>83</v>
      </c>
      <c r="AY150" s="180" t="s">
        <v>114</v>
      </c>
      <c r="BK150" s="187">
        <f>SUM(BK151:BK170)</f>
        <v>0</v>
      </c>
    </row>
    <row r="151" spans="2:65" s="115" customFormat="1" ht="21.75" customHeight="1" x14ac:dyDescent="0.2">
      <c r="B151" s="116"/>
      <c r="C151" s="190" t="s">
        <v>223</v>
      </c>
      <c r="D151" s="190" t="s">
        <v>117</v>
      </c>
      <c r="E151" s="191" t="s">
        <v>224</v>
      </c>
      <c r="F151" s="192" t="s">
        <v>225</v>
      </c>
      <c r="G151" s="193" t="s">
        <v>120</v>
      </c>
      <c r="H151" s="194">
        <v>15</v>
      </c>
      <c r="I151" s="101"/>
      <c r="J151" s="195">
        <f t="shared" ref="J151:J170" si="10">ROUND(I151*H151,2)</f>
        <v>0</v>
      </c>
      <c r="K151" s="196"/>
      <c r="L151" s="116"/>
      <c r="M151" s="197" t="s">
        <v>1</v>
      </c>
      <c r="N151" s="198" t="s">
        <v>40</v>
      </c>
      <c r="O151" s="199">
        <v>8.3000000000000004E-2</v>
      </c>
      <c r="P151" s="199">
        <f t="shared" ref="P151:P170" si="11">O151*H151</f>
        <v>1.2450000000000001</v>
      </c>
      <c r="Q151" s="199">
        <v>0</v>
      </c>
      <c r="R151" s="199">
        <f t="shared" ref="R151:R170" si="12">Q151*H151</f>
        <v>0</v>
      </c>
      <c r="S151" s="199">
        <v>2.9E-4</v>
      </c>
      <c r="T151" s="200">
        <f t="shared" ref="T151:T170" si="13">S151*H151</f>
        <v>4.3499999999999997E-3</v>
      </c>
      <c r="AR151" s="201" t="s">
        <v>121</v>
      </c>
      <c r="AT151" s="201" t="s">
        <v>117</v>
      </c>
      <c r="AU151" s="201" t="s">
        <v>85</v>
      </c>
      <c r="AY151" s="106" t="s">
        <v>114</v>
      </c>
      <c r="BE151" s="202">
        <f t="shared" ref="BE151:BE170" si="14">IF(N151="základní",J151,0)</f>
        <v>0</v>
      </c>
      <c r="BF151" s="202">
        <f t="shared" ref="BF151:BF170" si="15">IF(N151="snížená",J151,0)</f>
        <v>0</v>
      </c>
      <c r="BG151" s="202">
        <f t="shared" ref="BG151:BG170" si="16">IF(N151="zákl. přenesená",J151,0)</f>
        <v>0</v>
      </c>
      <c r="BH151" s="202">
        <f t="shared" ref="BH151:BH170" si="17">IF(N151="sníž. přenesená",J151,0)</f>
        <v>0</v>
      </c>
      <c r="BI151" s="202">
        <f t="shared" ref="BI151:BI170" si="18">IF(N151="nulová",J151,0)</f>
        <v>0</v>
      </c>
      <c r="BJ151" s="106" t="s">
        <v>83</v>
      </c>
      <c r="BK151" s="202">
        <f t="shared" ref="BK151:BK170" si="19">ROUND(I151*H151,2)</f>
        <v>0</v>
      </c>
      <c r="BL151" s="106" t="s">
        <v>121</v>
      </c>
      <c r="BM151" s="201" t="s">
        <v>226</v>
      </c>
    </row>
    <row r="152" spans="2:65" s="115" customFormat="1" ht="21.75" customHeight="1" x14ac:dyDescent="0.2">
      <c r="B152" s="116"/>
      <c r="C152" s="190" t="s">
        <v>227</v>
      </c>
      <c r="D152" s="190" t="s">
        <v>117</v>
      </c>
      <c r="E152" s="191" t="s">
        <v>228</v>
      </c>
      <c r="F152" s="192" t="s">
        <v>229</v>
      </c>
      <c r="G152" s="193" t="s">
        <v>165</v>
      </c>
      <c r="H152" s="194">
        <v>2</v>
      </c>
      <c r="I152" s="101"/>
      <c r="J152" s="195">
        <f t="shared" si="10"/>
        <v>0</v>
      </c>
      <c r="K152" s="196"/>
      <c r="L152" s="116"/>
      <c r="M152" s="197" t="s">
        <v>1</v>
      </c>
      <c r="N152" s="198" t="s">
        <v>40</v>
      </c>
      <c r="O152" s="199">
        <v>1.7000000000000001E-2</v>
      </c>
      <c r="P152" s="199">
        <f t="shared" si="11"/>
        <v>3.4000000000000002E-2</v>
      </c>
      <c r="Q152" s="199">
        <v>0</v>
      </c>
      <c r="R152" s="199">
        <f t="shared" si="12"/>
        <v>0</v>
      </c>
      <c r="S152" s="199">
        <v>0</v>
      </c>
      <c r="T152" s="200">
        <f t="shared" si="13"/>
        <v>0</v>
      </c>
      <c r="AR152" s="201" t="s">
        <v>121</v>
      </c>
      <c r="AT152" s="201" t="s">
        <v>117</v>
      </c>
      <c r="AU152" s="201" t="s">
        <v>85</v>
      </c>
      <c r="AY152" s="106" t="s">
        <v>114</v>
      </c>
      <c r="BE152" s="202">
        <f t="shared" si="14"/>
        <v>0</v>
      </c>
      <c r="BF152" s="202">
        <f t="shared" si="15"/>
        <v>0</v>
      </c>
      <c r="BG152" s="202">
        <f t="shared" si="16"/>
        <v>0</v>
      </c>
      <c r="BH152" s="202">
        <f t="shared" si="17"/>
        <v>0</v>
      </c>
      <c r="BI152" s="202">
        <f t="shared" si="18"/>
        <v>0</v>
      </c>
      <c r="BJ152" s="106" t="s">
        <v>83</v>
      </c>
      <c r="BK152" s="202">
        <f t="shared" si="19"/>
        <v>0</v>
      </c>
      <c r="BL152" s="106" t="s">
        <v>121</v>
      </c>
      <c r="BM152" s="201" t="s">
        <v>230</v>
      </c>
    </row>
    <row r="153" spans="2:65" s="115" customFormat="1" ht="21.75" customHeight="1" x14ac:dyDescent="0.2">
      <c r="B153" s="116"/>
      <c r="C153" s="190" t="s">
        <v>231</v>
      </c>
      <c r="D153" s="190" t="s">
        <v>117</v>
      </c>
      <c r="E153" s="191" t="s">
        <v>232</v>
      </c>
      <c r="F153" s="192" t="s">
        <v>233</v>
      </c>
      <c r="G153" s="193" t="s">
        <v>165</v>
      </c>
      <c r="H153" s="194">
        <v>1</v>
      </c>
      <c r="I153" s="101"/>
      <c r="J153" s="195">
        <f t="shared" si="10"/>
        <v>0</v>
      </c>
      <c r="K153" s="196"/>
      <c r="L153" s="116"/>
      <c r="M153" s="197" t="s">
        <v>1</v>
      </c>
      <c r="N153" s="198" t="s">
        <v>40</v>
      </c>
      <c r="O153" s="199">
        <v>1.9E-2</v>
      </c>
      <c r="P153" s="199">
        <f t="shared" si="11"/>
        <v>1.9E-2</v>
      </c>
      <c r="Q153" s="199">
        <v>0</v>
      </c>
      <c r="R153" s="199">
        <f t="shared" si="12"/>
        <v>0</v>
      </c>
      <c r="S153" s="199">
        <v>0</v>
      </c>
      <c r="T153" s="200">
        <f t="shared" si="13"/>
        <v>0</v>
      </c>
      <c r="AR153" s="201" t="s">
        <v>121</v>
      </c>
      <c r="AT153" s="201" t="s">
        <v>117</v>
      </c>
      <c r="AU153" s="201" t="s">
        <v>85</v>
      </c>
      <c r="AY153" s="106" t="s">
        <v>114</v>
      </c>
      <c r="BE153" s="202">
        <f t="shared" si="14"/>
        <v>0</v>
      </c>
      <c r="BF153" s="202">
        <f t="shared" si="15"/>
        <v>0</v>
      </c>
      <c r="BG153" s="202">
        <f t="shared" si="16"/>
        <v>0</v>
      </c>
      <c r="BH153" s="202">
        <f t="shared" si="17"/>
        <v>0</v>
      </c>
      <c r="BI153" s="202">
        <f t="shared" si="18"/>
        <v>0</v>
      </c>
      <c r="BJ153" s="106" t="s">
        <v>83</v>
      </c>
      <c r="BK153" s="202">
        <f t="shared" si="19"/>
        <v>0</v>
      </c>
      <c r="BL153" s="106" t="s">
        <v>121</v>
      </c>
      <c r="BM153" s="201" t="s">
        <v>234</v>
      </c>
    </row>
    <row r="154" spans="2:65" s="115" customFormat="1" ht="24.2" customHeight="1" x14ac:dyDescent="0.2">
      <c r="B154" s="116"/>
      <c r="C154" s="190" t="s">
        <v>235</v>
      </c>
      <c r="D154" s="190" t="s">
        <v>117</v>
      </c>
      <c r="E154" s="191" t="s">
        <v>236</v>
      </c>
      <c r="F154" s="192" t="s">
        <v>237</v>
      </c>
      <c r="G154" s="193" t="s">
        <v>165</v>
      </c>
      <c r="H154" s="194">
        <v>2</v>
      </c>
      <c r="I154" s="101"/>
      <c r="J154" s="195">
        <f t="shared" si="10"/>
        <v>0</v>
      </c>
      <c r="K154" s="196"/>
      <c r="L154" s="116"/>
      <c r="M154" s="197" t="s">
        <v>1</v>
      </c>
      <c r="N154" s="198" t="s">
        <v>40</v>
      </c>
      <c r="O154" s="199">
        <v>0.22</v>
      </c>
      <c r="P154" s="199">
        <f t="shared" si="11"/>
        <v>0.44</v>
      </c>
      <c r="Q154" s="199">
        <v>4.0000000000000003E-5</v>
      </c>
      <c r="R154" s="199">
        <f t="shared" si="12"/>
        <v>8.0000000000000007E-5</v>
      </c>
      <c r="S154" s="199">
        <v>3.6000000000000002E-4</v>
      </c>
      <c r="T154" s="200">
        <f t="shared" si="13"/>
        <v>7.2000000000000005E-4</v>
      </c>
      <c r="AR154" s="201" t="s">
        <v>121</v>
      </c>
      <c r="AT154" s="201" t="s">
        <v>117</v>
      </c>
      <c r="AU154" s="201" t="s">
        <v>85</v>
      </c>
      <c r="AY154" s="106" t="s">
        <v>114</v>
      </c>
      <c r="BE154" s="202">
        <f t="shared" si="14"/>
        <v>0</v>
      </c>
      <c r="BF154" s="202">
        <f t="shared" si="15"/>
        <v>0</v>
      </c>
      <c r="BG154" s="202">
        <f t="shared" si="16"/>
        <v>0</v>
      </c>
      <c r="BH154" s="202">
        <f t="shared" si="17"/>
        <v>0</v>
      </c>
      <c r="BI154" s="202">
        <f t="shared" si="18"/>
        <v>0</v>
      </c>
      <c r="BJ154" s="106" t="s">
        <v>83</v>
      </c>
      <c r="BK154" s="202">
        <f t="shared" si="19"/>
        <v>0</v>
      </c>
      <c r="BL154" s="106" t="s">
        <v>121</v>
      </c>
      <c r="BM154" s="201" t="s">
        <v>238</v>
      </c>
    </row>
    <row r="155" spans="2:65" s="115" customFormat="1" ht="24.2" customHeight="1" x14ac:dyDescent="0.2">
      <c r="B155" s="116"/>
      <c r="C155" s="190" t="s">
        <v>239</v>
      </c>
      <c r="D155" s="190" t="s">
        <v>117</v>
      </c>
      <c r="E155" s="191" t="s">
        <v>240</v>
      </c>
      <c r="F155" s="192" t="s">
        <v>241</v>
      </c>
      <c r="G155" s="193" t="s">
        <v>165</v>
      </c>
      <c r="H155" s="194">
        <v>1</v>
      </c>
      <c r="I155" s="101"/>
      <c r="J155" s="195">
        <f t="shared" si="10"/>
        <v>0</v>
      </c>
      <c r="K155" s="196"/>
      <c r="L155" s="116"/>
      <c r="M155" s="197" t="s">
        <v>1</v>
      </c>
      <c r="N155" s="198" t="s">
        <v>40</v>
      </c>
      <c r="O155" s="199">
        <v>0.24399999999999999</v>
      </c>
      <c r="P155" s="199">
        <f t="shared" si="11"/>
        <v>0.24399999999999999</v>
      </c>
      <c r="Q155" s="199">
        <v>5.0000000000000002E-5</v>
      </c>
      <c r="R155" s="199">
        <f t="shared" si="12"/>
        <v>5.0000000000000002E-5</v>
      </c>
      <c r="S155" s="199">
        <v>5.1999999999999995E-4</v>
      </c>
      <c r="T155" s="200">
        <f t="shared" si="13"/>
        <v>5.1999999999999995E-4</v>
      </c>
      <c r="AR155" s="201" t="s">
        <v>121</v>
      </c>
      <c r="AT155" s="201" t="s">
        <v>117</v>
      </c>
      <c r="AU155" s="201" t="s">
        <v>85</v>
      </c>
      <c r="AY155" s="106" t="s">
        <v>114</v>
      </c>
      <c r="BE155" s="202">
        <f t="shared" si="14"/>
        <v>0</v>
      </c>
      <c r="BF155" s="202">
        <f t="shared" si="15"/>
        <v>0</v>
      </c>
      <c r="BG155" s="202">
        <f t="shared" si="16"/>
        <v>0</v>
      </c>
      <c r="BH155" s="202">
        <f t="shared" si="17"/>
        <v>0</v>
      </c>
      <c r="BI155" s="202">
        <f t="shared" si="18"/>
        <v>0</v>
      </c>
      <c r="BJ155" s="106" t="s">
        <v>83</v>
      </c>
      <c r="BK155" s="202">
        <f t="shared" si="19"/>
        <v>0</v>
      </c>
      <c r="BL155" s="106" t="s">
        <v>121</v>
      </c>
      <c r="BM155" s="201" t="s">
        <v>242</v>
      </c>
    </row>
    <row r="156" spans="2:65" s="115" customFormat="1" ht="24.2" customHeight="1" x14ac:dyDescent="0.2">
      <c r="B156" s="116"/>
      <c r="C156" s="190" t="s">
        <v>243</v>
      </c>
      <c r="D156" s="190" t="s">
        <v>117</v>
      </c>
      <c r="E156" s="191" t="s">
        <v>244</v>
      </c>
      <c r="F156" s="192" t="s">
        <v>245</v>
      </c>
      <c r="G156" s="193" t="s">
        <v>120</v>
      </c>
      <c r="H156" s="194">
        <v>12</v>
      </c>
      <c r="I156" s="101"/>
      <c r="J156" s="195">
        <f t="shared" si="10"/>
        <v>0</v>
      </c>
      <c r="K156" s="196"/>
      <c r="L156" s="116"/>
      <c r="M156" s="197" t="s">
        <v>1</v>
      </c>
      <c r="N156" s="198" t="s">
        <v>40</v>
      </c>
      <c r="O156" s="199">
        <v>0.23300000000000001</v>
      </c>
      <c r="P156" s="199">
        <f t="shared" si="11"/>
        <v>2.7960000000000003</v>
      </c>
      <c r="Q156" s="199">
        <v>2.3000000000000001E-4</v>
      </c>
      <c r="R156" s="199">
        <f t="shared" si="12"/>
        <v>2.7600000000000003E-3</v>
      </c>
      <c r="S156" s="199">
        <v>0</v>
      </c>
      <c r="T156" s="200">
        <f t="shared" si="13"/>
        <v>0</v>
      </c>
      <c r="AR156" s="201" t="s">
        <v>121</v>
      </c>
      <c r="AT156" s="201" t="s">
        <v>117</v>
      </c>
      <c r="AU156" s="201" t="s">
        <v>85</v>
      </c>
      <c r="AY156" s="106" t="s">
        <v>114</v>
      </c>
      <c r="BE156" s="202">
        <f t="shared" si="14"/>
        <v>0</v>
      </c>
      <c r="BF156" s="202">
        <f t="shared" si="15"/>
        <v>0</v>
      </c>
      <c r="BG156" s="202">
        <f t="shared" si="16"/>
        <v>0</v>
      </c>
      <c r="BH156" s="202">
        <f t="shared" si="17"/>
        <v>0</v>
      </c>
      <c r="BI156" s="202">
        <f t="shared" si="18"/>
        <v>0</v>
      </c>
      <c r="BJ156" s="106" t="s">
        <v>83</v>
      </c>
      <c r="BK156" s="202">
        <f t="shared" si="19"/>
        <v>0</v>
      </c>
      <c r="BL156" s="106" t="s">
        <v>121</v>
      </c>
      <c r="BM156" s="201" t="s">
        <v>246</v>
      </c>
    </row>
    <row r="157" spans="2:65" s="115" customFormat="1" ht="24.2" customHeight="1" x14ac:dyDescent="0.2">
      <c r="B157" s="116"/>
      <c r="C157" s="190" t="s">
        <v>126</v>
      </c>
      <c r="D157" s="190" t="s">
        <v>117</v>
      </c>
      <c r="E157" s="191" t="s">
        <v>247</v>
      </c>
      <c r="F157" s="192" t="s">
        <v>248</v>
      </c>
      <c r="G157" s="193" t="s">
        <v>120</v>
      </c>
      <c r="H157" s="194">
        <v>20</v>
      </c>
      <c r="I157" s="101"/>
      <c r="J157" s="195">
        <f t="shared" si="10"/>
        <v>0</v>
      </c>
      <c r="K157" s="196"/>
      <c r="L157" s="116"/>
      <c r="M157" s="197" t="s">
        <v>1</v>
      </c>
      <c r="N157" s="198" t="s">
        <v>40</v>
      </c>
      <c r="O157" s="199">
        <v>0.23699999999999999</v>
      </c>
      <c r="P157" s="199">
        <f t="shared" si="11"/>
        <v>4.74</v>
      </c>
      <c r="Q157" s="199">
        <v>3.3E-4</v>
      </c>
      <c r="R157" s="199">
        <f t="shared" si="12"/>
        <v>6.6E-3</v>
      </c>
      <c r="S157" s="199">
        <v>0</v>
      </c>
      <c r="T157" s="200">
        <f t="shared" si="13"/>
        <v>0</v>
      </c>
      <c r="AR157" s="201" t="s">
        <v>121</v>
      </c>
      <c r="AT157" s="201" t="s">
        <v>117</v>
      </c>
      <c r="AU157" s="201" t="s">
        <v>85</v>
      </c>
      <c r="AY157" s="106" t="s">
        <v>114</v>
      </c>
      <c r="BE157" s="202">
        <f t="shared" si="14"/>
        <v>0</v>
      </c>
      <c r="BF157" s="202">
        <f t="shared" si="15"/>
        <v>0</v>
      </c>
      <c r="BG157" s="202">
        <f t="shared" si="16"/>
        <v>0</v>
      </c>
      <c r="BH157" s="202">
        <f t="shared" si="17"/>
        <v>0</v>
      </c>
      <c r="BI157" s="202">
        <f t="shared" si="18"/>
        <v>0</v>
      </c>
      <c r="BJ157" s="106" t="s">
        <v>83</v>
      </c>
      <c r="BK157" s="202">
        <f t="shared" si="19"/>
        <v>0</v>
      </c>
      <c r="BL157" s="106" t="s">
        <v>121</v>
      </c>
      <c r="BM157" s="201" t="s">
        <v>249</v>
      </c>
    </row>
    <row r="158" spans="2:65" s="115" customFormat="1" ht="21.75" customHeight="1" x14ac:dyDescent="0.2">
      <c r="B158" s="116"/>
      <c r="C158" s="190" t="s">
        <v>250</v>
      </c>
      <c r="D158" s="190" t="s">
        <v>117</v>
      </c>
      <c r="E158" s="191" t="s">
        <v>251</v>
      </c>
      <c r="F158" s="192" t="s">
        <v>252</v>
      </c>
      <c r="G158" s="193" t="s">
        <v>165</v>
      </c>
      <c r="H158" s="194">
        <v>9</v>
      </c>
      <c r="I158" s="101"/>
      <c r="J158" s="195">
        <f t="shared" si="10"/>
        <v>0</v>
      </c>
      <c r="K158" s="196"/>
      <c r="L158" s="116"/>
      <c r="M158" s="197" t="s">
        <v>1</v>
      </c>
      <c r="N158" s="198" t="s">
        <v>40</v>
      </c>
      <c r="O158" s="199">
        <v>0.23</v>
      </c>
      <c r="P158" s="199">
        <f t="shared" si="11"/>
        <v>2.0700000000000003</v>
      </c>
      <c r="Q158" s="199">
        <v>1.2999999999999999E-4</v>
      </c>
      <c r="R158" s="199">
        <f t="shared" si="12"/>
        <v>1.1699999999999998E-3</v>
      </c>
      <c r="S158" s="199">
        <v>0</v>
      </c>
      <c r="T158" s="200">
        <f t="shared" si="13"/>
        <v>0</v>
      </c>
      <c r="AR158" s="201" t="s">
        <v>121</v>
      </c>
      <c r="AT158" s="201" t="s">
        <v>117</v>
      </c>
      <c r="AU158" s="201" t="s">
        <v>85</v>
      </c>
      <c r="AY158" s="106" t="s">
        <v>114</v>
      </c>
      <c r="BE158" s="202">
        <f t="shared" si="14"/>
        <v>0</v>
      </c>
      <c r="BF158" s="202">
        <f t="shared" si="15"/>
        <v>0</v>
      </c>
      <c r="BG158" s="202">
        <f t="shared" si="16"/>
        <v>0</v>
      </c>
      <c r="BH158" s="202">
        <f t="shared" si="17"/>
        <v>0</v>
      </c>
      <c r="BI158" s="202">
        <f t="shared" si="18"/>
        <v>0</v>
      </c>
      <c r="BJ158" s="106" t="s">
        <v>83</v>
      </c>
      <c r="BK158" s="202">
        <f t="shared" si="19"/>
        <v>0</v>
      </c>
      <c r="BL158" s="106" t="s">
        <v>121</v>
      </c>
      <c r="BM158" s="201" t="s">
        <v>253</v>
      </c>
    </row>
    <row r="159" spans="2:65" s="115" customFormat="1" ht="16.5" customHeight="1" x14ac:dyDescent="0.2">
      <c r="B159" s="116"/>
      <c r="C159" s="190" t="s">
        <v>254</v>
      </c>
      <c r="D159" s="190" t="s">
        <v>117</v>
      </c>
      <c r="E159" s="191" t="s">
        <v>255</v>
      </c>
      <c r="F159" s="192" t="s">
        <v>256</v>
      </c>
      <c r="G159" s="193" t="s">
        <v>257</v>
      </c>
      <c r="H159" s="194">
        <v>1</v>
      </c>
      <c r="I159" s="101"/>
      <c r="J159" s="195">
        <f t="shared" si="10"/>
        <v>0</v>
      </c>
      <c r="K159" s="196"/>
      <c r="L159" s="116"/>
      <c r="M159" s="197" t="s">
        <v>1</v>
      </c>
      <c r="N159" s="198" t="s">
        <v>40</v>
      </c>
      <c r="O159" s="199">
        <v>0.45700000000000002</v>
      </c>
      <c r="P159" s="199">
        <f t="shared" si="11"/>
        <v>0.45700000000000002</v>
      </c>
      <c r="Q159" s="199">
        <v>2.5000000000000001E-4</v>
      </c>
      <c r="R159" s="199">
        <f t="shared" si="12"/>
        <v>2.5000000000000001E-4</v>
      </c>
      <c r="S159" s="199">
        <v>0</v>
      </c>
      <c r="T159" s="200">
        <f t="shared" si="13"/>
        <v>0</v>
      </c>
      <c r="AR159" s="201" t="s">
        <v>121</v>
      </c>
      <c r="AT159" s="201" t="s">
        <v>117</v>
      </c>
      <c r="AU159" s="201" t="s">
        <v>85</v>
      </c>
      <c r="AY159" s="106" t="s">
        <v>114</v>
      </c>
      <c r="BE159" s="202">
        <f t="shared" si="14"/>
        <v>0</v>
      </c>
      <c r="BF159" s="202">
        <f t="shared" si="15"/>
        <v>0</v>
      </c>
      <c r="BG159" s="202">
        <f t="shared" si="16"/>
        <v>0</v>
      </c>
      <c r="BH159" s="202">
        <f t="shared" si="17"/>
        <v>0</v>
      </c>
      <c r="BI159" s="202">
        <f t="shared" si="18"/>
        <v>0</v>
      </c>
      <c r="BJ159" s="106" t="s">
        <v>83</v>
      </c>
      <c r="BK159" s="202">
        <f t="shared" si="19"/>
        <v>0</v>
      </c>
      <c r="BL159" s="106" t="s">
        <v>121</v>
      </c>
      <c r="BM159" s="201" t="s">
        <v>258</v>
      </c>
    </row>
    <row r="160" spans="2:65" s="115" customFormat="1" ht="24.2" customHeight="1" x14ac:dyDescent="0.2">
      <c r="B160" s="116"/>
      <c r="C160" s="190" t="s">
        <v>259</v>
      </c>
      <c r="D160" s="190" t="s">
        <v>117</v>
      </c>
      <c r="E160" s="191" t="s">
        <v>260</v>
      </c>
      <c r="F160" s="192" t="s">
        <v>261</v>
      </c>
      <c r="G160" s="193" t="s">
        <v>165</v>
      </c>
      <c r="H160" s="194">
        <v>18</v>
      </c>
      <c r="I160" s="101"/>
      <c r="J160" s="195">
        <f t="shared" si="10"/>
        <v>0</v>
      </c>
      <c r="K160" s="196"/>
      <c r="L160" s="116"/>
      <c r="M160" s="197" t="s">
        <v>1</v>
      </c>
      <c r="N160" s="198" t="s">
        <v>40</v>
      </c>
      <c r="O160" s="199">
        <v>4.1000000000000002E-2</v>
      </c>
      <c r="P160" s="199">
        <f t="shared" si="11"/>
        <v>0.73799999999999999</v>
      </c>
      <c r="Q160" s="199">
        <v>0</v>
      </c>
      <c r="R160" s="199">
        <f t="shared" si="12"/>
        <v>0</v>
      </c>
      <c r="S160" s="199">
        <v>6.8999999999999997E-4</v>
      </c>
      <c r="T160" s="200">
        <f t="shared" si="13"/>
        <v>1.2419999999999999E-2</v>
      </c>
      <c r="AR160" s="201" t="s">
        <v>121</v>
      </c>
      <c r="AT160" s="201" t="s">
        <v>117</v>
      </c>
      <c r="AU160" s="201" t="s">
        <v>85</v>
      </c>
      <c r="AY160" s="106" t="s">
        <v>114</v>
      </c>
      <c r="BE160" s="202">
        <f t="shared" si="14"/>
        <v>0</v>
      </c>
      <c r="BF160" s="202">
        <f t="shared" si="15"/>
        <v>0</v>
      </c>
      <c r="BG160" s="202">
        <f t="shared" si="16"/>
        <v>0</v>
      </c>
      <c r="BH160" s="202">
        <f t="shared" si="17"/>
        <v>0</v>
      </c>
      <c r="BI160" s="202">
        <f t="shared" si="18"/>
        <v>0</v>
      </c>
      <c r="BJ160" s="106" t="s">
        <v>83</v>
      </c>
      <c r="BK160" s="202">
        <f t="shared" si="19"/>
        <v>0</v>
      </c>
      <c r="BL160" s="106" t="s">
        <v>121</v>
      </c>
      <c r="BM160" s="201" t="s">
        <v>262</v>
      </c>
    </row>
    <row r="161" spans="2:65" s="115" customFormat="1" ht="24.2" customHeight="1" x14ac:dyDescent="0.2">
      <c r="B161" s="116"/>
      <c r="C161" s="190" t="s">
        <v>263</v>
      </c>
      <c r="D161" s="190" t="s">
        <v>117</v>
      </c>
      <c r="E161" s="191" t="s">
        <v>264</v>
      </c>
      <c r="F161" s="192" t="s">
        <v>265</v>
      </c>
      <c r="G161" s="193" t="s">
        <v>165</v>
      </c>
      <c r="H161" s="194">
        <v>3</v>
      </c>
      <c r="I161" s="101"/>
      <c r="J161" s="195">
        <f t="shared" si="10"/>
        <v>0</v>
      </c>
      <c r="K161" s="196"/>
      <c r="L161" s="116"/>
      <c r="M161" s="197" t="s">
        <v>1</v>
      </c>
      <c r="N161" s="198" t="s">
        <v>40</v>
      </c>
      <c r="O161" s="199">
        <v>8.3000000000000004E-2</v>
      </c>
      <c r="P161" s="199">
        <f t="shared" si="11"/>
        <v>0.249</v>
      </c>
      <c r="Q161" s="199">
        <v>2.2000000000000001E-4</v>
      </c>
      <c r="R161" s="199">
        <f t="shared" si="12"/>
        <v>6.6E-4</v>
      </c>
      <c r="S161" s="199">
        <v>0</v>
      </c>
      <c r="T161" s="200">
        <f t="shared" si="13"/>
        <v>0</v>
      </c>
      <c r="AR161" s="201" t="s">
        <v>121</v>
      </c>
      <c r="AT161" s="201" t="s">
        <v>117</v>
      </c>
      <c r="AU161" s="201" t="s">
        <v>85</v>
      </c>
      <c r="AY161" s="106" t="s">
        <v>114</v>
      </c>
      <c r="BE161" s="202">
        <f t="shared" si="14"/>
        <v>0</v>
      </c>
      <c r="BF161" s="202">
        <f t="shared" si="15"/>
        <v>0</v>
      </c>
      <c r="BG161" s="202">
        <f t="shared" si="16"/>
        <v>0</v>
      </c>
      <c r="BH161" s="202">
        <f t="shared" si="17"/>
        <v>0</v>
      </c>
      <c r="BI161" s="202">
        <f t="shared" si="18"/>
        <v>0</v>
      </c>
      <c r="BJ161" s="106" t="s">
        <v>83</v>
      </c>
      <c r="BK161" s="202">
        <f t="shared" si="19"/>
        <v>0</v>
      </c>
      <c r="BL161" s="106" t="s">
        <v>121</v>
      </c>
      <c r="BM161" s="201" t="s">
        <v>266</v>
      </c>
    </row>
    <row r="162" spans="2:65" s="115" customFormat="1" ht="21.75" customHeight="1" x14ac:dyDescent="0.2">
      <c r="B162" s="116"/>
      <c r="C162" s="190" t="s">
        <v>267</v>
      </c>
      <c r="D162" s="190" t="s">
        <v>117</v>
      </c>
      <c r="E162" s="191" t="s">
        <v>268</v>
      </c>
      <c r="F162" s="192" t="s">
        <v>269</v>
      </c>
      <c r="G162" s="193" t="s">
        <v>165</v>
      </c>
      <c r="H162" s="194">
        <v>2</v>
      </c>
      <c r="I162" s="101"/>
      <c r="J162" s="195">
        <f t="shared" si="10"/>
        <v>0</v>
      </c>
      <c r="K162" s="196"/>
      <c r="L162" s="116"/>
      <c r="M162" s="197" t="s">
        <v>1</v>
      </c>
      <c r="N162" s="198" t="s">
        <v>40</v>
      </c>
      <c r="O162" s="199">
        <v>0.16500000000000001</v>
      </c>
      <c r="P162" s="199">
        <f t="shared" si="11"/>
        <v>0.33</v>
      </c>
      <c r="Q162" s="199">
        <v>2.0000000000000002E-5</v>
      </c>
      <c r="R162" s="199">
        <f t="shared" si="12"/>
        <v>4.0000000000000003E-5</v>
      </c>
      <c r="S162" s="199">
        <v>0</v>
      </c>
      <c r="T162" s="200">
        <f t="shared" si="13"/>
        <v>0</v>
      </c>
      <c r="AR162" s="201" t="s">
        <v>121</v>
      </c>
      <c r="AT162" s="201" t="s">
        <v>117</v>
      </c>
      <c r="AU162" s="201" t="s">
        <v>85</v>
      </c>
      <c r="AY162" s="106" t="s">
        <v>114</v>
      </c>
      <c r="BE162" s="202">
        <f t="shared" si="14"/>
        <v>0</v>
      </c>
      <c r="BF162" s="202">
        <f t="shared" si="15"/>
        <v>0</v>
      </c>
      <c r="BG162" s="202">
        <f t="shared" si="16"/>
        <v>0</v>
      </c>
      <c r="BH162" s="202">
        <f t="shared" si="17"/>
        <v>0</v>
      </c>
      <c r="BI162" s="202">
        <f t="shared" si="18"/>
        <v>0</v>
      </c>
      <c r="BJ162" s="106" t="s">
        <v>83</v>
      </c>
      <c r="BK162" s="202">
        <f t="shared" si="19"/>
        <v>0</v>
      </c>
      <c r="BL162" s="106" t="s">
        <v>121</v>
      </c>
      <c r="BM162" s="201" t="s">
        <v>270</v>
      </c>
    </row>
    <row r="163" spans="2:65" s="115" customFormat="1" ht="24.2" customHeight="1" x14ac:dyDescent="0.2">
      <c r="B163" s="116"/>
      <c r="C163" s="203" t="s">
        <v>271</v>
      </c>
      <c r="D163" s="203" t="s">
        <v>123</v>
      </c>
      <c r="E163" s="204" t="s">
        <v>272</v>
      </c>
      <c r="F163" s="205" t="s">
        <v>273</v>
      </c>
      <c r="G163" s="206" t="s">
        <v>165</v>
      </c>
      <c r="H163" s="207">
        <v>2</v>
      </c>
      <c r="I163" s="102"/>
      <c r="J163" s="208">
        <f t="shared" si="10"/>
        <v>0</v>
      </c>
      <c r="K163" s="209"/>
      <c r="L163" s="210"/>
      <c r="M163" s="211" t="s">
        <v>1</v>
      </c>
      <c r="N163" s="212" t="s">
        <v>40</v>
      </c>
      <c r="O163" s="199">
        <v>0</v>
      </c>
      <c r="P163" s="199">
        <f t="shared" si="11"/>
        <v>0</v>
      </c>
      <c r="Q163" s="199">
        <v>2.1000000000000001E-4</v>
      </c>
      <c r="R163" s="199">
        <f t="shared" si="12"/>
        <v>4.2000000000000002E-4</v>
      </c>
      <c r="S163" s="199">
        <v>0</v>
      </c>
      <c r="T163" s="200">
        <f t="shared" si="13"/>
        <v>0</v>
      </c>
      <c r="AR163" s="201" t="s">
        <v>126</v>
      </c>
      <c r="AT163" s="201" t="s">
        <v>123</v>
      </c>
      <c r="AU163" s="201" t="s">
        <v>85</v>
      </c>
      <c r="AY163" s="106" t="s">
        <v>114</v>
      </c>
      <c r="BE163" s="202">
        <f t="shared" si="14"/>
        <v>0</v>
      </c>
      <c r="BF163" s="202">
        <f t="shared" si="15"/>
        <v>0</v>
      </c>
      <c r="BG163" s="202">
        <f t="shared" si="16"/>
        <v>0</v>
      </c>
      <c r="BH163" s="202">
        <f t="shared" si="17"/>
        <v>0</v>
      </c>
      <c r="BI163" s="202">
        <f t="shared" si="18"/>
        <v>0</v>
      </c>
      <c r="BJ163" s="106" t="s">
        <v>83</v>
      </c>
      <c r="BK163" s="202">
        <f t="shared" si="19"/>
        <v>0</v>
      </c>
      <c r="BL163" s="106" t="s">
        <v>121</v>
      </c>
      <c r="BM163" s="201" t="s">
        <v>274</v>
      </c>
    </row>
    <row r="164" spans="2:65" s="115" customFormat="1" ht="21.75" customHeight="1" x14ac:dyDescent="0.2">
      <c r="B164" s="116"/>
      <c r="C164" s="190" t="s">
        <v>275</v>
      </c>
      <c r="D164" s="190" t="s">
        <v>117</v>
      </c>
      <c r="E164" s="191" t="s">
        <v>276</v>
      </c>
      <c r="F164" s="192" t="s">
        <v>277</v>
      </c>
      <c r="G164" s="193" t="s">
        <v>165</v>
      </c>
      <c r="H164" s="194">
        <v>1</v>
      </c>
      <c r="I164" s="101"/>
      <c r="J164" s="195">
        <f t="shared" si="10"/>
        <v>0</v>
      </c>
      <c r="K164" s="196"/>
      <c r="L164" s="116"/>
      <c r="M164" s="197" t="s">
        <v>1</v>
      </c>
      <c r="N164" s="198" t="s">
        <v>40</v>
      </c>
      <c r="O164" s="199">
        <v>0.20699999999999999</v>
      </c>
      <c r="P164" s="199">
        <f t="shared" si="11"/>
        <v>0.20699999999999999</v>
      </c>
      <c r="Q164" s="199">
        <v>2.0000000000000002E-5</v>
      </c>
      <c r="R164" s="199">
        <f t="shared" si="12"/>
        <v>2.0000000000000002E-5</v>
      </c>
      <c r="S164" s="199">
        <v>0</v>
      </c>
      <c r="T164" s="200">
        <f t="shared" si="13"/>
        <v>0</v>
      </c>
      <c r="AR164" s="201" t="s">
        <v>121</v>
      </c>
      <c r="AT164" s="201" t="s">
        <v>117</v>
      </c>
      <c r="AU164" s="201" t="s">
        <v>85</v>
      </c>
      <c r="AY164" s="106" t="s">
        <v>114</v>
      </c>
      <c r="BE164" s="202">
        <f t="shared" si="14"/>
        <v>0</v>
      </c>
      <c r="BF164" s="202">
        <f t="shared" si="15"/>
        <v>0</v>
      </c>
      <c r="BG164" s="202">
        <f t="shared" si="16"/>
        <v>0</v>
      </c>
      <c r="BH164" s="202">
        <f t="shared" si="17"/>
        <v>0</v>
      </c>
      <c r="BI164" s="202">
        <f t="shared" si="18"/>
        <v>0</v>
      </c>
      <c r="BJ164" s="106" t="s">
        <v>83</v>
      </c>
      <c r="BK164" s="202">
        <f t="shared" si="19"/>
        <v>0</v>
      </c>
      <c r="BL164" s="106" t="s">
        <v>121</v>
      </c>
      <c r="BM164" s="201" t="s">
        <v>278</v>
      </c>
    </row>
    <row r="165" spans="2:65" s="115" customFormat="1" ht="24.2" customHeight="1" x14ac:dyDescent="0.2">
      <c r="B165" s="116"/>
      <c r="C165" s="203" t="s">
        <v>279</v>
      </c>
      <c r="D165" s="203" t="s">
        <v>123</v>
      </c>
      <c r="E165" s="204" t="s">
        <v>280</v>
      </c>
      <c r="F165" s="205" t="s">
        <v>281</v>
      </c>
      <c r="G165" s="206" t="s">
        <v>165</v>
      </c>
      <c r="H165" s="207">
        <v>1</v>
      </c>
      <c r="I165" s="102"/>
      <c r="J165" s="208">
        <f t="shared" si="10"/>
        <v>0</v>
      </c>
      <c r="K165" s="209"/>
      <c r="L165" s="210"/>
      <c r="M165" s="211" t="s">
        <v>1</v>
      </c>
      <c r="N165" s="212" t="s">
        <v>40</v>
      </c>
      <c r="O165" s="199">
        <v>0</v>
      </c>
      <c r="P165" s="199">
        <f t="shared" si="11"/>
        <v>0</v>
      </c>
      <c r="Q165" s="199">
        <v>3.3E-4</v>
      </c>
      <c r="R165" s="199">
        <f t="shared" si="12"/>
        <v>3.3E-4</v>
      </c>
      <c r="S165" s="199">
        <v>0</v>
      </c>
      <c r="T165" s="200">
        <f t="shared" si="13"/>
        <v>0</v>
      </c>
      <c r="AR165" s="201" t="s">
        <v>126</v>
      </c>
      <c r="AT165" s="201" t="s">
        <v>123</v>
      </c>
      <c r="AU165" s="201" t="s">
        <v>85</v>
      </c>
      <c r="AY165" s="106" t="s">
        <v>114</v>
      </c>
      <c r="BE165" s="202">
        <f t="shared" si="14"/>
        <v>0</v>
      </c>
      <c r="BF165" s="202">
        <f t="shared" si="15"/>
        <v>0</v>
      </c>
      <c r="BG165" s="202">
        <f t="shared" si="16"/>
        <v>0</v>
      </c>
      <c r="BH165" s="202">
        <f t="shared" si="17"/>
        <v>0</v>
      </c>
      <c r="BI165" s="202">
        <f t="shared" si="18"/>
        <v>0</v>
      </c>
      <c r="BJ165" s="106" t="s">
        <v>83</v>
      </c>
      <c r="BK165" s="202">
        <f t="shared" si="19"/>
        <v>0</v>
      </c>
      <c r="BL165" s="106" t="s">
        <v>121</v>
      </c>
      <c r="BM165" s="201" t="s">
        <v>282</v>
      </c>
    </row>
    <row r="166" spans="2:65" s="115" customFormat="1" ht="33" customHeight="1" x14ac:dyDescent="0.2">
      <c r="B166" s="116"/>
      <c r="C166" s="190" t="s">
        <v>283</v>
      </c>
      <c r="D166" s="190" t="s">
        <v>117</v>
      </c>
      <c r="E166" s="191" t="s">
        <v>284</v>
      </c>
      <c r="F166" s="192" t="s">
        <v>285</v>
      </c>
      <c r="G166" s="193" t="s">
        <v>165</v>
      </c>
      <c r="H166" s="194">
        <v>1</v>
      </c>
      <c r="I166" s="101"/>
      <c r="J166" s="195">
        <f t="shared" si="10"/>
        <v>0</v>
      </c>
      <c r="K166" s="196"/>
      <c r="L166" s="116"/>
      <c r="M166" s="197" t="s">
        <v>1</v>
      </c>
      <c r="N166" s="198" t="s">
        <v>40</v>
      </c>
      <c r="O166" s="199">
        <v>0.38500000000000001</v>
      </c>
      <c r="P166" s="199">
        <f t="shared" si="11"/>
        <v>0.38500000000000001</v>
      </c>
      <c r="Q166" s="199">
        <v>1.1800000000000001E-3</v>
      </c>
      <c r="R166" s="199">
        <f t="shared" si="12"/>
        <v>1.1800000000000001E-3</v>
      </c>
      <c r="S166" s="199">
        <v>0</v>
      </c>
      <c r="T166" s="200">
        <f t="shared" si="13"/>
        <v>0</v>
      </c>
      <c r="AR166" s="201" t="s">
        <v>121</v>
      </c>
      <c r="AT166" s="201" t="s">
        <v>117</v>
      </c>
      <c r="AU166" s="201" t="s">
        <v>85</v>
      </c>
      <c r="AY166" s="106" t="s">
        <v>114</v>
      </c>
      <c r="BE166" s="202">
        <f t="shared" si="14"/>
        <v>0</v>
      </c>
      <c r="BF166" s="202">
        <f t="shared" si="15"/>
        <v>0</v>
      </c>
      <c r="BG166" s="202">
        <f t="shared" si="16"/>
        <v>0</v>
      </c>
      <c r="BH166" s="202">
        <f t="shared" si="17"/>
        <v>0</v>
      </c>
      <c r="BI166" s="202">
        <f t="shared" si="18"/>
        <v>0</v>
      </c>
      <c r="BJ166" s="106" t="s">
        <v>83</v>
      </c>
      <c r="BK166" s="202">
        <f t="shared" si="19"/>
        <v>0</v>
      </c>
      <c r="BL166" s="106" t="s">
        <v>121</v>
      </c>
      <c r="BM166" s="201" t="s">
        <v>286</v>
      </c>
    </row>
    <row r="167" spans="2:65" s="115" customFormat="1" ht="24.2" customHeight="1" x14ac:dyDescent="0.2">
      <c r="B167" s="116"/>
      <c r="C167" s="190" t="s">
        <v>287</v>
      </c>
      <c r="D167" s="190" t="s">
        <v>117</v>
      </c>
      <c r="E167" s="191" t="s">
        <v>288</v>
      </c>
      <c r="F167" s="192" t="s">
        <v>289</v>
      </c>
      <c r="G167" s="193" t="s">
        <v>120</v>
      </c>
      <c r="H167" s="194">
        <v>32</v>
      </c>
      <c r="I167" s="101"/>
      <c r="J167" s="195">
        <f t="shared" si="10"/>
        <v>0</v>
      </c>
      <c r="K167" s="196"/>
      <c r="L167" s="116"/>
      <c r="M167" s="197" t="s">
        <v>1</v>
      </c>
      <c r="N167" s="198" t="s">
        <v>40</v>
      </c>
      <c r="O167" s="199">
        <v>6.7000000000000004E-2</v>
      </c>
      <c r="P167" s="199">
        <f t="shared" si="11"/>
        <v>2.1440000000000001</v>
      </c>
      <c r="Q167" s="199">
        <v>1.9000000000000001E-4</v>
      </c>
      <c r="R167" s="199">
        <f t="shared" si="12"/>
        <v>6.0800000000000003E-3</v>
      </c>
      <c r="S167" s="199">
        <v>0</v>
      </c>
      <c r="T167" s="200">
        <f t="shared" si="13"/>
        <v>0</v>
      </c>
      <c r="AR167" s="201" t="s">
        <v>121</v>
      </c>
      <c r="AT167" s="201" t="s">
        <v>117</v>
      </c>
      <c r="AU167" s="201" t="s">
        <v>85</v>
      </c>
      <c r="AY167" s="106" t="s">
        <v>114</v>
      </c>
      <c r="BE167" s="202">
        <f t="shared" si="14"/>
        <v>0</v>
      </c>
      <c r="BF167" s="202">
        <f t="shared" si="15"/>
        <v>0</v>
      </c>
      <c r="BG167" s="202">
        <f t="shared" si="16"/>
        <v>0</v>
      </c>
      <c r="BH167" s="202">
        <f t="shared" si="17"/>
        <v>0</v>
      </c>
      <c r="BI167" s="202">
        <f t="shared" si="18"/>
        <v>0</v>
      </c>
      <c r="BJ167" s="106" t="s">
        <v>83</v>
      </c>
      <c r="BK167" s="202">
        <f t="shared" si="19"/>
        <v>0</v>
      </c>
      <c r="BL167" s="106" t="s">
        <v>121</v>
      </c>
      <c r="BM167" s="201" t="s">
        <v>290</v>
      </c>
    </row>
    <row r="168" spans="2:65" s="115" customFormat="1" ht="21.75" customHeight="1" x14ac:dyDescent="0.2">
      <c r="B168" s="116"/>
      <c r="C168" s="190" t="s">
        <v>291</v>
      </c>
      <c r="D168" s="190" t="s">
        <v>117</v>
      </c>
      <c r="E168" s="191" t="s">
        <v>292</v>
      </c>
      <c r="F168" s="192" t="s">
        <v>293</v>
      </c>
      <c r="G168" s="193" t="s">
        <v>120</v>
      </c>
      <c r="H168" s="194">
        <v>32</v>
      </c>
      <c r="I168" s="101"/>
      <c r="J168" s="195">
        <f t="shared" si="10"/>
        <v>0</v>
      </c>
      <c r="K168" s="196"/>
      <c r="L168" s="116"/>
      <c r="M168" s="197" t="s">
        <v>1</v>
      </c>
      <c r="N168" s="198" t="s">
        <v>40</v>
      </c>
      <c r="O168" s="199">
        <v>8.2000000000000003E-2</v>
      </c>
      <c r="P168" s="199">
        <f t="shared" si="11"/>
        <v>2.6240000000000001</v>
      </c>
      <c r="Q168" s="199">
        <v>1.0000000000000001E-5</v>
      </c>
      <c r="R168" s="199">
        <f t="shared" si="12"/>
        <v>3.2000000000000003E-4</v>
      </c>
      <c r="S168" s="199">
        <v>0</v>
      </c>
      <c r="T168" s="200">
        <f t="shared" si="13"/>
        <v>0</v>
      </c>
      <c r="AR168" s="201" t="s">
        <v>121</v>
      </c>
      <c r="AT168" s="201" t="s">
        <v>117</v>
      </c>
      <c r="AU168" s="201" t="s">
        <v>85</v>
      </c>
      <c r="AY168" s="106" t="s">
        <v>114</v>
      </c>
      <c r="BE168" s="202">
        <f t="shared" si="14"/>
        <v>0</v>
      </c>
      <c r="BF168" s="202">
        <f t="shared" si="15"/>
        <v>0</v>
      </c>
      <c r="BG168" s="202">
        <f t="shared" si="16"/>
        <v>0</v>
      </c>
      <c r="BH168" s="202">
        <f t="shared" si="17"/>
        <v>0</v>
      </c>
      <c r="BI168" s="202">
        <f t="shared" si="18"/>
        <v>0</v>
      </c>
      <c r="BJ168" s="106" t="s">
        <v>83</v>
      </c>
      <c r="BK168" s="202">
        <f t="shared" si="19"/>
        <v>0</v>
      </c>
      <c r="BL168" s="106" t="s">
        <v>121</v>
      </c>
      <c r="BM168" s="201" t="s">
        <v>294</v>
      </c>
    </row>
    <row r="169" spans="2:65" s="115" customFormat="1" ht="33" customHeight="1" x14ac:dyDescent="0.2">
      <c r="B169" s="116"/>
      <c r="C169" s="190" t="s">
        <v>295</v>
      </c>
      <c r="D169" s="190" t="s">
        <v>117</v>
      </c>
      <c r="E169" s="191" t="s">
        <v>296</v>
      </c>
      <c r="F169" s="192" t="s">
        <v>297</v>
      </c>
      <c r="G169" s="193" t="s">
        <v>215</v>
      </c>
      <c r="H169" s="194">
        <v>1.7999999999999999E-2</v>
      </c>
      <c r="I169" s="101"/>
      <c r="J169" s="195">
        <f t="shared" si="10"/>
        <v>0</v>
      </c>
      <c r="K169" s="196"/>
      <c r="L169" s="116"/>
      <c r="M169" s="197" t="s">
        <v>1</v>
      </c>
      <c r="N169" s="198" t="s">
        <v>40</v>
      </c>
      <c r="O169" s="199">
        <v>4.93</v>
      </c>
      <c r="P169" s="199">
        <f t="shared" si="11"/>
        <v>8.8739999999999986E-2</v>
      </c>
      <c r="Q169" s="199">
        <v>0</v>
      </c>
      <c r="R169" s="199">
        <f t="shared" si="12"/>
        <v>0</v>
      </c>
      <c r="S169" s="199">
        <v>0</v>
      </c>
      <c r="T169" s="200">
        <f t="shared" si="13"/>
        <v>0</v>
      </c>
      <c r="AR169" s="201" t="s">
        <v>121</v>
      </c>
      <c r="AT169" s="201" t="s">
        <v>117</v>
      </c>
      <c r="AU169" s="201" t="s">
        <v>85</v>
      </c>
      <c r="AY169" s="106" t="s">
        <v>114</v>
      </c>
      <c r="BE169" s="202">
        <f t="shared" si="14"/>
        <v>0</v>
      </c>
      <c r="BF169" s="202">
        <f t="shared" si="15"/>
        <v>0</v>
      </c>
      <c r="BG169" s="202">
        <f t="shared" si="16"/>
        <v>0</v>
      </c>
      <c r="BH169" s="202">
        <f t="shared" si="17"/>
        <v>0</v>
      </c>
      <c r="BI169" s="202">
        <f t="shared" si="18"/>
        <v>0</v>
      </c>
      <c r="BJ169" s="106" t="s">
        <v>83</v>
      </c>
      <c r="BK169" s="202">
        <f t="shared" si="19"/>
        <v>0</v>
      </c>
      <c r="BL169" s="106" t="s">
        <v>121</v>
      </c>
      <c r="BM169" s="201" t="s">
        <v>298</v>
      </c>
    </row>
    <row r="170" spans="2:65" s="115" customFormat="1" ht="24.2" customHeight="1" x14ac:dyDescent="0.2">
      <c r="B170" s="116"/>
      <c r="C170" s="190" t="s">
        <v>299</v>
      </c>
      <c r="D170" s="190" t="s">
        <v>117</v>
      </c>
      <c r="E170" s="191" t="s">
        <v>300</v>
      </c>
      <c r="F170" s="192" t="s">
        <v>301</v>
      </c>
      <c r="G170" s="193" t="s">
        <v>215</v>
      </c>
      <c r="H170" s="194">
        <v>0.02</v>
      </c>
      <c r="I170" s="101"/>
      <c r="J170" s="195">
        <f t="shared" si="10"/>
        <v>0</v>
      </c>
      <c r="K170" s="196"/>
      <c r="L170" s="116"/>
      <c r="M170" s="197" t="s">
        <v>1</v>
      </c>
      <c r="N170" s="198" t="s">
        <v>40</v>
      </c>
      <c r="O170" s="199">
        <v>1.421</v>
      </c>
      <c r="P170" s="199">
        <f t="shared" si="11"/>
        <v>2.8420000000000001E-2</v>
      </c>
      <c r="Q170" s="199">
        <v>0</v>
      </c>
      <c r="R170" s="199">
        <f t="shared" si="12"/>
        <v>0</v>
      </c>
      <c r="S170" s="199">
        <v>0</v>
      </c>
      <c r="T170" s="200">
        <f t="shared" si="13"/>
        <v>0</v>
      </c>
      <c r="AR170" s="201" t="s">
        <v>121</v>
      </c>
      <c r="AT170" s="201" t="s">
        <v>117</v>
      </c>
      <c r="AU170" s="201" t="s">
        <v>85</v>
      </c>
      <c r="AY170" s="106" t="s">
        <v>114</v>
      </c>
      <c r="BE170" s="202">
        <f t="shared" si="14"/>
        <v>0</v>
      </c>
      <c r="BF170" s="202">
        <f t="shared" si="15"/>
        <v>0</v>
      </c>
      <c r="BG170" s="202">
        <f t="shared" si="16"/>
        <v>0</v>
      </c>
      <c r="BH170" s="202">
        <f t="shared" si="17"/>
        <v>0</v>
      </c>
      <c r="BI170" s="202">
        <f t="shared" si="18"/>
        <v>0</v>
      </c>
      <c r="BJ170" s="106" t="s">
        <v>83</v>
      </c>
      <c r="BK170" s="202">
        <f t="shared" si="19"/>
        <v>0</v>
      </c>
      <c r="BL170" s="106" t="s">
        <v>121</v>
      </c>
      <c r="BM170" s="201" t="s">
        <v>302</v>
      </c>
    </row>
    <row r="171" spans="2:65" s="178" customFormat="1" ht="22.9" customHeight="1" x14ac:dyDescent="0.2">
      <c r="B171" s="179"/>
      <c r="D171" s="180" t="s">
        <v>74</v>
      </c>
      <c r="E171" s="188" t="s">
        <v>303</v>
      </c>
      <c r="F171" s="188" t="s">
        <v>304</v>
      </c>
      <c r="J171" s="189">
        <f>BK171</f>
        <v>0</v>
      </c>
      <c r="L171" s="179"/>
      <c r="M171" s="183"/>
      <c r="P171" s="184">
        <f>SUM(P172:P190)</f>
        <v>7.9324820000000003</v>
      </c>
      <c r="R171" s="184">
        <f>SUM(R172:R190)</f>
        <v>5.8371966000000011E-2</v>
      </c>
      <c r="T171" s="185">
        <f>SUM(T172:T190)</f>
        <v>0</v>
      </c>
      <c r="AR171" s="180" t="s">
        <v>85</v>
      </c>
      <c r="AT171" s="186" t="s">
        <v>74</v>
      </c>
      <c r="AU171" s="186" t="s">
        <v>83</v>
      </c>
      <c r="AY171" s="180" t="s">
        <v>114</v>
      </c>
      <c r="BK171" s="187">
        <f>SUM(BK172:BK190)</f>
        <v>0</v>
      </c>
    </row>
    <row r="172" spans="2:65" s="115" customFormat="1" ht="21.75" customHeight="1" x14ac:dyDescent="0.2">
      <c r="B172" s="116"/>
      <c r="C172" s="190" t="s">
        <v>305</v>
      </c>
      <c r="D172" s="190" t="s">
        <v>117</v>
      </c>
      <c r="E172" s="191" t="s">
        <v>306</v>
      </c>
      <c r="F172" s="192" t="s">
        <v>307</v>
      </c>
      <c r="G172" s="193" t="s">
        <v>165</v>
      </c>
      <c r="H172" s="194">
        <v>1</v>
      </c>
      <c r="I172" s="101"/>
      <c r="J172" s="195">
        <f t="shared" ref="J172:J190" si="20">ROUND(I172*H172,2)</f>
        <v>0</v>
      </c>
      <c r="K172" s="196"/>
      <c r="L172" s="116"/>
      <c r="M172" s="197" t="s">
        <v>1</v>
      </c>
      <c r="N172" s="198" t="s">
        <v>40</v>
      </c>
      <c r="O172" s="199">
        <v>1.1000000000000001</v>
      </c>
      <c r="P172" s="199">
        <f t="shared" ref="P172:P190" si="21">O172*H172</f>
        <v>1.1000000000000001</v>
      </c>
      <c r="Q172" s="199">
        <v>1.8688362999999999E-3</v>
      </c>
      <c r="R172" s="199">
        <f t="shared" ref="R172:R190" si="22">Q172*H172</f>
        <v>1.8688362999999999E-3</v>
      </c>
      <c r="S172" s="199">
        <v>0</v>
      </c>
      <c r="T172" s="200">
        <f t="shared" ref="T172:T190" si="23">S172*H172</f>
        <v>0</v>
      </c>
      <c r="AR172" s="201" t="s">
        <v>121</v>
      </c>
      <c r="AT172" s="201" t="s">
        <v>117</v>
      </c>
      <c r="AU172" s="201" t="s">
        <v>85</v>
      </c>
      <c r="AY172" s="106" t="s">
        <v>114</v>
      </c>
      <c r="BE172" s="202">
        <f t="shared" ref="BE172:BE190" si="24">IF(N172="základní",J172,0)</f>
        <v>0</v>
      </c>
      <c r="BF172" s="202">
        <f t="shared" ref="BF172:BF190" si="25">IF(N172="snížená",J172,0)</f>
        <v>0</v>
      </c>
      <c r="BG172" s="202">
        <f t="shared" ref="BG172:BG190" si="26">IF(N172="zákl. přenesená",J172,0)</f>
        <v>0</v>
      </c>
      <c r="BH172" s="202">
        <f t="shared" ref="BH172:BH190" si="27">IF(N172="sníž. přenesená",J172,0)</f>
        <v>0</v>
      </c>
      <c r="BI172" s="202">
        <f t="shared" ref="BI172:BI190" si="28">IF(N172="nulová",J172,0)</f>
        <v>0</v>
      </c>
      <c r="BJ172" s="106" t="s">
        <v>83</v>
      </c>
      <c r="BK172" s="202">
        <f t="shared" ref="BK172:BK190" si="29">ROUND(I172*H172,2)</f>
        <v>0</v>
      </c>
      <c r="BL172" s="106" t="s">
        <v>121</v>
      </c>
      <c r="BM172" s="201" t="s">
        <v>308</v>
      </c>
    </row>
    <row r="173" spans="2:65" s="115" customFormat="1" ht="21.75" customHeight="1" x14ac:dyDescent="0.2">
      <c r="B173" s="116"/>
      <c r="C173" s="203" t="s">
        <v>309</v>
      </c>
      <c r="D173" s="203" t="s">
        <v>123</v>
      </c>
      <c r="E173" s="204" t="s">
        <v>310</v>
      </c>
      <c r="F173" s="205" t="s">
        <v>311</v>
      </c>
      <c r="G173" s="206" t="s">
        <v>165</v>
      </c>
      <c r="H173" s="207">
        <v>1</v>
      </c>
      <c r="I173" s="102"/>
      <c r="J173" s="208">
        <f t="shared" si="20"/>
        <v>0</v>
      </c>
      <c r="K173" s="209"/>
      <c r="L173" s="210"/>
      <c r="M173" s="211" t="s">
        <v>1</v>
      </c>
      <c r="N173" s="212" t="s">
        <v>40</v>
      </c>
      <c r="O173" s="199">
        <v>0</v>
      </c>
      <c r="P173" s="199">
        <f t="shared" si="21"/>
        <v>0</v>
      </c>
      <c r="Q173" s="199">
        <v>1.4500000000000001E-2</v>
      </c>
      <c r="R173" s="199">
        <f t="shared" si="22"/>
        <v>1.4500000000000001E-2</v>
      </c>
      <c r="S173" s="199">
        <v>0</v>
      </c>
      <c r="T173" s="200">
        <f t="shared" si="23"/>
        <v>0</v>
      </c>
      <c r="AR173" s="201" t="s">
        <v>126</v>
      </c>
      <c r="AT173" s="201" t="s">
        <v>123</v>
      </c>
      <c r="AU173" s="201" t="s">
        <v>85</v>
      </c>
      <c r="AY173" s="106" t="s">
        <v>114</v>
      </c>
      <c r="BE173" s="202">
        <f t="shared" si="24"/>
        <v>0</v>
      </c>
      <c r="BF173" s="202">
        <f t="shared" si="25"/>
        <v>0</v>
      </c>
      <c r="BG173" s="202">
        <f t="shared" si="26"/>
        <v>0</v>
      </c>
      <c r="BH173" s="202">
        <f t="shared" si="27"/>
        <v>0</v>
      </c>
      <c r="BI173" s="202">
        <f t="shared" si="28"/>
        <v>0</v>
      </c>
      <c r="BJ173" s="106" t="s">
        <v>83</v>
      </c>
      <c r="BK173" s="202">
        <f t="shared" si="29"/>
        <v>0</v>
      </c>
      <c r="BL173" s="106" t="s">
        <v>121</v>
      </c>
      <c r="BM173" s="201" t="s">
        <v>312</v>
      </c>
    </row>
    <row r="174" spans="2:65" s="115" customFormat="1" ht="33" customHeight="1" x14ac:dyDescent="0.2">
      <c r="B174" s="116"/>
      <c r="C174" s="203" t="s">
        <v>313</v>
      </c>
      <c r="D174" s="203" t="s">
        <v>123</v>
      </c>
      <c r="E174" s="204" t="s">
        <v>314</v>
      </c>
      <c r="F174" s="205" t="s">
        <v>315</v>
      </c>
      <c r="G174" s="206" t="s">
        <v>165</v>
      </c>
      <c r="H174" s="207">
        <v>1</v>
      </c>
      <c r="I174" s="102"/>
      <c r="J174" s="208">
        <f t="shared" si="20"/>
        <v>0</v>
      </c>
      <c r="K174" s="209"/>
      <c r="L174" s="210"/>
      <c r="M174" s="211" t="s">
        <v>1</v>
      </c>
      <c r="N174" s="212" t="s">
        <v>40</v>
      </c>
      <c r="O174" s="199">
        <v>0</v>
      </c>
      <c r="P174" s="199">
        <f t="shared" si="21"/>
        <v>0</v>
      </c>
      <c r="Q174" s="199">
        <v>8.6999999999999994E-3</v>
      </c>
      <c r="R174" s="199">
        <f t="shared" si="22"/>
        <v>8.6999999999999994E-3</v>
      </c>
      <c r="S174" s="199">
        <v>0</v>
      </c>
      <c r="T174" s="200">
        <f t="shared" si="23"/>
        <v>0</v>
      </c>
      <c r="AR174" s="201" t="s">
        <v>126</v>
      </c>
      <c r="AT174" s="201" t="s">
        <v>123</v>
      </c>
      <c r="AU174" s="201" t="s">
        <v>85</v>
      </c>
      <c r="AY174" s="106" t="s">
        <v>114</v>
      </c>
      <c r="BE174" s="202">
        <f t="shared" si="24"/>
        <v>0</v>
      </c>
      <c r="BF174" s="202">
        <f t="shared" si="25"/>
        <v>0</v>
      </c>
      <c r="BG174" s="202">
        <f t="shared" si="26"/>
        <v>0</v>
      </c>
      <c r="BH174" s="202">
        <f t="shared" si="27"/>
        <v>0</v>
      </c>
      <c r="BI174" s="202">
        <f t="shared" si="28"/>
        <v>0</v>
      </c>
      <c r="BJ174" s="106" t="s">
        <v>83</v>
      </c>
      <c r="BK174" s="202">
        <f t="shared" si="29"/>
        <v>0</v>
      </c>
      <c r="BL174" s="106" t="s">
        <v>121</v>
      </c>
      <c r="BM174" s="201" t="s">
        <v>316</v>
      </c>
    </row>
    <row r="175" spans="2:65" s="115" customFormat="1" ht="24.2" customHeight="1" x14ac:dyDescent="0.2">
      <c r="B175" s="116"/>
      <c r="C175" s="203" t="s">
        <v>317</v>
      </c>
      <c r="D175" s="203" t="s">
        <v>123</v>
      </c>
      <c r="E175" s="204" t="s">
        <v>318</v>
      </c>
      <c r="F175" s="205" t="s">
        <v>319</v>
      </c>
      <c r="G175" s="206" t="s">
        <v>165</v>
      </c>
      <c r="H175" s="207">
        <v>1</v>
      </c>
      <c r="I175" s="102"/>
      <c r="J175" s="208">
        <f t="shared" si="20"/>
        <v>0</v>
      </c>
      <c r="K175" s="209"/>
      <c r="L175" s="210"/>
      <c r="M175" s="211" t="s">
        <v>1</v>
      </c>
      <c r="N175" s="212" t="s">
        <v>40</v>
      </c>
      <c r="O175" s="199">
        <v>0</v>
      </c>
      <c r="P175" s="199">
        <f t="shared" si="21"/>
        <v>0</v>
      </c>
      <c r="Q175" s="199">
        <v>1E-3</v>
      </c>
      <c r="R175" s="199">
        <f t="shared" si="22"/>
        <v>1E-3</v>
      </c>
      <c r="S175" s="199">
        <v>0</v>
      </c>
      <c r="T175" s="200">
        <f t="shared" si="23"/>
        <v>0</v>
      </c>
      <c r="AR175" s="201" t="s">
        <v>126</v>
      </c>
      <c r="AT175" s="201" t="s">
        <v>123</v>
      </c>
      <c r="AU175" s="201" t="s">
        <v>85</v>
      </c>
      <c r="AY175" s="106" t="s">
        <v>114</v>
      </c>
      <c r="BE175" s="202">
        <f t="shared" si="24"/>
        <v>0</v>
      </c>
      <c r="BF175" s="202">
        <f t="shared" si="25"/>
        <v>0</v>
      </c>
      <c r="BG175" s="202">
        <f t="shared" si="26"/>
        <v>0</v>
      </c>
      <c r="BH175" s="202">
        <f t="shared" si="27"/>
        <v>0</v>
      </c>
      <c r="BI175" s="202">
        <f t="shared" si="28"/>
        <v>0</v>
      </c>
      <c r="BJ175" s="106" t="s">
        <v>83</v>
      </c>
      <c r="BK175" s="202">
        <f t="shared" si="29"/>
        <v>0</v>
      </c>
      <c r="BL175" s="106" t="s">
        <v>121</v>
      </c>
      <c r="BM175" s="201" t="s">
        <v>320</v>
      </c>
    </row>
    <row r="176" spans="2:65" s="115" customFormat="1" ht="24.2" customHeight="1" x14ac:dyDescent="0.2">
      <c r="B176" s="116"/>
      <c r="C176" s="203" t="s">
        <v>321</v>
      </c>
      <c r="D176" s="203" t="s">
        <v>123</v>
      </c>
      <c r="E176" s="204" t="s">
        <v>322</v>
      </c>
      <c r="F176" s="205" t="s">
        <v>323</v>
      </c>
      <c r="G176" s="206" t="s">
        <v>165</v>
      </c>
      <c r="H176" s="207">
        <v>1</v>
      </c>
      <c r="I176" s="102"/>
      <c r="J176" s="208">
        <f t="shared" si="20"/>
        <v>0</v>
      </c>
      <c r="K176" s="209"/>
      <c r="L176" s="210"/>
      <c r="M176" s="211" t="s">
        <v>1</v>
      </c>
      <c r="N176" s="212" t="s">
        <v>40</v>
      </c>
      <c r="O176" s="199">
        <v>0</v>
      </c>
      <c r="P176" s="199">
        <f t="shared" si="21"/>
        <v>0</v>
      </c>
      <c r="Q176" s="199">
        <v>4.0000000000000002E-4</v>
      </c>
      <c r="R176" s="199">
        <f t="shared" si="22"/>
        <v>4.0000000000000002E-4</v>
      </c>
      <c r="S176" s="199">
        <v>0</v>
      </c>
      <c r="T176" s="200">
        <f t="shared" si="23"/>
        <v>0</v>
      </c>
      <c r="AR176" s="201" t="s">
        <v>126</v>
      </c>
      <c r="AT176" s="201" t="s">
        <v>123</v>
      </c>
      <c r="AU176" s="201" t="s">
        <v>85</v>
      </c>
      <c r="AY176" s="106" t="s">
        <v>114</v>
      </c>
      <c r="BE176" s="202">
        <f t="shared" si="24"/>
        <v>0</v>
      </c>
      <c r="BF176" s="202">
        <f t="shared" si="25"/>
        <v>0</v>
      </c>
      <c r="BG176" s="202">
        <f t="shared" si="26"/>
        <v>0</v>
      </c>
      <c r="BH176" s="202">
        <f t="shared" si="27"/>
        <v>0</v>
      </c>
      <c r="BI176" s="202">
        <f t="shared" si="28"/>
        <v>0</v>
      </c>
      <c r="BJ176" s="106" t="s">
        <v>83</v>
      </c>
      <c r="BK176" s="202">
        <f t="shared" si="29"/>
        <v>0</v>
      </c>
      <c r="BL176" s="106" t="s">
        <v>121</v>
      </c>
      <c r="BM176" s="201" t="s">
        <v>324</v>
      </c>
    </row>
    <row r="177" spans="2:65" s="115" customFormat="1" ht="21.75" customHeight="1" x14ac:dyDescent="0.2">
      <c r="B177" s="116"/>
      <c r="C177" s="190" t="s">
        <v>325</v>
      </c>
      <c r="D177" s="190" t="s">
        <v>117</v>
      </c>
      <c r="E177" s="191" t="s">
        <v>326</v>
      </c>
      <c r="F177" s="192" t="s">
        <v>327</v>
      </c>
      <c r="G177" s="193" t="s">
        <v>328</v>
      </c>
      <c r="H177" s="194">
        <v>1</v>
      </c>
      <c r="I177" s="101"/>
      <c r="J177" s="195">
        <f t="shared" si="20"/>
        <v>0</v>
      </c>
      <c r="K177" s="196"/>
      <c r="L177" s="116"/>
      <c r="M177" s="197" t="s">
        <v>1</v>
      </c>
      <c r="N177" s="198" t="s">
        <v>40</v>
      </c>
      <c r="O177" s="199">
        <v>1.1000000000000001</v>
      </c>
      <c r="P177" s="199">
        <f t="shared" si="21"/>
        <v>1.1000000000000001</v>
      </c>
      <c r="Q177" s="199">
        <v>1.1585897E-3</v>
      </c>
      <c r="R177" s="199">
        <f t="shared" si="22"/>
        <v>1.1585897E-3</v>
      </c>
      <c r="S177" s="199">
        <v>0</v>
      </c>
      <c r="T177" s="200">
        <f t="shared" si="23"/>
        <v>0</v>
      </c>
      <c r="AR177" s="201" t="s">
        <v>121</v>
      </c>
      <c r="AT177" s="201" t="s">
        <v>117</v>
      </c>
      <c r="AU177" s="201" t="s">
        <v>85</v>
      </c>
      <c r="AY177" s="106" t="s">
        <v>114</v>
      </c>
      <c r="BE177" s="202">
        <f t="shared" si="24"/>
        <v>0</v>
      </c>
      <c r="BF177" s="202">
        <f t="shared" si="25"/>
        <v>0</v>
      </c>
      <c r="BG177" s="202">
        <f t="shared" si="26"/>
        <v>0</v>
      </c>
      <c r="BH177" s="202">
        <f t="shared" si="27"/>
        <v>0</v>
      </c>
      <c r="BI177" s="202">
        <f t="shared" si="28"/>
        <v>0</v>
      </c>
      <c r="BJ177" s="106" t="s">
        <v>83</v>
      </c>
      <c r="BK177" s="202">
        <f t="shared" si="29"/>
        <v>0</v>
      </c>
      <c r="BL177" s="106" t="s">
        <v>121</v>
      </c>
      <c r="BM177" s="201" t="s">
        <v>329</v>
      </c>
    </row>
    <row r="178" spans="2:65" s="115" customFormat="1" ht="16.5" customHeight="1" x14ac:dyDescent="0.2">
      <c r="B178" s="116"/>
      <c r="C178" s="203" t="s">
        <v>330</v>
      </c>
      <c r="D178" s="203" t="s">
        <v>123</v>
      </c>
      <c r="E178" s="204" t="s">
        <v>331</v>
      </c>
      <c r="F178" s="205" t="s">
        <v>332</v>
      </c>
      <c r="G178" s="206" t="s">
        <v>165</v>
      </c>
      <c r="H178" s="207">
        <v>1</v>
      </c>
      <c r="I178" s="102"/>
      <c r="J178" s="208">
        <f t="shared" si="20"/>
        <v>0</v>
      </c>
      <c r="K178" s="209"/>
      <c r="L178" s="210"/>
      <c r="M178" s="211" t="s">
        <v>1</v>
      </c>
      <c r="N178" s="212" t="s">
        <v>40</v>
      </c>
      <c r="O178" s="199">
        <v>0</v>
      </c>
      <c r="P178" s="199">
        <f t="shared" si="21"/>
        <v>0</v>
      </c>
      <c r="Q178" s="199">
        <v>1.2E-2</v>
      </c>
      <c r="R178" s="199">
        <f t="shared" si="22"/>
        <v>1.2E-2</v>
      </c>
      <c r="S178" s="199">
        <v>0</v>
      </c>
      <c r="T178" s="200">
        <f t="shared" si="23"/>
        <v>0</v>
      </c>
      <c r="AR178" s="201" t="s">
        <v>126</v>
      </c>
      <c r="AT178" s="201" t="s">
        <v>123</v>
      </c>
      <c r="AU178" s="201" t="s">
        <v>85</v>
      </c>
      <c r="AY178" s="106" t="s">
        <v>114</v>
      </c>
      <c r="BE178" s="202">
        <f t="shared" si="24"/>
        <v>0</v>
      </c>
      <c r="BF178" s="202">
        <f t="shared" si="25"/>
        <v>0</v>
      </c>
      <c r="BG178" s="202">
        <f t="shared" si="26"/>
        <v>0</v>
      </c>
      <c r="BH178" s="202">
        <f t="shared" si="27"/>
        <v>0</v>
      </c>
      <c r="BI178" s="202">
        <f t="shared" si="28"/>
        <v>0</v>
      </c>
      <c r="BJ178" s="106" t="s">
        <v>83</v>
      </c>
      <c r="BK178" s="202">
        <f t="shared" si="29"/>
        <v>0</v>
      </c>
      <c r="BL178" s="106" t="s">
        <v>121</v>
      </c>
      <c r="BM178" s="201" t="s">
        <v>333</v>
      </c>
    </row>
    <row r="179" spans="2:65" s="115" customFormat="1" ht="24.2" customHeight="1" x14ac:dyDescent="0.2">
      <c r="B179" s="116"/>
      <c r="C179" s="203" t="s">
        <v>334</v>
      </c>
      <c r="D179" s="203" t="s">
        <v>123</v>
      </c>
      <c r="E179" s="204" t="s">
        <v>335</v>
      </c>
      <c r="F179" s="205" t="s">
        <v>336</v>
      </c>
      <c r="G179" s="206" t="s">
        <v>165</v>
      </c>
      <c r="H179" s="207">
        <v>1</v>
      </c>
      <c r="I179" s="102"/>
      <c r="J179" s="208">
        <f t="shared" si="20"/>
        <v>0</v>
      </c>
      <c r="K179" s="209"/>
      <c r="L179" s="210"/>
      <c r="M179" s="211" t="s">
        <v>1</v>
      </c>
      <c r="N179" s="212" t="s">
        <v>40</v>
      </c>
      <c r="O179" s="199">
        <v>0</v>
      </c>
      <c r="P179" s="199">
        <f t="shared" si="21"/>
        <v>0</v>
      </c>
      <c r="Q179" s="199">
        <v>8.9999999999999998E-4</v>
      </c>
      <c r="R179" s="199">
        <f t="shared" si="22"/>
        <v>8.9999999999999998E-4</v>
      </c>
      <c r="S179" s="199">
        <v>0</v>
      </c>
      <c r="T179" s="200">
        <f t="shared" si="23"/>
        <v>0</v>
      </c>
      <c r="AR179" s="201" t="s">
        <v>126</v>
      </c>
      <c r="AT179" s="201" t="s">
        <v>123</v>
      </c>
      <c r="AU179" s="201" t="s">
        <v>85</v>
      </c>
      <c r="AY179" s="106" t="s">
        <v>114</v>
      </c>
      <c r="BE179" s="202">
        <f t="shared" si="24"/>
        <v>0</v>
      </c>
      <c r="BF179" s="202">
        <f t="shared" si="25"/>
        <v>0</v>
      </c>
      <c r="BG179" s="202">
        <f t="shared" si="26"/>
        <v>0</v>
      </c>
      <c r="BH179" s="202">
        <f t="shared" si="27"/>
        <v>0</v>
      </c>
      <c r="BI179" s="202">
        <f t="shared" si="28"/>
        <v>0</v>
      </c>
      <c r="BJ179" s="106" t="s">
        <v>83</v>
      </c>
      <c r="BK179" s="202">
        <f t="shared" si="29"/>
        <v>0</v>
      </c>
      <c r="BL179" s="106" t="s">
        <v>121</v>
      </c>
      <c r="BM179" s="201" t="s">
        <v>337</v>
      </c>
    </row>
    <row r="180" spans="2:65" s="115" customFormat="1" ht="33" customHeight="1" x14ac:dyDescent="0.2">
      <c r="B180" s="116"/>
      <c r="C180" s="203" t="s">
        <v>338</v>
      </c>
      <c r="D180" s="203" t="s">
        <v>123</v>
      </c>
      <c r="E180" s="204" t="s">
        <v>339</v>
      </c>
      <c r="F180" s="205" t="s">
        <v>340</v>
      </c>
      <c r="G180" s="206" t="s">
        <v>165</v>
      </c>
      <c r="H180" s="207">
        <v>1</v>
      </c>
      <c r="I180" s="102"/>
      <c r="J180" s="208">
        <f t="shared" si="20"/>
        <v>0</v>
      </c>
      <c r="K180" s="209"/>
      <c r="L180" s="210"/>
      <c r="M180" s="211" t="s">
        <v>1</v>
      </c>
      <c r="N180" s="212" t="s">
        <v>40</v>
      </c>
      <c r="O180" s="199">
        <v>0</v>
      </c>
      <c r="P180" s="199">
        <f t="shared" si="21"/>
        <v>0</v>
      </c>
      <c r="Q180" s="199">
        <v>3.8000000000000002E-4</v>
      </c>
      <c r="R180" s="199">
        <f t="shared" si="22"/>
        <v>3.8000000000000002E-4</v>
      </c>
      <c r="S180" s="199">
        <v>0</v>
      </c>
      <c r="T180" s="200">
        <f t="shared" si="23"/>
        <v>0</v>
      </c>
      <c r="AR180" s="201" t="s">
        <v>126</v>
      </c>
      <c r="AT180" s="201" t="s">
        <v>123</v>
      </c>
      <c r="AU180" s="201" t="s">
        <v>85</v>
      </c>
      <c r="AY180" s="106" t="s">
        <v>114</v>
      </c>
      <c r="BE180" s="202">
        <f t="shared" si="24"/>
        <v>0</v>
      </c>
      <c r="BF180" s="202">
        <f t="shared" si="25"/>
        <v>0</v>
      </c>
      <c r="BG180" s="202">
        <f t="shared" si="26"/>
        <v>0</v>
      </c>
      <c r="BH180" s="202">
        <f t="shared" si="27"/>
        <v>0</v>
      </c>
      <c r="BI180" s="202">
        <f t="shared" si="28"/>
        <v>0</v>
      </c>
      <c r="BJ180" s="106" t="s">
        <v>83</v>
      </c>
      <c r="BK180" s="202">
        <f t="shared" si="29"/>
        <v>0</v>
      </c>
      <c r="BL180" s="106" t="s">
        <v>121</v>
      </c>
      <c r="BM180" s="201" t="s">
        <v>341</v>
      </c>
    </row>
    <row r="181" spans="2:65" s="115" customFormat="1" ht="16.5" customHeight="1" x14ac:dyDescent="0.2">
      <c r="B181" s="116"/>
      <c r="C181" s="190" t="s">
        <v>342</v>
      </c>
      <c r="D181" s="190" t="s">
        <v>117</v>
      </c>
      <c r="E181" s="191" t="s">
        <v>343</v>
      </c>
      <c r="F181" s="192" t="s">
        <v>344</v>
      </c>
      <c r="G181" s="193" t="s">
        <v>328</v>
      </c>
      <c r="H181" s="194">
        <v>2</v>
      </c>
      <c r="I181" s="101"/>
      <c r="J181" s="195">
        <f t="shared" si="20"/>
        <v>0</v>
      </c>
      <c r="K181" s="196"/>
      <c r="L181" s="116"/>
      <c r="M181" s="197" t="s">
        <v>1</v>
      </c>
      <c r="N181" s="198" t="s">
        <v>40</v>
      </c>
      <c r="O181" s="199">
        <v>0.85</v>
      </c>
      <c r="P181" s="199">
        <f t="shared" si="21"/>
        <v>1.7</v>
      </c>
      <c r="Q181" s="199">
        <v>4.2999999999999999E-4</v>
      </c>
      <c r="R181" s="199">
        <f t="shared" si="22"/>
        <v>8.5999999999999998E-4</v>
      </c>
      <c r="S181" s="199">
        <v>0</v>
      </c>
      <c r="T181" s="200">
        <f t="shared" si="23"/>
        <v>0</v>
      </c>
      <c r="AR181" s="201" t="s">
        <v>121</v>
      </c>
      <c r="AT181" s="201" t="s">
        <v>117</v>
      </c>
      <c r="AU181" s="201" t="s">
        <v>85</v>
      </c>
      <c r="AY181" s="106" t="s">
        <v>114</v>
      </c>
      <c r="BE181" s="202">
        <f t="shared" si="24"/>
        <v>0</v>
      </c>
      <c r="BF181" s="202">
        <f t="shared" si="25"/>
        <v>0</v>
      </c>
      <c r="BG181" s="202">
        <f t="shared" si="26"/>
        <v>0</v>
      </c>
      <c r="BH181" s="202">
        <f t="shared" si="27"/>
        <v>0</v>
      </c>
      <c r="BI181" s="202">
        <f t="shared" si="28"/>
        <v>0</v>
      </c>
      <c r="BJ181" s="106" t="s">
        <v>83</v>
      </c>
      <c r="BK181" s="202">
        <f t="shared" si="29"/>
        <v>0</v>
      </c>
      <c r="BL181" s="106" t="s">
        <v>121</v>
      </c>
      <c r="BM181" s="201" t="s">
        <v>345</v>
      </c>
    </row>
    <row r="182" spans="2:65" s="115" customFormat="1" ht="24.2" customHeight="1" x14ac:dyDescent="0.2">
      <c r="B182" s="116"/>
      <c r="C182" s="190" t="s">
        <v>346</v>
      </c>
      <c r="D182" s="190" t="s">
        <v>117</v>
      </c>
      <c r="E182" s="191" t="s">
        <v>347</v>
      </c>
      <c r="F182" s="192" t="s">
        <v>348</v>
      </c>
      <c r="G182" s="193" t="s">
        <v>328</v>
      </c>
      <c r="H182" s="194">
        <v>1</v>
      </c>
      <c r="I182" s="101"/>
      <c r="J182" s="195">
        <f t="shared" si="20"/>
        <v>0</v>
      </c>
      <c r="K182" s="196"/>
      <c r="L182" s="116"/>
      <c r="M182" s="197" t="s">
        <v>1</v>
      </c>
      <c r="N182" s="198" t="s">
        <v>40</v>
      </c>
      <c r="O182" s="199">
        <v>0.50700000000000001</v>
      </c>
      <c r="P182" s="199">
        <f t="shared" si="21"/>
        <v>0.50700000000000001</v>
      </c>
      <c r="Q182" s="199">
        <v>6.6E-4</v>
      </c>
      <c r="R182" s="199">
        <f t="shared" si="22"/>
        <v>6.6E-4</v>
      </c>
      <c r="S182" s="199">
        <v>0</v>
      </c>
      <c r="T182" s="200">
        <f t="shared" si="23"/>
        <v>0</v>
      </c>
      <c r="AR182" s="201" t="s">
        <v>121</v>
      </c>
      <c r="AT182" s="201" t="s">
        <v>117</v>
      </c>
      <c r="AU182" s="201" t="s">
        <v>85</v>
      </c>
      <c r="AY182" s="106" t="s">
        <v>114</v>
      </c>
      <c r="BE182" s="202">
        <f t="shared" si="24"/>
        <v>0</v>
      </c>
      <c r="BF182" s="202">
        <f t="shared" si="25"/>
        <v>0</v>
      </c>
      <c r="BG182" s="202">
        <f t="shared" si="26"/>
        <v>0</v>
      </c>
      <c r="BH182" s="202">
        <f t="shared" si="27"/>
        <v>0</v>
      </c>
      <c r="BI182" s="202">
        <f t="shared" si="28"/>
        <v>0</v>
      </c>
      <c r="BJ182" s="106" t="s">
        <v>83</v>
      </c>
      <c r="BK182" s="202">
        <f t="shared" si="29"/>
        <v>0</v>
      </c>
      <c r="BL182" s="106" t="s">
        <v>121</v>
      </c>
      <c r="BM182" s="201" t="s">
        <v>349</v>
      </c>
    </row>
    <row r="183" spans="2:65" s="115" customFormat="1" ht="24.2" customHeight="1" x14ac:dyDescent="0.2">
      <c r="B183" s="116"/>
      <c r="C183" s="203" t="s">
        <v>350</v>
      </c>
      <c r="D183" s="203" t="s">
        <v>123</v>
      </c>
      <c r="E183" s="204" t="s">
        <v>351</v>
      </c>
      <c r="F183" s="205" t="s">
        <v>352</v>
      </c>
      <c r="G183" s="206" t="s">
        <v>165</v>
      </c>
      <c r="H183" s="207">
        <v>1</v>
      </c>
      <c r="I183" s="102"/>
      <c r="J183" s="208">
        <f t="shared" si="20"/>
        <v>0</v>
      </c>
      <c r="K183" s="209"/>
      <c r="L183" s="210"/>
      <c r="M183" s="211" t="s">
        <v>1</v>
      </c>
      <c r="N183" s="212" t="s">
        <v>40</v>
      </c>
      <c r="O183" s="199">
        <v>0</v>
      </c>
      <c r="P183" s="199">
        <f t="shared" si="21"/>
        <v>0</v>
      </c>
      <c r="Q183" s="199">
        <v>3.0000000000000001E-3</v>
      </c>
      <c r="R183" s="199">
        <f t="shared" si="22"/>
        <v>3.0000000000000001E-3</v>
      </c>
      <c r="S183" s="199">
        <v>0</v>
      </c>
      <c r="T183" s="200">
        <f t="shared" si="23"/>
        <v>0</v>
      </c>
      <c r="AR183" s="201" t="s">
        <v>126</v>
      </c>
      <c r="AT183" s="201" t="s">
        <v>123</v>
      </c>
      <c r="AU183" s="201" t="s">
        <v>85</v>
      </c>
      <c r="AY183" s="106" t="s">
        <v>114</v>
      </c>
      <c r="BE183" s="202">
        <f t="shared" si="24"/>
        <v>0</v>
      </c>
      <c r="BF183" s="202">
        <f t="shared" si="25"/>
        <v>0</v>
      </c>
      <c r="BG183" s="202">
        <f t="shared" si="26"/>
        <v>0</v>
      </c>
      <c r="BH183" s="202">
        <f t="shared" si="27"/>
        <v>0</v>
      </c>
      <c r="BI183" s="202">
        <f t="shared" si="28"/>
        <v>0</v>
      </c>
      <c r="BJ183" s="106" t="s">
        <v>83</v>
      </c>
      <c r="BK183" s="202">
        <f t="shared" si="29"/>
        <v>0</v>
      </c>
      <c r="BL183" s="106" t="s">
        <v>121</v>
      </c>
      <c r="BM183" s="201" t="s">
        <v>353</v>
      </c>
    </row>
    <row r="184" spans="2:65" s="115" customFormat="1" ht="24.2" customHeight="1" x14ac:dyDescent="0.2">
      <c r="B184" s="116"/>
      <c r="C184" s="190" t="s">
        <v>354</v>
      </c>
      <c r="D184" s="190" t="s">
        <v>117</v>
      </c>
      <c r="E184" s="191" t="s">
        <v>355</v>
      </c>
      <c r="F184" s="192" t="s">
        <v>356</v>
      </c>
      <c r="G184" s="193" t="s">
        <v>328</v>
      </c>
      <c r="H184" s="194">
        <v>8</v>
      </c>
      <c r="I184" s="101"/>
      <c r="J184" s="195">
        <f t="shared" si="20"/>
        <v>0</v>
      </c>
      <c r="K184" s="196"/>
      <c r="L184" s="116"/>
      <c r="M184" s="197" t="s">
        <v>1</v>
      </c>
      <c r="N184" s="198" t="s">
        <v>40</v>
      </c>
      <c r="O184" s="199">
        <v>0.22700000000000001</v>
      </c>
      <c r="P184" s="199">
        <f t="shared" si="21"/>
        <v>1.8160000000000001</v>
      </c>
      <c r="Q184" s="199">
        <v>2.4000000000000001E-4</v>
      </c>
      <c r="R184" s="199">
        <f t="shared" si="22"/>
        <v>1.92E-3</v>
      </c>
      <c r="S184" s="199">
        <v>0</v>
      </c>
      <c r="T184" s="200">
        <f t="shared" si="23"/>
        <v>0</v>
      </c>
      <c r="AR184" s="201" t="s">
        <v>121</v>
      </c>
      <c r="AT184" s="201" t="s">
        <v>117</v>
      </c>
      <c r="AU184" s="201" t="s">
        <v>85</v>
      </c>
      <c r="AY184" s="106" t="s">
        <v>114</v>
      </c>
      <c r="BE184" s="202">
        <f t="shared" si="24"/>
        <v>0</v>
      </c>
      <c r="BF184" s="202">
        <f t="shared" si="25"/>
        <v>0</v>
      </c>
      <c r="BG184" s="202">
        <f t="shared" si="26"/>
        <v>0</v>
      </c>
      <c r="BH184" s="202">
        <f t="shared" si="27"/>
        <v>0</v>
      </c>
      <c r="BI184" s="202">
        <f t="shared" si="28"/>
        <v>0</v>
      </c>
      <c r="BJ184" s="106" t="s">
        <v>83</v>
      </c>
      <c r="BK184" s="202">
        <f t="shared" si="29"/>
        <v>0</v>
      </c>
      <c r="BL184" s="106" t="s">
        <v>121</v>
      </c>
      <c r="BM184" s="201" t="s">
        <v>357</v>
      </c>
    </row>
    <row r="185" spans="2:65" s="115" customFormat="1" ht="24.2" customHeight="1" x14ac:dyDescent="0.2">
      <c r="B185" s="116"/>
      <c r="C185" s="190" t="s">
        <v>358</v>
      </c>
      <c r="D185" s="190" t="s">
        <v>117</v>
      </c>
      <c r="E185" s="191" t="s">
        <v>359</v>
      </c>
      <c r="F185" s="192" t="s">
        <v>360</v>
      </c>
      <c r="G185" s="193" t="s">
        <v>165</v>
      </c>
      <c r="H185" s="194">
        <v>3</v>
      </c>
      <c r="I185" s="101"/>
      <c r="J185" s="195">
        <f t="shared" si="20"/>
        <v>0</v>
      </c>
      <c r="K185" s="196"/>
      <c r="L185" s="116"/>
      <c r="M185" s="197" t="s">
        <v>1</v>
      </c>
      <c r="N185" s="198" t="s">
        <v>40</v>
      </c>
      <c r="O185" s="199">
        <v>0.32</v>
      </c>
      <c r="P185" s="199">
        <f t="shared" si="21"/>
        <v>0.96</v>
      </c>
      <c r="Q185" s="199">
        <v>4.0000000000000003E-5</v>
      </c>
      <c r="R185" s="199">
        <f t="shared" si="22"/>
        <v>1.2000000000000002E-4</v>
      </c>
      <c r="S185" s="199">
        <v>0</v>
      </c>
      <c r="T185" s="200">
        <f t="shared" si="23"/>
        <v>0</v>
      </c>
      <c r="AR185" s="201" t="s">
        <v>121</v>
      </c>
      <c r="AT185" s="201" t="s">
        <v>117</v>
      </c>
      <c r="AU185" s="201" t="s">
        <v>85</v>
      </c>
      <c r="AY185" s="106" t="s">
        <v>114</v>
      </c>
      <c r="BE185" s="202">
        <f t="shared" si="24"/>
        <v>0</v>
      </c>
      <c r="BF185" s="202">
        <f t="shared" si="25"/>
        <v>0</v>
      </c>
      <c r="BG185" s="202">
        <f t="shared" si="26"/>
        <v>0</v>
      </c>
      <c r="BH185" s="202">
        <f t="shared" si="27"/>
        <v>0</v>
      </c>
      <c r="BI185" s="202">
        <f t="shared" si="28"/>
        <v>0</v>
      </c>
      <c r="BJ185" s="106" t="s">
        <v>83</v>
      </c>
      <c r="BK185" s="202">
        <f t="shared" si="29"/>
        <v>0</v>
      </c>
      <c r="BL185" s="106" t="s">
        <v>121</v>
      </c>
      <c r="BM185" s="201" t="s">
        <v>361</v>
      </c>
    </row>
    <row r="186" spans="2:65" s="115" customFormat="1" ht="24.2" customHeight="1" x14ac:dyDescent="0.2">
      <c r="B186" s="116"/>
      <c r="C186" s="203" t="s">
        <v>362</v>
      </c>
      <c r="D186" s="203" t="s">
        <v>123</v>
      </c>
      <c r="E186" s="204" t="s">
        <v>363</v>
      </c>
      <c r="F186" s="205" t="s">
        <v>364</v>
      </c>
      <c r="G186" s="206" t="s">
        <v>165</v>
      </c>
      <c r="H186" s="207">
        <v>1</v>
      </c>
      <c r="I186" s="102"/>
      <c r="J186" s="208">
        <f t="shared" si="20"/>
        <v>0</v>
      </c>
      <c r="K186" s="209"/>
      <c r="L186" s="210"/>
      <c r="M186" s="211" t="s">
        <v>1</v>
      </c>
      <c r="N186" s="212" t="s">
        <v>40</v>
      </c>
      <c r="O186" s="199">
        <v>0</v>
      </c>
      <c r="P186" s="199">
        <f t="shared" si="21"/>
        <v>0</v>
      </c>
      <c r="Q186" s="199">
        <v>1.8E-3</v>
      </c>
      <c r="R186" s="199">
        <f t="shared" si="22"/>
        <v>1.8E-3</v>
      </c>
      <c r="S186" s="199">
        <v>0</v>
      </c>
      <c r="T186" s="200">
        <f t="shared" si="23"/>
        <v>0</v>
      </c>
      <c r="AR186" s="201" t="s">
        <v>126</v>
      </c>
      <c r="AT186" s="201" t="s">
        <v>123</v>
      </c>
      <c r="AU186" s="201" t="s">
        <v>85</v>
      </c>
      <c r="AY186" s="106" t="s">
        <v>114</v>
      </c>
      <c r="BE186" s="202">
        <f t="shared" si="24"/>
        <v>0</v>
      </c>
      <c r="BF186" s="202">
        <f t="shared" si="25"/>
        <v>0</v>
      </c>
      <c r="BG186" s="202">
        <f t="shared" si="26"/>
        <v>0</v>
      </c>
      <c r="BH186" s="202">
        <f t="shared" si="27"/>
        <v>0</v>
      </c>
      <c r="BI186" s="202">
        <f t="shared" si="28"/>
        <v>0</v>
      </c>
      <c r="BJ186" s="106" t="s">
        <v>83</v>
      </c>
      <c r="BK186" s="202">
        <f t="shared" si="29"/>
        <v>0</v>
      </c>
      <c r="BL186" s="106" t="s">
        <v>121</v>
      </c>
      <c r="BM186" s="201" t="s">
        <v>365</v>
      </c>
    </row>
    <row r="187" spans="2:65" s="115" customFormat="1" ht="24.2" customHeight="1" x14ac:dyDescent="0.2">
      <c r="B187" s="116"/>
      <c r="C187" s="203" t="s">
        <v>366</v>
      </c>
      <c r="D187" s="203" t="s">
        <v>123</v>
      </c>
      <c r="E187" s="204" t="s">
        <v>367</v>
      </c>
      <c r="F187" s="205" t="s">
        <v>368</v>
      </c>
      <c r="G187" s="206" t="s">
        <v>165</v>
      </c>
      <c r="H187" s="207">
        <v>2</v>
      </c>
      <c r="I187" s="102"/>
      <c r="J187" s="208">
        <f t="shared" si="20"/>
        <v>0</v>
      </c>
      <c r="K187" s="209"/>
      <c r="L187" s="210"/>
      <c r="M187" s="211" t="s">
        <v>1</v>
      </c>
      <c r="N187" s="212" t="s">
        <v>40</v>
      </c>
      <c r="O187" s="199">
        <v>0</v>
      </c>
      <c r="P187" s="199">
        <f t="shared" si="21"/>
        <v>0</v>
      </c>
      <c r="Q187" s="199">
        <v>1.8E-3</v>
      </c>
      <c r="R187" s="199">
        <f t="shared" si="22"/>
        <v>3.5999999999999999E-3</v>
      </c>
      <c r="S187" s="199">
        <v>0</v>
      </c>
      <c r="T187" s="200">
        <f t="shared" si="23"/>
        <v>0</v>
      </c>
      <c r="AR187" s="201" t="s">
        <v>126</v>
      </c>
      <c r="AT187" s="201" t="s">
        <v>123</v>
      </c>
      <c r="AU187" s="201" t="s">
        <v>85</v>
      </c>
      <c r="AY187" s="106" t="s">
        <v>114</v>
      </c>
      <c r="BE187" s="202">
        <f t="shared" si="24"/>
        <v>0</v>
      </c>
      <c r="BF187" s="202">
        <f t="shared" si="25"/>
        <v>0</v>
      </c>
      <c r="BG187" s="202">
        <f t="shared" si="26"/>
        <v>0</v>
      </c>
      <c r="BH187" s="202">
        <f t="shared" si="27"/>
        <v>0</v>
      </c>
      <c r="BI187" s="202">
        <f t="shared" si="28"/>
        <v>0</v>
      </c>
      <c r="BJ187" s="106" t="s">
        <v>83</v>
      </c>
      <c r="BK187" s="202">
        <f t="shared" si="29"/>
        <v>0</v>
      </c>
      <c r="BL187" s="106" t="s">
        <v>121</v>
      </c>
      <c r="BM187" s="201" t="s">
        <v>369</v>
      </c>
    </row>
    <row r="188" spans="2:65" s="115" customFormat="1" ht="24.2" customHeight="1" x14ac:dyDescent="0.2">
      <c r="B188" s="116"/>
      <c r="C188" s="190" t="s">
        <v>370</v>
      </c>
      <c r="D188" s="190" t="s">
        <v>117</v>
      </c>
      <c r="E188" s="191" t="s">
        <v>371</v>
      </c>
      <c r="F188" s="192" t="s">
        <v>372</v>
      </c>
      <c r="G188" s="193" t="s">
        <v>165</v>
      </c>
      <c r="H188" s="194">
        <v>1</v>
      </c>
      <c r="I188" s="101"/>
      <c r="J188" s="195">
        <f t="shared" si="20"/>
        <v>0</v>
      </c>
      <c r="K188" s="196"/>
      <c r="L188" s="116"/>
      <c r="M188" s="197" t="s">
        <v>1</v>
      </c>
      <c r="N188" s="198" t="s">
        <v>40</v>
      </c>
      <c r="O188" s="199">
        <v>0.65500000000000003</v>
      </c>
      <c r="P188" s="199">
        <f t="shared" si="21"/>
        <v>0.65500000000000003</v>
      </c>
      <c r="Q188" s="199">
        <v>1.2454E-4</v>
      </c>
      <c r="R188" s="199">
        <f t="shared" si="22"/>
        <v>1.2454E-4</v>
      </c>
      <c r="S188" s="199">
        <v>0</v>
      </c>
      <c r="T188" s="200">
        <f t="shared" si="23"/>
        <v>0</v>
      </c>
      <c r="AR188" s="201" t="s">
        <v>121</v>
      </c>
      <c r="AT188" s="201" t="s">
        <v>117</v>
      </c>
      <c r="AU188" s="201" t="s">
        <v>85</v>
      </c>
      <c r="AY188" s="106" t="s">
        <v>114</v>
      </c>
      <c r="BE188" s="202">
        <f t="shared" si="24"/>
        <v>0</v>
      </c>
      <c r="BF188" s="202">
        <f t="shared" si="25"/>
        <v>0</v>
      </c>
      <c r="BG188" s="202">
        <f t="shared" si="26"/>
        <v>0</v>
      </c>
      <c r="BH188" s="202">
        <f t="shared" si="27"/>
        <v>0</v>
      </c>
      <c r="BI188" s="202">
        <f t="shared" si="28"/>
        <v>0</v>
      </c>
      <c r="BJ188" s="106" t="s">
        <v>83</v>
      </c>
      <c r="BK188" s="202">
        <f t="shared" si="29"/>
        <v>0</v>
      </c>
      <c r="BL188" s="106" t="s">
        <v>121</v>
      </c>
      <c r="BM188" s="201" t="s">
        <v>373</v>
      </c>
    </row>
    <row r="189" spans="2:65" s="115" customFormat="1" ht="24.2" customHeight="1" x14ac:dyDescent="0.2">
      <c r="B189" s="116"/>
      <c r="C189" s="203" t="s">
        <v>374</v>
      </c>
      <c r="D189" s="203" t="s">
        <v>123</v>
      </c>
      <c r="E189" s="204" t="s">
        <v>375</v>
      </c>
      <c r="F189" s="205" t="s">
        <v>376</v>
      </c>
      <c r="G189" s="206" t="s">
        <v>165</v>
      </c>
      <c r="H189" s="207">
        <v>1</v>
      </c>
      <c r="I189" s="102"/>
      <c r="J189" s="208">
        <f t="shared" si="20"/>
        <v>0</v>
      </c>
      <c r="K189" s="209"/>
      <c r="L189" s="210"/>
      <c r="M189" s="211" t="s">
        <v>1</v>
      </c>
      <c r="N189" s="212" t="s">
        <v>40</v>
      </c>
      <c r="O189" s="199">
        <v>0</v>
      </c>
      <c r="P189" s="199">
        <f t="shared" si="21"/>
        <v>0</v>
      </c>
      <c r="Q189" s="199">
        <v>5.3800000000000002E-3</v>
      </c>
      <c r="R189" s="199">
        <f t="shared" si="22"/>
        <v>5.3800000000000002E-3</v>
      </c>
      <c r="S189" s="199">
        <v>0</v>
      </c>
      <c r="T189" s="200">
        <f t="shared" si="23"/>
        <v>0</v>
      </c>
      <c r="AR189" s="201" t="s">
        <v>126</v>
      </c>
      <c r="AT189" s="201" t="s">
        <v>123</v>
      </c>
      <c r="AU189" s="201" t="s">
        <v>85</v>
      </c>
      <c r="AY189" s="106" t="s">
        <v>114</v>
      </c>
      <c r="BE189" s="202">
        <f t="shared" si="24"/>
        <v>0</v>
      </c>
      <c r="BF189" s="202">
        <f t="shared" si="25"/>
        <v>0</v>
      </c>
      <c r="BG189" s="202">
        <f t="shared" si="26"/>
        <v>0</v>
      </c>
      <c r="BH189" s="202">
        <f t="shared" si="27"/>
        <v>0</v>
      </c>
      <c r="BI189" s="202">
        <f t="shared" si="28"/>
        <v>0</v>
      </c>
      <c r="BJ189" s="106" t="s">
        <v>83</v>
      </c>
      <c r="BK189" s="202">
        <f t="shared" si="29"/>
        <v>0</v>
      </c>
      <c r="BL189" s="106" t="s">
        <v>121</v>
      </c>
      <c r="BM189" s="201" t="s">
        <v>377</v>
      </c>
    </row>
    <row r="190" spans="2:65" s="115" customFormat="1" ht="24.2" customHeight="1" x14ac:dyDescent="0.2">
      <c r="B190" s="116"/>
      <c r="C190" s="190" t="s">
        <v>378</v>
      </c>
      <c r="D190" s="190" t="s">
        <v>117</v>
      </c>
      <c r="E190" s="191" t="s">
        <v>379</v>
      </c>
      <c r="F190" s="192" t="s">
        <v>380</v>
      </c>
      <c r="G190" s="193" t="s">
        <v>215</v>
      </c>
      <c r="H190" s="194">
        <v>5.8000000000000003E-2</v>
      </c>
      <c r="I190" s="101"/>
      <c r="J190" s="195">
        <f t="shared" si="20"/>
        <v>0</v>
      </c>
      <c r="K190" s="196"/>
      <c r="L190" s="116"/>
      <c r="M190" s="213" t="s">
        <v>1</v>
      </c>
      <c r="N190" s="214" t="s">
        <v>40</v>
      </c>
      <c r="O190" s="215">
        <v>1.629</v>
      </c>
      <c r="P190" s="215">
        <f t="shared" si="21"/>
        <v>9.448200000000001E-2</v>
      </c>
      <c r="Q190" s="215">
        <v>0</v>
      </c>
      <c r="R190" s="215">
        <f t="shared" si="22"/>
        <v>0</v>
      </c>
      <c r="S190" s="215">
        <v>0</v>
      </c>
      <c r="T190" s="216">
        <f t="shared" si="23"/>
        <v>0</v>
      </c>
      <c r="AR190" s="201" t="s">
        <v>121</v>
      </c>
      <c r="AT190" s="201" t="s">
        <v>117</v>
      </c>
      <c r="AU190" s="201" t="s">
        <v>85</v>
      </c>
      <c r="AY190" s="106" t="s">
        <v>114</v>
      </c>
      <c r="BE190" s="202">
        <f t="shared" si="24"/>
        <v>0</v>
      </c>
      <c r="BF190" s="202">
        <f t="shared" si="25"/>
        <v>0</v>
      </c>
      <c r="BG190" s="202">
        <f t="shared" si="26"/>
        <v>0</v>
      </c>
      <c r="BH190" s="202">
        <f t="shared" si="27"/>
        <v>0</v>
      </c>
      <c r="BI190" s="202">
        <f t="shared" si="28"/>
        <v>0</v>
      </c>
      <c r="BJ190" s="106" t="s">
        <v>83</v>
      </c>
      <c r="BK190" s="202">
        <f t="shared" si="29"/>
        <v>0</v>
      </c>
      <c r="BL190" s="106" t="s">
        <v>121</v>
      </c>
      <c r="BM190" s="201" t="s">
        <v>381</v>
      </c>
    </row>
    <row r="191" spans="2:65" s="115" customFormat="1" ht="6.95" customHeight="1" x14ac:dyDescent="0.2">
      <c r="B191" s="145"/>
      <c r="C191" s="146"/>
      <c r="D191" s="146"/>
      <c r="E191" s="146"/>
      <c r="F191" s="146"/>
      <c r="G191" s="146"/>
      <c r="H191" s="146"/>
      <c r="I191" s="146"/>
      <c r="J191" s="146"/>
      <c r="K191" s="146"/>
      <c r="L191" s="116"/>
    </row>
  </sheetData>
  <sheetProtection algorithmName="SHA-512" hashValue="3nyiNC2++iLSWCA10XtSo0OLl2tA0PZkdV9w3i/TLXZDw06M8BdyaQWj673g9cwbdeGxWclDyHHQLuroASCaBg==" saltValue="8Viz//VXMO4PHgSkA8PVNw==" spinCount="100000" sheet="1" objects="1" scenarios="1"/>
  <autoFilter ref="C120:K190" xr:uid="{00000000-0009-0000-0000-000001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D.1.4.3. - ZTI</vt:lpstr>
      <vt:lpstr>'D.1.4.3. - ZTI'!Názvy_tisku</vt:lpstr>
      <vt:lpstr>'Rekapitulace stavby'!Názvy_tisku</vt:lpstr>
      <vt:lpstr>'D.1.4.3. - ZTI'!Oblast_tisku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Vladimíra Potěšilová</dc:creator>
  <cp:lastModifiedBy>Martin</cp:lastModifiedBy>
  <dcterms:created xsi:type="dcterms:W3CDTF">2023-01-30T20:57:55Z</dcterms:created>
  <dcterms:modified xsi:type="dcterms:W3CDTF">2023-08-21T15:00:25Z</dcterms:modified>
</cp:coreProperties>
</file>