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rozpočty\"/>
    </mc:Choice>
  </mc:AlternateContent>
  <xr:revisionPtr revIDLastSave="0" documentId="13_ncr:1_{8A3E7288-382E-4083-8177-D6B0DB8B740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tavba" sheetId="1" r:id="rId1"/>
    <sheet name="VzorPolozky" sheetId="10" state="hidden" r:id="rId2"/>
    <sheet name="MaR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MaR!$1:$7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MaR!$A$1:$X$125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13" i="12" l="1"/>
  <c r="G114" i="12"/>
  <c r="G112" i="12"/>
  <c r="G108" i="12"/>
  <c r="G109" i="12"/>
  <c r="G106" i="12" s="1"/>
  <c r="G110" i="12"/>
  <c r="G107" i="12"/>
  <c r="G105" i="12"/>
  <c r="G103" i="12" s="1"/>
  <c r="G104" i="12"/>
  <c r="G111" i="12"/>
  <c r="I19" i="1" s="1"/>
  <c r="V52" i="12"/>
  <c r="Q52" i="12"/>
  <c r="O52" i="12"/>
  <c r="K52" i="12"/>
  <c r="I52" i="12"/>
  <c r="G52" i="12"/>
  <c r="M52" i="12" s="1"/>
  <c r="V57" i="12"/>
  <c r="Q57" i="12"/>
  <c r="O57" i="12"/>
  <c r="K57" i="12"/>
  <c r="I57" i="12"/>
  <c r="G57" i="12"/>
  <c r="M57" i="12" s="1"/>
  <c r="V26" i="12"/>
  <c r="Q26" i="12"/>
  <c r="O26" i="12"/>
  <c r="K26" i="12"/>
  <c r="I26" i="12"/>
  <c r="G26" i="12"/>
  <c r="M26" i="12" s="1"/>
  <c r="V51" i="12"/>
  <c r="Q51" i="12"/>
  <c r="O51" i="12"/>
  <c r="K51" i="12"/>
  <c r="I51" i="12"/>
  <c r="G51" i="12"/>
  <c r="M51" i="12" s="1"/>
  <c r="I20" i="1" l="1"/>
  <c r="V12" i="12"/>
  <c r="Q12" i="12"/>
  <c r="O12" i="12"/>
  <c r="K12" i="12"/>
  <c r="I12" i="12"/>
  <c r="G12" i="12"/>
  <c r="M12" i="12" s="1"/>
  <c r="V9" i="12"/>
  <c r="Q9" i="12"/>
  <c r="O9" i="12"/>
  <c r="K9" i="12"/>
  <c r="I9" i="12"/>
  <c r="G9" i="12"/>
  <c r="M9" i="12" s="1"/>
  <c r="V90" i="12"/>
  <c r="Q90" i="12"/>
  <c r="O90" i="12"/>
  <c r="K90" i="12"/>
  <c r="I90" i="12"/>
  <c r="G90" i="12"/>
  <c r="M90" i="12" s="1"/>
  <c r="V98" i="12"/>
  <c r="Q98" i="12"/>
  <c r="O98" i="12"/>
  <c r="K98" i="12"/>
  <c r="I98" i="12"/>
  <c r="G98" i="12"/>
  <c r="M98" i="12" s="1"/>
  <c r="V94" i="12"/>
  <c r="Q94" i="12"/>
  <c r="O94" i="12"/>
  <c r="K94" i="12"/>
  <c r="I94" i="12"/>
  <c r="G94" i="12"/>
  <c r="M94" i="12" s="1"/>
  <c r="V95" i="12"/>
  <c r="Q95" i="12"/>
  <c r="O95" i="12"/>
  <c r="K95" i="12"/>
  <c r="I95" i="12"/>
  <c r="G95" i="12"/>
  <c r="M95" i="12" s="1"/>
  <c r="V82" i="12"/>
  <c r="Q82" i="12"/>
  <c r="O82" i="12"/>
  <c r="K82" i="12"/>
  <c r="I82" i="12"/>
  <c r="G82" i="12"/>
  <c r="M82" i="12" s="1"/>
  <c r="V97" i="12"/>
  <c r="Q97" i="12"/>
  <c r="O97" i="12"/>
  <c r="K97" i="12"/>
  <c r="I97" i="12"/>
  <c r="G97" i="12"/>
  <c r="M97" i="12" s="1"/>
  <c r="V93" i="12"/>
  <c r="Q93" i="12"/>
  <c r="O93" i="12"/>
  <c r="K93" i="12"/>
  <c r="I93" i="12"/>
  <c r="G93" i="12"/>
  <c r="M93" i="12" s="1"/>
  <c r="V96" i="12"/>
  <c r="Q96" i="12"/>
  <c r="O96" i="12"/>
  <c r="K96" i="12"/>
  <c r="I96" i="12"/>
  <c r="G96" i="12"/>
  <c r="M96" i="12" s="1"/>
  <c r="V72" i="12"/>
  <c r="Q72" i="12"/>
  <c r="O72" i="12"/>
  <c r="K72" i="12"/>
  <c r="I72" i="12"/>
  <c r="G72" i="12"/>
  <c r="M72" i="12" s="1"/>
  <c r="V49" i="12"/>
  <c r="Q49" i="12"/>
  <c r="O49" i="12"/>
  <c r="K49" i="12"/>
  <c r="I49" i="12"/>
  <c r="G49" i="12"/>
  <c r="M49" i="12" s="1"/>
  <c r="V50" i="12"/>
  <c r="Q50" i="12"/>
  <c r="O50" i="12"/>
  <c r="K50" i="12"/>
  <c r="I50" i="12"/>
  <c r="G50" i="12"/>
  <c r="M50" i="12" s="1"/>
  <c r="V46" i="12"/>
  <c r="Q46" i="12"/>
  <c r="O46" i="12"/>
  <c r="K46" i="12"/>
  <c r="I46" i="12"/>
  <c r="G46" i="12"/>
  <c r="M46" i="12" s="1"/>
  <c r="V41" i="12"/>
  <c r="Q41" i="12"/>
  <c r="O41" i="12"/>
  <c r="K41" i="12"/>
  <c r="I41" i="12"/>
  <c r="G41" i="12"/>
  <c r="M41" i="12" s="1"/>
  <c r="V33" i="12"/>
  <c r="Q33" i="12"/>
  <c r="O33" i="12"/>
  <c r="K33" i="12"/>
  <c r="I33" i="12"/>
  <c r="G33" i="12"/>
  <c r="M33" i="12" s="1"/>
  <c r="V21" i="12" l="1"/>
  <c r="Q21" i="12"/>
  <c r="O21" i="12"/>
  <c r="K21" i="12"/>
  <c r="I21" i="12"/>
  <c r="G21" i="12"/>
  <c r="M21" i="12" s="1"/>
  <c r="I16" i="12"/>
  <c r="K17" i="12"/>
  <c r="G10" i="12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6" i="12"/>
  <c r="M16" i="12" s="1"/>
  <c r="V16" i="12"/>
  <c r="G17" i="12"/>
  <c r="M17" i="12" s="1"/>
  <c r="I17" i="12"/>
  <c r="Q17" i="12"/>
  <c r="V17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AE115" i="12"/>
  <c r="F41" i="1" s="1"/>
  <c r="J28" i="1"/>
  <c r="J26" i="1"/>
  <c r="G38" i="1"/>
  <c r="F38" i="1"/>
  <c r="J23" i="1"/>
  <c r="J24" i="1"/>
  <c r="J25" i="1"/>
  <c r="J27" i="1"/>
  <c r="E24" i="1"/>
  <c r="E26" i="1"/>
  <c r="G8" i="12" l="1"/>
  <c r="M47" i="12"/>
  <c r="M45" i="12" s="1"/>
  <c r="G45" i="12"/>
  <c r="I53" i="1" s="1"/>
  <c r="Q16" i="12"/>
  <c r="Q14" i="12" s="1"/>
  <c r="O16" i="12"/>
  <c r="K16" i="12"/>
  <c r="K14" i="12" s="1"/>
  <c r="O17" i="12"/>
  <c r="I45" i="12"/>
  <c r="M18" i="12"/>
  <c r="O45" i="12"/>
  <c r="I64" i="12"/>
  <c r="K45" i="12"/>
  <c r="Q23" i="12"/>
  <c r="I8" i="12"/>
  <c r="F39" i="1"/>
  <c r="F42" i="1" s="1"/>
  <c r="V64" i="12"/>
  <c r="O23" i="12"/>
  <c r="K23" i="12"/>
  <c r="F40" i="1"/>
  <c r="Q64" i="12"/>
  <c r="V18" i="12"/>
  <c r="I23" i="12"/>
  <c r="Q18" i="12"/>
  <c r="V8" i="12"/>
  <c r="O64" i="12"/>
  <c r="O18" i="12"/>
  <c r="V14" i="12"/>
  <c r="Q8" i="12"/>
  <c r="V23" i="12"/>
  <c r="G23" i="12"/>
  <c r="I52" i="1" s="1"/>
  <c r="I18" i="12"/>
  <c r="O8" i="12"/>
  <c r="K64" i="12"/>
  <c r="K18" i="12"/>
  <c r="M10" i="12"/>
  <c r="M8" i="12" s="1"/>
  <c r="V45" i="12"/>
  <c r="AF115" i="12"/>
  <c r="K8" i="12"/>
  <c r="Q45" i="12"/>
  <c r="G18" i="12"/>
  <c r="I51" i="1" s="1"/>
  <c r="I14" i="12"/>
  <c r="M64" i="12"/>
  <c r="M23" i="12"/>
  <c r="M14" i="12"/>
  <c r="G14" i="12"/>
  <c r="I50" i="1" s="1"/>
  <c r="G64" i="12"/>
  <c r="I54" i="1" l="1"/>
  <c r="G115" i="12"/>
  <c r="O14" i="12"/>
  <c r="I17" i="1"/>
  <c r="G41" i="1"/>
  <c r="H41" i="1" s="1"/>
  <c r="I41" i="1" s="1"/>
  <c r="G40" i="1"/>
  <c r="H40" i="1" s="1"/>
  <c r="I40" i="1" s="1"/>
  <c r="G39" i="1"/>
  <c r="G42" i="1" s="1"/>
  <c r="G23" i="1"/>
  <c r="A23" i="1" s="1"/>
  <c r="I49" i="1"/>
  <c r="I18" i="1"/>
  <c r="I16" i="1" l="1"/>
  <c r="I21" i="1" s="1"/>
  <c r="G25" i="1" s="1"/>
  <c r="I55" i="1"/>
  <c r="H39" i="1"/>
  <c r="G28" i="1"/>
  <c r="G24" i="1"/>
  <c r="A24" i="1"/>
  <c r="G26" i="1" l="1"/>
  <c r="A27" i="1" s="1"/>
  <c r="A25" i="1"/>
  <c r="A26" i="1" s="1"/>
  <c r="H42" i="1"/>
  <c r="I39" i="1"/>
  <c r="I42" i="1" s="1"/>
  <c r="J53" i="1"/>
  <c r="J52" i="1"/>
  <c r="J54" i="1"/>
  <c r="J49" i="1"/>
  <c r="J51" i="1"/>
  <c r="J50" i="1"/>
  <c r="G29" i="1" l="1"/>
  <c r="G27" i="1" s="1"/>
  <c r="A29" i="1"/>
  <c r="J55" i="1"/>
  <c r="J39" i="1"/>
  <c r="J42" i="1" s="1"/>
  <c r="J40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795112C1-CA1D-4296-96D2-120FA0ECF0A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CCE3632-0C3F-46B9-9E0A-C191AB3FFEF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<sst xmlns="http://schemas.openxmlformats.org/spreadsheetml/2006/main" count="822" uniqueCount="321">
  <si>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</si>
  <si>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</si>
  <si>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</si>
  <si>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</si>
  <si>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</si>
  <si>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</si>
  <si>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</si>
  <si>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</si>
  <si>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</si>
  <si>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</si>
  <si>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</si>
  <si>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</si>
  <si>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</si>
  <si>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</si>
  <si>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</si>
  <si>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</si>
  <si>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</si>
  <si>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</si>
  <si>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</si>
  <si>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</si>
  <si>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</si>
  <si>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</si>
  <si>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</si>
  <si>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</si>
  <si>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</si>
  <si>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</si>
  <si>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</si>
  <si>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</si>
  <si>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</si>
  <si>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</si>
  <si>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</si>
  <si>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</si>
  <si>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</si>
  <si>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</si>
  <si>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</si>
  <si>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</si>
  <si>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</si>
  <si>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</si>
  <si>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</si>
  <si>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</si>
  <si>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</si>
  <si>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BHA19-D.1.4.6.08</t>
  </si>
  <si>
    <t>Měření a regulace</t>
  </si>
  <si>
    <t>BHA19</t>
  </si>
  <si>
    <t>A19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</si>
  <si>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</si>
  <si>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</si>
  <si>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</si>
  <si>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</si>
  <si>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</si>
  <si>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</si>
  <si>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</si>
  <si>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</si>
  <si>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</si>
  <si>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</si>
  <si>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</si>
  <si>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</si>
  <si>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</si>
  <si>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</si>
  <si>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</si>
  <si>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</si>
  <si>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</si>
  <si>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</si>
  <si>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</si>
  <si>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</si>
  <si>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</si>
  <si>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</si>
  <si>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</si>
  <si>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</si>
  <si>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</si>
  <si>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</si>
  <si>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</si>
  <si>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</si>
  <si>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</si>
  <si>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</si>
  <si>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</si>
  <si>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</si>
  <si>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</si>
  <si>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</si>
  <si>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</si>
  <si>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</si>
  <si>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</si>
  <si>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</si>
  <si>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</si>
  <si>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</si>
  <si>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</si>
  <si>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</si>
  <si>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</si>
  <si>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</si>
  <si>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</si>
  <si>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</si>
  <si>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</si>
  <si>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</si>
  <si>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</si>
  <si>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</si>
  <si>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Indiv</t>
  </si>
  <si>
    <t>Specifikace</t>
  </si>
  <si>
    <t>POL3_</t>
  </si>
  <si>
    <t>Kalkul</t>
  </si>
  <si>
    <t>eZNT-T100</t>
  </si>
  <si>
    <t>Nástěnný ovladač s korekcí teploty, LCD displej, 1RT, LINKnet</t>
  </si>
  <si>
    <t>MAS303</t>
  </si>
  <si>
    <t>Magnetický kontakt, přepínací kontakt</t>
  </si>
  <si>
    <t>EMO T</t>
  </si>
  <si>
    <t>IRC rozvodnice 374x574x140mm, plechová nástěnná, bílá, vč. vnitřní výzbroje (3x jistič, 6x relé trafo, svorky)</t>
  </si>
  <si>
    <t>m</t>
  </si>
  <si>
    <t>SPCM</t>
  </si>
  <si>
    <t>RTS 20/ I</t>
  </si>
  <si>
    <t>BELDEN9842</t>
  </si>
  <si>
    <t>Kabel sdělovací pro sběrnici Bacnet MSTP</t>
  </si>
  <si>
    <t>SYN_20</t>
  </si>
  <si>
    <t>Vodič silový CY zelenožlutý 6,00 mm2 - drát</t>
  </si>
  <si>
    <t>Příchytka pro tuhé trubky vnější pr. 32 mm</t>
  </si>
  <si>
    <t>Kotevní montážní materiál pro žlaby (závitové tyče, kotvy, apod.)</t>
  </si>
  <si>
    <t>soubor</t>
  </si>
  <si>
    <t>Štítek kabelový zavírací 40 x 16 mm</t>
  </si>
  <si>
    <t>Krabice odbočná 85x85x36 s víčkem, krytí IP55</t>
  </si>
  <si>
    <t>PPU</t>
  </si>
  <si>
    <t>Protipožární ucpávka - tmel pr. do 70mm</t>
  </si>
  <si>
    <t>18500001T00</t>
  </si>
  <si>
    <t>Uživatelský software pro řídící jednotku (1-250)</t>
  </si>
  <si>
    <t>d.b.</t>
  </si>
  <si>
    <t>Práce</t>
  </si>
  <si>
    <t>POL1_</t>
  </si>
  <si>
    <t>18500001T01</t>
  </si>
  <si>
    <t>Uživatelský software pro řídící jednotku (1-250) - úprava stávajícího sw</t>
  </si>
  <si>
    <t>kpl</t>
  </si>
  <si>
    <t>18500014T00</t>
  </si>
  <si>
    <t>Dispečink - parametrizace datových bodů</t>
  </si>
  <si>
    <t>18500013T00</t>
  </si>
  <si>
    <t>Dispečink - vykreslení obrazovek</t>
  </si>
  <si>
    <t xml:space="preserve">ks    </t>
  </si>
  <si>
    <t>18500013T01</t>
  </si>
  <si>
    <t>Dispečink - úprava stávajících obrazovek</t>
  </si>
  <si>
    <t>18500006T00</t>
  </si>
  <si>
    <t>Práce programátora - oživení systému MaR</t>
  </si>
  <si>
    <t xml:space="preserve">hod   </t>
  </si>
  <si>
    <t>18500015T00</t>
  </si>
  <si>
    <t>Práce programátora - zaučení obsluhy</t>
  </si>
  <si>
    <t>18500019T00</t>
  </si>
  <si>
    <t>Příprava podkladů pro vizualizaci v BMS</t>
  </si>
  <si>
    <t>18500020T00</t>
  </si>
  <si>
    <t>Nastavení integrací do BMS</t>
  </si>
  <si>
    <t>18500021T00</t>
  </si>
  <si>
    <t>Funkční zkoušky zobrazení prvků v BMS</t>
  </si>
  <si>
    <t>18600808T00</t>
  </si>
  <si>
    <t>Test zařízení 1:1</t>
  </si>
  <si>
    <t>SYN_Nh_20</t>
  </si>
  <si>
    <t>18600001T00</t>
  </si>
  <si>
    <t>Montáž regulátor MaR</t>
  </si>
  <si>
    <t>18600003T00</t>
  </si>
  <si>
    <t>Montáž nástěnný IRC ovladač</t>
  </si>
  <si>
    <t>18600105T00</t>
  </si>
  <si>
    <t>18600209T00</t>
  </si>
  <si>
    <t>Montáž magnetický kontakt na povrch</t>
  </si>
  <si>
    <t>18600301T00</t>
  </si>
  <si>
    <t>Montáž + připojení servopohon klapkový / ventilový</t>
  </si>
  <si>
    <t>18600711T00</t>
  </si>
  <si>
    <t>18600707T00</t>
  </si>
  <si>
    <t>18600711T01</t>
  </si>
  <si>
    <t>210860201T00</t>
  </si>
  <si>
    <t>Kabel speciální JYTY s Al 2 x 1 mm volně uložený, vysvazkovaný</t>
  </si>
  <si>
    <t>210860202T00</t>
  </si>
  <si>
    <t>Kabel speciální JYTY s Al 4 x 1 mm volně uložený, vysvazkovaný</t>
  </si>
  <si>
    <t>222280501T00</t>
  </si>
  <si>
    <t>210800014R00</t>
  </si>
  <si>
    <t>Vodič uložený v trubkách CYY 6 mm2</t>
  </si>
  <si>
    <t>222260574T00</t>
  </si>
  <si>
    <t>210010026T00</t>
  </si>
  <si>
    <t>Trubka ohebná z PVC volně, vnější průměr 25 mm</t>
  </si>
  <si>
    <t>210010027T00</t>
  </si>
  <si>
    <t>210950101T00</t>
  </si>
  <si>
    <t>Štítek kabelový</t>
  </si>
  <si>
    <t>18600706T00</t>
  </si>
  <si>
    <t>Montáž přístrojové krabice na povrch</t>
  </si>
  <si>
    <t>18600801T00</t>
  </si>
  <si>
    <t>Montáž protipožární ucpávky</t>
  </si>
  <si>
    <t>m2</t>
  </si>
  <si>
    <t>210100524T00</t>
  </si>
  <si>
    <t>Ukončení kabelů JYTY - do 4x1</t>
  </si>
  <si>
    <t>18600304T00</t>
  </si>
  <si>
    <t>Připojení - regulátor průtoku vzduchu</t>
  </si>
  <si>
    <t>18600610T00</t>
  </si>
  <si>
    <t>Připojení – monitoring ESIL rozvaděče</t>
  </si>
  <si>
    <t>18600606T00</t>
  </si>
  <si>
    <t>Připojení - monitoring split / fancoil</t>
  </si>
  <si>
    <t>460680021T00</t>
  </si>
  <si>
    <t>Průraz zdivem v cihlové zdi tloušťky 15 cm</t>
  </si>
  <si>
    <t>18600901T00</t>
  </si>
  <si>
    <t>Demontáž stávající kabeláže</t>
  </si>
  <si>
    <t>18600903T00</t>
  </si>
  <si>
    <t>18600804T00</t>
  </si>
  <si>
    <t>Montáže - zkušební provoz</t>
  </si>
  <si>
    <t>hod</t>
  </si>
  <si>
    <t>18600807T00</t>
  </si>
  <si>
    <t>Úklid pracoviště při montážích</t>
  </si>
  <si>
    <t>SUM</t>
  </si>
  <si>
    <t>Poznámky uchazeče k zadání</t>
  </si>
  <si>
    <t>POPUZIV</t>
  </si>
  <si>
    <t>END</t>
  </si>
  <si>
    <t>50235057</t>
  </si>
  <si>
    <t>A19-MaR</t>
  </si>
  <si>
    <t>MU Brno, kampus-rekonstrukce A19 na LF MU</t>
  </si>
  <si>
    <t>DAC-633E</t>
  </si>
  <si>
    <t>Regulátor 6xUI, 3xDO, 3x AO</t>
  </si>
  <si>
    <t>eZ-440R4-230</t>
  </si>
  <si>
    <t>Elektroternický servopohon, bez napětí otevřený, 2-bod, M30x1,5, 230VAC</t>
  </si>
  <si>
    <t>RTS-20</t>
  </si>
  <si>
    <t>Odporový snímač teploty se snímacím prvkem NTC 10kOhm, prostorový</t>
  </si>
  <si>
    <t>19D206</t>
  </si>
  <si>
    <t>Úprava a doplnění stávajícího rozvaděče</t>
  </si>
  <si>
    <t>19DC301</t>
  </si>
  <si>
    <t>Rozvaděč oceloplechový nástěnný, vč. vnitřní výzbroje a zapojení 1200x600x270, IP42/20</t>
  </si>
  <si>
    <t>IRC rozvodnice</t>
  </si>
  <si>
    <t>IRC rozv. úprava</t>
  </si>
  <si>
    <t>Úprava a doplnění stávající IRC rozvodnice</t>
  </si>
  <si>
    <t>PRAFlaCom F 1x2x0,8</t>
  </si>
  <si>
    <t>Kabel sdělovací s Cu jádrem bezhalogenový 1 x 2 x 0,8 mm, dle B2ca s1d1a1</t>
  </si>
  <si>
    <t>JYTY 2x1</t>
  </si>
  <si>
    <t>JYTY 4x1</t>
  </si>
  <si>
    <t>Kabel sdělovací s Cu jádrem 2 x 1 mm</t>
  </si>
  <si>
    <t>Kabel sdělovací s Cu jádrem 4 x 1 mm</t>
  </si>
  <si>
    <t>CYKY 7x1,5</t>
  </si>
  <si>
    <t>Kabel silový s Cu jádrem 750 V 7 x 1,5 mm2</t>
  </si>
  <si>
    <t>H07V-K 6</t>
  </si>
  <si>
    <t>Trubka elektroinstalační tuhá, vnější pr. 25 mm, pevnost 750N</t>
  </si>
  <si>
    <t>Trubka elektroinstalační tuhá, vnější pr. 32 mm, pevnost 750N</t>
  </si>
  <si>
    <t>Příchytka pro tuhé trubky vnější pr. 25 mm</t>
  </si>
  <si>
    <t>Trubka elektroinst. ohebná, vnější pr. 25 mm, pevnost 750N</t>
  </si>
  <si>
    <t>Trubka elektroinst. ohebná, vnější pr. 32 mm, pevnost 750N</t>
  </si>
  <si>
    <t>Žlab kabelový drátěný 50x50, galv. zinek</t>
  </si>
  <si>
    <t>ARK - 211110</t>
  </si>
  <si>
    <t>Stitek</t>
  </si>
  <si>
    <t>OST</t>
  </si>
  <si>
    <t>Ostatní pomocný montážní materiál (3% z ceny kabeláže a nosného materiálu)</t>
  </si>
  <si>
    <t>Krabice odbočná 85x44x40 s víčkem, krytí IP54</t>
  </si>
  <si>
    <t>E126</t>
  </si>
  <si>
    <t>A8</t>
  </si>
  <si>
    <t>4025_KA</t>
  </si>
  <si>
    <t>4032_FA</t>
  </si>
  <si>
    <t>5325_KB</t>
  </si>
  <si>
    <t>5332_KB</t>
  </si>
  <si>
    <t>1225</t>
  </si>
  <si>
    <t>1232</t>
  </si>
  <si>
    <t>LHD 20x10_HD</t>
  </si>
  <si>
    <t>Lišta hranatá 20x10, plastová</t>
  </si>
  <si>
    <t>ZLB_KOT</t>
  </si>
  <si>
    <t>Uživatelský software pro IRC regulátor</t>
  </si>
  <si>
    <t>18500001T02</t>
  </si>
  <si>
    <t>18500007T02</t>
  </si>
  <si>
    <t>Práce programátora - oživení / nastavení komunikace BACnet IP</t>
  </si>
  <si>
    <t>18500014T01</t>
  </si>
  <si>
    <t>18500014T02</t>
  </si>
  <si>
    <t>Dispečink - parametrizace datových bodů SPLIT chlazení</t>
  </si>
  <si>
    <t>Dispečink - parametrizace datových bodů VRF chlazení</t>
  </si>
  <si>
    <t>Montáž snímač teploty prostorový</t>
  </si>
  <si>
    <t>Montáž rozvodnice pro IRC zapuštěná</t>
  </si>
  <si>
    <t>Přesun rozvodnice pro IRC zapuštěná</t>
  </si>
  <si>
    <t>Montáž rozvaděč nástěnný</t>
  </si>
  <si>
    <t>Odpojení a znovupřipojení servopohon klapkový / ventilový</t>
  </si>
  <si>
    <t>Montáž rozvaděč nástěnný - úprava stávajícího rozvaděče</t>
  </si>
  <si>
    <t>Kabel datový do 7 mm vně.prům.volně</t>
  </si>
  <si>
    <t>210810018T00</t>
  </si>
  <si>
    <t>Kabel silový 750 V 7 x 1,5 mm2 volně uložený, vysvazkovaný</t>
  </si>
  <si>
    <t>222260573T00</t>
  </si>
  <si>
    <t>Trubka plast. tuhá 25 na příchytkách</t>
  </si>
  <si>
    <t>Trubka plast. tuhá 32 na příchytkách</t>
  </si>
  <si>
    <t>Trubka ohebná z PVC volně, vnější průměr 32 mm</t>
  </si>
  <si>
    <t>Lišta hranatá 20x10mm</t>
  </si>
  <si>
    <t>210020300T00</t>
  </si>
  <si>
    <t>220264141T01</t>
  </si>
  <si>
    <t>Žlab drátěný s příslušenstvím, 50/50 mm bez víka</t>
  </si>
  <si>
    <t>18600707T01</t>
  </si>
  <si>
    <t>18600707T02</t>
  </si>
  <si>
    <t>18600003T01</t>
  </si>
  <si>
    <t>Přesun nástěnný IRC ovladač</t>
  </si>
  <si>
    <t>18600003T02</t>
  </si>
  <si>
    <t>Demontáž nástěnný IRC ovladač</t>
  </si>
  <si>
    <t>Demontáž rozvaděče nástěnný</t>
  </si>
  <si>
    <t>Demontáž rozvodnice pro IRC</t>
  </si>
  <si>
    <t>18600901T02</t>
  </si>
  <si>
    <t>18600606T01</t>
  </si>
  <si>
    <t>Odpojení - monitoring split / fancoil</t>
  </si>
  <si>
    <t>Demontáž stávajícího nosného materiálu</t>
  </si>
  <si>
    <t>Vzdálený modul 24x DI, modbus RTU</t>
  </si>
  <si>
    <t>AMRIO-DI24</t>
  </si>
  <si>
    <t>DFF099-KEY</t>
  </si>
  <si>
    <t>Licence pro modbus zařízení, 50 kreditů</t>
  </si>
  <si>
    <t>IRC regulátor, komunikace BACnet MSTP, LINKnet, 4x UI, 4x UO, 4x RDO, napájení 230VAC</t>
  </si>
  <si>
    <t>Dispečink - parametrizace datových bodů Osvětlení chodeb</t>
  </si>
  <si>
    <t>18500014T03</t>
  </si>
  <si>
    <t>Kabel sdělovací s Cu jádrem 2 x 2 x 0,8 mm</t>
  </si>
  <si>
    <t>J-Y(St)Y 2x2x0,8</t>
  </si>
  <si>
    <t>Práce programátora - oživení / nastavení komunikace Modbus RTU</t>
  </si>
  <si>
    <t>18500007T01</t>
  </si>
  <si>
    <t>Dispečink - parametrizace datových bodů Nouzové osvětlení</t>
  </si>
  <si>
    <t>18500014T04</t>
  </si>
  <si>
    <t>1840</t>
  </si>
  <si>
    <t>Práce - projektování zakázky</t>
  </si>
  <si>
    <t>18400002T00</t>
  </si>
  <si>
    <t>Projekční práce-výrobní dokumentace</t>
  </si>
  <si>
    <t xml:space="preserve">kpl </t>
  </si>
  <si>
    <t>18400006T00</t>
  </si>
  <si>
    <t>Aktualizace technologického pasportu</t>
  </si>
  <si>
    <t>1866</t>
  </si>
  <si>
    <t>Práce - vedení zakázek</t>
  </si>
  <si>
    <t>18660001T00</t>
  </si>
  <si>
    <t>Vedení zakázek - inženýrská činnost</t>
  </si>
  <si>
    <t>18660003T00</t>
  </si>
  <si>
    <t>Vedení zakázek - zkušební provoz</t>
  </si>
  <si>
    <t>18600805T00</t>
  </si>
  <si>
    <t>Revizní práce technika</t>
  </si>
  <si>
    <t>18660004T00</t>
  </si>
  <si>
    <t>Spolupráce s revizním technikem</t>
  </si>
  <si>
    <t>18660005T00</t>
  </si>
  <si>
    <t>Doprava osob</t>
  </si>
  <si>
    <t>km</t>
  </si>
  <si>
    <t>UZIVNAV.T00</t>
  </si>
  <si>
    <t>Uživatelská dokumentace, návody k obsluze</t>
  </si>
  <si>
    <t>ODPAD</t>
  </si>
  <si>
    <t>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</si>
</sst>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0" borderId="44" xfId="0" applyNumberFormat="1" applyFont="1" applyBorder="1" applyAlignment="1">
      <alignment vertical="top"/>
    </xf>
    <xf numFmtId="49" fontId="16" fillId="0" borderId="44" xfId="0" applyNumberFormat="1" applyFont="1" applyBorder="1" applyAlignment="1">
      <alignment horizontal="left" vertical="top" wrapText="1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0" fontId="16" fillId="0" borderId="46" xfId="0" applyFont="1" applyBorder="1" applyAlignment="1">
      <alignment vertical="top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1" defaultTableStyle="TableStyleMedium9" defaultPivotStyle="PivotStyleLight16">
    <tableStyle name="Invisible" pivot="0" table="0" count="0" xr9:uid="{4C6422DE-1552-4EB8-A860-1B85BDD24CF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1" zoomScaleNormal="100" zoomScaleSheetLayoutView="75" workbookViewId="0">
      <selection activeCell="G30" sqref="G30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18" t="s">
        <v>4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25">
      <c r="A2" s="2"/>
      <c r="B2" s="77" t="s">
        <v>24</v>
      </c>
      <c r="C2" s="78"/>
      <c r="D2" s="79" t="s">
        <v>200</v>
      </c>
      <c r="E2" s="224" t="s">
        <v>202</v>
      </c>
      <c r="F2" s="225"/>
      <c r="G2" s="225"/>
      <c r="H2" s="225"/>
      <c r="I2" s="225"/>
      <c r="J2" s="226"/>
      <c r="O2" s="1"/>
    </row>
    <row r="3" spans="1:15" ht="27" customHeight="1" x14ac:dyDescent="0.25">
      <c r="A3" s="2"/>
      <c r="B3" s="80" t="s">
        <v>45</v>
      </c>
      <c r="C3" s="78"/>
      <c r="D3" s="81" t="s">
        <v>44</v>
      </c>
      <c r="E3" s="227" t="s">
        <v>44</v>
      </c>
      <c r="F3" s="228"/>
      <c r="G3" s="228"/>
      <c r="H3" s="228"/>
      <c r="I3" s="228"/>
      <c r="J3" s="229"/>
    </row>
    <row r="4" spans="1:15" ht="23.25" customHeight="1" x14ac:dyDescent="0.25">
      <c r="A4" s="76">
        <v>263</v>
      </c>
      <c r="B4" s="82" t="s">
        <v>46</v>
      </c>
      <c r="C4" s="83"/>
      <c r="D4" s="84" t="s">
        <v>201</v>
      </c>
      <c r="E4" s="207" t="s">
        <v>42</v>
      </c>
      <c r="F4" s="208"/>
      <c r="G4" s="208"/>
      <c r="H4" s="208"/>
      <c r="I4" s="208"/>
      <c r="J4" s="209"/>
    </row>
    <row r="5" spans="1:15" ht="24" customHeight="1" x14ac:dyDescent="0.25">
      <c r="A5" s="2"/>
      <c r="B5" s="31" t="s">
        <v>23</v>
      </c>
      <c r="D5" s="212"/>
      <c r="E5" s="213"/>
      <c r="F5" s="213"/>
      <c r="G5" s="21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14"/>
      <c r="E6" s="215"/>
      <c r="F6" s="215"/>
      <c r="G6" s="215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16"/>
      <c r="F7" s="217"/>
      <c r="G7" s="217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1"/>
      <c r="E11" s="231"/>
      <c r="F11" s="231"/>
      <c r="G11" s="231"/>
      <c r="H11" s="18" t="s">
        <v>40</v>
      </c>
      <c r="I11" s="86"/>
      <c r="J11" s="8"/>
    </row>
    <row r="12" spans="1:15" ht="15.75" customHeight="1" x14ac:dyDescent="0.25">
      <c r="A12" s="2"/>
      <c r="B12" s="28"/>
      <c r="C12" s="55"/>
      <c r="D12" s="206"/>
      <c r="E12" s="206"/>
      <c r="F12" s="206"/>
      <c r="G12" s="206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10"/>
      <c r="F13" s="211"/>
      <c r="G13" s="211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0"/>
      <c r="F15" s="230"/>
      <c r="G15" s="232"/>
      <c r="H15" s="232"/>
      <c r="I15" s="232" t="s">
        <v>31</v>
      </c>
      <c r="J15" s="233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195"/>
      <c r="F16" s="196"/>
      <c r="G16" s="195"/>
      <c r="H16" s="196"/>
      <c r="I16" s="195">
        <f>SUMIF(F49:F54,A16,I49:I54)+SUMIF(F49:F54,"PSU",I49:I54)</f>
        <v>0</v>
      </c>
      <c r="J16" s="197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195"/>
      <c r="F17" s="196"/>
      <c r="G17" s="195"/>
      <c r="H17" s="196"/>
      <c r="I17" s="195">
        <f>SUMIF(F49:F54,A17,I49:I54)</f>
        <v>0</v>
      </c>
      <c r="J17" s="197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195"/>
      <c r="F18" s="196"/>
      <c r="G18" s="195"/>
      <c r="H18" s="196"/>
      <c r="I18" s="195">
        <f>SUMIF(F49:F54,A18,I49:I54)</f>
        <v>0</v>
      </c>
      <c r="J18" s="197"/>
    </row>
    <row r="19" spans="1:10" ht="23.25" customHeight="1" x14ac:dyDescent="0.25">
      <c r="A19" s="139" t="s">
        <v>64</v>
      </c>
      <c r="B19" s="38" t="s">
        <v>29</v>
      </c>
      <c r="C19" s="62"/>
      <c r="D19" s="63"/>
      <c r="E19" s="195"/>
      <c r="F19" s="196"/>
      <c r="G19" s="195"/>
      <c r="H19" s="196"/>
      <c r="I19" s="195">
        <f>MaR!G111</f>
        <v>0</v>
      </c>
      <c r="J19" s="197"/>
    </row>
    <row r="20" spans="1:10" ht="23.25" customHeight="1" x14ac:dyDescent="0.25">
      <c r="A20" s="139" t="s">
        <v>65</v>
      </c>
      <c r="B20" s="38" t="s">
        <v>30</v>
      </c>
      <c r="C20" s="62"/>
      <c r="D20" s="63"/>
      <c r="E20" s="195"/>
      <c r="F20" s="196"/>
      <c r="G20" s="195"/>
      <c r="H20" s="196"/>
      <c r="I20" s="195">
        <f>MaR!G103+MaR!G106</f>
        <v>0</v>
      </c>
      <c r="J20" s="197"/>
    </row>
    <row r="21" spans="1:10" ht="23.25" customHeight="1" x14ac:dyDescent="0.25">
      <c r="A21" s="2"/>
      <c r="B21" s="48" t="s">
        <v>31</v>
      </c>
      <c r="C21" s="64"/>
      <c r="D21" s="65"/>
      <c r="E21" s="198"/>
      <c r="F21" s="234"/>
      <c r="G21" s="198"/>
      <c r="H21" s="234"/>
      <c r="I21" s="198">
        <f>SUM(I16:J20)</f>
        <v>0</v>
      </c>
      <c r="J21" s="199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3">
        <f>ZakladDPHSniVypocet</f>
        <v>0</v>
      </c>
      <c r="H23" s="194"/>
      <c r="I23" s="194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1">
        <f>A23</f>
        <v>0</v>
      </c>
      <c r="H24" s="192"/>
      <c r="I24" s="192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3">
        <f>I21</f>
        <v>0</v>
      </c>
      <c r="H25" s="194"/>
      <c r="I25" s="194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1">
        <f>ZakladDPHZakl*0.21</f>
        <v>0</v>
      </c>
      <c r="H26" s="222"/>
      <c r="I26" s="222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3">
        <f>CenaCelkem-(ZakladDPHSni+DPHSni+ZakladDPHZakl+DPHZakl)</f>
        <v>0</v>
      </c>
      <c r="H27" s="223"/>
      <c r="I27" s="223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25</v>
      </c>
      <c r="C28" s="114"/>
      <c r="D28" s="114"/>
      <c r="E28" s="115"/>
      <c r="F28" s="116"/>
      <c r="G28" s="200">
        <f>ZakladDPHSniVypocet+ZakladDPHZaklVypocet</f>
        <v>0</v>
      </c>
      <c r="H28" s="201"/>
      <c r="I28" s="201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0">
        <f>SUM(G25:I26)</f>
        <v>0</v>
      </c>
      <c r="H29" s="200"/>
      <c r="I29" s="200"/>
      <c r="J29" s="120" t="s">
        <v>49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2"/>
      <c r="E34" s="203"/>
      <c r="G34" s="204"/>
      <c r="H34" s="205"/>
      <c r="I34" s="205"/>
      <c r="J34" s="25"/>
    </row>
    <row r="35" spans="1:10" ht="12.75" customHeight="1" x14ac:dyDescent="0.25">
      <c r="A35" s="2"/>
      <c r="B35" s="2"/>
      <c r="D35" s="190" t="s">
        <v>2</v>
      </c>
      <c r="E35" s="190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47</v>
      </c>
      <c r="C39" s="185"/>
      <c r="D39" s="185"/>
      <c r="E39" s="185"/>
      <c r="F39" s="100">
        <f>MaR!AE115</f>
        <v>0</v>
      </c>
      <c r="G39" s="101">
        <f>MaR!AF115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4" t="s">
        <v>43</v>
      </c>
      <c r="C40" s="186" t="s">
        <v>44</v>
      </c>
      <c r="D40" s="186"/>
      <c r="E40" s="186"/>
      <c r="F40" s="105">
        <f>MaR!AE115</f>
        <v>0</v>
      </c>
      <c r="G40" s="106">
        <f>MaR!AF115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5">
      <c r="A41" s="89">
        <v>3</v>
      </c>
      <c r="B41" s="108" t="s">
        <v>41</v>
      </c>
      <c r="C41" s="185" t="s">
        <v>42</v>
      </c>
      <c r="D41" s="185"/>
      <c r="E41" s="185"/>
      <c r="F41" s="109">
        <f>MaR!AE115</f>
        <v>0</v>
      </c>
      <c r="G41" s="102">
        <f>MaR!AF115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5">
      <c r="A42" s="89"/>
      <c r="B42" s="187" t="s">
        <v>48</v>
      </c>
      <c r="C42" s="188"/>
      <c r="D42" s="188"/>
      <c r="E42" s="189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6" x14ac:dyDescent="0.3">
      <c r="B46" s="121" t="s">
        <v>50</v>
      </c>
    </row>
    <row r="48" spans="1:10" ht="25.5" customHeight="1" x14ac:dyDescent="0.25">
      <c r="A48" s="123"/>
      <c r="B48" s="126" t="s">
        <v>18</v>
      </c>
      <c r="C48" s="126" t="s">
        <v>6</v>
      </c>
      <c r="D48" s="127"/>
      <c r="E48" s="127"/>
      <c r="F48" s="128" t="s">
        <v>51</v>
      </c>
      <c r="G48" s="128"/>
      <c r="H48" s="128"/>
      <c r="I48" s="128" t="s">
        <v>31</v>
      </c>
      <c r="J48" s="128" t="s">
        <v>0</v>
      </c>
    </row>
    <row r="49" spans="1:10" ht="36.75" customHeight="1" x14ac:dyDescent="0.25">
      <c r="A49" s="124"/>
      <c r="B49" s="129" t="s">
        <v>52</v>
      </c>
      <c r="C49" s="183" t="s">
        <v>53</v>
      </c>
      <c r="D49" s="184"/>
      <c r="E49" s="184"/>
      <c r="F49" s="137" t="s">
        <v>26</v>
      </c>
      <c r="G49" s="130"/>
      <c r="H49" s="130"/>
      <c r="I49" s="130">
        <f>MaR!G8</f>
        <v>0</v>
      </c>
      <c r="J49" s="135" t="str">
        <f>IF(I55=0,"",I49/I55*100)</f>
        <v/>
      </c>
    </row>
    <row r="50" spans="1:10" ht="36.75" customHeight="1" x14ac:dyDescent="0.25">
      <c r="A50" s="124"/>
      <c r="B50" s="129" t="s">
        <v>54</v>
      </c>
      <c r="C50" s="183" t="s">
        <v>55</v>
      </c>
      <c r="D50" s="184"/>
      <c r="E50" s="184"/>
      <c r="F50" s="137" t="s">
        <v>27</v>
      </c>
      <c r="G50" s="130"/>
      <c r="H50" s="130"/>
      <c r="I50" s="130">
        <f>MaR!G14</f>
        <v>0</v>
      </c>
      <c r="J50" s="135" t="str">
        <f>IF(I55=0,"",I50/I55*100)</f>
        <v/>
      </c>
    </row>
    <row r="51" spans="1:10" ht="36.75" customHeight="1" x14ac:dyDescent="0.25">
      <c r="A51" s="124"/>
      <c r="B51" s="129" t="s">
        <v>56</v>
      </c>
      <c r="C51" s="183" t="s">
        <v>57</v>
      </c>
      <c r="D51" s="184"/>
      <c r="E51" s="184"/>
      <c r="F51" s="137" t="s">
        <v>27</v>
      </c>
      <c r="G51" s="130"/>
      <c r="H51" s="130"/>
      <c r="I51" s="130">
        <f>MaR!G18</f>
        <v>0</v>
      </c>
      <c r="J51" s="135" t="str">
        <f>IF(I55=0,"",I51/I55*100)</f>
        <v/>
      </c>
    </row>
    <row r="52" spans="1:10" ht="36.75" customHeight="1" x14ac:dyDescent="0.25">
      <c r="A52" s="124"/>
      <c r="B52" s="129" t="s">
        <v>58</v>
      </c>
      <c r="C52" s="183" t="s">
        <v>59</v>
      </c>
      <c r="D52" s="184"/>
      <c r="E52" s="184"/>
      <c r="F52" s="137" t="s">
        <v>27</v>
      </c>
      <c r="G52" s="130"/>
      <c r="H52" s="130"/>
      <c r="I52" s="130">
        <f>MaR!G23</f>
        <v>0</v>
      </c>
      <c r="J52" s="135" t="str">
        <f>IF(I55=0,"",I52/I55*100)</f>
        <v/>
      </c>
    </row>
    <row r="53" spans="1:10" ht="36.75" customHeight="1" x14ac:dyDescent="0.25">
      <c r="A53" s="124"/>
      <c r="B53" s="129" t="s">
        <v>60</v>
      </c>
      <c r="C53" s="183" t="s">
        <v>61</v>
      </c>
      <c r="D53" s="184"/>
      <c r="E53" s="184"/>
      <c r="F53" s="137" t="s">
        <v>28</v>
      </c>
      <c r="G53" s="130"/>
      <c r="H53" s="130"/>
      <c r="I53" s="130">
        <f>MaR!G45</f>
        <v>0</v>
      </c>
      <c r="J53" s="135" t="str">
        <f>IF(I55=0,"",I53/I55*100)</f>
        <v/>
      </c>
    </row>
    <row r="54" spans="1:10" ht="36.75" customHeight="1" x14ac:dyDescent="0.25">
      <c r="A54" s="124"/>
      <c r="B54" s="129" t="s">
        <v>62</v>
      </c>
      <c r="C54" s="183" t="s">
        <v>63</v>
      </c>
      <c r="D54" s="184"/>
      <c r="E54" s="184"/>
      <c r="F54" s="137" t="s">
        <v>28</v>
      </c>
      <c r="G54" s="130"/>
      <c r="H54" s="130"/>
      <c r="I54" s="130">
        <f>MaR!G64</f>
        <v>0</v>
      </c>
      <c r="J54" s="135" t="str">
        <f>IF(I55=0,"",I54/I55*100)</f>
        <v/>
      </c>
    </row>
    <row r="55" spans="1:10" ht="25.5" customHeight="1" x14ac:dyDescent="0.25">
      <c r="A55" s="125"/>
      <c r="B55" s="131" t="s">
        <v>1</v>
      </c>
      <c r="C55" s="132"/>
      <c r="D55" s="133"/>
      <c r="E55" s="133"/>
      <c r="F55" s="138"/>
      <c r="G55" s="134"/>
      <c r="H55" s="134"/>
      <c r="I55" s="134">
        <f>SUM(I49:I54)</f>
        <v>0</v>
      </c>
      <c r="J55" s="136">
        <f>SUM(J49:J54)</f>
        <v>0</v>
      </c>
    </row>
    <row r="56" spans="1:10" x14ac:dyDescent="0.25">
      <c r="F56" s="87"/>
      <c r="G56" s="87"/>
      <c r="H56" s="87"/>
      <c r="I56" s="87"/>
      <c r="J56" s="88"/>
    </row>
    <row r="57" spans="1:10" x14ac:dyDescent="0.25">
      <c r="F57" s="87"/>
      <c r="G57" s="87"/>
      <c r="H57" s="87"/>
      <c r="I57" s="87"/>
      <c r="J57" s="88"/>
    </row>
    <row r="58" spans="1:10" x14ac:dyDescent="0.25">
      <c r="F58" s="87"/>
      <c r="G58" s="87"/>
      <c r="H58" s="87"/>
      <c r="I58" s="87"/>
      <c r="J58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35" t="s">
        <v>7</v>
      </c>
      <c r="B1" s="235"/>
      <c r="C1" s="236"/>
      <c r="D1" s="235"/>
      <c r="E1" s="235"/>
      <c r="F1" s="235"/>
      <c r="G1" s="235"/>
    </row>
    <row r="2" spans="1:7" ht="24.9" customHeight="1" x14ac:dyDescent="0.25">
      <c r="A2" s="50" t="s">
        <v>8</v>
      </c>
      <c r="B2" s="49"/>
      <c r="C2" s="237"/>
      <c r="D2" s="237"/>
      <c r="E2" s="237"/>
      <c r="F2" s="237"/>
      <c r="G2" s="238"/>
    </row>
    <row r="3" spans="1:7" ht="24.9" customHeight="1" x14ac:dyDescent="0.25">
      <c r="A3" s="50" t="s">
        <v>9</v>
      </c>
      <c r="B3" s="49"/>
      <c r="C3" s="237"/>
      <c r="D3" s="237"/>
      <c r="E3" s="237"/>
      <c r="F3" s="237"/>
      <c r="G3" s="238"/>
    </row>
    <row r="4" spans="1:7" ht="24.9" customHeight="1" x14ac:dyDescent="0.25">
      <c r="A4" s="50" t="s">
        <v>10</v>
      </c>
      <c r="B4" s="49"/>
      <c r="C4" s="237"/>
      <c r="D4" s="237"/>
      <c r="E4" s="237"/>
      <c r="F4" s="237"/>
      <c r="G4" s="238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33350-08B7-4375-95ED-BBBE34D70E5B}">
  <sheetPr>
    <outlinePr summaryBelow="0"/>
  </sheetPr>
  <dimension ref="A1:BH4974"/>
  <sheetViews>
    <sheetView zoomScale="130" zoomScaleNormal="130" workbookViewId="0">
      <pane ySplit="7" topLeftCell="A105" activePane="bottomLeft" state="frozen"/>
      <selection pane="bottomLeft" activeCell="G112" sqref="G112:G114"/>
    </sheetView>
  </sheetViews>
  <sheetFormatPr defaultRowHeight="13.2" outlineLevelRow="1" x14ac:dyDescent="0.25"/>
  <cols>
    <col min="1" max="1" width="3.44140625" customWidth="1"/>
    <col min="2" max="2" width="16.44140625" style="122" customWidth="1"/>
    <col min="3" max="3" width="38.33203125" style="122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1" t="s">
        <v>7</v>
      </c>
      <c r="B1" s="251"/>
      <c r="C1" s="251"/>
      <c r="D1" s="251"/>
      <c r="E1" s="251"/>
      <c r="F1" s="251"/>
      <c r="G1" s="251"/>
      <c r="AG1" t="s">
        <v>66</v>
      </c>
    </row>
    <row r="2" spans="1:60" ht="24.9" customHeight="1" x14ac:dyDescent="0.25">
      <c r="A2" s="140" t="s">
        <v>8</v>
      </c>
      <c r="B2" s="49" t="s">
        <v>200</v>
      </c>
      <c r="C2" s="252" t="s">
        <v>202</v>
      </c>
      <c r="D2" s="253"/>
      <c r="E2" s="253"/>
      <c r="F2" s="253"/>
      <c r="G2" s="254"/>
      <c r="AG2" t="s">
        <v>67</v>
      </c>
    </row>
    <row r="3" spans="1:60" ht="24.9" customHeight="1" x14ac:dyDescent="0.25">
      <c r="A3" s="140" t="s">
        <v>9</v>
      </c>
      <c r="B3" s="49" t="s">
        <v>44</v>
      </c>
      <c r="C3" s="252" t="s">
        <v>44</v>
      </c>
      <c r="D3" s="253"/>
      <c r="E3" s="253"/>
      <c r="F3" s="253"/>
      <c r="G3" s="254"/>
      <c r="AC3" s="122" t="s">
        <v>67</v>
      </c>
      <c r="AG3" t="s">
        <v>68</v>
      </c>
    </row>
    <row r="4" spans="1:60" ht="24.9" customHeight="1" x14ac:dyDescent="0.25">
      <c r="A4" s="141" t="s">
        <v>10</v>
      </c>
      <c r="B4" s="142" t="s">
        <v>201</v>
      </c>
      <c r="C4" s="255" t="s">
        <v>42</v>
      </c>
      <c r="D4" s="256"/>
      <c r="E4" s="256"/>
      <c r="F4" s="256"/>
      <c r="G4" s="257"/>
      <c r="AG4" t="s">
        <v>69</v>
      </c>
    </row>
    <row r="5" spans="1:60" x14ac:dyDescent="0.25">
      <c r="D5" s="10"/>
    </row>
    <row r="6" spans="1:60" ht="39.6" x14ac:dyDescent="0.25">
      <c r="A6" s="144" t="s">
        <v>70</v>
      </c>
      <c r="B6" s="146" t="s">
        <v>71</v>
      </c>
      <c r="C6" s="146" t="s">
        <v>72</v>
      </c>
      <c r="D6" s="145" t="s">
        <v>73</v>
      </c>
      <c r="E6" s="144" t="s">
        <v>74</v>
      </c>
      <c r="F6" s="143" t="s">
        <v>75</v>
      </c>
      <c r="G6" s="144" t="s">
        <v>31</v>
      </c>
      <c r="H6" s="147" t="s">
        <v>32</v>
      </c>
      <c r="I6" s="147" t="s">
        <v>76</v>
      </c>
      <c r="J6" s="147" t="s">
        <v>33</v>
      </c>
      <c r="K6" s="147" t="s">
        <v>77</v>
      </c>
      <c r="L6" s="147" t="s">
        <v>78</v>
      </c>
      <c r="M6" s="147" t="s">
        <v>79</v>
      </c>
      <c r="N6" s="147" t="s">
        <v>80</v>
      </c>
      <c r="O6" s="147" t="s">
        <v>81</v>
      </c>
      <c r="P6" s="147" t="s">
        <v>82</v>
      </c>
      <c r="Q6" s="147" t="s">
        <v>83</v>
      </c>
      <c r="R6" s="147" t="s">
        <v>84</v>
      </c>
      <c r="S6" s="147" t="s">
        <v>85</v>
      </c>
      <c r="T6" s="147" t="s">
        <v>86</v>
      </c>
      <c r="U6" s="147" t="s">
        <v>87</v>
      </c>
      <c r="V6" s="147" t="s">
        <v>88</v>
      </c>
      <c r="W6" s="147" t="s">
        <v>89</v>
      </c>
      <c r="X6" s="147" t="s">
        <v>90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5">
      <c r="A8" s="158" t="s">
        <v>91</v>
      </c>
      <c r="B8" s="159" t="s">
        <v>52</v>
      </c>
      <c r="C8" s="171" t="s">
        <v>53</v>
      </c>
      <c r="D8" s="160"/>
      <c r="E8" s="161"/>
      <c r="F8" s="162"/>
      <c r="G8" s="163">
        <f>SUMIF(AG9:AG13,"&lt;&gt;NOR",G9:G13)</f>
        <v>0</v>
      </c>
      <c r="H8" s="157"/>
      <c r="I8" s="157">
        <f>SUM(I10:I13)</f>
        <v>139012</v>
      </c>
      <c r="J8" s="157"/>
      <c r="K8" s="157">
        <f>SUM(K10:K13)</f>
        <v>0</v>
      </c>
      <c r="L8" s="157"/>
      <c r="M8" s="157">
        <f>SUM(M10:M13)</f>
        <v>0</v>
      </c>
      <c r="N8" s="157"/>
      <c r="O8" s="157">
        <f>SUM(O10:O13)</f>
        <v>0</v>
      </c>
      <c r="P8" s="157"/>
      <c r="Q8" s="157">
        <f>SUM(Q10:Q13)</f>
        <v>0</v>
      </c>
      <c r="R8" s="157"/>
      <c r="S8" s="157"/>
      <c r="T8" s="157"/>
      <c r="U8" s="157"/>
      <c r="V8" s="157">
        <f>SUM(V10:V13)</f>
        <v>0</v>
      </c>
      <c r="W8" s="157"/>
      <c r="X8" s="157"/>
      <c r="AG8" t="s">
        <v>92</v>
      </c>
    </row>
    <row r="9" spans="1:60" outlineLevel="1" x14ac:dyDescent="0.25">
      <c r="A9" s="164">
        <v>1</v>
      </c>
      <c r="B9" s="165" t="s">
        <v>203</v>
      </c>
      <c r="C9" s="172" t="s">
        <v>204</v>
      </c>
      <c r="D9" s="166" t="s">
        <v>93</v>
      </c>
      <c r="E9" s="167">
        <v>1</v>
      </c>
      <c r="F9" s="168"/>
      <c r="G9" s="169">
        <f t="shared" ref="G9" si="0">ROUND(E9*F9,2)</f>
        <v>0</v>
      </c>
      <c r="H9" s="156">
        <v>32284</v>
      </c>
      <c r="I9" s="155">
        <f t="shared" ref="I9" si="1">ROUND(E9*H9,2)</f>
        <v>32284</v>
      </c>
      <c r="J9" s="156">
        <v>0</v>
      </c>
      <c r="K9" s="155">
        <f t="shared" ref="K9" si="2">ROUND(E9*J9,2)</f>
        <v>0</v>
      </c>
      <c r="L9" s="155">
        <v>21</v>
      </c>
      <c r="M9" s="155">
        <f t="shared" ref="M9" si="3">G9*(1+L9/100)</f>
        <v>0</v>
      </c>
      <c r="N9" s="155">
        <v>0</v>
      </c>
      <c r="O9" s="155">
        <f t="shared" ref="O9" si="4">ROUND(E9*N9,2)</f>
        <v>0</v>
      </c>
      <c r="P9" s="155">
        <v>0</v>
      </c>
      <c r="Q9" s="155">
        <f t="shared" ref="Q9" si="5">ROUND(E9*P9,2)</f>
        <v>0</v>
      </c>
      <c r="R9" s="155"/>
      <c r="S9" s="155" t="s">
        <v>94</v>
      </c>
      <c r="T9" s="155" t="s">
        <v>95</v>
      </c>
      <c r="U9" s="155">
        <v>0</v>
      </c>
      <c r="V9" s="155">
        <f t="shared" ref="V9" si="6">ROUND(E9*U9,2)</f>
        <v>0</v>
      </c>
      <c r="W9" s="155"/>
      <c r="X9" s="155" t="s">
        <v>96</v>
      </c>
      <c r="Y9" s="148"/>
      <c r="Z9" s="148"/>
      <c r="AA9" s="148"/>
      <c r="AB9" s="148"/>
      <c r="AC9" s="148"/>
      <c r="AD9" s="148"/>
      <c r="AE9" s="148"/>
      <c r="AF9" s="148"/>
      <c r="AG9" s="148" t="s">
        <v>97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5">
      <c r="A10" s="164">
        <v>2</v>
      </c>
      <c r="B10" s="165" t="s">
        <v>285</v>
      </c>
      <c r="C10" s="172" t="s">
        <v>284</v>
      </c>
      <c r="D10" s="166" t="s">
        <v>93</v>
      </c>
      <c r="E10" s="167">
        <v>1</v>
      </c>
      <c r="F10" s="168"/>
      <c r="G10" s="169">
        <f t="shared" ref="G10:G13" si="7">ROUND(E10*F10,2)</f>
        <v>0</v>
      </c>
      <c r="H10" s="156">
        <v>32284</v>
      </c>
      <c r="I10" s="155">
        <f t="shared" ref="I10:I13" si="8">ROUND(E10*H10,2)</f>
        <v>32284</v>
      </c>
      <c r="J10" s="156">
        <v>0</v>
      </c>
      <c r="K10" s="155">
        <f t="shared" ref="K10:K13" si="9">ROUND(E10*J10,2)</f>
        <v>0</v>
      </c>
      <c r="L10" s="155">
        <v>21</v>
      </c>
      <c r="M10" s="155">
        <f t="shared" ref="M10:M13" si="10">G10*(1+L10/100)</f>
        <v>0</v>
      </c>
      <c r="N10" s="155">
        <v>0</v>
      </c>
      <c r="O10" s="155">
        <f t="shared" ref="O10:O13" si="11">ROUND(E10*N10,2)</f>
        <v>0</v>
      </c>
      <c r="P10" s="155">
        <v>0</v>
      </c>
      <c r="Q10" s="155">
        <f t="shared" ref="Q10:Q13" si="12">ROUND(E10*P10,2)</f>
        <v>0</v>
      </c>
      <c r="R10" s="155"/>
      <c r="S10" s="155" t="s">
        <v>94</v>
      </c>
      <c r="T10" s="155" t="s">
        <v>95</v>
      </c>
      <c r="U10" s="155">
        <v>0</v>
      </c>
      <c r="V10" s="155">
        <f t="shared" ref="V10:V13" si="13">ROUND(E10*U10,2)</f>
        <v>0</v>
      </c>
      <c r="W10" s="155"/>
      <c r="X10" s="155" t="s">
        <v>96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97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0.399999999999999" outlineLevel="1" x14ac:dyDescent="0.25">
      <c r="A11" s="164">
        <v>3</v>
      </c>
      <c r="B11" s="165" t="s">
        <v>205</v>
      </c>
      <c r="C11" s="172" t="s">
        <v>288</v>
      </c>
      <c r="D11" s="166" t="s">
        <v>93</v>
      </c>
      <c r="E11" s="167">
        <v>11</v>
      </c>
      <c r="F11" s="168"/>
      <c r="G11" s="169">
        <f t="shared" si="7"/>
        <v>0</v>
      </c>
      <c r="H11" s="156">
        <v>7020</v>
      </c>
      <c r="I11" s="155">
        <f t="shared" si="8"/>
        <v>77220</v>
      </c>
      <c r="J11" s="156">
        <v>0</v>
      </c>
      <c r="K11" s="155">
        <f t="shared" si="9"/>
        <v>0</v>
      </c>
      <c r="L11" s="155">
        <v>21</v>
      </c>
      <c r="M11" s="155">
        <f t="shared" si="10"/>
        <v>0</v>
      </c>
      <c r="N11" s="155">
        <v>0</v>
      </c>
      <c r="O11" s="155">
        <f t="shared" si="11"/>
        <v>0</v>
      </c>
      <c r="P11" s="155">
        <v>0</v>
      </c>
      <c r="Q11" s="155">
        <f t="shared" si="12"/>
        <v>0</v>
      </c>
      <c r="R11" s="155"/>
      <c r="S11" s="155" t="s">
        <v>94</v>
      </c>
      <c r="T11" s="155" t="s">
        <v>98</v>
      </c>
      <c r="U11" s="155">
        <v>0</v>
      </c>
      <c r="V11" s="155">
        <f t="shared" si="13"/>
        <v>0</v>
      </c>
      <c r="W11" s="155"/>
      <c r="X11" s="155" t="s">
        <v>96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0.399999999999999" outlineLevel="1" x14ac:dyDescent="0.25">
      <c r="A12" s="164">
        <v>4</v>
      </c>
      <c r="B12" s="165" t="s">
        <v>99</v>
      </c>
      <c r="C12" s="172" t="s">
        <v>100</v>
      </c>
      <c r="D12" s="166" t="s">
        <v>93</v>
      </c>
      <c r="E12" s="167">
        <v>10</v>
      </c>
      <c r="F12" s="168"/>
      <c r="G12" s="169">
        <f t="shared" ref="G12" si="14">ROUND(E12*F12,2)</f>
        <v>0</v>
      </c>
      <c r="H12" s="156">
        <v>2459</v>
      </c>
      <c r="I12" s="155">
        <f t="shared" ref="I12" si="15">ROUND(E12*H12,2)</f>
        <v>24590</v>
      </c>
      <c r="J12" s="156">
        <v>0</v>
      </c>
      <c r="K12" s="155">
        <f t="shared" ref="K12" si="16">ROUND(E12*J12,2)</f>
        <v>0</v>
      </c>
      <c r="L12" s="155">
        <v>21</v>
      </c>
      <c r="M12" s="155">
        <f t="shared" ref="M12" si="17">G12*(1+L12/100)</f>
        <v>0</v>
      </c>
      <c r="N12" s="155">
        <v>0</v>
      </c>
      <c r="O12" s="155">
        <f t="shared" ref="O12" si="18">ROUND(E12*N12,2)</f>
        <v>0</v>
      </c>
      <c r="P12" s="155">
        <v>0</v>
      </c>
      <c r="Q12" s="155">
        <f t="shared" ref="Q12" si="19">ROUND(E12*P12,2)</f>
        <v>0</v>
      </c>
      <c r="R12" s="155"/>
      <c r="S12" s="155" t="s">
        <v>94</v>
      </c>
      <c r="T12" s="155" t="s">
        <v>98</v>
      </c>
      <c r="U12" s="155">
        <v>0</v>
      </c>
      <c r="V12" s="155">
        <f t="shared" ref="V12" si="20">ROUND(E12*U12,2)</f>
        <v>0</v>
      </c>
      <c r="W12" s="155"/>
      <c r="X12" s="155" t="s">
        <v>96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5">
      <c r="A13" s="164">
        <v>5</v>
      </c>
      <c r="B13" s="165" t="s">
        <v>286</v>
      </c>
      <c r="C13" s="172" t="s">
        <v>287</v>
      </c>
      <c r="D13" s="166" t="s">
        <v>93</v>
      </c>
      <c r="E13" s="167">
        <v>2</v>
      </c>
      <c r="F13" s="168"/>
      <c r="G13" s="169">
        <f t="shared" si="7"/>
        <v>0</v>
      </c>
      <c r="H13" s="156">
        <v>2459</v>
      </c>
      <c r="I13" s="155">
        <f t="shared" si="8"/>
        <v>4918</v>
      </c>
      <c r="J13" s="156">
        <v>0</v>
      </c>
      <c r="K13" s="155">
        <f t="shared" si="9"/>
        <v>0</v>
      </c>
      <c r="L13" s="155">
        <v>21</v>
      </c>
      <c r="M13" s="155">
        <f t="shared" si="10"/>
        <v>0</v>
      </c>
      <c r="N13" s="155">
        <v>0</v>
      </c>
      <c r="O13" s="155">
        <f t="shared" si="11"/>
        <v>0</v>
      </c>
      <c r="P13" s="155">
        <v>0</v>
      </c>
      <c r="Q13" s="155">
        <f t="shared" si="12"/>
        <v>0</v>
      </c>
      <c r="R13" s="155"/>
      <c r="S13" s="155" t="s">
        <v>94</v>
      </c>
      <c r="T13" s="155" t="s">
        <v>98</v>
      </c>
      <c r="U13" s="155">
        <v>0</v>
      </c>
      <c r="V13" s="155">
        <f t="shared" si="13"/>
        <v>0</v>
      </c>
      <c r="W13" s="155"/>
      <c r="X13" s="155" t="s">
        <v>96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97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5">
      <c r="A14" s="158" t="s">
        <v>91</v>
      </c>
      <c r="B14" s="159" t="s">
        <v>54</v>
      </c>
      <c r="C14" s="171" t="s">
        <v>55</v>
      </c>
      <c r="D14" s="160"/>
      <c r="E14" s="161"/>
      <c r="F14" s="162"/>
      <c r="G14" s="163">
        <f>SUMIF(AG15:AG17,"&lt;&gt;NOR",G15:G17)</f>
        <v>0</v>
      </c>
      <c r="H14" s="157"/>
      <c r="I14" s="157">
        <f>SUM(I15:I17)</f>
        <v>37006</v>
      </c>
      <c r="J14" s="157"/>
      <c r="K14" s="157">
        <f>SUM(K15:K17)</f>
        <v>0</v>
      </c>
      <c r="L14" s="157"/>
      <c r="M14" s="157">
        <f>SUM(M15:M17)</f>
        <v>0</v>
      </c>
      <c r="N14" s="157"/>
      <c r="O14" s="157">
        <f>SUM(O15:O17)</f>
        <v>0</v>
      </c>
      <c r="P14" s="157"/>
      <c r="Q14" s="157">
        <f>SUM(Q15:Q17)</f>
        <v>0</v>
      </c>
      <c r="R14" s="157"/>
      <c r="S14" s="157"/>
      <c r="T14" s="157"/>
      <c r="U14" s="157"/>
      <c r="V14" s="157">
        <f>SUM(V15:V17)</f>
        <v>0</v>
      </c>
      <c r="W14" s="157"/>
      <c r="X14" s="157"/>
      <c r="AG14" t="s">
        <v>92</v>
      </c>
    </row>
    <row r="15" spans="1:60" ht="20.399999999999999" outlineLevel="1" x14ac:dyDescent="0.25">
      <c r="A15" s="164">
        <v>6</v>
      </c>
      <c r="B15" s="165" t="s">
        <v>207</v>
      </c>
      <c r="C15" s="172" t="s">
        <v>208</v>
      </c>
      <c r="D15" s="166" t="s">
        <v>93</v>
      </c>
      <c r="E15" s="167">
        <v>4</v>
      </c>
      <c r="F15" s="168"/>
      <c r="G15" s="169">
        <f t="shared" ref="G15:G17" si="21">ROUND(E15*F15,2)</f>
        <v>0</v>
      </c>
      <c r="H15" s="156">
        <v>720</v>
      </c>
      <c r="I15" s="155">
        <f t="shared" ref="I15:I17" si="22">ROUND(E15*H15,2)</f>
        <v>2880</v>
      </c>
      <c r="J15" s="156">
        <v>0</v>
      </c>
      <c r="K15" s="155">
        <f t="shared" ref="K15:K17" si="23">ROUND(E15*J15,2)</f>
        <v>0</v>
      </c>
      <c r="L15" s="155">
        <v>21</v>
      </c>
      <c r="M15" s="155">
        <f t="shared" ref="M15:M17" si="24">G15*(1+L15/100)</f>
        <v>0</v>
      </c>
      <c r="N15" s="155">
        <v>0</v>
      </c>
      <c r="O15" s="155">
        <f t="shared" ref="O15:O17" si="25">ROUND(E15*N15,2)</f>
        <v>0</v>
      </c>
      <c r="P15" s="155">
        <v>0</v>
      </c>
      <c r="Q15" s="155">
        <f t="shared" ref="Q15:Q17" si="26">ROUND(E15*P15,2)</f>
        <v>0</v>
      </c>
      <c r="R15" s="155"/>
      <c r="S15" s="155" t="s">
        <v>94</v>
      </c>
      <c r="T15" s="155" t="s">
        <v>95</v>
      </c>
      <c r="U15" s="155">
        <v>0</v>
      </c>
      <c r="V15" s="155">
        <f t="shared" ref="V15:V17" si="27">ROUND(E15*U15,2)</f>
        <v>0</v>
      </c>
      <c r="W15" s="155"/>
      <c r="X15" s="155" t="s">
        <v>96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5">
      <c r="A16" s="164">
        <v>7</v>
      </c>
      <c r="B16" s="165" t="s">
        <v>101</v>
      </c>
      <c r="C16" s="172" t="s">
        <v>102</v>
      </c>
      <c r="D16" s="166" t="s">
        <v>93</v>
      </c>
      <c r="E16" s="167">
        <v>17</v>
      </c>
      <c r="F16" s="168"/>
      <c r="G16" s="169">
        <f t="shared" si="21"/>
        <v>0</v>
      </c>
      <c r="H16" s="156">
        <v>215</v>
      </c>
      <c r="I16" s="155">
        <f t="shared" si="22"/>
        <v>3655</v>
      </c>
      <c r="J16" s="156">
        <v>0</v>
      </c>
      <c r="K16" s="155">
        <f t="shared" si="23"/>
        <v>0</v>
      </c>
      <c r="L16" s="155">
        <v>21</v>
      </c>
      <c r="M16" s="155">
        <f t="shared" si="24"/>
        <v>0</v>
      </c>
      <c r="N16" s="155">
        <v>0</v>
      </c>
      <c r="O16" s="155">
        <f t="shared" si="25"/>
        <v>0</v>
      </c>
      <c r="P16" s="155">
        <v>0</v>
      </c>
      <c r="Q16" s="155">
        <f t="shared" si="26"/>
        <v>0</v>
      </c>
      <c r="R16" s="155"/>
      <c r="S16" s="155" t="s">
        <v>94</v>
      </c>
      <c r="T16" s="155" t="s">
        <v>95</v>
      </c>
      <c r="U16" s="155">
        <v>0</v>
      </c>
      <c r="V16" s="155">
        <f t="shared" si="27"/>
        <v>0</v>
      </c>
      <c r="W16" s="155"/>
      <c r="X16" s="155" t="s">
        <v>96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97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0.399999999999999" outlineLevel="1" x14ac:dyDescent="0.25">
      <c r="A17" s="164">
        <v>8</v>
      </c>
      <c r="B17" s="165" t="s">
        <v>103</v>
      </c>
      <c r="C17" s="172" t="s">
        <v>206</v>
      </c>
      <c r="D17" s="166" t="s">
        <v>93</v>
      </c>
      <c r="E17" s="167">
        <v>21</v>
      </c>
      <c r="F17" s="168"/>
      <c r="G17" s="169">
        <f t="shared" si="21"/>
        <v>0</v>
      </c>
      <c r="H17" s="156">
        <v>1451</v>
      </c>
      <c r="I17" s="155">
        <f t="shared" si="22"/>
        <v>30471</v>
      </c>
      <c r="J17" s="156">
        <v>0</v>
      </c>
      <c r="K17" s="155">
        <f t="shared" si="23"/>
        <v>0</v>
      </c>
      <c r="L17" s="155">
        <v>21</v>
      </c>
      <c r="M17" s="155">
        <f t="shared" si="24"/>
        <v>0</v>
      </c>
      <c r="N17" s="155">
        <v>0</v>
      </c>
      <c r="O17" s="155">
        <f t="shared" si="25"/>
        <v>0</v>
      </c>
      <c r="P17" s="155">
        <v>0</v>
      </c>
      <c r="Q17" s="155">
        <f t="shared" si="26"/>
        <v>0</v>
      </c>
      <c r="R17" s="155"/>
      <c r="S17" s="155" t="s">
        <v>94</v>
      </c>
      <c r="T17" s="155" t="s">
        <v>95</v>
      </c>
      <c r="U17" s="155">
        <v>0</v>
      </c>
      <c r="V17" s="155">
        <f t="shared" si="27"/>
        <v>0</v>
      </c>
      <c r="W17" s="155"/>
      <c r="X17" s="155" t="s">
        <v>96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5">
      <c r="A18" s="158" t="s">
        <v>91</v>
      </c>
      <c r="B18" s="159" t="s">
        <v>56</v>
      </c>
      <c r="C18" s="171" t="s">
        <v>57</v>
      </c>
      <c r="D18" s="160"/>
      <c r="E18" s="161"/>
      <c r="F18" s="162"/>
      <c r="G18" s="163">
        <f>SUMIF(AG19:AG22,"&lt;&gt;NOR",G19:G22)</f>
        <v>0</v>
      </c>
      <c r="H18" s="157"/>
      <c r="I18" s="157">
        <f>SUM(I19:I22)</f>
        <v>371200</v>
      </c>
      <c r="J18" s="157"/>
      <c r="K18" s="157">
        <f>SUM(K19:K22)</f>
        <v>0</v>
      </c>
      <c r="L18" s="157"/>
      <c r="M18" s="157">
        <f>SUM(M19:M22)</f>
        <v>0</v>
      </c>
      <c r="N18" s="157"/>
      <c r="O18" s="157">
        <f>SUM(O19:O22)</f>
        <v>0</v>
      </c>
      <c r="P18" s="157"/>
      <c r="Q18" s="157">
        <f>SUM(Q19:Q22)</f>
        <v>0</v>
      </c>
      <c r="R18" s="157"/>
      <c r="S18" s="157"/>
      <c r="T18" s="157"/>
      <c r="U18" s="157"/>
      <c r="V18" s="157">
        <f>SUM(V19:V22)</f>
        <v>0</v>
      </c>
      <c r="W18" s="157"/>
      <c r="X18" s="157"/>
      <c r="AG18" t="s">
        <v>92</v>
      </c>
    </row>
    <row r="19" spans="1:60" outlineLevel="1" x14ac:dyDescent="0.25">
      <c r="A19" s="164">
        <v>9</v>
      </c>
      <c r="B19" s="165" t="s">
        <v>209</v>
      </c>
      <c r="C19" s="172" t="s">
        <v>210</v>
      </c>
      <c r="D19" s="166" t="s">
        <v>93</v>
      </c>
      <c r="E19" s="167">
        <v>1</v>
      </c>
      <c r="F19" s="168"/>
      <c r="G19" s="169">
        <f>ROUND(E19*F19,2)</f>
        <v>0</v>
      </c>
      <c r="H19" s="156">
        <v>102400</v>
      </c>
      <c r="I19" s="155">
        <f>ROUND(E19*H19,2)</f>
        <v>102400</v>
      </c>
      <c r="J19" s="156">
        <v>0</v>
      </c>
      <c r="K19" s="155">
        <f>ROUND(E19*J19,2)</f>
        <v>0</v>
      </c>
      <c r="L19" s="155">
        <v>21</v>
      </c>
      <c r="M19" s="155">
        <f>G19*(1+L19/100)</f>
        <v>0</v>
      </c>
      <c r="N19" s="155">
        <v>0</v>
      </c>
      <c r="O19" s="155">
        <f>ROUND(E19*N19,2)</f>
        <v>0</v>
      </c>
      <c r="P19" s="155">
        <v>0</v>
      </c>
      <c r="Q19" s="155">
        <f>ROUND(E19*P19,2)</f>
        <v>0</v>
      </c>
      <c r="R19" s="155"/>
      <c r="S19" s="155" t="s">
        <v>94</v>
      </c>
      <c r="T19" s="155" t="s">
        <v>95</v>
      </c>
      <c r="U19" s="155">
        <v>0</v>
      </c>
      <c r="V19" s="155">
        <f>ROUND(E19*U19,2)</f>
        <v>0</v>
      </c>
      <c r="W19" s="155"/>
      <c r="X19" s="155" t="s">
        <v>96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97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0.399999999999999" outlineLevel="1" x14ac:dyDescent="0.25">
      <c r="A20" s="164">
        <v>10</v>
      </c>
      <c r="B20" s="165" t="s">
        <v>211</v>
      </c>
      <c r="C20" s="172" t="s">
        <v>212</v>
      </c>
      <c r="D20" s="166" t="s">
        <v>93</v>
      </c>
      <c r="E20" s="167">
        <v>1</v>
      </c>
      <c r="F20" s="168"/>
      <c r="G20" s="169">
        <f>ROUND(E20*F20,2)</f>
        <v>0</v>
      </c>
      <c r="H20" s="156">
        <v>114000</v>
      </c>
      <c r="I20" s="155">
        <f>ROUND(E20*H20,2)</f>
        <v>114000</v>
      </c>
      <c r="J20" s="156">
        <v>0</v>
      </c>
      <c r="K20" s="155">
        <f>ROUND(E20*J20,2)</f>
        <v>0</v>
      </c>
      <c r="L20" s="155">
        <v>21</v>
      </c>
      <c r="M20" s="155">
        <f>G20*(1+L20/100)</f>
        <v>0</v>
      </c>
      <c r="N20" s="155">
        <v>0</v>
      </c>
      <c r="O20" s="155">
        <f>ROUND(E20*N20,2)</f>
        <v>0</v>
      </c>
      <c r="P20" s="155">
        <v>0</v>
      </c>
      <c r="Q20" s="155">
        <f>ROUND(E20*P20,2)</f>
        <v>0</v>
      </c>
      <c r="R20" s="155"/>
      <c r="S20" s="155" t="s">
        <v>94</v>
      </c>
      <c r="T20" s="155" t="s">
        <v>95</v>
      </c>
      <c r="U20" s="155">
        <v>0</v>
      </c>
      <c r="V20" s="155">
        <f>ROUND(E20*U20,2)</f>
        <v>0</v>
      </c>
      <c r="W20" s="155"/>
      <c r="X20" s="155" t="s">
        <v>96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97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0.399999999999999" outlineLevel="1" x14ac:dyDescent="0.25">
      <c r="A21" s="164">
        <v>11</v>
      </c>
      <c r="B21" s="165" t="s">
        <v>213</v>
      </c>
      <c r="C21" s="172" t="s">
        <v>104</v>
      </c>
      <c r="D21" s="166" t="s">
        <v>93</v>
      </c>
      <c r="E21" s="167">
        <v>11</v>
      </c>
      <c r="F21" s="168"/>
      <c r="G21" s="169">
        <f>ROUND(E21*F21,2)</f>
        <v>0</v>
      </c>
      <c r="H21" s="156">
        <v>10320</v>
      </c>
      <c r="I21" s="155">
        <f>ROUND(E21*H21,2)</f>
        <v>113520</v>
      </c>
      <c r="J21" s="156">
        <v>0</v>
      </c>
      <c r="K21" s="155">
        <f>ROUND(E21*J21,2)</f>
        <v>0</v>
      </c>
      <c r="L21" s="155">
        <v>21</v>
      </c>
      <c r="M21" s="155">
        <f>G21*(1+L21/100)</f>
        <v>0</v>
      </c>
      <c r="N21" s="155">
        <v>0</v>
      </c>
      <c r="O21" s="155">
        <f>ROUND(E21*N21,2)</f>
        <v>0</v>
      </c>
      <c r="P21" s="155">
        <v>0</v>
      </c>
      <c r="Q21" s="155">
        <f>ROUND(E21*P21,2)</f>
        <v>0</v>
      </c>
      <c r="R21" s="155"/>
      <c r="S21" s="155" t="s">
        <v>94</v>
      </c>
      <c r="T21" s="155" t="s">
        <v>98</v>
      </c>
      <c r="U21" s="155">
        <v>0</v>
      </c>
      <c r="V21" s="155">
        <f>ROUND(E21*U21,2)</f>
        <v>0</v>
      </c>
      <c r="W21" s="155"/>
      <c r="X21" s="155" t="s">
        <v>96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97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64">
        <v>12</v>
      </c>
      <c r="B22" s="165" t="s">
        <v>214</v>
      </c>
      <c r="C22" s="172" t="s">
        <v>215</v>
      </c>
      <c r="D22" s="166" t="s">
        <v>93</v>
      </c>
      <c r="E22" s="167">
        <v>4</v>
      </c>
      <c r="F22" s="168"/>
      <c r="G22" s="169">
        <f>ROUND(E22*F22,2)</f>
        <v>0</v>
      </c>
      <c r="H22" s="156">
        <v>10320</v>
      </c>
      <c r="I22" s="155">
        <f>ROUND(E22*H22,2)</f>
        <v>41280</v>
      </c>
      <c r="J22" s="156">
        <v>0</v>
      </c>
      <c r="K22" s="155">
        <f>ROUND(E22*J22,2)</f>
        <v>0</v>
      </c>
      <c r="L22" s="155">
        <v>21</v>
      </c>
      <c r="M22" s="155">
        <f>G22*(1+L22/100)</f>
        <v>0</v>
      </c>
      <c r="N22" s="155">
        <v>0</v>
      </c>
      <c r="O22" s="155">
        <f>ROUND(E22*N22,2)</f>
        <v>0</v>
      </c>
      <c r="P22" s="155">
        <v>0</v>
      </c>
      <c r="Q22" s="155">
        <f>ROUND(E22*P22,2)</f>
        <v>0</v>
      </c>
      <c r="R22" s="155"/>
      <c r="S22" s="155" t="s">
        <v>94</v>
      </c>
      <c r="T22" s="155" t="s">
        <v>98</v>
      </c>
      <c r="U22" s="155">
        <v>0</v>
      </c>
      <c r="V22" s="155">
        <f>ROUND(E22*U22,2)</f>
        <v>0</v>
      </c>
      <c r="W22" s="155"/>
      <c r="X22" s="155" t="s">
        <v>96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97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5">
      <c r="A23" s="158" t="s">
        <v>91</v>
      </c>
      <c r="B23" s="159" t="s">
        <v>58</v>
      </c>
      <c r="C23" s="171" t="s">
        <v>59</v>
      </c>
      <c r="D23" s="160"/>
      <c r="E23" s="161"/>
      <c r="F23" s="162"/>
      <c r="G23" s="163">
        <f>SUMIF(AG24:AG44,"&lt;&gt;NOR",G24:G44)</f>
        <v>0</v>
      </c>
      <c r="H23" s="157"/>
      <c r="I23" s="157">
        <f>SUM(I24:I44)</f>
        <v>148603.32</v>
      </c>
      <c r="J23" s="157"/>
      <c r="K23" s="157">
        <f>SUM(K24:K44)</f>
        <v>0</v>
      </c>
      <c r="L23" s="157"/>
      <c r="M23" s="157">
        <f>SUM(M24:M44)</f>
        <v>0</v>
      </c>
      <c r="N23" s="157"/>
      <c r="O23" s="157">
        <f>SUM(O24:O44)</f>
        <v>0</v>
      </c>
      <c r="P23" s="157"/>
      <c r="Q23" s="157">
        <f>SUM(Q24:Q44)</f>
        <v>0</v>
      </c>
      <c r="R23" s="157"/>
      <c r="S23" s="157"/>
      <c r="T23" s="157"/>
      <c r="U23" s="157"/>
      <c r="V23" s="157">
        <f>SUM(V24:V44)</f>
        <v>0</v>
      </c>
      <c r="W23" s="157"/>
      <c r="X23" s="157"/>
      <c r="AG23" t="s">
        <v>92</v>
      </c>
    </row>
    <row r="24" spans="1:60" outlineLevel="1" x14ac:dyDescent="0.25">
      <c r="A24" s="164">
        <v>13</v>
      </c>
      <c r="B24" s="165" t="s">
        <v>218</v>
      </c>
      <c r="C24" s="172" t="s">
        <v>220</v>
      </c>
      <c r="D24" s="166" t="s">
        <v>105</v>
      </c>
      <c r="E24" s="167">
        <v>1240</v>
      </c>
      <c r="F24" s="168"/>
      <c r="G24" s="169">
        <f t="shared" ref="G24:G44" si="28">ROUND(E24*F24,2)</f>
        <v>0</v>
      </c>
      <c r="H24" s="156">
        <v>10.130000000000001</v>
      </c>
      <c r="I24" s="155">
        <f t="shared" ref="I24:I44" si="29">ROUND(E24*H24,2)</f>
        <v>12561.2</v>
      </c>
      <c r="J24" s="156">
        <v>0</v>
      </c>
      <c r="K24" s="155">
        <f t="shared" ref="K24:K44" si="30">ROUND(E24*J24,2)</f>
        <v>0</v>
      </c>
      <c r="L24" s="155">
        <v>21</v>
      </c>
      <c r="M24" s="155">
        <f t="shared" ref="M24:M44" si="31">G24*(1+L24/100)</f>
        <v>0</v>
      </c>
      <c r="N24" s="155">
        <v>0</v>
      </c>
      <c r="O24" s="155">
        <f t="shared" ref="O24:O44" si="32">ROUND(E24*N24,2)</f>
        <v>0</v>
      </c>
      <c r="P24" s="155">
        <v>0</v>
      </c>
      <c r="Q24" s="155">
        <f t="shared" ref="Q24:Q44" si="33">ROUND(E24*P24,2)</f>
        <v>0</v>
      </c>
      <c r="R24" s="155"/>
      <c r="S24" s="155" t="s">
        <v>94</v>
      </c>
      <c r="T24" s="155" t="s">
        <v>95</v>
      </c>
      <c r="U24" s="155">
        <v>0</v>
      </c>
      <c r="V24" s="155">
        <f t="shared" ref="V24:V44" si="34">ROUND(E24*U24,2)</f>
        <v>0</v>
      </c>
      <c r="W24" s="155"/>
      <c r="X24" s="155" t="s">
        <v>96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97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5">
      <c r="A25" s="164">
        <v>14</v>
      </c>
      <c r="B25" s="165" t="s">
        <v>219</v>
      </c>
      <c r="C25" s="172" t="s">
        <v>221</v>
      </c>
      <c r="D25" s="166" t="s">
        <v>105</v>
      </c>
      <c r="E25" s="167">
        <v>255</v>
      </c>
      <c r="F25" s="168"/>
      <c r="G25" s="169">
        <f t="shared" si="28"/>
        <v>0</v>
      </c>
      <c r="H25" s="156">
        <v>17.09</v>
      </c>
      <c r="I25" s="155">
        <f t="shared" si="29"/>
        <v>4357.95</v>
      </c>
      <c r="J25" s="156">
        <v>0</v>
      </c>
      <c r="K25" s="155">
        <f t="shared" si="30"/>
        <v>0</v>
      </c>
      <c r="L25" s="155">
        <v>21</v>
      </c>
      <c r="M25" s="155">
        <f t="shared" si="31"/>
        <v>0</v>
      </c>
      <c r="N25" s="155">
        <v>0</v>
      </c>
      <c r="O25" s="155">
        <f t="shared" si="32"/>
        <v>0</v>
      </c>
      <c r="P25" s="155">
        <v>0</v>
      </c>
      <c r="Q25" s="155">
        <f t="shared" si="33"/>
        <v>0</v>
      </c>
      <c r="R25" s="155"/>
      <c r="S25" s="155" t="s">
        <v>94</v>
      </c>
      <c r="T25" s="155" t="s">
        <v>95</v>
      </c>
      <c r="U25" s="155">
        <v>0</v>
      </c>
      <c r="V25" s="155">
        <f t="shared" si="34"/>
        <v>0</v>
      </c>
      <c r="W25" s="155"/>
      <c r="X25" s="155" t="s">
        <v>96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97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0.399999999999999" outlineLevel="1" x14ac:dyDescent="0.25">
      <c r="A26" s="164">
        <v>15</v>
      </c>
      <c r="B26" s="165" t="s">
        <v>216</v>
      </c>
      <c r="C26" s="172" t="s">
        <v>217</v>
      </c>
      <c r="D26" s="166" t="s">
        <v>105</v>
      </c>
      <c r="E26" s="167">
        <v>294</v>
      </c>
      <c r="F26" s="168"/>
      <c r="G26" s="169">
        <f t="shared" ref="G26" si="35">ROUND(E26*F26,2)</f>
        <v>0</v>
      </c>
      <c r="H26" s="156">
        <v>27.39</v>
      </c>
      <c r="I26" s="155">
        <f t="shared" ref="I26" si="36">ROUND(E26*H26,2)</f>
        <v>8052.66</v>
      </c>
      <c r="J26" s="156">
        <v>0</v>
      </c>
      <c r="K26" s="155">
        <f t="shared" ref="K26" si="37">ROUND(E26*J26,2)</f>
        <v>0</v>
      </c>
      <c r="L26" s="155">
        <v>21</v>
      </c>
      <c r="M26" s="155">
        <f t="shared" ref="M26" si="38">G26*(1+L26/100)</f>
        <v>0</v>
      </c>
      <c r="N26" s="155">
        <v>0</v>
      </c>
      <c r="O26" s="155">
        <f t="shared" ref="O26" si="39">ROUND(E26*N26,2)</f>
        <v>0</v>
      </c>
      <c r="P26" s="155">
        <v>0</v>
      </c>
      <c r="Q26" s="155">
        <f t="shared" ref="Q26" si="40">ROUND(E26*P26,2)</f>
        <v>0</v>
      </c>
      <c r="R26" s="155"/>
      <c r="S26" s="155" t="s">
        <v>94</v>
      </c>
      <c r="T26" s="155" t="s">
        <v>95</v>
      </c>
      <c r="U26" s="155">
        <v>0</v>
      </c>
      <c r="V26" s="155">
        <f t="shared" ref="V26" si="41">ROUND(E26*U26,2)</f>
        <v>0</v>
      </c>
      <c r="W26" s="155"/>
      <c r="X26" s="155" t="s">
        <v>96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97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5">
      <c r="A27" s="164">
        <v>16</v>
      </c>
      <c r="B27" s="165" t="s">
        <v>292</v>
      </c>
      <c r="C27" s="172" t="s">
        <v>291</v>
      </c>
      <c r="D27" s="166" t="s">
        <v>105</v>
      </c>
      <c r="E27" s="167">
        <v>40</v>
      </c>
      <c r="F27" s="168"/>
      <c r="G27" s="169">
        <f t="shared" si="28"/>
        <v>0</v>
      </c>
      <c r="H27" s="156">
        <v>27.39</v>
      </c>
      <c r="I27" s="155">
        <f t="shared" si="29"/>
        <v>1095.5999999999999</v>
      </c>
      <c r="J27" s="156">
        <v>0</v>
      </c>
      <c r="K27" s="155">
        <f t="shared" si="30"/>
        <v>0</v>
      </c>
      <c r="L27" s="155">
        <v>21</v>
      </c>
      <c r="M27" s="155">
        <f t="shared" si="31"/>
        <v>0</v>
      </c>
      <c r="N27" s="155">
        <v>0</v>
      </c>
      <c r="O27" s="155">
        <f t="shared" si="32"/>
        <v>0</v>
      </c>
      <c r="P27" s="155">
        <v>0</v>
      </c>
      <c r="Q27" s="155">
        <f t="shared" si="33"/>
        <v>0</v>
      </c>
      <c r="R27" s="155"/>
      <c r="S27" s="155" t="s">
        <v>94</v>
      </c>
      <c r="T27" s="155" t="s">
        <v>95</v>
      </c>
      <c r="U27" s="155">
        <v>0</v>
      </c>
      <c r="V27" s="155">
        <f t="shared" si="34"/>
        <v>0</v>
      </c>
      <c r="W27" s="155"/>
      <c r="X27" s="155" t="s">
        <v>96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97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64">
        <v>17</v>
      </c>
      <c r="B28" s="165" t="s">
        <v>108</v>
      </c>
      <c r="C28" s="172" t="s">
        <v>109</v>
      </c>
      <c r="D28" s="166" t="s">
        <v>105</v>
      </c>
      <c r="E28" s="167">
        <v>448</v>
      </c>
      <c r="F28" s="168"/>
      <c r="G28" s="169">
        <f t="shared" si="28"/>
        <v>0</v>
      </c>
      <c r="H28" s="156">
        <v>99</v>
      </c>
      <c r="I28" s="155">
        <f t="shared" si="29"/>
        <v>44352</v>
      </c>
      <c r="J28" s="156">
        <v>0</v>
      </c>
      <c r="K28" s="155">
        <f t="shared" si="30"/>
        <v>0</v>
      </c>
      <c r="L28" s="155">
        <v>21</v>
      </c>
      <c r="M28" s="155">
        <f t="shared" si="31"/>
        <v>0</v>
      </c>
      <c r="N28" s="155">
        <v>0</v>
      </c>
      <c r="O28" s="155">
        <f t="shared" si="32"/>
        <v>0</v>
      </c>
      <c r="P28" s="155">
        <v>0</v>
      </c>
      <c r="Q28" s="155">
        <f t="shared" si="33"/>
        <v>0</v>
      </c>
      <c r="R28" s="155"/>
      <c r="S28" s="155" t="s">
        <v>94</v>
      </c>
      <c r="T28" s="155" t="s">
        <v>95</v>
      </c>
      <c r="U28" s="155">
        <v>0</v>
      </c>
      <c r="V28" s="155">
        <f t="shared" si="34"/>
        <v>0</v>
      </c>
      <c r="W28" s="155"/>
      <c r="X28" s="155" t="s">
        <v>96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97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64">
        <v>18</v>
      </c>
      <c r="B29" s="165" t="s">
        <v>222</v>
      </c>
      <c r="C29" s="172" t="s">
        <v>223</v>
      </c>
      <c r="D29" s="166" t="s">
        <v>105</v>
      </c>
      <c r="E29" s="167">
        <v>167</v>
      </c>
      <c r="F29" s="168"/>
      <c r="G29" s="169">
        <f t="shared" si="28"/>
        <v>0</v>
      </c>
      <c r="H29" s="156">
        <v>15.18</v>
      </c>
      <c r="I29" s="155">
        <f t="shared" si="29"/>
        <v>2535.06</v>
      </c>
      <c r="J29" s="156">
        <v>0</v>
      </c>
      <c r="K29" s="155">
        <f t="shared" si="30"/>
        <v>0</v>
      </c>
      <c r="L29" s="155">
        <v>21</v>
      </c>
      <c r="M29" s="155">
        <f t="shared" si="31"/>
        <v>0</v>
      </c>
      <c r="N29" s="155">
        <v>0</v>
      </c>
      <c r="O29" s="155">
        <f t="shared" si="32"/>
        <v>0</v>
      </c>
      <c r="P29" s="155">
        <v>0</v>
      </c>
      <c r="Q29" s="155">
        <f t="shared" si="33"/>
        <v>0</v>
      </c>
      <c r="R29" s="155"/>
      <c r="S29" s="155" t="s">
        <v>94</v>
      </c>
      <c r="T29" s="155" t="s">
        <v>95</v>
      </c>
      <c r="U29" s="155">
        <v>0</v>
      </c>
      <c r="V29" s="155">
        <f t="shared" si="34"/>
        <v>0</v>
      </c>
      <c r="W29" s="155"/>
      <c r="X29" s="155" t="s">
        <v>96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97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5">
      <c r="A30" s="164">
        <v>19</v>
      </c>
      <c r="B30" s="165" t="s">
        <v>224</v>
      </c>
      <c r="C30" s="172" t="s">
        <v>111</v>
      </c>
      <c r="D30" s="166" t="s">
        <v>105</v>
      </c>
      <c r="E30" s="167">
        <v>50</v>
      </c>
      <c r="F30" s="168"/>
      <c r="G30" s="169">
        <f t="shared" si="28"/>
        <v>0</v>
      </c>
      <c r="H30" s="156">
        <v>21</v>
      </c>
      <c r="I30" s="155">
        <f t="shared" si="29"/>
        <v>1050</v>
      </c>
      <c r="J30" s="156">
        <v>0</v>
      </c>
      <c r="K30" s="155">
        <f t="shared" si="30"/>
        <v>0</v>
      </c>
      <c r="L30" s="155">
        <v>21</v>
      </c>
      <c r="M30" s="155">
        <f t="shared" si="31"/>
        <v>0</v>
      </c>
      <c r="N30" s="155">
        <v>6.0000000000000002E-5</v>
      </c>
      <c r="O30" s="155">
        <f t="shared" si="32"/>
        <v>0</v>
      </c>
      <c r="P30" s="155">
        <v>0</v>
      </c>
      <c r="Q30" s="155">
        <f t="shared" si="33"/>
        <v>0</v>
      </c>
      <c r="R30" s="155" t="s">
        <v>106</v>
      </c>
      <c r="S30" s="155" t="s">
        <v>107</v>
      </c>
      <c r="T30" s="155" t="s">
        <v>95</v>
      </c>
      <c r="U30" s="155">
        <v>0</v>
      </c>
      <c r="V30" s="155">
        <f t="shared" si="34"/>
        <v>0</v>
      </c>
      <c r="W30" s="155"/>
      <c r="X30" s="155" t="s">
        <v>96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97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0.399999999999999" outlineLevel="1" x14ac:dyDescent="0.25">
      <c r="A31" s="164">
        <v>20</v>
      </c>
      <c r="B31" s="165" t="s">
        <v>238</v>
      </c>
      <c r="C31" s="172" t="s">
        <v>225</v>
      </c>
      <c r="D31" s="166" t="s">
        <v>105</v>
      </c>
      <c r="E31" s="167">
        <v>330</v>
      </c>
      <c r="F31" s="168"/>
      <c r="G31" s="169">
        <f t="shared" si="28"/>
        <v>0</v>
      </c>
      <c r="H31" s="156">
        <v>19.579999999999998</v>
      </c>
      <c r="I31" s="155">
        <f t="shared" si="29"/>
        <v>6461.4</v>
      </c>
      <c r="J31" s="156">
        <v>0</v>
      </c>
      <c r="K31" s="155">
        <f t="shared" si="30"/>
        <v>0</v>
      </c>
      <c r="L31" s="155">
        <v>21</v>
      </c>
      <c r="M31" s="155">
        <f t="shared" si="31"/>
        <v>0</v>
      </c>
      <c r="N31" s="155">
        <v>0</v>
      </c>
      <c r="O31" s="155">
        <f t="shared" si="32"/>
        <v>0</v>
      </c>
      <c r="P31" s="155">
        <v>0</v>
      </c>
      <c r="Q31" s="155">
        <f t="shared" si="33"/>
        <v>0</v>
      </c>
      <c r="R31" s="155"/>
      <c r="S31" s="155" t="s">
        <v>94</v>
      </c>
      <c r="T31" s="155" t="s">
        <v>110</v>
      </c>
      <c r="U31" s="155">
        <v>0</v>
      </c>
      <c r="V31" s="155">
        <f t="shared" si="34"/>
        <v>0</v>
      </c>
      <c r="W31" s="155"/>
      <c r="X31" s="155" t="s">
        <v>96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97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0.399999999999999" outlineLevel="1" x14ac:dyDescent="0.25">
      <c r="A32" s="164">
        <v>21</v>
      </c>
      <c r="B32" s="165" t="s">
        <v>239</v>
      </c>
      <c r="C32" s="172" t="s">
        <v>226</v>
      </c>
      <c r="D32" s="166" t="s">
        <v>105</v>
      </c>
      <c r="E32" s="167">
        <v>295</v>
      </c>
      <c r="F32" s="168"/>
      <c r="G32" s="169">
        <f t="shared" si="28"/>
        <v>0</v>
      </c>
      <c r="H32" s="156">
        <v>97.34</v>
      </c>
      <c r="I32" s="155">
        <f t="shared" si="29"/>
        <v>28715.3</v>
      </c>
      <c r="J32" s="156">
        <v>0</v>
      </c>
      <c r="K32" s="155">
        <f t="shared" si="30"/>
        <v>0</v>
      </c>
      <c r="L32" s="155">
        <v>21</v>
      </c>
      <c r="M32" s="155">
        <f t="shared" si="31"/>
        <v>0</v>
      </c>
      <c r="N32" s="155">
        <v>0</v>
      </c>
      <c r="O32" s="155">
        <f t="shared" si="32"/>
        <v>0</v>
      </c>
      <c r="P32" s="155">
        <v>0</v>
      </c>
      <c r="Q32" s="155">
        <f t="shared" si="33"/>
        <v>0</v>
      </c>
      <c r="R32" s="155"/>
      <c r="S32" s="155" t="s">
        <v>94</v>
      </c>
      <c r="T32" s="155" t="s">
        <v>110</v>
      </c>
      <c r="U32" s="155">
        <v>0</v>
      </c>
      <c r="V32" s="155">
        <f t="shared" si="34"/>
        <v>0</v>
      </c>
      <c r="W32" s="155"/>
      <c r="X32" s="155" t="s">
        <v>96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97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64">
        <v>22</v>
      </c>
      <c r="B33" s="165" t="s">
        <v>240</v>
      </c>
      <c r="C33" s="172" t="s">
        <v>227</v>
      </c>
      <c r="D33" s="166" t="s">
        <v>93</v>
      </c>
      <c r="E33" s="167">
        <v>660</v>
      </c>
      <c r="F33" s="168"/>
      <c r="G33" s="169">
        <f t="shared" ref="G33" si="42">ROUND(E33*F33,2)</f>
        <v>0</v>
      </c>
      <c r="H33" s="156">
        <v>5.48</v>
      </c>
      <c r="I33" s="155">
        <f t="shared" ref="I33" si="43">ROUND(E33*H33,2)</f>
        <v>3616.8</v>
      </c>
      <c r="J33" s="156">
        <v>0</v>
      </c>
      <c r="K33" s="155">
        <f t="shared" ref="K33" si="44">ROUND(E33*J33,2)</f>
        <v>0</v>
      </c>
      <c r="L33" s="155">
        <v>21</v>
      </c>
      <c r="M33" s="155">
        <f t="shared" ref="M33" si="45">G33*(1+L33/100)</f>
        <v>0</v>
      </c>
      <c r="N33" s="155">
        <v>0</v>
      </c>
      <c r="O33" s="155">
        <f t="shared" ref="O33" si="46">ROUND(E33*N33,2)</f>
        <v>0</v>
      </c>
      <c r="P33" s="155">
        <v>0</v>
      </c>
      <c r="Q33" s="155">
        <f t="shared" ref="Q33" si="47">ROUND(E33*P33,2)</f>
        <v>0</v>
      </c>
      <c r="R33" s="155"/>
      <c r="S33" s="155" t="s">
        <v>94</v>
      </c>
      <c r="T33" s="155" t="s">
        <v>110</v>
      </c>
      <c r="U33" s="155">
        <v>0</v>
      </c>
      <c r="V33" s="155">
        <f t="shared" ref="V33" si="48">ROUND(E33*U33,2)</f>
        <v>0</v>
      </c>
      <c r="W33" s="155"/>
      <c r="X33" s="155" t="s">
        <v>96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97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64">
        <v>23</v>
      </c>
      <c r="B34" s="165" t="s">
        <v>241</v>
      </c>
      <c r="C34" s="172" t="s">
        <v>112</v>
      </c>
      <c r="D34" s="166" t="s">
        <v>93</v>
      </c>
      <c r="E34" s="167">
        <v>590</v>
      </c>
      <c r="F34" s="168"/>
      <c r="G34" s="169">
        <f t="shared" si="28"/>
        <v>0</v>
      </c>
      <c r="H34" s="156">
        <v>5.48</v>
      </c>
      <c r="I34" s="155">
        <f t="shared" si="29"/>
        <v>3233.2</v>
      </c>
      <c r="J34" s="156">
        <v>0</v>
      </c>
      <c r="K34" s="155">
        <f t="shared" si="30"/>
        <v>0</v>
      </c>
      <c r="L34" s="155">
        <v>21</v>
      </c>
      <c r="M34" s="155">
        <f t="shared" si="31"/>
        <v>0</v>
      </c>
      <c r="N34" s="155">
        <v>0</v>
      </c>
      <c r="O34" s="155">
        <f t="shared" si="32"/>
        <v>0</v>
      </c>
      <c r="P34" s="155">
        <v>0</v>
      </c>
      <c r="Q34" s="155">
        <f t="shared" si="33"/>
        <v>0</v>
      </c>
      <c r="R34" s="155"/>
      <c r="S34" s="155" t="s">
        <v>94</v>
      </c>
      <c r="T34" s="155" t="s">
        <v>110</v>
      </c>
      <c r="U34" s="155">
        <v>0</v>
      </c>
      <c r="V34" s="155">
        <f t="shared" si="34"/>
        <v>0</v>
      </c>
      <c r="W34" s="155"/>
      <c r="X34" s="155" t="s">
        <v>96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97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0.399999999999999" outlineLevel="1" x14ac:dyDescent="0.25">
      <c r="A35" s="164">
        <v>24</v>
      </c>
      <c r="B35" s="165" t="s">
        <v>242</v>
      </c>
      <c r="C35" s="172" t="s">
        <v>228</v>
      </c>
      <c r="D35" s="166" t="s">
        <v>105</v>
      </c>
      <c r="E35" s="167">
        <v>185</v>
      </c>
      <c r="F35" s="168"/>
      <c r="G35" s="169">
        <f t="shared" si="28"/>
        <v>0</v>
      </c>
      <c r="H35" s="156">
        <v>6.4</v>
      </c>
      <c r="I35" s="155">
        <f t="shared" si="29"/>
        <v>1184</v>
      </c>
      <c r="J35" s="156">
        <v>0</v>
      </c>
      <c r="K35" s="155">
        <f t="shared" si="30"/>
        <v>0</v>
      </c>
      <c r="L35" s="155">
        <v>21</v>
      </c>
      <c r="M35" s="155">
        <f t="shared" si="31"/>
        <v>0</v>
      </c>
      <c r="N35" s="155">
        <v>0</v>
      </c>
      <c r="O35" s="155">
        <f t="shared" si="32"/>
        <v>0</v>
      </c>
      <c r="P35" s="155">
        <v>0</v>
      </c>
      <c r="Q35" s="155">
        <f t="shared" si="33"/>
        <v>0</v>
      </c>
      <c r="R35" s="155"/>
      <c r="S35" s="155" t="s">
        <v>94</v>
      </c>
      <c r="T35" s="155" t="s">
        <v>110</v>
      </c>
      <c r="U35" s="155">
        <v>0</v>
      </c>
      <c r="V35" s="155">
        <f t="shared" si="34"/>
        <v>0</v>
      </c>
      <c r="W35" s="155"/>
      <c r="X35" s="155" t="s">
        <v>96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97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0.399999999999999" outlineLevel="1" x14ac:dyDescent="0.25">
      <c r="A36" s="164">
        <v>25</v>
      </c>
      <c r="B36" s="165" t="s">
        <v>243</v>
      </c>
      <c r="C36" s="172" t="s">
        <v>229</v>
      </c>
      <c r="D36" s="166" t="s">
        <v>105</v>
      </c>
      <c r="E36" s="167">
        <v>85</v>
      </c>
      <c r="F36" s="168"/>
      <c r="G36" s="169">
        <f t="shared" si="28"/>
        <v>0</v>
      </c>
      <c r="H36" s="156">
        <v>25.87</v>
      </c>
      <c r="I36" s="155">
        <f t="shared" si="29"/>
        <v>2198.9499999999998</v>
      </c>
      <c r="J36" s="156">
        <v>0</v>
      </c>
      <c r="K36" s="155">
        <f t="shared" si="30"/>
        <v>0</v>
      </c>
      <c r="L36" s="155">
        <v>21</v>
      </c>
      <c r="M36" s="155">
        <f t="shared" si="31"/>
        <v>0</v>
      </c>
      <c r="N36" s="155">
        <v>0</v>
      </c>
      <c r="O36" s="155">
        <f t="shared" si="32"/>
        <v>0</v>
      </c>
      <c r="P36" s="155">
        <v>0</v>
      </c>
      <c r="Q36" s="155">
        <f t="shared" si="33"/>
        <v>0</v>
      </c>
      <c r="R36" s="155"/>
      <c r="S36" s="155" t="s">
        <v>94</v>
      </c>
      <c r="T36" s="155" t="s">
        <v>110</v>
      </c>
      <c r="U36" s="155">
        <v>0</v>
      </c>
      <c r="V36" s="155">
        <f t="shared" si="34"/>
        <v>0</v>
      </c>
      <c r="W36" s="155"/>
      <c r="X36" s="155" t="s">
        <v>96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97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64">
        <v>26</v>
      </c>
      <c r="B37" s="165" t="s">
        <v>244</v>
      </c>
      <c r="C37" s="172" t="s">
        <v>245</v>
      </c>
      <c r="D37" s="166" t="s">
        <v>105</v>
      </c>
      <c r="E37" s="167">
        <v>20</v>
      </c>
      <c r="F37" s="168"/>
      <c r="G37" s="169">
        <f t="shared" si="28"/>
        <v>0</v>
      </c>
      <c r="H37" s="156">
        <v>168.25</v>
      </c>
      <c r="I37" s="155">
        <f t="shared" si="29"/>
        <v>3365</v>
      </c>
      <c r="J37" s="156">
        <v>0</v>
      </c>
      <c r="K37" s="155">
        <f t="shared" si="30"/>
        <v>0</v>
      </c>
      <c r="L37" s="155">
        <v>21</v>
      </c>
      <c r="M37" s="155">
        <f t="shared" si="31"/>
        <v>0</v>
      </c>
      <c r="N37" s="155">
        <v>0</v>
      </c>
      <c r="O37" s="155">
        <f t="shared" si="32"/>
        <v>0</v>
      </c>
      <c r="P37" s="155">
        <v>0</v>
      </c>
      <c r="Q37" s="155">
        <f t="shared" si="33"/>
        <v>0</v>
      </c>
      <c r="R37" s="155"/>
      <c r="S37" s="155" t="s">
        <v>94</v>
      </c>
      <c r="T37" s="155" t="s">
        <v>110</v>
      </c>
      <c r="U37" s="155">
        <v>0</v>
      </c>
      <c r="V37" s="155">
        <f t="shared" si="34"/>
        <v>0</v>
      </c>
      <c r="W37" s="155"/>
      <c r="X37" s="155" t="s">
        <v>96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97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64">
        <v>27</v>
      </c>
      <c r="B38" s="165" t="s">
        <v>231</v>
      </c>
      <c r="C38" s="172" t="s">
        <v>230</v>
      </c>
      <c r="D38" s="166" t="s">
        <v>105</v>
      </c>
      <c r="E38" s="167">
        <v>35</v>
      </c>
      <c r="F38" s="168"/>
      <c r="G38" s="169">
        <f t="shared" si="28"/>
        <v>0</v>
      </c>
      <c r="H38" s="156">
        <v>237.21</v>
      </c>
      <c r="I38" s="155">
        <f t="shared" si="29"/>
        <v>8302.35</v>
      </c>
      <c r="J38" s="156">
        <v>0</v>
      </c>
      <c r="K38" s="155">
        <f t="shared" si="30"/>
        <v>0</v>
      </c>
      <c r="L38" s="155">
        <v>21</v>
      </c>
      <c r="M38" s="155">
        <f t="shared" si="31"/>
        <v>0</v>
      </c>
      <c r="N38" s="155">
        <v>0</v>
      </c>
      <c r="O38" s="155">
        <f t="shared" si="32"/>
        <v>0</v>
      </c>
      <c r="P38" s="155">
        <v>0</v>
      </c>
      <c r="Q38" s="155">
        <f t="shared" si="33"/>
        <v>0</v>
      </c>
      <c r="R38" s="155"/>
      <c r="S38" s="155" t="s">
        <v>94</v>
      </c>
      <c r="T38" s="155" t="s">
        <v>110</v>
      </c>
      <c r="U38" s="155">
        <v>0</v>
      </c>
      <c r="V38" s="155">
        <f t="shared" si="34"/>
        <v>0</v>
      </c>
      <c r="W38" s="155"/>
      <c r="X38" s="155" t="s">
        <v>96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97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0.399999999999999" outlineLevel="1" x14ac:dyDescent="0.25">
      <c r="A39" s="164">
        <v>28</v>
      </c>
      <c r="B39" s="165" t="s">
        <v>246</v>
      </c>
      <c r="C39" s="172" t="s">
        <v>113</v>
      </c>
      <c r="D39" s="166" t="s">
        <v>114</v>
      </c>
      <c r="E39" s="167">
        <v>1</v>
      </c>
      <c r="F39" s="168"/>
      <c r="G39" s="169">
        <f t="shared" si="28"/>
        <v>0</v>
      </c>
      <c r="H39" s="156">
        <v>3500</v>
      </c>
      <c r="I39" s="155">
        <f t="shared" si="29"/>
        <v>3500</v>
      </c>
      <c r="J39" s="156">
        <v>0</v>
      </c>
      <c r="K39" s="155">
        <f t="shared" si="30"/>
        <v>0</v>
      </c>
      <c r="L39" s="155">
        <v>21</v>
      </c>
      <c r="M39" s="155">
        <f t="shared" si="31"/>
        <v>0</v>
      </c>
      <c r="N39" s="155">
        <v>0</v>
      </c>
      <c r="O39" s="155">
        <f t="shared" si="32"/>
        <v>0</v>
      </c>
      <c r="P39" s="155">
        <v>0</v>
      </c>
      <c r="Q39" s="155">
        <f t="shared" si="33"/>
        <v>0</v>
      </c>
      <c r="R39" s="155"/>
      <c r="S39" s="155" t="s">
        <v>94</v>
      </c>
      <c r="T39" s="155" t="s">
        <v>95</v>
      </c>
      <c r="U39" s="155">
        <v>0</v>
      </c>
      <c r="V39" s="155">
        <f t="shared" si="34"/>
        <v>0</v>
      </c>
      <c r="W39" s="155"/>
      <c r="X39" s="155" t="s">
        <v>96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97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5">
      <c r="A40" s="164">
        <v>29</v>
      </c>
      <c r="B40" s="165" t="s">
        <v>232</v>
      </c>
      <c r="C40" s="172" t="s">
        <v>115</v>
      </c>
      <c r="D40" s="166" t="s">
        <v>93</v>
      </c>
      <c r="E40" s="167">
        <v>350</v>
      </c>
      <c r="F40" s="168"/>
      <c r="G40" s="169">
        <f t="shared" si="28"/>
        <v>0</v>
      </c>
      <c r="H40" s="156">
        <v>3.55</v>
      </c>
      <c r="I40" s="155">
        <f t="shared" si="29"/>
        <v>1242.5</v>
      </c>
      <c r="J40" s="156">
        <v>0</v>
      </c>
      <c r="K40" s="155">
        <f t="shared" si="30"/>
        <v>0</v>
      </c>
      <c r="L40" s="155">
        <v>21</v>
      </c>
      <c r="M40" s="155">
        <f t="shared" si="31"/>
        <v>0</v>
      </c>
      <c r="N40" s="155">
        <v>0</v>
      </c>
      <c r="O40" s="155">
        <f t="shared" si="32"/>
        <v>0</v>
      </c>
      <c r="P40" s="155">
        <v>0</v>
      </c>
      <c r="Q40" s="155">
        <f t="shared" si="33"/>
        <v>0</v>
      </c>
      <c r="R40" s="155"/>
      <c r="S40" s="155" t="s">
        <v>94</v>
      </c>
      <c r="T40" s="155" t="s">
        <v>95</v>
      </c>
      <c r="U40" s="155">
        <v>0</v>
      </c>
      <c r="V40" s="155">
        <f t="shared" si="34"/>
        <v>0</v>
      </c>
      <c r="W40" s="155"/>
      <c r="X40" s="155" t="s">
        <v>96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97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64">
        <v>30</v>
      </c>
      <c r="B41" s="165" t="s">
        <v>236</v>
      </c>
      <c r="C41" s="172" t="s">
        <v>235</v>
      </c>
      <c r="D41" s="166" t="s">
        <v>93</v>
      </c>
      <c r="E41" s="167">
        <v>75</v>
      </c>
      <c r="F41" s="168"/>
      <c r="G41" s="169">
        <f t="shared" ref="G41" si="49">ROUND(E41*F41,2)</f>
        <v>0</v>
      </c>
      <c r="H41" s="156">
        <v>24.69</v>
      </c>
      <c r="I41" s="155">
        <f t="shared" ref="I41" si="50">ROUND(E41*H41,2)</f>
        <v>1851.75</v>
      </c>
      <c r="J41" s="156">
        <v>0</v>
      </c>
      <c r="K41" s="155">
        <f t="shared" ref="K41" si="51">ROUND(E41*J41,2)</f>
        <v>0</v>
      </c>
      <c r="L41" s="155">
        <v>21</v>
      </c>
      <c r="M41" s="155">
        <f t="shared" ref="M41" si="52">G41*(1+L41/100)</f>
        <v>0</v>
      </c>
      <c r="N41" s="155">
        <v>0</v>
      </c>
      <c r="O41" s="155">
        <f t="shared" ref="O41" si="53">ROUND(E41*N41,2)</f>
        <v>0</v>
      </c>
      <c r="P41" s="155">
        <v>0</v>
      </c>
      <c r="Q41" s="155">
        <f t="shared" ref="Q41" si="54">ROUND(E41*P41,2)</f>
        <v>0</v>
      </c>
      <c r="R41" s="155"/>
      <c r="S41" s="155" t="s">
        <v>94</v>
      </c>
      <c r="T41" s="155" t="s">
        <v>110</v>
      </c>
      <c r="U41" s="155">
        <v>0</v>
      </c>
      <c r="V41" s="155">
        <f t="shared" ref="V41" si="55">ROUND(E41*U41,2)</f>
        <v>0</v>
      </c>
      <c r="W41" s="155"/>
      <c r="X41" s="155" t="s">
        <v>96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97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5">
      <c r="A42" s="164">
        <v>31</v>
      </c>
      <c r="B42" s="165" t="s">
        <v>237</v>
      </c>
      <c r="C42" s="172" t="s">
        <v>116</v>
      </c>
      <c r="D42" s="166" t="s">
        <v>93</v>
      </c>
      <c r="E42" s="167">
        <v>40</v>
      </c>
      <c r="F42" s="168"/>
      <c r="G42" s="169">
        <f t="shared" si="28"/>
        <v>0</v>
      </c>
      <c r="H42" s="156">
        <v>24.69</v>
      </c>
      <c r="I42" s="155">
        <f t="shared" si="29"/>
        <v>987.6</v>
      </c>
      <c r="J42" s="156">
        <v>0</v>
      </c>
      <c r="K42" s="155">
        <f t="shared" si="30"/>
        <v>0</v>
      </c>
      <c r="L42" s="155">
        <v>21</v>
      </c>
      <c r="M42" s="155">
        <f t="shared" si="31"/>
        <v>0</v>
      </c>
      <c r="N42" s="155">
        <v>0</v>
      </c>
      <c r="O42" s="155">
        <f t="shared" si="32"/>
        <v>0</v>
      </c>
      <c r="P42" s="155">
        <v>0</v>
      </c>
      <c r="Q42" s="155">
        <f t="shared" si="33"/>
        <v>0</v>
      </c>
      <c r="R42" s="155"/>
      <c r="S42" s="155" t="s">
        <v>94</v>
      </c>
      <c r="T42" s="155" t="s">
        <v>110</v>
      </c>
      <c r="U42" s="155">
        <v>0</v>
      </c>
      <c r="V42" s="155">
        <f t="shared" si="34"/>
        <v>0</v>
      </c>
      <c r="W42" s="155"/>
      <c r="X42" s="155" t="s">
        <v>96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97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64">
        <v>32</v>
      </c>
      <c r="B43" s="165" t="s">
        <v>117</v>
      </c>
      <c r="C43" s="172" t="s">
        <v>118</v>
      </c>
      <c r="D43" s="166" t="s">
        <v>93</v>
      </c>
      <c r="E43" s="167">
        <v>5</v>
      </c>
      <c r="F43" s="168"/>
      <c r="G43" s="169">
        <f t="shared" si="28"/>
        <v>0</v>
      </c>
      <c r="H43" s="156">
        <v>740</v>
      </c>
      <c r="I43" s="155">
        <f t="shared" si="29"/>
        <v>3700</v>
      </c>
      <c r="J43" s="156">
        <v>0</v>
      </c>
      <c r="K43" s="155">
        <f t="shared" si="30"/>
        <v>0</v>
      </c>
      <c r="L43" s="155">
        <v>21</v>
      </c>
      <c r="M43" s="155">
        <f t="shared" si="31"/>
        <v>0</v>
      </c>
      <c r="N43" s="155">
        <v>0</v>
      </c>
      <c r="O43" s="155">
        <f t="shared" si="32"/>
        <v>0</v>
      </c>
      <c r="P43" s="155">
        <v>0</v>
      </c>
      <c r="Q43" s="155">
        <f t="shared" si="33"/>
        <v>0</v>
      </c>
      <c r="R43" s="155"/>
      <c r="S43" s="155" t="s">
        <v>94</v>
      </c>
      <c r="T43" s="155" t="s">
        <v>98</v>
      </c>
      <c r="U43" s="155">
        <v>0</v>
      </c>
      <c r="V43" s="155">
        <f t="shared" si="34"/>
        <v>0</v>
      </c>
      <c r="W43" s="155"/>
      <c r="X43" s="155" t="s">
        <v>96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97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0.399999999999999" outlineLevel="1" x14ac:dyDescent="0.25">
      <c r="A44" s="164">
        <v>33</v>
      </c>
      <c r="B44" s="165" t="s">
        <v>233</v>
      </c>
      <c r="C44" s="172" t="s">
        <v>234</v>
      </c>
      <c r="D44" s="166" t="s">
        <v>114</v>
      </c>
      <c r="E44" s="167">
        <v>1</v>
      </c>
      <c r="F44" s="168"/>
      <c r="G44" s="169">
        <f t="shared" si="28"/>
        <v>0</v>
      </c>
      <c r="H44" s="156">
        <v>6240</v>
      </c>
      <c r="I44" s="155">
        <f t="shared" si="29"/>
        <v>6240</v>
      </c>
      <c r="J44" s="156">
        <v>0</v>
      </c>
      <c r="K44" s="155">
        <f t="shared" si="30"/>
        <v>0</v>
      </c>
      <c r="L44" s="155">
        <v>21</v>
      </c>
      <c r="M44" s="155">
        <f t="shared" si="31"/>
        <v>0</v>
      </c>
      <c r="N44" s="155">
        <v>0</v>
      </c>
      <c r="O44" s="155">
        <f t="shared" si="32"/>
        <v>0</v>
      </c>
      <c r="P44" s="155">
        <v>0</v>
      </c>
      <c r="Q44" s="155">
        <f t="shared" si="33"/>
        <v>0</v>
      </c>
      <c r="R44" s="155"/>
      <c r="S44" s="155" t="s">
        <v>94</v>
      </c>
      <c r="T44" s="155" t="s">
        <v>95</v>
      </c>
      <c r="U44" s="155">
        <v>0</v>
      </c>
      <c r="V44" s="155">
        <f t="shared" si="34"/>
        <v>0</v>
      </c>
      <c r="W44" s="155"/>
      <c r="X44" s="155" t="s">
        <v>96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97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25">
      <c r="A45" s="158" t="s">
        <v>91</v>
      </c>
      <c r="B45" s="159" t="s">
        <v>60</v>
      </c>
      <c r="C45" s="171" t="s">
        <v>61</v>
      </c>
      <c r="D45" s="160"/>
      <c r="E45" s="161"/>
      <c r="F45" s="162"/>
      <c r="G45" s="163">
        <f>SUMIF(AG46:AG63,"&lt;&gt;NOR",G46:G63)</f>
        <v>0</v>
      </c>
      <c r="H45" s="157"/>
      <c r="I45" s="157">
        <f>SUM(I47:I63)</f>
        <v>0</v>
      </c>
      <c r="J45" s="157"/>
      <c r="K45" s="157">
        <f>SUM(K47:K63)</f>
        <v>252650</v>
      </c>
      <c r="L45" s="157"/>
      <c r="M45" s="157">
        <f>SUM(M47:M63)</f>
        <v>0</v>
      </c>
      <c r="N45" s="157"/>
      <c r="O45" s="157">
        <f>SUM(O47:O63)</f>
        <v>0</v>
      </c>
      <c r="P45" s="157"/>
      <c r="Q45" s="157">
        <f>SUM(Q47:Q63)</f>
        <v>0</v>
      </c>
      <c r="R45" s="157"/>
      <c r="S45" s="157"/>
      <c r="T45" s="157"/>
      <c r="U45" s="157"/>
      <c r="V45" s="157">
        <f>SUM(V47:V63)</f>
        <v>92</v>
      </c>
      <c r="W45" s="157"/>
      <c r="X45" s="157"/>
      <c r="AG45" t="s">
        <v>92</v>
      </c>
    </row>
    <row r="46" spans="1:60" outlineLevel="1" x14ac:dyDescent="0.25">
      <c r="A46" s="164">
        <v>34</v>
      </c>
      <c r="B46" s="165" t="s">
        <v>119</v>
      </c>
      <c r="C46" s="172" t="s">
        <v>120</v>
      </c>
      <c r="D46" s="166" t="s">
        <v>121</v>
      </c>
      <c r="E46" s="167">
        <v>43</v>
      </c>
      <c r="F46" s="168"/>
      <c r="G46" s="169">
        <f t="shared" ref="G46" si="56">ROUND(E46*F46,2)</f>
        <v>0</v>
      </c>
      <c r="H46" s="156">
        <v>0</v>
      </c>
      <c r="I46" s="155">
        <f t="shared" ref="I46" si="57">ROUND(E46*H46,2)</f>
        <v>0</v>
      </c>
      <c r="J46" s="156">
        <v>850</v>
      </c>
      <c r="K46" s="155">
        <f t="shared" ref="K46" si="58">ROUND(E46*J46,2)</f>
        <v>36550</v>
      </c>
      <c r="L46" s="155">
        <v>21</v>
      </c>
      <c r="M46" s="155">
        <f t="shared" ref="M46" si="59">G46*(1+L46/100)</f>
        <v>0</v>
      </c>
      <c r="N46" s="155">
        <v>0</v>
      </c>
      <c r="O46" s="155">
        <f t="shared" ref="O46" si="60">ROUND(E46*N46,2)</f>
        <v>0</v>
      </c>
      <c r="P46" s="155">
        <v>0</v>
      </c>
      <c r="Q46" s="155">
        <f t="shared" ref="Q46" si="61">ROUND(E46*P46,2)</f>
        <v>0</v>
      </c>
      <c r="R46" s="155"/>
      <c r="S46" s="155" t="s">
        <v>94</v>
      </c>
      <c r="T46" s="155" t="s">
        <v>95</v>
      </c>
      <c r="U46" s="155">
        <v>0</v>
      </c>
      <c r="V46" s="155">
        <f t="shared" ref="V46" si="62">ROUND(E46*U46,2)</f>
        <v>0</v>
      </c>
      <c r="W46" s="155"/>
      <c r="X46" s="155" t="s">
        <v>122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123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5">
      <c r="A47" s="164">
        <v>35</v>
      </c>
      <c r="B47" s="165" t="s">
        <v>124</v>
      </c>
      <c r="C47" s="172" t="s">
        <v>247</v>
      </c>
      <c r="D47" s="166" t="s">
        <v>93</v>
      </c>
      <c r="E47" s="167">
        <v>11</v>
      </c>
      <c r="F47" s="168"/>
      <c r="G47" s="169">
        <f t="shared" ref="G47:G63" si="63">ROUND(E47*F47,2)</f>
        <v>0</v>
      </c>
      <c r="H47" s="156">
        <v>0</v>
      </c>
      <c r="I47" s="155">
        <f t="shared" ref="I47:I63" si="64">ROUND(E47*H47,2)</f>
        <v>0</v>
      </c>
      <c r="J47" s="156">
        <v>850</v>
      </c>
      <c r="K47" s="155">
        <f t="shared" ref="K47:K63" si="65">ROUND(E47*J47,2)</f>
        <v>9350</v>
      </c>
      <c r="L47" s="155">
        <v>21</v>
      </c>
      <c r="M47" s="155">
        <f t="shared" ref="M47:M63" si="66">G47*(1+L47/100)</f>
        <v>0</v>
      </c>
      <c r="N47" s="155">
        <v>0</v>
      </c>
      <c r="O47" s="155">
        <f t="shared" ref="O47:O63" si="67">ROUND(E47*N47,2)</f>
        <v>0</v>
      </c>
      <c r="P47" s="155">
        <v>0</v>
      </c>
      <c r="Q47" s="155">
        <f t="shared" ref="Q47:Q63" si="68">ROUND(E47*P47,2)</f>
        <v>0</v>
      </c>
      <c r="R47" s="155"/>
      <c r="S47" s="155" t="s">
        <v>94</v>
      </c>
      <c r="T47" s="155" t="s">
        <v>95</v>
      </c>
      <c r="U47" s="155">
        <v>0</v>
      </c>
      <c r="V47" s="155">
        <f t="shared" ref="V47:V63" si="69">ROUND(E47*U47,2)</f>
        <v>0</v>
      </c>
      <c r="W47" s="155"/>
      <c r="X47" s="155" t="s">
        <v>122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123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0.399999999999999" outlineLevel="1" x14ac:dyDescent="0.25">
      <c r="A48" s="164">
        <v>36</v>
      </c>
      <c r="B48" s="165" t="s">
        <v>248</v>
      </c>
      <c r="C48" s="172" t="s">
        <v>125</v>
      </c>
      <c r="D48" s="166" t="s">
        <v>126</v>
      </c>
      <c r="E48" s="167">
        <v>1</v>
      </c>
      <c r="F48" s="168"/>
      <c r="G48" s="169">
        <f t="shared" si="63"/>
        <v>0</v>
      </c>
      <c r="H48" s="156">
        <v>0</v>
      </c>
      <c r="I48" s="155">
        <f t="shared" si="64"/>
        <v>0</v>
      </c>
      <c r="J48" s="156">
        <v>7500</v>
      </c>
      <c r="K48" s="155">
        <f t="shared" si="65"/>
        <v>7500</v>
      </c>
      <c r="L48" s="155">
        <v>21</v>
      </c>
      <c r="M48" s="155">
        <f t="shared" si="66"/>
        <v>0</v>
      </c>
      <c r="N48" s="155">
        <v>0</v>
      </c>
      <c r="O48" s="155">
        <f t="shared" si="67"/>
        <v>0</v>
      </c>
      <c r="P48" s="155">
        <v>0</v>
      </c>
      <c r="Q48" s="155">
        <f t="shared" si="68"/>
        <v>0</v>
      </c>
      <c r="R48" s="155"/>
      <c r="S48" s="155" t="s">
        <v>94</v>
      </c>
      <c r="T48" s="155" t="s">
        <v>95</v>
      </c>
      <c r="U48" s="155">
        <v>0</v>
      </c>
      <c r="V48" s="155">
        <f t="shared" si="69"/>
        <v>0</v>
      </c>
      <c r="W48" s="155"/>
      <c r="X48" s="155" t="s">
        <v>122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123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5">
      <c r="A49" s="164">
        <v>37</v>
      </c>
      <c r="B49" s="165" t="s">
        <v>127</v>
      </c>
      <c r="C49" s="172" t="s">
        <v>128</v>
      </c>
      <c r="D49" s="166" t="s">
        <v>121</v>
      </c>
      <c r="E49" s="167">
        <v>175</v>
      </c>
      <c r="F49" s="168"/>
      <c r="G49" s="169">
        <f t="shared" si="63"/>
        <v>0</v>
      </c>
      <c r="H49" s="156">
        <v>0</v>
      </c>
      <c r="I49" s="155">
        <f t="shared" si="64"/>
        <v>0</v>
      </c>
      <c r="J49" s="156">
        <v>250</v>
      </c>
      <c r="K49" s="155">
        <f t="shared" si="65"/>
        <v>43750</v>
      </c>
      <c r="L49" s="155">
        <v>21</v>
      </c>
      <c r="M49" s="155">
        <f t="shared" si="66"/>
        <v>0</v>
      </c>
      <c r="N49" s="155">
        <v>0</v>
      </c>
      <c r="O49" s="155">
        <f t="shared" si="67"/>
        <v>0</v>
      </c>
      <c r="P49" s="155">
        <v>0</v>
      </c>
      <c r="Q49" s="155">
        <f t="shared" si="68"/>
        <v>0</v>
      </c>
      <c r="R49" s="155"/>
      <c r="S49" s="155" t="s">
        <v>94</v>
      </c>
      <c r="T49" s="155" t="s">
        <v>95</v>
      </c>
      <c r="U49" s="155">
        <v>0</v>
      </c>
      <c r="V49" s="155">
        <f t="shared" si="69"/>
        <v>0</v>
      </c>
      <c r="W49" s="155"/>
      <c r="X49" s="155" t="s">
        <v>122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123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5">
      <c r="A50" s="164">
        <v>38</v>
      </c>
      <c r="B50" s="165" t="s">
        <v>251</v>
      </c>
      <c r="C50" s="172" t="s">
        <v>253</v>
      </c>
      <c r="D50" s="166" t="s">
        <v>121</v>
      </c>
      <c r="E50" s="167">
        <v>30</v>
      </c>
      <c r="F50" s="168"/>
      <c r="G50" s="169">
        <f t="shared" ref="G50:G52" si="70">ROUND(E50*F50,2)</f>
        <v>0</v>
      </c>
      <c r="H50" s="156">
        <v>0</v>
      </c>
      <c r="I50" s="155">
        <f t="shared" ref="I50:I52" si="71">ROUND(E50*H50,2)</f>
        <v>0</v>
      </c>
      <c r="J50" s="156">
        <v>250</v>
      </c>
      <c r="K50" s="155">
        <f t="shared" ref="K50:K52" si="72">ROUND(E50*J50,2)</f>
        <v>7500</v>
      </c>
      <c r="L50" s="155">
        <v>21</v>
      </c>
      <c r="M50" s="155">
        <f t="shared" ref="M50:M52" si="73">G50*(1+L50/100)</f>
        <v>0</v>
      </c>
      <c r="N50" s="155">
        <v>0</v>
      </c>
      <c r="O50" s="155">
        <f t="shared" ref="O50:O52" si="74">ROUND(E50*N50,2)</f>
        <v>0</v>
      </c>
      <c r="P50" s="155">
        <v>0</v>
      </c>
      <c r="Q50" s="155">
        <f t="shared" ref="Q50:Q52" si="75">ROUND(E50*P50,2)</f>
        <v>0</v>
      </c>
      <c r="R50" s="155"/>
      <c r="S50" s="155" t="s">
        <v>94</v>
      </c>
      <c r="T50" s="155" t="s">
        <v>95</v>
      </c>
      <c r="U50" s="155">
        <v>0</v>
      </c>
      <c r="V50" s="155">
        <f t="shared" ref="V50:V52" si="76">ROUND(E50*U50,2)</f>
        <v>0</v>
      </c>
      <c r="W50" s="155"/>
      <c r="X50" s="155" t="s">
        <v>122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123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64">
        <v>39</v>
      </c>
      <c r="B51" s="165" t="s">
        <v>252</v>
      </c>
      <c r="C51" s="172" t="s">
        <v>254</v>
      </c>
      <c r="D51" s="166" t="s">
        <v>121</v>
      </c>
      <c r="E51" s="167">
        <v>100</v>
      </c>
      <c r="F51" s="168"/>
      <c r="G51" s="169">
        <f t="shared" si="70"/>
        <v>0</v>
      </c>
      <c r="H51" s="156">
        <v>0</v>
      </c>
      <c r="I51" s="155">
        <f t="shared" si="71"/>
        <v>0</v>
      </c>
      <c r="J51" s="156">
        <v>250</v>
      </c>
      <c r="K51" s="155">
        <f t="shared" si="72"/>
        <v>25000</v>
      </c>
      <c r="L51" s="155">
        <v>21</v>
      </c>
      <c r="M51" s="155">
        <f t="shared" si="73"/>
        <v>0</v>
      </c>
      <c r="N51" s="155">
        <v>0</v>
      </c>
      <c r="O51" s="155">
        <f t="shared" si="74"/>
        <v>0</v>
      </c>
      <c r="P51" s="155">
        <v>0</v>
      </c>
      <c r="Q51" s="155">
        <f t="shared" si="75"/>
        <v>0</v>
      </c>
      <c r="R51" s="155"/>
      <c r="S51" s="155" t="s">
        <v>94</v>
      </c>
      <c r="T51" s="155" t="s">
        <v>95</v>
      </c>
      <c r="U51" s="155">
        <v>0</v>
      </c>
      <c r="V51" s="155">
        <f t="shared" si="76"/>
        <v>0</v>
      </c>
      <c r="W51" s="155"/>
      <c r="X51" s="155" t="s">
        <v>122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123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0.399999999999999" outlineLevel="1" x14ac:dyDescent="0.25">
      <c r="A52" s="164">
        <v>40</v>
      </c>
      <c r="B52" s="165" t="s">
        <v>290</v>
      </c>
      <c r="C52" s="172" t="s">
        <v>289</v>
      </c>
      <c r="D52" s="166" t="s">
        <v>121</v>
      </c>
      <c r="E52" s="167">
        <v>40</v>
      </c>
      <c r="F52" s="168"/>
      <c r="G52" s="169">
        <f t="shared" si="70"/>
        <v>0</v>
      </c>
      <c r="H52" s="156">
        <v>0</v>
      </c>
      <c r="I52" s="155">
        <f t="shared" si="71"/>
        <v>0</v>
      </c>
      <c r="J52" s="156">
        <v>250</v>
      </c>
      <c r="K52" s="155">
        <f t="shared" si="72"/>
        <v>10000</v>
      </c>
      <c r="L52" s="155">
        <v>21</v>
      </c>
      <c r="M52" s="155">
        <f t="shared" si="73"/>
        <v>0</v>
      </c>
      <c r="N52" s="155">
        <v>0</v>
      </c>
      <c r="O52" s="155">
        <f t="shared" si="74"/>
        <v>0</v>
      </c>
      <c r="P52" s="155">
        <v>0</v>
      </c>
      <c r="Q52" s="155">
        <f t="shared" si="75"/>
        <v>0</v>
      </c>
      <c r="R52" s="155"/>
      <c r="S52" s="155" t="s">
        <v>94</v>
      </c>
      <c r="T52" s="155" t="s">
        <v>95</v>
      </c>
      <c r="U52" s="155">
        <v>0</v>
      </c>
      <c r="V52" s="155">
        <f t="shared" si="76"/>
        <v>0</v>
      </c>
      <c r="W52" s="155"/>
      <c r="X52" s="155" t="s">
        <v>122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123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0.399999999999999" outlineLevel="1" x14ac:dyDescent="0.25">
      <c r="A53" s="164">
        <v>41</v>
      </c>
      <c r="B53" s="165" t="s">
        <v>296</v>
      </c>
      <c r="C53" s="172" t="s">
        <v>295</v>
      </c>
      <c r="D53" s="166" t="s">
        <v>121</v>
      </c>
      <c r="E53" s="167">
        <v>60</v>
      </c>
      <c r="F53" s="168"/>
      <c r="G53" s="169">
        <f t="shared" si="63"/>
        <v>0</v>
      </c>
      <c r="H53" s="156">
        <v>0</v>
      </c>
      <c r="I53" s="155">
        <f t="shared" si="64"/>
        <v>0</v>
      </c>
      <c r="J53" s="156">
        <v>250</v>
      </c>
      <c r="K53" s="155">
        <f t="shared" si="65"/>
        <v>15000</v>
      </c>
      <c r="L53" s="155">
        <v>21</v>
      </c>
      <c r="M53" s="155">
        <f t="shared" si="66"/>
        <v>0</v>
      </c>
      <c r="N53" s="155">
        <v>0</v>
      </c>
      <c r="O53" s="155">
        <f t="shared" si="67"/>
        <v>0</v>
      </c>
      <c r="P53" s="155">
        <v>0</v>
      </c>
      <c r="Q53" s="155">
        <f t="shared" si="68"/>
        <v>0</v>
      </c>
      <c r="R53" s="155"/>
      <c r="S53" s="155" t="s">
        <v>94</v>
      </c>
      <c r="T53" s="155" t="s">
        <v>95</v>
      </c>
      <c r="U53" s="155">
        <v>0</v>
      </c>
      <c r="V53" s="155">
        <f t="shared" si="69"/>
        <v>0</v>
      </c>
      <c r="W53" s="155"/>
      <c r="X53" s="155" t="s">
        <v>122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123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64">
        <v>42</v>
      </c>
      <c r="B54" s="165" t="s">
        <v>129</v>
      </c>
      <c r="C54" s="172" t="s">
        <v>130</v>
      </c>
      <c r="D54" s="166" t="s">
        <v>131</v>
      </c>
      <c r="E54" s="167">
        <v>8</v>
      </c>
      <c r="F54" s="168"/>
      <c r="G54" s="169">
        <f t="shared" si="63"/>
        <v>0</v>
      </c>
      <c r="H54" s="156">
        <v>0</v>
      </c>
      <c r="I54" s="155">
        <f t="shared" si="64"/>
        <v>0</v>
      </c>
      <c r="J54" s="156">
        <v>2500</v>
      </c>
      <c r="K54" s="155">
        <f t="shared" si="65"/>
        <v>20000</v>
      </c>
      <c r="L54" s="155">
        <v>21</v>
      </c>
      <c r="M54" s="155">
        <f t="shared" si="66"/>
        <v>0</v>
      </c>
      <c r="N54" s="155">
        <v>0</v>
      </c>
      <c r="O54" s="155">
        <f t="shared" si="67"/>
        <v>0</v>
      </c>
      <c r="P54" s="155">
        <v>0</v>
      </c>
      <c r="Q54" s="155">
        <f t="shared" si="68"/>
        <v>0</v>
      </c>
      <c r="R54" s="155"/>
      <c r="S54" s="155" t="s">
        <v>94</v>
      </c>
      <c r="T54" s="155" t="s">
        <v>95</v>
      </c>
      <c r="U54" s="155">
        <v>0</v>
      </c>
      <c r="V54" s="155">
        <f t="shared" si="69"/>
        <v>0</v>
      </c>
      <c r="W54" s="155"/>
      <c r="X54" s="155" t="s">
        <v>122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123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64">
        <v>43</v>
      </c>
      <c r="B55" s="165" t="s">
        <v>132</v>
      </c>
      <c r="C55" s="172" t="s">
        <v>133</v>
      </c>
      <c r="D55" s="166" t="s">
        <v>131</v>
      </c>
      <c r="E55" s="167">
        <v>3</v>
      </c>
      <c r="F55" s="168"/>
      <c r="G55" s="169">
        <f t="shared" si="63"/>
        <v>0</v>
      </c>
      <c r="H55" s="156">
        <v>0</v>
      </c>
      <c r="I55" s="155">
        <f t="shared" si="64"/>
        <v>0</v>
      </c>
      <c r="J55" s="156">
        <v>1250</v>
      </c>
      <c r="K55" s="155">
        <f t="shared" si="65"/>
        <v>3750</v>
      </c>
      <c r="L55" s="155">
        <v>21</v>
      </c>
      <c r="M55" s="155">
        <f t="shared" si="66"/>
        <v>0</v>
      </c>
      <c r="N55" s="155">
        <v>0</v>
      </c>
      <c r="O55" s="155">
        <f t="shared" si="67"/>
        <v>0</v>
      </c>
      <c r="P55" s="155">
        <v>0</v>
      </c>
      <c r="Q55" s="155">
        <f t="shared" si="68"/>
        <v>0</v>
      </c>
      <c r="R55" s="155"/>
      <c r="S55" s="155" t="s">
        <v>94</v>
      </c>
      <c r="T55" s="155" t="s">
        <v>95</v>
      </c>
      <c r="U55" s="155">
        <v>0</v>
      </c>
      <c r="V55" s="155">
        <f t="shared" si="69"/>
        <v>0</v>
      </c>
      <c r="W55" s="155"/>
      <c r="X55" s="155" t="s">
        <v>122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123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5">
      <c r="A56" s="164">
        <v>44</v>
      </c>
      <c r="B56" s="165" t="s">
        <v>134</v>
      </c>
      <c r="C56" s="172" t="s">
        <v>135</v>
      </c>
      <c r="D56" s="166" t="s">
        <v>136</v>
      </c>
      <c r="E56" s="167">
        <v>24</v>
      </c>
      <c r="F56" s="168"/>
      <c r="G56" s="169">
        <f t="shared" si="63"/>
        <v>0</v>
      </c>
      <c r="H56" s="156">
        <v>0</v>
      </c>
      <c r="I56" s="155">
        <f t="shared" si="64"/>
        <v>0</v>
      </c>
      <c r="J56" s="156">
        <v>900</v>
      </c>
      <c r="K56" s="155">
        <f t="shared" si="65"/>
        <v>21600</v>
      </c>
      <c r="L56" s="155">
        <v>21</v>
      </c>
      <c r="M56" s="155">
        <f t="shared" si="66"/>
        <v>0</v>
      </c>
      <c r="N56" s="155">
        <v>0</v>
      </c>
      <c r="O56" s="155">
        <f t="shared" si="67"/>
        <v>0</v>
      </c>
      <c r="P56" s="155">
        <v>0</v>
      </c>
      <c r="Q56" s="155">
        <f t="shared" si="68"/>
        <v>0</v>
      </c>
      <c r="R56" s="155"/>
      <c r="S56" s="155" t="s">
        <v>94</v>
      </c>
      <c r="T56" s="155" t="s">
        <v>95</v>
      </c>
      <c r="U56" s="155">
        <v>1</v>
      </c>
      <c r="V56" s="155">
        <f t="shared" si="69"/>
        <v>24</v>
      </c>
      <c r="W56" s="155"/>
      <c r="X56" s="155" t="s">
        <v>122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123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0.399999999999999" outlineLevel="1" x14ac:dyDescent="0.25">
      <c r="A57" s="164">
        <v>45</v>
      </c>
      <c r="B57" s="165" t="s">
        <v>294</v>
      </c>
      <c r="C57" s="172" t="s">
        <v>250</v>
      </c>
      <c r="D57" s="166" t="s">
        <v>136</v>
      </c>
      <c r="E57" s="167">
        <v>16</v>
      </c>
      <c r="F57" s="168"/>
      <c r="G57" s="169">
        <f t="shared" ref="G57" si="77">ROUND(E57*F57,2)</f>
        <v>0</v>
      </c>
      <c r="H57" s="156">
        <v>0</v>
      </c>
      <c r="I57" s="155">
        <f t="shared" ref="I57" si="78">ROUND(E57*H57,2)</f>
        <v>0</v>
      </c>
      <c r="J57" s="156">
        <v>900</v>
      </c>
      <c r="K57" s="155">
        <f t="shared" ref="K57" si="79">ROUND(E57*J57,2)</f>
        <v>14400</v>
      </c>
      <c r="L57" s="155">
        <v>21</v>
      </c>
      <c r="M57" s="155">
        <f t="shared" ref="M57" si="80">G57*(1+L57/100)</f>
        <v>0</v>
      </c>
      <c r="N57" s="155">
        <v>0</v>
      </c>
      <c r="O57" s="155">
        <f t="shared" ref="O57" si="81">ROUND(E57*N57,2)</f>
        <v>0</v>
      </c>
      <c r="P57" s="155">
        <v>0</v>
      </c>
      <c r="Q57" s="155">
        <f t="shared" ref="Q57" si="82">ROUND(E57*P57,2)</f>
        <v>0</v>
      </c>
      <c r="R57" s="155"/>
      <c r="S57" s="155" t="s">
        <v>94</v>
      </c>
      <c r="T57" s="155" t="s">
        <v>95</v>
      </c>
      <c r="U57" s="155">
        <v>1</v>
      </c>
      <c r="V57" s="155">
        <f t="shared" ref="V57" si="83">ROUND(E57*U57,2)</f>
        <v>16</v>
      </c>
      <c r="W57" s="155"/>
      <c r="X57" s="155" t="s">
        <v>122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123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0.399999999999999" outlineLevel="1" x14ac:dyDescent="0.25">
      <c r="A58" s="164">
        <v>46</v>
      </c>
      <c r="B58" s="165" t="s">
        <v>249</v>
      </c>
      <c r="C58" s="172" t="s">
        <v>293</v>
      </c>
      <c r="D58" s="166" t="s">
        <v>136</v>
      </c>
      <c r="E58" s="167">
        <v>8</v>
      </c>
      <c r="F58" s="168"/>
      <c r="G58" s="169">
        <f t="shared" si="63"/>
        <v>0</v>
      </c>
      <c r="H58" s="156">
        <v>0</v>
      </c>
      <c r="I58" s="155">
        <f t="shared" si="64"/>
        <v>0</v>
      </c>
      <c r="J58" s="156">
        <v>900</v>
      </c>
      <c r="K58" s="155">
        <f t="shared" si="65"/>
        <v>7200</v>
      </c>
      <c r="L58" s="155">
        <v>21</v>
      </c>
      <c r="M58" s="155">
        <f t="shared" si="66"/>
        <v>0</v>
      </c>
      <c r="N58" s="155">
        <v>0</v>
      </c>
      <c r="O58" s="155">
        <f t="shared" si="67"/>
        <v>0</v>
      </c>
      <c r="P58" s="155">
        <v>0</v>
      </c>
      <c r="Q58" s="155">
        <f t="shared" si="68"/>
        <v>0</v>
      </c>
      <c r="R58" s="155"/>
      <c r="S58" s="155" t="s">
        <v>94</v>
      </c>
      <c r="T58" s="155" t="s">
        <v>95</v>
      </c>
      <c r="U58" s="155">
        <v>1</v>
      </c>
      <c r="V58" s="155">
        <f t="shared" si="69"/>
        <v>8</v>
      </c>
      <c r="W58" s="155"/>
      <c r="X58" s="155" t="s">
        <v>122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123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64">
        <v>47</v>
      </c>
      <c r="B59" s="165" t="s">
        <v>137</v>
      </c>
      <c r="C59" s="172" t="s">
        <v>138</v>
      </c>
      <c r="D59" s="166" t="s">
        <v>136</v>
      </c>
      <c r="E59" s="167">
        <v>8</v>
      </c>
      <c r="F59" s="168"/>
      <c r="G59" s="169">
        <f t="shared" si="63"/>
        <v>0</v>
      </c>
      <c r="H59" s="156">
        <v>0</v>
      </c>
      <c r="I59" s="155">
        <f t="shared" si="64"/>
        <v>0</v>
      </c>
      <c r="J59" s="156">
        <v>900</v>
      </c>
      <c r="K59" s="155">
        <f t="shared" si="65"/>
        <v>7200</v>
      </c>
      <c r="L59" s="155">
        <v>21</v>
      </c>
      <c r="M59" s="155">
        <f t="shared" si="66"/>
        <v>0</v>
      </c>
      <c r="N59" s="155">
        <v>0</v>
      </c>
      <c r="O59" s="155">
        <f t="shared" si="67"/>
        <v>0</v>
      </c>
      <c r="P59" s="155">
        <v>0</v>
      </c>
      <c r="Q59" s="155">
        <f t="shared" si="68"/>
        <v>0</v>
      </c>
      <c r="R59" s="155"/>
      <c r="S59" s="155" t="s">
        <v>94</v>
      </c>
      <c r="T59" s="155" t="s">
        <v>95</v>
      </c>
      <c r="U59" s="155">
        <v>1</v>
      </c>
      <c r="V59" s="155">
        <f t="shared" si="69"/>
        <v>8</v>
      </c>
      <c r="W59" s="155"/>
      <c r="X59" s="155" t="s">
        <v>122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123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64">
        <v>48</v>
      </c>
      <c r="B60" s="165" t="s">
        <v>139</v>
      </c>
      <c r="C60" s="172" t="s">
        <v>140</v>
      </c>
      <c r="D60" s="166" t="s">
        <v>136</v>
      </c>
      <c r="E60" s="167">
        <v>12</v>
      </c>
      <c r="F60" s="168"/>
      <c r="G60" s="169">
        <f t="shared" si="63"/>
        <v>0</v>
      </c>
      <c r="H60" s="156">
        <v>0</v>
      </c>
      <c r="I60" s="155">
        <f t="shared" si="64"/>
        <v>0</v>
      </c>
      <c r="J60" s="156">
        <v>900</v>
      </c>
      <c r="K60" s="155">
        <f t="shared" si="65"/>
        <v>10800</v>
      </c>
      <c r="L60" s="155">
        <v>21</v>
      </c>
      <c r="M60" s="155">
        <f t="shared" si="66"/>
        <v>0</v>
      </c>
      <c r="N60" s="155">
        <v>0</v>
      </c>
      <c r="O60" s="155">
        <f t="shared" si="67"/>
        <v>0</v>
      </c>
      <c r="P60" s="155">
        <v>0</v>
      </c>
      <c r="Q60" s="155">
        <f t="shared" si="68"/>
        <v>0</v>
      </c>
      <c r="R60" s="155"/>
      <c r="S60" s="155" t="s">
        <v>94</v>
      </c>
      <c r="T60" s="155" t="s">
        <v>95</v>
      </c>
      <c r="U60" s="155">
        <v>1</v>
      </c>
      <c r="V60" s="155">
        <f t="shared" si="69"/>
        <v>12</v>
      </c>
      <c r="W60" s="155"/>
      <c r="X60" s="155" t="s">
        <v>122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123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5">
      <c r="A61" s="164">
        <v>49</v>
      </c>
      <c r="B61" s="165" t="s">
        <v>141</v>
      </c>
      <c r="C61" s="172" t="s">
        <v>142</v>
      </c>
      <c r="D61" s="166" t="s">
        <v>136</v>
      </c>
      <c r="E61" s="167">
        <v>8</v>
      </c>
      <c r="F61" s="168"/>
      <c r="G61" s="169">
        <f t="shared" si="63"/>
        <v>0</v>
      </c>
      <c r="H61" s="156">
        <v>0</v>
      </c>
      <c r="I61" s="155">
        <f t="shared" si="64"/>
        <v>0</v>
      </c>
      <c r="J61" s="156">
        <v>900</v>
      </c>
      <c r="K61" s="155">
        <f t="shared" si="65"/>
        <v>7200</v>
      </c>
      <c r="L61" s="155">
        <v>21</v>
      </c>
      <c r="M61" s="155">
        <f t="shared" si="66"/>
        <v>0</v>
      </c>
      <c r="N61" s="155">
        <v>0</v>
      </c>
      <c r="O61" s="155">
        <f t="shared" si="67"/>
        <v>0</v>
      </c>
      <c r="P61" s="155">
        <v>0</v>
      </c>
      <c r="Q61" s="155">
        <f t="shared" si="68"/>
        <v>0</v>
      </c>
      <c r="R61" s="155"/>
      <c r="S61" s="155" t="s">
        <v>94</v>
      </c>
      <c r="T61" s="155" t="s">
        <v>95</v>
      </c>
      <c r="U61" s="155">
        <v>1</v>
      </c>
      <c r="V61" s="155">
        <f t="shared" si="69"/>
        <v>8</v>
      </c>
      <c r="W61" s="155"/>
      <c r="X61" s="155" t="s">
        <v>122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123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5">
      <c r="A62" s="164">
        <v>50</v>
      </c>
      <c r="B62" s="165" t="s">
        <v>143</v>
      </c>
      <c r="C62" s="172" t="s">
        <v>144</v>
      </c>
      <c r="D62" s="166" t="s">
        <v>136</v>
      </c>
      <c r="E62" s="167">
        <v>16</v>
      </c>
      <c r="F62" s="168"/>
      <c r="G62" s="169">
        <f t="shared" si="63"/>
        <v>0</v>
      </c>
      <c r="H62" s="156">
        <v>0</v>
      </c>
      <c r="I62" s="155">
        <f t="shared" si="64"/>
        <v>0</v>
      </c>
      <c r="J62" s="156">
        <v>900</v>
      </c>
      <c r="K62" s="155">
        <f t="shared" si="65"/>
        <v>14400</v>
      </c>
      <c r="L62" s="155">
        <v>21</v>
      </c>
      <c r="M62" s="155">
        <f t="shared" si="66"/>
        <v>0</v>
      </c>
      <c r="N62" s="155">
        <v>0</v>
      </c>
      <c r="O62" s="155">
        <f t="shared" si="67"/>
        <v>0</v>
      </c>
      <c r="P62" s="155">
        <v>0</v>
      </c>
      <c r="Q62" s="155">
        <f t="shared" si="68"/>
        <v>0</v>
      </c>
      <c r="R62" s="155"/>
      <c r="S62" s="155" t="s">
        <v>94</v>
      </c>
      <c r="T62" s="155" t="s">
        <v>95</v>
      </c>
      <c r="U62" s="155">
        <v>1</v>
      </c>
      <c r="V62" s="155">
        <f t="shared" si="69"/>
        <v>16</v>
      </c>
      <c r="W62" s="155"/>
      <c r="X62" s="155" t="s">
        <v>122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123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5">
      <c r="A63" s="164">
        <v>51</v>
      </c>
      <c r="B63" s="165" t="s">
        <v>145</v>
      </c>
      <c r="C63" s="172" t="s">
        <v>146</v>
      </c>
      <c r="D63" s="166" t="s">
        <v>121</v>
      </c>
      <c r="E63" s="167">
        <v>112</v>
      </c>
      <c r="F63" s="168"/>
      <c r="G63" s="169">
        <f t="shared" si="63"/>
        <v>0</v>
      </c>
      <c r="H63" s="156">
        <v>0</v>
      </c>
      <c r="I63" s="155">
        <f t="shared" si="64"/>
        <v>0</v>
      </c>
      <c r="J63" s="156">
        <v>250</v>
      </c>
      <c r="K63" s="155">
        <f t="shared" si="65"/>
        <v>28000</v>
      </c>
      <c r="L63" s="155">
        <v>21</v>
      </c>
      <c r="M63" s="155">
        <f t="shared" si="66"/>
        <v>0</v>
      </c>
      <c r="N63" s="155">
        <v>0</v>
      </c>
      <c r="O63" s="155">
        <f t="shared" si="67"/>
        <v>0</v>
      </c>
      <c r="P63" s="155">
        <v>0</v>
      </c>
      <c r="Q63" s="155">
        <f t="shared" si="68"/>
        <v>0</v>
      </c>
      <c r="R63" s="155"/>
      <c r="S63" s="155" t="s">
        <v>94</v>
      </c>
      <c r="T63" s="155" t="s">
        <v>147</v>
      </c>
      <c r="U63" s="155">
        <v>0</v>
      </c>
      <c r="V63" s="155">
        <f t="shared" si="69"/>
        <v>0</v>
      </c>
      <c r="W63" s="155"/>
      <c r="X63" s="155" t="s">
        <v>122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123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x14ac:dyDescent="0.25">
      <c r="A64" s="158" t="s">
        <v>91</v>
      </c>
      <c r="B64" s="159" t="s">
        <v>62</v>
      </c>
      <c r="C64" s="171" t="s">
        <v>63</v>
      </c>
      <c r="D64" s="160"/>
      <c r="E64" s="161"/>
      <c r="F64" s="162"/>
      <c r="G64" s="163">
        <f>SUMIF(AG65:AG102,"&lt;&gt;NOR",G65:G102)</f>
        <v>0</v>
      </c>
      <c r="H64" s="157"/>
      <c r="I64" s="157">
        <f>SUM(I65:I102)</f>
        <v>0</v>
      </c>
      <c r="J64" s="157"/>
      <c r="K64" s="157">
        <f>SUM(K65:K102)</f>
        <v>1099194.3299999998</v>
      </c>
      <c r="L64" s="157"/>
      <c r="M64" s="157">
        <f>SUM(M65:M102)</f>
        <v>0</v>
      </c>
      <c r="N64" s="157"/>
      <c r="O64" s="157">
        <f>SUM(O65:O102)</f>
        <v>0</v>
      </c>
      <c r="P64" s="157"/>
      <c r="Q64" s="157">
        <f>SUM(Q65:Q102)</f>
        <v>0</v>
      </c>
      <c r="R64" s="157"/>
      <c r="S64" s="157"/>
      <c r="T64" s="157"/>
      <c r="U64" s="157"/>
      <c r="V64" s="157">
        <f>SUM(V65:V102)</f>
        <v>514.72</v>
      </c>
      <c r="W64" s="157"/>
      <c r="X64" s="157"/>
      <c r="AG64" t="s">
        <v>92</v>
      </c>
    </row>
    <row r="65" spans="1:60" outlineLevel="1" x14ac:dyDescent="0.25">
      <c r="A65" s="164">
        <v>52</v>
      </c>
      <c r="B65" s="165" t="s">
        <v>148</v>
      </c>
      <c r="C65" s="172" t="s">
        <v>149</v>
      </c>
      <c r="D65" s="166" t="s">
        <v>93</v>
      </c>
      <c r="E65" s="167">
        <v>12</v>
      </c>
      <c r="F65" s="168"/>
      <c r="G65" s="169">
        <f t="shared" ref="G65:G114" si="84">ROUND(E65*F65,2)</f>
        <v>0</v>
      </c>
      <c r="H65" s="156">
        <v>0</v>
      </c>
      <c r="I65" s="155">
        <f t="shared" ref="I65:I102" si="85">ROUND(E65*H65,2)</f>
        <v>0</v>
      </c>
      <c r="J65" s="156">
        <v>297.2</v>
      </c>
      <c r="K65" s="155">
        <f t="shared" ref="K65:K102" si="86">ROUND(E65*J65,2)</f>
        <v>3566.4</v>
      </c>
      <c r="L65" s="155">
        <v>21</v>
      </c>
      <c r="M65" s="155">
        <f t="shared" ref="M65:M102" si="87">G65*(1+L65/100)</f>
        <v>0</v>
      </c>
      <c r="N65" s="155">
        <v>0</v>
      </c>
      <c r="O65" s="155">
        <f t="shared" ref="O65:O102" si="88">ROUND(E65*N65,2)</f>
        <v>0</v>
      </c>
      <c r="P65" s="155">
        <v>0</v>
      </c>
      <c r="Q65" s="155">
        <f t="shared" ref="Q65:Q102" si="89">ROUND(E65*P65,2)</f>
        <v>0</v>
      </c>
      <c r="R65" s="155"/>
      <c r="S65" s="155" t="s">
        <v>94</v>
      </c>
      <c r="T65" s="155" t="s">
        <v>98</v>
      </c>
      <c r="U65" s="155">
        <v>0.5</v>
      </c>
      <c r="V65" s="155">
        <f t="shared" ref="V65:V102" si="90">ROUND(E65*U65,2)</f>
        <v>6</v>
      </c>
      <c r="W65" s="155"/>
      <c r="X65" s="155" t="s">
        <v>122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123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5">
      <c r="A66" s="164">
        <v>53</v>
      </c>
      <c r="B66" s="165" t="s">
        <v>150</v>
      </c>
      <c r="C66" s="172" t="s">
        <v>151</v>
      </c>
      <c r="D66" s="166" t="s">
        <v>93</v>
      </c>
      <c r="E66" s="167">
        <v>10</v>
      </c>
      <c r="F66" s="168"/>
      <c r="G66" s="169">
        <f t="shared" si="84"/>
        <v>0</v>
      </c>
      <c r="H66" s="156">
        <v>0</v>
      </c>
      <c r="I66" s="155">
        <f t="shared" si="85"/>
        <v>0</v>
      </c>
      <c r="J66" s="156">
        <v>475.52</v>
      </c>
      <c r="K66" s="155">
        <f t="shared" si="86"/>
        <v>4755.2</v>
      </c>
      <c r="L66" s="155">
        <v>21</v>
      </c>
      <c r="M66" s="155">
        <f t="shared" si="87"/>
        <v>0</v>
      </c>
      <c r="N66" s="155">
        <v>0</v>
      </c>
      <c r="O66" s="155">
        <f t="shared" si="88"/>
        <v>0</v>
      </c>
      <c r="P66" s="155">
        <v>0</v>
      </c>
      <c r="Q66" s="155">
        <f t="shared" si="89"/>
        <v>0</v>
      </c>
      <c r="R66" s="155"/>
      <c r="S66" s="155" t="s">
        <v>94</v>
      </c>
      <c r="T66" s="155" t="s">
        <v>98</v>
      </c>
      <c r="U66" s="155">
        <v>0.8</v>
      </c>
      <c r="V66" s="155">
        <f t="shared" si="90"/>
        <v>8</v>
      </c>
      <c r="W66" s="155"/>
      <c r="X66" s="155" t="s">
        <v>122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123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5">
      <c r="A67" s="164">
        <v>54</v>
      </c>
      <c r="B67" s="165" t="s">
        <v>152</v>
      </c>
      <c r="C67" s="172" t="s">
        <v>255</v>
      </c>
      <c r="D67" s="166" t="s">
        <v>93</v>
      </c>
      <c r="E67" s="167">
        <v>4</v>
      </c>
      <c r="F67" s="168"/>
      <c r="G67" s="169">
        <f t="shared" si="84"/>
        <v>0</v>
      </c>
      <c r="H67" s="156">
        <v>0</v>
      </c>
      <c r="I67" s="155">
        <f t="shared" si="85"/>
        <v>0</v>
      </c>
      <c r="J67" s="156">
        <v>359.62</v>
      </c>
      <c r="K67" s="155">
        <f t="shared" si="86"/>
        <v>1438.48</v>
      </c>
      <c r="L67" s="155">
        <v>21</v>
      </c>
      <c r="M67" s="155">
        <f t="shared" si="87"/>
        <v>0</v>
      </c>
      <c r="N67" s="155">
        <v>0</v>
      </c>
      <c r="O67" s="155">
        <f t="shared" si="88"/>
        <v>0</v>
      </c>
      <c r="P67" s="155">
        <v>0</v>
      </c>
      <c r="Q67" s="155">
        <f t="shared" si="89"/>
        <v>0</v>
      </c>
      <c r="R67" s="155"/>
      <c r="S67" s="155" t="s">
        <v>94</v>
      </c>
      <c r="T67" s="155" t="s">
        <v>98</v>
      </c>
      <c r="U67" s="155">
        <v>0.60499999999999998</v>
      </c>
      <c r="V67" s="155">
        <f t="shared" si="90"/>
        <v>2.42</v>
      </c>
      <c r="W67" s="155"/>
      <c r="X67" s="155" t="s">
        <v>122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123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5">
      <c r="A68" s="164">
        <v>55</v>
      </c>
      <c r="B68" s="165" t="s">
        <v>153</v>
      </c>
      <c r="C68" s="172" t="s">
        <v>154</v>
      </c>
      <c r="D68" s="166" t="s">
        <v>93</v>
      </c>
      <c r="E68" s="167">
        <v>17</v>
      </c>
      <c r="F68" s="168"/>
      <c r="G68" s="169">
        <f t="shared" si="84"/>
        <v>0</v>
      </c>
      <c r="H68" s="156">
        <v>0</v>
      </c>
      <c r="I68" s="155">
        <f t="shared" si="85"/>
        <v>0</v>
      </c>
      <c r="J68" s="156">
        <v>303.14999999999998</v>
      </c>
      <c r="K68" s="155">
        <f t="shared" si="86"/>
        <v>5153.55</v>
      </c>
      <c r="L68" s="155">
        <v>21</v>
      </c>
      <c r="M68" s="155">
        <f t="shared" si="87"/>
        <v>0</v>
      </c>
      <c r="N68" s="155">
        <v>0</v>
      </c>
      <c r="O68" s="155">
        <f t="shared" si="88"/>
        <v>0</v>
      </c>
      <c r="P68" s="155">
        <v>0</v>
      </c>
      <c r="Q68" s="155">
        <f t="shared" si="89"/>
        <v>0</v>
      </c>
      <c r="R68" s="155"/>
      <c r="S68" s="155" t="s">
        <v>94</v>
      </c>
      <c r="T68" s="155" t="s">
        <v>98</v>
      </c>
      <c r="U68" s="155">
        <v>0.51</v>
      </c>
      <c r="V68" s="155">
        <f t="shared" si="90"/>
        <v>8.67</v>
      </c>
      <c r="W68" s="155"/>
      <c r="X68" s="155" t="s">
        <v>122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123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5">
      <c r="A69" s="164">
        <v>56</v>
      </c>
      <c r="B69" s="165" t="s">
        <v>155</v>
      </c>
      <c r="C69" s="172" t="s">
        <v>156</v>
      </c>
      <c r="D69" s="166" t="s">
        <v>93</v>
      </c>
      <c r="E69" s="167">
        <v>40</v>
      </c>
      <c r="F69" s="168"/>
      <c r="G69" s="169">
        <f t="shared" si="84"/>
        <v>0</v>
      </c>
      <c r="H69" s="156">
        <v>0</v>
      </c>
      <c r="I69" s="155">
        <f t="shared" si="85"/>
        <v>0</v>
      </c>
      <c r="J69" s="156">
        <v>659.79</v>
      </c>
      <c r="K69" s="155">
        <f t="shared" si="86"/>
        <v>26391.599999999999</v>
      </c>
      <c r="L69" s="155">
        <v>21</v>
      </c>
      <c r="M69" s="155">
        <f t="shared" si="87"/>
        <v>0</v>
      </c>
      <c r="N69" s="155">
        <v>0</v>
      </c>
      <c r="O69" s="155">
        <f t="shared" si="88"/>
        <v>0</v>
      </c>
      <c r="P69" s="155">
        <v>0</v>
      </c>
      <c r="Q69" s="155">
        <f t="shared" si="89"/>
        <v>0</v>
      </c>
      <c r="R69" s="155"/>
      <c r="S69" s="155" t="s">
        <v>94</v>
      </c>
      <c r="T69" s="155" t="s">
        <v>98</v>
      </c>
      <c r="U69" s="155">
        <v>1.1100000000000001</v>
      </c>
      <c r="V69" s="155">
        <f t="shared" si="90"/>
        <v>44.4</v>
      </c>
      <c r="W69" s="155"/>
      <c r="X69" s="155" t="s">
        <v>122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123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5">
      <c r="A70" s="164">
        <v>57</v>
      </c>
      <c r="B70" s="165" t="s">
        <v>157</v>
      </c>
      <c r="C70" s="172" t="s">
        <v>258</v>
      </c>
      <c r="D70" s="166" t="s">
        <v>93</v>
      </c>
      <c r="E70" s="167">
        <v>1</v>
      </c>
      <c r="F70" s="168"/>
      <c r="G70" s="169">
        <f t="shared" si="84"/>
        <v>0</v>
      </c>
      <c r="H70" s="156">
        <v>0</v>
      </c>
      <c r="I70" s="155">
        <f t="shared" si="85"/>
        <v>0</v>
      </c>
      <c r="J70" s="156">
        <v>4755.24</v>
      </c>
      <c r="K70" s="155">
        <f t="shared" si="86"/>
        <v>4755.24</v>
      </c>
      <c r="L70" s="155">
        <v>21</v>
      </c>
      <c r="M70" s="155">
        <f t="shared" si="87"/>
        <v>0</v>
      </c>
      <c r="N70" s="155">
        <v>0</v>
      </c>
      <c r="O70" s="155">
        <f t="shared" si="88"/>
        <v>0</v>
      </c>
      <c r="P70" s="155">
        <v>0</v>
      </c>
      <c r="Q70" s="155">
        <f t="shared" si="89"/>
        <v>0</v>
      </c>
      <c r="R70" s="155"/>
      <c r="S70" s="155" t="s">
        <v>94</v>
      </c>
      <c r="T70" s="155" t="s">
        <v>98</v>
      </c>
      <c r="U70" s="155">
        <v>8</v>
      </c>
      <c r="V70" s="155">
        <f t="shared" si="90"/>
        <v>8</v>
      </c>
      <c r="W70" s="155"/>
      <c r="X70" s="155" t="s">
        <v>122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123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5">
      <c r="A71" s="164">
        <v>58</v>
      </c>
      <c r="B71" s="165" t="s">
        <v>159</v>
      </c>
      <c r="C71" s="172" t="s">
        <v>260</v>
      </c>
      <c r="D71" s="166" t="s">
        <v>93</v>
      </c>
      <c r="E71" s="167">
        <v>2</v>
      </c>
      <c r="F71" s="168"/>
      <c r="G71" s="169">
        <f>ROUND(E71*F71,2)</f>
        <v>0</v>
      </c>
      <c r="H71" s="156">
        <v>0</v>
      </c>
      <c r="I71" s="155">
        <f>ROUND(E71*H71,2)</f>
        <v>0</v>
      </c>
      <c r="J71" s="156">
        <v>4000</v>
      </c>
      <c r="K71" s="155">
        <f>ROUND(E71*J71,2)</f>
        <v>8000</v>
      </c>
      <c r="L71" s="155">
        <v>21</v>
      </c>
      <c r="M71" s="155">
        <f>G71*(1+L71/100)</f>
        <v>0</v>
      </c>
      <c r="N71" s="155">
        <v>0</v>
      </c>
      <c r="O71" s="155">
        <f>ROUND(E71*N71,2)</f>
        <v>0</v>
      </c>
      <c r="P71" s="155">
        <v>0</v>
      </c>
      <c r="Q71" s="155">
        <f>ROUND(E71*P71,2)</f>
        <v>0</v>
      </c>
      <c r="R71" s="155"/>
      <c r="S71" s="155" t="s">
        <v>94</v>
      </c>
      <c r="T71" s="155" t="s">
        <v>95</v>
      </c>
      <c r="U71" s="155">
        <v>8</v>
      </c>
      <c r="V71" s="155">
        <f>ROUND(E71*U71,2)</f>
        <v>16</v>
      </c>
      <c r="W71" s="155"/>
      <c r="X71" s="155" t="s">
        <v>122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123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5">
      <c r="A72" s="164">
        <v>59</v>
      </c>
      <c r="B72" s="165" t="s">
        <v>158</v>
      </c>
      <c r="C72" s="172" t="s">
        <v>256</v>
      </c>
      <c r="D72" s="166" t="s">
        <v>93</v>
      </c>
      <c r="E72" s="167">
        <v>11</v>
      </c>
      <c r="F72" s="168"/>
      <c r="G72" s="169">
        <f t="shared" ref="G72" si="91">ROUND(E72*F72,2)</f>
        <v>0</v>
      </c>
      <c r="H72" s="156">
        <v>0</v>
      </c>
      <c r="I72" s="155">
        <f t="shared" ref="I72" si="92">ROUND(E72*H72,2)</f>
        <v>0</v>
      </c>
      <c r="J72" s="156">
        <v>1069.93</v>
      </c>
      <c r="K72" s="155">
        <f t="shared" ref="K72" si="93">ROUND(E72*J72,2)</f>
        <v>11769.23</v>
      </c>
      <c r="L72" s="155">
        <v>21</v>
      </c>
      <c r="M72" s="155">
        <f t="shared" ref="M72" si="94">G72*(1+L72/100)</f>
        <v>0</v>
      </c>
      <c r="N72" s="155">
        <v>0</v>
      </c>
      <c r="O72" s="155">
        <f t="shared" ref="O72" si="95">ROUND(E72*N72,2)</f>
        <v>0</v>
      </c>
      <c r="P72" s="155">
        <v>0</v>
      </c>
      <c r="Q72" s="155">
        <f t="shared" ref="Q72" si="96">ROUND(E72*P72,2)</f>
        <v>0</v>
      </c>
      <c r="R72" s="155"/>
      <c r="S72" s="155" t="s">
        <v>94</v>
      </c>
      <c r="T72" s="155" t="s">
        <v>98</v>
      </c>
      <c r="U72" s="155">
        <v>1.8</v>
      </c>
      <c r="V72" s="155">
        <f t="shared" ref="V72" si="97">ROUND(E72*U72,2)</f>
        <v>19.8</v>
      </c>
      <c r="W72" s="155"/>
      <c r="X72" s="155" t="s">
        <v>122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123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0.399999999999999" outlineLevel="1" x14ac:dyDescent="0.25">
      <c r="A73" s="164">
        <v>60</v>
      </c>
      <c r="B73" s="165" t="s">
        <v>160</v>
      </c>
      <c r="C73" s="172" t="s">
        <v>161</v>
      </c>
      <c r="D73" s="166" t="s">
        <v>105</v>
      </c>
      <c r="E73" s="167">
        <v>1534</v>
      </c>
      <c r="F73" s="168"/>
      <c r="G73" s="169">
        <f t="shared" si="84"/>
        <v>0</v>
      </c>
      <c r="H73" s="156">
        <v>0</v>
      </c>
      <c r="I73" s="155">
        <f t="shared" si="85"/>
        <v>0</v>
      </c>
      <c r="J73" s="156">
        <v>27.54</v>
      </c>
      <c r="K73" s="155">
        <f t="shared" si="86"/>
        <v>42246.36</v>
      </c>
      <c r="L73" s="155">
        <v>21</v>
      </c>
      <c r="M73" s="155">
        <f t="shared" si="87"/>
        <v>0</v>
      </c>
      <c r="N73" s="155">
        <v>0</v>
      </c>
      <c r="O73" s="155">
        <f t="shared" si="88"/>
        <v>0</v>
      </c>
      <c r="P73" s="155">
        <v>0</v>
      </c>
      <c r="Q73" s="155">
        <f t="shared" si="89"/>
        <v>0</v>
      </c>
      <c r="R73" s="155"/>
      <c r="S73" s="155" t="s">
        <v>94</v>
      </c>
      <c r="T73" s="155" t="s">
        <v>98</v>
      </c>
      <c r="U73" s="155">
        <v>4.6330000000000003E-2</v>
      </c>
      <c r="V73" s="155">
        <f t="shared" si="90"/>
        <v>71.069999999999993</v>
      </c>
      <c r="W73" s="155"/>
      <c r="X73" s="155" t="s">
        <v>122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123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0.399999999999999" outlineLevel="1" x14ac:dyDescent="0.25">
      <c r="A74" s="164">
        <v>61</v>
      </c>
      <c r="B74" s="165" t="s">
        <v>162</v>
      </c>
      <c r="C74" s="172" t="s">
        <v>163</v>
      </c>
      <c r="D74" s="166" t="s">
        <v>105</v>
      </c>
      <c r="E74" s="167">
        <v>295</v>
      </c>
      <c r="F74" s="168"/>
      <c r="G74" s="169">
        <f t="shared" si="84"/>
        <v>0</v>
      </c>
      <c r="H74" s="156">
        <v>0</v>
      </c>
      <c r="I74" s="155">
        <f t="shared" si="85"/>
        <v>0</v>
      </c>
      <c r="J74" s="156">
        <v>27.54</v>
      </c>
      <c r="K74" s="155">
        <f t="shared" si="86"/>
        <v>8124.3</v>
      </c>
      <c r="L74" s="155">
        <v>21</v>
      </c>
      <c r="M74" s="155">
        <f t="shared" si="87"/>
        <v>0</v>
      </c>
      <c r="N74" s="155">
        <v>0</v>
      </c>
      <c r="O74" s="155">
        <f t="shared" si="88"/>
        <v>0</v>
      </c>
      <c r="P74" s="155">
        <v>0</v>
      </c>
      <c r="Q74" s="155">
        <f t="shared" si="89"/>
        <v>0</v>
      </c>
      <c r="R74" s="155"/>
      <c r="S74" s="155" t="s">
        <v>94</v>
      </c>
      <c r="T74" s="155" t="s">
        <v>98</v>
      </c>
      <c r="U74" s="155">
        <v>4.6330000000000003E-2</v>
      </c>
      <c r="V74" s="155">
        <f t="shared" si="90"/>
        <v>13.67</v>
      </c>
      <c r="W74" s="155"/>
      <c r="X74" s="155" t="s">
        <v>122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123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5">
      <c r="A75" s="164">
        <v>62</v>
      </c>
      <c r="B75" s="165" t="s">
        <v>164</v>
      </c>
      <c r="C75" s="172" t="s">
        <v>261</v>
      </c>
      <c r="D75" s="166" t="s">
        <v>105</v>
      </c>
      <c r="E75" s="167">
        <v>448</v>
      </c>
      <c r="F75" s="168"/>
      <c r="G75" s="169">
        <f t="shared" si="84"/>
        <v>0</v>
      </c>
      <c r="H75" s="156">
        <v>0</v>
      </c>
      <c r="I75" s="155">
        <f t="shared" si="85"/>
        <v>0</v>
      </c>
      <c r="J75" s="156">
        <v>26.75</v>
      </c>
      <c r="K75" s="155">
        <f t="shared" si="86"/>
        <v>11984</v>
      </c>
      <c r="L75" s="155">
        <v>21</v>
      </c>
      <c r="M75" s="155">
        <f t="shared" si="87"/>
        <v>0</v>
      </c>
      <c r="N75" s="155">
        <v>0</v>
      </c>
      <c r="O75" s="155">
        <f t="shared" si="88"/>
        <v>0</v>
      </c>
      <c r="P75" s="155">
        <v>0</v>
      </c>
      <c r="Q75" s="155">
        <f t="shared" si="89"/>
        <v>0</v>
      </c>
      <c r="R75" s="155"/>
      <c r="S75" s="155" t="s">
        <v>94</v>
      </c>
      <c r="T75" s="155" t="s">
        <v>98</v>
      </c>
      <c r="U75" s="155">
        <v>4.4999999999999998E-2</v>
      </c>
      <c r="V75" s="155">
        <f t="shared" si="90"/>
        <v>20.16</v>
      </c>
      <c r="W75" s="155"/>
      <c r="X75" s="155" t="s">
        <v>122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123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0.399999999999999" outlineLevel="1" x14ac:dyDescent="0.25">
      <c r="A76" s="164">
        <v>63</v>
      </c>
      <c r="B76" s="165" t="s">
        <v>262</v>
      </c>
      <c r="C76" s="172" t="s">
        <v>263</v>
      </c>
      <c r="D76" s="166" t="s">
        <v>105</v>
      </c>
      <c r="E76" s="167">
        <v>167</v>
      </c>
      <c r="F76" s="168"/>
      <c r="G76" s="169">
        <f t="shared" si="84"/>
        <v>0</v>
      </c>
      <c r="H76" s="156">
        <v>0</v>
      </c>
      <c r="I76" s="155">
        <f t="shared" si="85"/>
        <v>0</v>
      </c>
      <c r="J76" s="156">
        <v>30.29</v>
      </c>
      <c r="K76" s="155">
        <f t="shared" si="86"/>
        <v>5058.43</v>
      </c>
      <c r="L76" s="155">
        <v>21</v>
      </c>
      <c r="M76" s="155">
        <f t="shared" si="87"/>
        <v>0</v>
      </c>
      <c r="N76" s="155">
        <v>0</v>
      </c>
      <c r="O76" s="155">
        <f t="shared" si="88"/>
        <v>0</v>
      </c>
      <c r="P76" s="155">
        <v>0</v>
      </c>
      <c r="Q76" s="155">
        <f t="shared" si="89"/>
        <v>0</v>
      </c>
      <c r="R76" s="155"/>
      <c r="S76" s="155" t="s">
        <v>94</v>
      </c>
      <c r="T76" s="155" t="s">
        <v>98</v>
      </c>
      <c r="U76" s="155">
        <v>5.0959999999999998E-2</v>
      </c>
      <c r="V76" s="155">
        <f t="shared" si="90"/>
        <v>8.51</v>
      </c>
      <c r="W76" s="155"/>
      <c r="X76" s="155" t="s">
        <v>122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123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5">
      <c r="A77" s="164">
        <v>64</v>
      </c>
      <c r="B77" s="165" t="s">
        <v>165</v>
      </c>
      <c r="C77" s="172" t="s">
        <v>166</v>
      </c>
      <c r="D77" s="166" t="s">
        <v>105</v>
      </c>
      <c r="E77" s="167">
        <v>50</v>
      </c>
      <c r="F77" s="168"/>
      <c r="G77" s="169">
        <f t="shared" si="84"/>
        <v>0</v>
      </c>
      <c r="H77" s="156">
        <v>0</v>
      </c>
      <c r="I77" s="155">
        <f t="shared" si="85"/>
        <v>0</v>
      </c>
      <c r="J77" s="156">
        <v>27.54</v>
      </c>
      <c r="K77" s="155">
        <f t="shared" si="86"/>
        <v>1377</v>
      </c>
      <c r="L77" s="155">
        <v>21</v>
      </c>
      <c r="M77" s="155">
        <f t="shared" si="87"/>
        <v>0</v>
      </c>
      <c r="N77" s="155">
        <v>0</v>
      </c>
      <c r="O77" s="155">
        <f t="shared" si="88"/>
        <v>0</v>
      </c>
      <c r="P77" s="155">
        <v>0</v>
      </c>
      <c r="Q77" s="155">
        <f t="shared" si="89"/>
        <v>0</v>
      </c>
      <c r="R77" s="155"/>
      <c r="S77" s="155" t="s">
        <v>107</v>
      </c>
      <c r="T77" s="155" t="s">
        <v>95</v>
      </c>
      <c r="U77" s="155">
        <v>2.0740000000000001E-2</v>
      </c>
      <c r="V77" s="155">
        <f t="shared" si="90"/>
        <v>1.04</v>
      </c>
      <c r="W77" s="155"/>
      <c r="X77" s="155" t="s">
        <v>122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123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5">
      <c r="A78" s="164">
        <v>65</v>
      </c>
      <c r="B78" s="165" t="s">
        <v>264</v>
      </c>
      <c r="C78" s="172" t="s">
        <v>265</v>
      </c>
      <c r="D78" s="166" t="s">
        <v>105</v>
      </c>
      <c r="E78" s="167">
        <v>330</v>
      </c>
      <c r="F78" s="168"/>
      <c r="G78" s="169">
        <f t="shared" si="84"/>
        <v>0</v>
      </c>
      <c r="H78" s="156">
        <v>0</v>
      </c>
      <c r="I78" s="155">
        <f t="shared" si="85"/>
        <v>0</v>
      </c>
      <c r="J78" s="156">
        <v>48.35</v>
      </c>
      <c r="K78" s="155">
        <f t="shared" si="86"/>
        <v>15955.5</v>
      </c>
      <c r="L78" s="155">
        <v>21</v>
      </c>
      <c r="M78" s="155">
        <f t="shared" si="87"/>
        <v>0</v>
      </c>
      <c r="N78" s="155">
        <v>0</v>
      </c>
      <c r="O78" s="155">
        <f t="shared" si="88"/>
        <v>0</v>
      </c>
      <c r="P78" s="155">
        <v>0</v>
      </c>
      <c r="Q78" s="155">
        <f t="shared" si="89"/>
        <v>0</v>
      </c>
      <c r="R78" s="155"/>
      <c r="S78" s="155" t="s">
        <v>94</v>
      </c>
      <c r="T78" s="155" t="s">
        <v>98</v>
      </c>
      <c r="U78" s="155">
        <v>8.1339999999999996E-2</v>
      </c>
      <c r="V78" s="155">
        <f t="shared" si="90"/>
        <v>26.84</v>
      </c>
      <c r="W78" s="155"/>
      <c r="X78" s="155" t="s">
        <v>122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123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5">
      <c r="A79" s="164">
        <v>66</v>
      </c>
      <c r="B79" s="165" t="s">
        <v>167</v>
      </c>
      <c r="C79" s="172" t="s">
        <v>266</v>
      </c>
      <c r="D79" s="166" t="s">
        <v>105</v>
      </c>
      <c r="E79" s="167">
        <v>295</v>
      </c>
      <c r="F79" s="168"/>
      <c r="G79" s="169">
        <f t="shared" si="84"/>
        <v>0</v>
      </c>
      <c r="H79" s="156">
        <v>0</v>
      </c>
      <c r="I79" s="155">
        <f t="shared" si="85"/>
        <v>0</v>
      </c>
      <c r="J79" s="156">
        <v>41.13</v>
      </c>
      <c r="K79" s="155">
        <f t="shared" si="86"/>
        <v>12133.35</v>
      </c>
      <c r="L79" s="155">
        <v>21</v>
      </c>
      <c r="M79" s="155">
        <f t="shared" si="87"/>
        <v>0</v>
      </c>
      <c r="N79" s="155">
        <v>0</v>
      </c>
      <c r="O79" s="155">
        <f t="shared" si="88"/>
        <v>0</v>
      </c>
      <c r="P79" s="155">
        <v>0</v>
      </c>
      <c r="Q79" s="155">
        <f t="shared" si="89"/>
        <v>0</v>
      </c>
      <c r="R79" s="155"/>
      <c r="S79" s="155" t="s">
        <v>94</v>
      </c>
      <c r="T79" s="155" t="s">
        <v>98</v>
      </c>
      <c r="U79" s="155">
        <v>6.9199999999999998E-2</v>
      </c>
      <c r="V79" s="155">
        <f t="shared" si="90"/>
        <v>20.41</v>
      </c>
      <c r="W79" s="155"/>
      <c r="X79" s="155" t="s">
        <v>122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123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5">
      <c r="A80" s="164">
        <v>67</v>
      </c>
      <c r="B80" s="165" t="s">
        <v>168</v>
      </c>
      <c r="C80" s="172" t="s">
        <v>169</v>
      </c>
      <c r="D80" s="166" t="s">
        <v>105</v>
      </c>
      <c r="E80" s="167">
        <v>185</v>
      </c>
      <c r="F80" s="168"/>
      <c r="G80" s="169">
        <f t="shared" si="84"/>
        <v>0</v>
      </c>
      <c r="H80" s="156">
        <v>0</v>
      </c>
      <c r="I80" s="155">
        <f t="shared" si="85"/>
        <v>0</v>
      </c>
      <c r="J80" s="156">
        <v>43.12</v>
      </c>
      <c r="K80" s="155">
        <f t="shared" si="86"/>
        <v>7977.2</v>
      </c>
      <c r="L80" s="155">
        <v>21</v>
      </c>
      <c r="M80" s="155">
        <f t="shared" si="87"/>
        <v>0</v>
      </c>
      <c r="N80" s="155">
        <v>0</v>
      </c>
      <c r="O80" s="155">
        <f t="shared" si="88"/>
        <v>0</v>
      </c>
      <c r="P80" s="155">
        <v>0</v>
      </c>
      <c r="Q80" s="155">
        <f t="shared" si="89"/>
        <v>0</v>
      </c>
      <c r="R80" s="155"/>
      <c r="S80" s="155" t="s">
        <v>94</v>
      </c>
      <c r="T80" s="155" t="s">
        <v>98</v>
      </c>
      <c r="U80" s="155">
        <v>7.2539999999999993E-2</v>
      </c>
      <c r="V80" s="155">
        <f t="shared" si="90"/>
        <v>13.42</v>
      </c>
      <c r="W80" s="155"/>
      <c r="X80" s="155" t="s">
        <v>122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123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5">
      <c r="A81" s="164">
        <v>68</v>
      </c>
      <c r="B81" s="165" t="s">
        <v>170</v>
      </c>
      <c r="C81" s="172" t="s">
        <v>267</v>
      </c>
      <c r="D81" s="166" t="s">
        <v>105</v>
      </c>
      <c r="E81" s="167">
        <v>85</v>
      </c>
      <c r="F81" s="168"/>
      <c r="G81" s="169">
        <f t="shared" si="84"/>
        <v>0</v>
      </c>
      <c r="H81" s="156">
        <v>0</v>
      </c>
      <c r="I81" s="155">
        <f t="shared" si="85"/>
        <v>0</v>
      </c>
      <c r="J81" s="156">
        <v>122.86</v>
      </c>
      <c r="K81" s="155">
        <f t="shared" si="86"/>
        <v>10443.1</v>
      </c>
      <c r="L81" s="155">
        <v>21</v>
      </c>
      <c r="M81" s="155">
        <f t="shared" si="87"/>
        <v>0</v>
      </c>
      <c r="N81" s="155">
        <v>0</v>
      </c>
      <c r="O81" s="155">
        <f t="shared" si="88"/>
        <v>0</v>
      </c>
      <c r="P81" s="155">
        <v>0</v>
      </c>
      <c r="Q81" s="155">
        <f t="shared" si="89"/>
        <v>0</v>
      </c>
      <c r="R81" s="155"/>
      <c r="S81" s="155" t="s">
        <v>94</v>
      </c>
      <c r="T81" s="155" t="s">
        <v>98</v>
      </c>
      <c r="U81" s="155">
        <v>0.20669999999999999</v>
      </c>
      <c r="V81" s="155">
        <f t="shared" si="90"/>
        <v>17.57</v>
      </c>
      <c r="W81" s="155"/>
      <c r="X81" s="155" t="s">
        <v>122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123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5">
      <c r="A82" s="164">
        <v>69</v>
      </c>
      <c r="B82" s="165" t="s">
        <v>269</v>
      </c>
      <c r="C82" s="172" t="s">
        <v>268</v>
      </c>
      <c r="D82" s="166" t="s">
        <v>105</v>
      </c>
      <c r="E82" s="167">
        <v>20</v>
      </c>
      <c r="F82" s="168"/>
      <c r="G82" s="169">
        <f t="shared" ref="G82" si="98">ROUND(E82*F82,2)</f>
        <v>0</v>
      </c>
      <c r="H82" s="156">
        <v>0</v>
      </c>
      <c r="I82" s="155">
        <f t="shared" ref="I82" si="99">ROUND(E82*H82,2)</f>
        <v>0</v>
      </c>
      <c r="J82" s="156">
        <v>344.46</v>
      </c>
      <c r="K82" s="155">
        <f t="shared" ref="K82" si="100">ROUND(E82*J82,2)</f>
        <v>6889.2</v>
      </c>
      <c r="L82" s="155">
        <v>21</v>
      </c>
      <c r="M82" s="155">
        <f t="shared" ref="M82" si="101">G82*(1+L82/100)</f>
        <v>0</v>
      </c>
      <c r="N82" s="155">
        <v>0</v>
      </c>
      <c r="O82" s="155">
        <f t="shared" ref="O82" si="102">ROUND(E82*N82,2)</f>
        <v>0</v>
      </c>
      <c r="P82" s="155">
        <v>0</v>
      </c>
      <c r="Q82" s="155">
        <f t="shared" ref="Q82" si="103">ROUND(E82*P82,2)</f>
        <v>0</v>
      </c>
      <c r="R82" s="155"/>
      <c r="S82" s="155" t="s">
        <v>94</v>
      </c>
      <c r="T82" s="155" t="s">
        <v>98</v>
      </c>
      <c r="U82" s="155">
        <v>0.57950000000000002</v>
      </c>
      <c r="V82" s="155">
        <f t="shared" ref="V82" si="104">ROUND(E82*U82,2)</f>
        <v>11.59</v>
      </c>
      <c r="W82" s="155"/>
      <c r="X82" s="155" t="s">
        <v>122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123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5">
      <c r="A83" s="164">
        <v>70</v>
      </c>
      <c r="B83" s="165" t="s">
        <v>270</v>
      </c>
      <c r="C83" s="172" t="s">
        <v>271</v>
      </c>
      <c r="D83" s="166" t="s">
        <v>105</v>
      </c>
      <c r="E83" s="167">
        <v>35</v>
      </c>
      <c r="F83" s="168"/>
      <c r="G83" s="169">
        <f t="shared" si="84"/>
        <v>0</v>
      </c>
      <c r="H83" s="156">
        <v>0</v>
      </c>
      <c r="I83" s="155">
        <f t="shared" si="85"/>
        <v>0</v>
      </c>
      <c r="J83" s="156">
        <v>344.46</v>
      </c>
      <c r="K83" s="155">
        <f t="shared" si="86"/>
        <v>12056.1</v>
      </c>
      <c r="L83" s="155">
        <v>21</v>
      </c>
      <c r="M83" s="155">
        <f t="shared" si="87"/>
        <v>0</v>
      </c>
      <c r="N83" s="155">
        <v>0</v>
      </c>
      <c r="O83" s="155">
        <f t="shared" si="88"/>
        <v>0</v>
      </c>
      <c r="P83" s="155">
        <v>0</v>
      </c>
      <c r="Q83" s="155">
        <f t="shared" si="89"/>
        <v>0</v>
      </c>
      <c r="R83" s="155"/>
      <c r="S83" s="155" t="s">
        <v>94</v>
      </c>
      <c r="T83" s="155" t="s">
        <v>98</v>
      </c>
      <c r="U83" s="155">
        <v>0.57950000000000002</v>
      </c>
      <c r="V83" s="155">
        <f t="shared" si="90"/>
        <v>20.28</v>
      </c>
      <c r="W83" s="155"/>
      <c r="X83" s="155" t="s">
        <v>122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123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5">
      <c r="A84" s="164">
        <v>71</v>
      </c>
      <c r="B84" s="165" t="s">
        <v>171</v>
      </c>
      <c r="C84" s="172" t="s">
        <v>172</v>
      </c>
      <c r="D84" s="166" t="s">
        <v>93</v>
      </c>
      <c r="E84" s="167">
        <v>350</v>
      </c>
      <c r="F84" s="168"/>
      <c r="G84" s="169">
        <f t="shared" si="84"/>
        <v>0</v>
      </c>
      <c r="H84" s="156">
        <v>0</v>
      </c>
      <c r="I84" s="155">
        <f t="shared" si="85"/>
        <v>0</v>
      </c>
      <c r="J84" s="156">
        <v>14.86</v>
      </c>
      <c r="K84" s="155">
        <f t="shared" si="86"/>
        <v>5201</v>
      </c>
      <c r="L84" s="155">
        <v>21</v>
      </c>
      <c r="M84" s="155">
        <f t="shared" si="87"/>
        <v>0</v>
      </c>
      <c r="N84" s="155">
        <v>0</v>
      </c>
      <c r="O84" s="155">
        <f t="shared" si="88"/>
        <v>0</v>
      </c>
      <c r="P84" s="155">
        <v>0</v>
      </c>
      <c r="Q84" s="155">
        <f t="shared" si="89"/>
        <v>0</v>
      </c>
      <c r="R84" s="155"/>
      <c r="S84" s="155" t="s">
        <v>94</v>
      </c>
      <c r="T84" s="155" t="s">
        <v>98</v>
      </c>
      <c r="U84" s="155">
        <v>2.5000000000000001E-2</v>
      </c>
      <c r="V84" s="155">
        <f t="shared" si="90"/>
        <v>8.75</v>
      </c>
      <c r="W84" s="155"/>
      <c r="X84" s="155" t="s">
        <v>122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123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5">
      <c r="A85" s="164">
        <v>72</v>
      </c>
      <c r="B85" s="165" t="s">
        <v>173</v>
      </c>
      <c r="C85" s="172" t="s">
        <v>174</v>
      </c>
      <c r="D85" s="166" t="s">
        <v>93</v>
      </c>
      <c r="E85" s="167">
        <v>115</v>
      </c>
      <c r="F85" s="168"/>
      <c r="G85" s="169">
        <f t="shared" si="84"/>
        <v>0</v>
      </c>
      <c r="H85" s="156">
        <v>0</v>
      </c>
      <c r="I85" s="155">
        <f t="shared" si="85"/>
        <v>0</v>
      </c>
      <c r="J85" s="156">
        <v>89.76</v>
      </c>
      <c r="K85" s="155">
        <f t="shared" si="86"/>
        <v>10322.4</v>
      </c>
      <c r="L85" s="155">
        <v>21</v>
      </c>
      <c r="M85" s="155">
        <f t="shared" si="87"/>
        <v>0</v>
      </c>
      <c r="N85" s="155">
        <v>0</v>
      </c>
      <c r="O85" s="155">
        <f t="shared" si="88"/>
        <v>0</v>
      </c>
      <c r="P85" s="155">
        <v>0</v>
      </c>
      <c r="Q85" s="155">
        <f t="shared" si="89"/>
        <v>0</v>
      </c>
      <c r="R85" s="155"/>
      <c r="S85" s="155" t="s">
        <v>94</v>
      </c>
      <c r="T85" s="155" t="s">
        <v>98</v>
      </c>
      <c r="U85" s="155">
        <v>0.151</v>
      </c>
      <c r="V85" s="155">
        <f t="shared" si="90"/>
        <v>17.37</v>
      </c>
      <c r="W85" s="155"/>
      <c r="X85" s="155" t="s">
        <v>122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123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5">
      <c r="A86" s="164">
        <v>73</v>
      </c>
      <c r="B86" s="165" t="s">
        <v>175</v>
      </c>
      <c r="C86" s="172" t="s">
        <v>176</v>
      </c>
      <c r="D86" s="166" t="s">
        <v>177</v>
      </c>
      <c r="E86" s="167">
        <v>0.8</v>
      </c>
      <c r="F86" s="168"/>
      <c r="G86" s="169">
        <f t="shared" si="84"/>
        <v>0</v>
      </c>
      <c r="H86" s="156">
        <v>0</v>
      </c>
      <c r="I86" s="155">
        <f t="shared" si="85"/>
        <v>0</v>
      </c>
      <c r="J86" s="156">
        <v>8540</v>
      </c>
      <c r="K86" s="155">
        <f t="shared" si="86"/>
        <v>6832</v>
      </c>
      <c r="L86" s="155">
        <v>21</v>
      </c>
      <c r="M86" s="155">
        <f t="shared" si="87"/>
        <v>0</v>
      </c>
      <c r="N86" s="155">
        <v>0</v>
      </c>
      <c r="O86" s="155">
        <f t="shared" si="88"/>
        <v>0</v>
      </c>
      <c r="P86" s="155">
        <v>0</v>
      </c>
      <c r="Q86" s="155">
        <f t="shared" si="89"/>
        <v>0</v>
      </c>
      <c r="R86" s="155"/>
      <c r="S86" s="155" t="s">
        <v>94</v>
      </c>
      <c r="T86" s="155" t="s">
        <v>95</v>
      </c>
      <c r="U86" s="155">
        <v>0</v>
      </c>
      <c r="V86" s="155">
        <f t="shared" si="90"/>
        <v>0</v>
      </c>
      <c r="W86" s="155"/>
      <c r="X86" s="155" t="s">
        <v>122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123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5">
      <c r="A87" s="164">
        <v>74</v>
      </c>
      <c r="B87" s="165" t="s">
        <v>178</v>
      </c>
      <c r="C87" s="172" t="s">
        <v>179</v>
      </c>
      <c r="D87" s="166" t="s">
        <v>93</v>
      </c>
      <c r="E87" s="167">
        <v>75</v>
      </c>
      <c r="F87" s="168"/>
      <c r="G87" s="169">
        <f t="shared" si="84"/>
        <v>0</v>
      </c>
      <c r="H87" s="156">
        <v>0</v>
      </c>
      <c r="I87" s="155">
        <f t="shared" si="85"/>
        <v>0</v>
      </c>
      <c r="J87" s="156">
        <v>290.58</v>
      </c>
      <c r="K87" s="155">
        <f t="shared" si="86"/>
        <v>21793.5</v>
      </c>
      <c r="L87" s="155">
        <v>21</v>
      </c>
      <c r="M87" s="155">
        <f t="shared" si="87"/>
        <v>0</v>
      </c>
      <c r="N87" s="155">
        <v>0</v>
      </c>
      <c r="O87" s="155">
        <f t="shared" si="88"/>
        <v>0</v>
      </c>
      <c r="P87" s="155">
        <v>0</v>
      </c>
      <c r="Q87" s="155">
        <f t="shared" si="89"/>
        <v>0</v>
      </c>
      <c r="R87" s="155"/>
      <c r="S87" s="155" t="s">
        <v>94</v>
      </c>
      <c r="T87" s="155" t="s">
        <v>98</v>
      </c>
      <c r="U87" s="155">
        <v>0.48886000000000002</v>
      </c>
      <c r="V87" s="155">
        <f t="shared" si="90"/>
        <v>36.659999999999997</v>
      </c>
      <c r="W87" s="155"/>
      <c r="X87" s="155" t="s">
        <v>122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123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5">
      <c r="A88" s="164">
        <v>75</v>
      </c>
      <c r="B88" s="165" t="s">
        <v>180</v>
      </c>
      <c r="C88" s="172" t="s">
        <v>181</v>
      </c>
      <c r="D88" s="166" t="s">
        <v>93</v>
      </c>
      <c r="E88" s="167">
        <v>6</v>
      </c>
      <c r="F88" s="168"/>
      <c r="G88" s="169">
        <f t="shared" si="84"/>
        <v>0</v>
      </c>
      <c r="H88" s="156">
        <v>0</v>
      </c>
      <c r="I88" s="155">
        <f t="shared" si="85"/>
        <v>0</v>
      </c>
      <c r="J88" s="156">
        <v>659.79</v>
      </c>
      <c r="K88" s="155">
        <f t="shared" si="86"/>
        <v>3958.74</v>
      </c>
      <c r="L88" s="155">
        <v>21</v>
      </c>
      <c r="M88" s="155">
        <f t="shared" si="87"/>
        <v>0</v>
      </c>
      <c r="N88" s="155">
        <v>0</v>
      </c>
      <c r="O88" s="155">
        <f t="shared" si="88"/>
        <v>0</v>
      </c>
      <c r="P88" s="155">
        <v>0</v>
      </c>
      <c r="Q88" s="155">
        <f t="shared" si="89"/>
        <v>0</v>
      </c>
      <c r="R88" s="155"/>
      <c r="S88" s="155" t="s">
        <v>94</v>
      </c>
      <c r="T88" s="155" t="s">
        <v>98</v>
      </c>
      <c r="U88" s="155">
        <v>1.1100000000000001</v>
      </c>
      <c r="V88" s="155">
        <f t="shared" si="90"/>
        <v>6.66</v>
      </c>
      <c r="W88" s="155"/>
      <c r="X88" s="155" t="s">
        <v>122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123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5">
      <c r="A89" s="164">
        <v>76</v>
      </c>
      <c r="B89" s="165" t="s">
        <v>182</v>
      </c>
      <c r="C89" s="172" t="s">
        <v>183</v>
      </c>
      <c r="D89" s="166" t="s">
        <v>93</v>
      </c>
      <c r="E89" s="167">
        <v>3</v>
      </c>
      <c r="F89" s="168"/>
      <c r="G89" s="169">
        <f t="shared" si="84"/>
        <v>0</v>
      </c>
      <c r="H89" s="156">
        <v>0</v>
      </c>
      <c r="I89" s="155">
        <f t="shared" si="85"/>
        <v>0</v>
      </c>
      <c r="J89" s="156">
        <v>359.62</v>
      </c>
      <c r="K89" s="155">
        <f t="shared" si="86"/>
        <v>1078.8599999999999</v>
      </c>
      <c r="L89" s="155">
        <v>21</v>
      </c>
      <c r="M89" s="155">
        <f t="shared" si="87"/>
        <v>0</v>
      </c>
      <c r="N89" s="155">
        <v>0</v>
      </c>
      <c r="O89" s="155">
        <f t="shared" si="88"/>
        <v>0</v>
      </c>
      <c r="P89" s="155">
        <v>0</v>
      </c>
      <c r="Q89" s="155">
        <f t="shared" si="89"/>
        <v>0</v>
      </c>
      <c r="R89" s="155"/>
      <c r="S89" s="155" t="s">
        <v>94</v>
      </c>
      <c r="T89" s="155" t="s">
        <v>98</v>
      </c>
      <c r="U89" s="155">
        <v>0.60499999999999998</v>
      </c>
      <c r="V89" s="155">
        <f t="shared" si="90"/>
        <v>1.82</v>
      </c>
      <c r="W89" s="155"/>
      <c r="X89" s="155" t="s">
        <v>122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123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5">
      <c r="A90" s="164">
        <v>77</v>
      </c>
      <c r="B90" s="165" t="s">
        <v>184</v>
      </c>
      <c r="C90" s="172" t="s">
        <v>185</v>
      </c>
      <c r="D90" s="166" t="s">
        <v>93</v>
      </c>
      <c r="E90" s="167">
        <v>18</v>
      </c>
      <c r="F90" s="168"/>
      <c r="G90" s="169">
        <f t="shared" ref="G90" si="105">ROUND(E90*F90,2)</f>
        <v>0</v>
      </c>
      <c r="H90" s="156">
        <v>0</v>
      </c>
      <c r="I90" s="155">
        <f t="shared" ref="I90" si="106">ROUND(E90*H90,2)</f>
        <v>0</v>
      </c>
      <c r="J90" s="156">
        <v>839.89</v>
      </c>
      <c r="K90" s="155">
        <f t="shared" ref="K90" si="107">ROUND(E90*J90,2)</f>
        <v>15118.02</v>
      </c>
      <c r="L90" s="155">
        <v>21</v>
      </c>
      <c r="M90" s="155">
        <f t="shared" ref="M90" si="108">G90*(1+L90/100)</f>
        <v>0</v>
      </c>
      <c r="N90" s="155">
        <v>0</v>
      </c>
      <c r="O90" s="155">
        <f t="shared" ref="O90" si="109">ROUND(E90*N90,2)</f>
        <v>0</v>
      </c>
      <c r="P90" s="155">
        <v>0</v>
      </c>
      <c r="Q90" s="155">
        <f t="shared" ref="Q90" si="110">ROUND(E90*P90,2)</f>
        <v>0</v>
      </c>
      <c r="R90" s="155"/>
      <c r="S90" s="155" t="s">
        <v>94</v>
      </c>
      <c r="T90" s="155" t="s">
        <v>98</v>
      </c>
      <c r="U90" s="155">
        <v>1.413</v>
      </c>
      <c r="V90" s="155">
        <f t="shared" ref="V90" si="111">ROUND(E90*U90,2)</f>
        <v>25.43</v>
      </c>
      <c r="W90" s="155"/>
      <c r="X90" s="155" t="s">
        <v>122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123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5">
      <c r="A91" s="164">
        <v>78</v>
      </c>
      <c r="B91" s="165" t="s">
        <v>281</v>
      </c>
      <c r="C91" s="172" t="s">
        <v>282</v>
      </c>
      <c r="D91" s="166" t="s">
        <v>93</v>
      </c>
      <c r="E91" s="167">
        <v>12</v>
      </c>
      <c r="F91" s="168"/>
      <c r="G91" s="169">
        <f t="shared" si="84"/>
        <v>0</v>
      </c>
      <c r="H91" s="156">
        <v>0</v>
      </c>
      <c r="I91" s="155">
        <f t="shared" si="85"/>
        <v>0</v>
      </c>
      <c r="J91" s="156">
        <v>839.89</v>
      </c>
      <c r="K91" s="155">
        <f t="shared" si="86"/>
        <v>10078.68</v>
      </c>
      <c r="L91" s="155">
        <v>21</v>
      </c>
      <c r="M91" s="155">
        <f t="shared" si="87"/>
        <v>0</v>
      </c>
      <c r="N91" s="155">
        <v>0</v>
      </c>
      <c r="O91" s="155">
        <f t="shared" si="88"/>
        <v>0</v>
      </c>
      <c r="P91" s="155">
        <v>0</v>
      </c>
      <c r="Q91" s="155">
        <f t="shared" si="89"/>
        <v>0</v>
      </c>
      <c r="R91" s="155"/>
      <c r="S91" s="155" t="s">
        <v>94</v>
      </c>
      <c r="T91" s="155" t="s">
        <v>98</v>
      </c>
      <c r="U91" s="155">
        <v>1.413</v>
      </c>
      <c r="V91" s="155">
        <f t="shared" si="90"/>
        <v>16.96</v>
      </c>
      <c r="W91" s="155"/>
      <c r="X91" s="155" t="s">
        <v>122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123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5">
      <c r="A92" s="164">
        <v>79</v>
      </c>
      <c r="B92" s="165" t="s">
        <v>186</v>
      </c>
      <c r="C92" s="172" t="s">
        <v>187</v>
      </c>
      <c r="D92" s="166" t="s">
        <v>93</v>
      </c>
      <c r="E92" s="167">
        <v>5</v>
      </c>
      <c r="F92" s="168"/>
      <c r="G92" s="169">
        <f t="shared" si="84"/>
        <v>0</v>
      </c>
      <c r="H92" s="156">
        <v>0</v>
      </c>
      <c r="I92" s="155">
        <f t="shared" si="85"/>
        <v>0</v>
      </c>
      <c r="J92" s="156">
        <v>387.55</v>
      </c>
      <c r="K92" s="155">
        <f t="shared" si="86"/>
        <v>1937.75</v>
      </c>
      <c r="L92" s="155">
        <v>21</v>
      </c>
      <c r="M92" s="155">
        <f t="shared" si="87"/>
        <v>0</v>
      </c>
      <c r="N92" s="155">
        <v>0</v>
      </c>
      <c r="O92" s="155">
        <f t="shared" si="88"/>
        <v>0</v>
      </c>
      <c r="P92" s="155">
        <v>0</v>
      </c>
      <c r="Q92" s="155">
        <f t="shared" si="89"/>
        <v>0</v>
      </c>
      <c r="R92" s="155"/>
      <c r="S92" s="155" t="s">
        <v>94</v>
      </c>
      <c r="T92" s="155" t="s">
        <v>98</v>
      </c>
      <c r="U92" s="155">
        <v>0.65200000000000002</v>
      </c>
      <c r="V92" s="155">
        <f t="shared" si="90"/>
        <v>3.26</v>
      </c>
      <c r="W92" s="155"/>
      <c r="X92" s="155" t="s">
        <v>122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123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5">
      <c r="A93" s="164">
        <v>80</v>
      </c>
      <c r="B93" s="165" t="s">
        <v>155</v>
      </c>
      <c r="C93" s="172" t="s">
        <v>259</v>
      </c>
      <c r="D93" s="166" t="s">
        <v>93</v>
      </c>
      <c r="E93" s="167">
        <v>36</v>
      </c>
      <c r="F93" s="168"/>
      <c r="G93" s="169">
        <f t="shared" ref="G93:G95" si="112">ROUND(E93*F93,2)</f>
        <v>0</v>
      </c>
      <c r="H93" s="156">
        <v>0</v>
      </c>
      <c r="I93" s="155">
        <f t="shared" ref="I93:I95" si="113">ROUND(E93*H93,2)</f>
        <v>0</v>
      </c>
      <c r="J93" s="156">
        <v>659.79</v>
      </c>
      <c r="K93" s="155">
        <f t="shared" ref="K93:K95" si="114">ROUND(E93*J93,2)</f>
        <v>23752.44</v>
      </c>
      <c r="L93" s="155">
        <v>21</v>
      </c>
      <c r="M93" s="155">
        <f t="shared" ref="M93:M95" si="115">G93*(1+L93/100)</f>
        <v>0</v>
      </c>
      <c r="N93" s="155">
        <v>0</v>
      </c>
      <c r="O93" s="155">
        <f t="shared" ref="O93:O95" si="116">ROUND(E93*N93,2)</f>
        <v>0</v>
      </c>
      <c r="P93" s="155">
        <v>0</v>
      </c>
      <c r="Q93" s="155">
        <f t="shared" ref="Q93:Q95" si="117">ROUND(E93*P93,2)</f>
        <v>0</v>
      </c>
      <c r="R93" s="155"/>
      <c r="S93" s="155" t="s">
        <v>94</v>
      </c>
      <c r="T93" s="155" t="s">
        <v>98</v>
      </c>
      <c r="U93" s="155">
        <v>1.1100000000000001</v>
      </c>
      <c r="V93" s="155">
        <f t="shared" ref="V93:V95" si="118">ROUND(E93*U93,2)</f>
        <v>39.96</v>
      </c>
      <c r="W93" s="155"/>
      <c r="X93" s="155" t="s">
        <v>122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123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5">
      <c r="A94" s="164">
        <v>81</v>
      </c>
      <c r="B94" s="165" t="s">
        <v>272</v>
      </c>
      <c r="C94" s="172" t="s">
        <v>257</v>
      </c>
      <c r="D94" s="166" t="s">
        <v>93</v>
      </c>
      <c r="E94" s="167">
        <v>4</v>
      </c>
      <c r="F94" s="168"/>
      <c r="G94" s="169">
        <f t="shared" ref="G94" si="119">ROUND(E94*F94,2)</f>
        <v>0</v>
      </c>
      <c r="H94" s="156">
        <v>0</v>
      </c>
      <c r="I94" s="155">
        <f t="shared" ref="I94" si="120">ROUND(E94*H94,2)</f>
        <v>0</v>
      </c>
      <c r="J94" s="156">
        <v>21.5</v>
      </c>
      <c r="K94" s="155">
        <f t="shared" ref="K94" si="121">ROUND(E94*J94,2)</f>
        <v>86</v>
      </c>
      <c r="L94" s="155">
        <v>21</v>
      </c>
      <c r="M94" s="155">
        <f t="shared" ref="M94" si="122">G94*(1+L94/100)</f>
        <v>0</v>
      </c>
      <c r="N94" s="155">
        <v>0</v>
      </c>
      <c r="O94" s="155">
        <f t="shared" ref="O94" si="123">ROUND(E94*N94,2)</f>
        <v>0</v>
      </c>
      <c r="P94" s="155">
        <v>0</v>
      </c>
      <c r="Q94" s="155">
        <f t="shared" ref="Q94" si="124">ROUND(E94*P94,2)</f>
        <v>0</v>
      </c>
      <c r="R94" s="155"/>
      <c r="S94" s="155" t="s">
        <v>94</v>
      </c>
      <c r="T94" s="155" t="s">
        <v>95</v>
      </c>
      <c r="U94" s="155">
        <v>0</v>
      </c>
      <c r="V94" s="155">
        <f t="shared" ref="V94" si="125">ROUND(E94*U94,2)</f>
        <v>0</v>
      </c>
      <c r="W94" s="155"/>
      <c r="X94" s="155" t="s">
        <v>122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123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5">
      <c r="A95" s="164">
        <v>82</v>
      </c>
      <c r="B95" s="165" t="s">
        <v>274</v>
      </c>
      <c r="C95" s="172" t="s">
        <v>275</v>
      </c>
      <c r="D95" s="166" t="s">
        <v>93</v>
      </c>
      <c r="E95" s="167">
        <v>4</v>
      </c>
      <c r="F95" s="168"/>
      <c r="G95" s="169">
        <f t="shared" si="112"/>
        <v>0</v>
      </c>
      <c r="H95" s="156">
        <v>0</v>
      </c>
      <c r="I95" s="155">
        <f t="shared" si="113"/>
        <v>0</v>
      </c>
      <c r="J95" s="156">
        <v>21.5</v>
      </c>
      <c r="K95" s="155">
        <f t="shared" si="114"/>
        <v>86</v>
      </c>
      <c r="L95" s="155">
        <v>21</v>
      </c>
      <c r="M95" s="155">
        <f t="shared" si="115"/>
        <v>0</v>
      </c>
      <c r="N95" s="155">
        <v>0</v>
      </c>
      <c r="O95" s="155">
        <f t="shared" si="116"/>
        <v>0</v>
      </c>
      <c r="P95" s="155">
        <v>0</v>
      </c>
      <c r="Q95" s="155">
        <f t="shared" si="117"/>
        <v>0</v>
      </c>
      <c r="R95" s="155"/>
      <c r="S95" s="155" t="s">
        <v>94</v>
      </c>
      <c r="T95" s="155" t="s">
        <v>95</v>
      </c>
      <c r="U95" s="155">
        <v>0</v>
      </c>
      <c r="V95" s="155">
        <f t="shared" si="118"/>
        <v>0</v>
      </c>
      <c r="W95" s="155"/>
      <c r="X95" s="155" t="s">
        <v>122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123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5">
      <c r="A96" s="164">
        <v>83</v>
      </c>
      <c r="B96" s="165" t="s">
        <v>273</v>
      </c>
      <c r="C96" s="172" t="s">
        <v>279</v>
      </c>
      <c r="D96" s="166" t="s">
        <v>93</v>
      </c>
      <c r="E96" s="167">
        <v>5</v>
      </c>
      <c r="F96" s="168"/>
      <c r="G96" s="169">
        <f t="shared" ref="G96:G98" si="126">ROUND(E96*F96,2)</f>
        <v>0</v>
      </c>
      <c r="H96" s="156">
        <v>0</v>
      </c>
      <c r="I96" s="155">
        <f t="shared" ref="I96:I98" si="127">ROUND(E96*H96,2)</f>
        <v>0</v>
      </c>
      <c r="J96" s="156">
        <v>21.5</v>
      </c>
      <c r="K96" s="155">
        <f t="shared" ref="K96:K98" si="128">ROUND(E96*J96,2)</f>
        <v>107.5</v>
      </c>
      <c r="L96" s="155">
        <v>21</v>
      </c>
      <c r="M96" s="155">
        <f t="shared" ref="M96:M98" si="129">G96*(1+L96/100)</f>
        <v>0</v>
      </c>
      <c r="N96" s="155">
        <v>0</v>
      </c>
      <c r="O96" s="155">
        <f t="shared" ref="O96:O98" si="130">ROUND(E96*N96,2)</f>
        <v>0</v>
      </c>
      <c r="P96" s="155">
        <v>0</v>
      </c>
      <c r="Q96" s="155">
        <f t="shared" ref="Q96:Q98" si="131">ROUND(E96*P96,2)</f>
        <v>0</v>
      </c>
      <c r="R96" s="155"/>
      <c r="S96" s="155" t="s">
        <v>94</v>
      </c>
      <c r="T96" s="155" t="s">
        <v>95</v>
      </c>
      <c r="U96" s="155">
        <v>0</v>
      </c>
      <c r="V96" s="155">
        <f t="shared" ref="V96:V98" si="132">ROUND(E96*U96,2)</f>
        <v>0</v>
      </c>
      <c r="W96" s="155"/>
      <c r="X96" s="155" t="s">
        <v>122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123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5">
      <c r="A97" s="164">
        <v>84</v>
      </c>
      <c r="B97" s="165" t="s">
        <v>280</v>
      </c>
      <c r="C97" s="172" t="s">
        <v>278</v>
      </c>
      <c r="D97" s="166" t="s">
        <v>93</v>
      </c>
      <c r="E97" s="167">
        <v>1</v>
      </c>
      <c r="F97" s="168"/>
      <c r="G97" s="169">
        <f t="shared" si="126"/>
        <v>0</v>
      </c>
      <c r="H97" s="156">
        <v>0</v>
      </c>
      <c r="I97" s="155">
        <f t="shared" si="127"/>
        <v>0</v>
      </c>
      <c r="J97" s="156">
        <v>21.5</v>
      </c>
      <c r="K97" s="155">
        <f t="shared" si="128"/>
        <v>21.5</v>
      </c>
      <c r="L97" s="155">
        <v>21</v>
      </c>
      <c r="M97" s="155">
        <f t="shared" si="129"/>
        <v>0</v>
      </c>
      <c r="N97" s="155">
        <v>0</v>
      </c>
      <c r="O97" s="155">
        <f t="shared" si="130"/>
        <v>0</v>
      </c>
      <c r="P97" s="155">
        <v>0</v>
      </c>
      <c r="Q97" s="155">
        <f t="shared" si="131"/>
        <v>0</v>
      </c>
      <c r="R97" s="155"/>
      <c r="S97" s="155" t="s">
        <v>94</v>
      </c>
      <c r="T97" s="155" t="s">
        <v>95</v>
      </c>
      <c r="U97" s="155">
        <v>0</v>
      </c>
      <c r="V97" s="155">
        <f t="shared" si="132"/>
        <v>0</v>
      </c>
      <c r="W97" s="155"/>
      <c r="X97" s="155" t="s">
        <v>122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123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5">
      <c r="A98" s="164">
        <v>85</v>
      </c>
      <c r="B98" s="165" t="s">
        <v>276</v>
      </c>
      <c r="C98" s="172" t="s">
        <v>277</v>
      </c>
      <c r="D98" s="166" t="s">
        <v>93</v>
      </c>
      <c r="E98" s="167">
        <v>5</v>
      </c>
      <c r="F98" s="168"/>
      <c r="G98" s="169">
        <f t="shared" si="126"/>
        <v>0</v>
      </c>
      <c r="H98" s="156">
        <v>0</v>
      </c>
      <c r="I98" s="155">
        <f t="shared" si="127"/>
        <v>0</v>
      </c>
      <c r="J98" s="156">
        <v>21.5</v>
      </c>
      <c r="K98" s="155">
        <f t="shared" si="128"/>
        <v>107.5</v>
      </c>
      <c r="L98" s="155">
        <v>21</v>
      </c>
      <c r="M98" s="155">
        <f t="shared" si="129"/>
        <v>0</v>
      </c>
      <c r="N98" s="155">
        <v>0</v>
      </c>
      <c r="O98" s="155">
        <f t="shared" si="130"/>
        <v>0</v>
      </c>
      <c r="P98" s="155">
        <v>0</v>
      </c>
      <c r="Q98" s="155">
        <f t="shared" si="131"/>
        <v>0</v>
      </c>
      <c r="R98" s="155"/>
      <c r="S98" s="155" t="s">
        <v>94</v>
      </c>
      <c r="T98" s="155" t="s">
        <v>95</v>
      </c>
      <c r="U98" s="155">
        <v>0</v>
      </c>
      <c r="V98" s="155">
        <f t="shared" si="132"/>
        <v>0</v>
      </c>
      <c r="W98" s="155"/>
      <c r="X98" s="155" t="s">
        <v>122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123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5">
      <c r="A99" s="164">
        <v>86</v>
      </c>
      <c r="B99" s="165" t="s">
        <v>188</v>
      </c>
      <c r="C99" s="172" t="s">
        <v>189</v>
      </c>
      <c r="D99" s="166" t="s">
        <v>105</v>
      </c>
      <c r="E99" s="167">
        <v>1500</v>
      </c>
      <c r="F99" s="168"/>
      <c r="G99" s="169">
        <f t="shared" si="84"/>
        <v>0</v>
      </c>
      <c r="H99" s="156">
        <v>0</v>
      </c>
      <c r="I99" s="155">
        <f t="shared" si="85"/>
        <v>0</v>
      </c>
      <c r="J99" s="156">
        <v>21.5</v>
      </c>
      <c r="K99" s="155">
        <f t="shared" si="86"/>
        <v>32250</v>
      </c>
      <c r="L99" s="155">
        <v>21</v>
      </c>
      <c r="M99" s="155">
        <f t="shared" si="87"/>
        <v>0</v>
      </c>
      <c r="N99" s="155">
        <v>0</v>
      </c>
      <c r="O99" s="155">
        <f t="shared" si="88"/>
        <v>0</v>
      </c>
      <c r="P99" s="155">
        <v>0</v>
      </c>
      <c r="Q99" s="155">
        <f t="shared" si="89"/>
        <v>0</v>
      </c>
      <c r="R99" s="155"/>
      <c r="S99" s="155" t="s">
        <v>94</v>
      </c>
      <c r="T99" s="155" t="s">
        <v>95</v>
      </c>
      <c r="U99" s="155">
        <v>0</v>
      </c>
      <c r="V99" s="155">
        <f t="shared" si="90"/>
        <v>0</v>
      </c>
      <c r="W99" s="155"/>
      <c r="X99" s="155" t="s">
        <v>122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123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5">
      <c r="A100" s="164">
        <v>87</v>
      </c>
      <c r="B100" s="165" t="s">
        <v>190</v>
      </c>
      <c r="C100" s="172" t="s">
        <v>283</v>
      </c>
      <c r="D100" s="166" t="s">
        <v>105</v>
      </c>
      <c r="E100" s="167">
        <v>500</v>
      </c>
      <c r="F100" s="168"/>
      <c r="G100" s="169">
        <f t="shared" si="84"/>
        <v>0</v>
      </c>
      <c r="H100" s="156">
        <v>0</v>
      </c>
      <c r="I100" s="155">
        <f t="shared" si="85"/>
        <v>0</v>
      </c>
      <c r="J100" s="156">
        <v>1500</v>
      </c>
      <c r="K100" s="155">
        <f t="shared" si="86"/>
        <v>750000</v>
      </c>
      <c r="L100" s="155">
        <v>21</v>
      </c>
      <c r="M100" s="155">
        <f t="shared" si="87"/>
        <v>0</v>
      </c>
      <c r="N100" s="155">
        <v>0</v>
      </c>
      <c r="O100" s="155">
        <f t="shared" si="88"/>
        <v>0</v>
      </c>
      <c r="P100" s="155">
        <v>0</v>
      </c>
      <c r="Q100" s="155">
        <f t="shared" si="89"/>
        <v>0</v>
      </c>
      <c r="R100" s="155"/>
      <c r="S100" s="155" t="s">
        <v>94</v>
      </c>
      <c r="T100" s="155" t="s">
        <v>98</v>
      </c>
      <c r="U100" s="155">
        <v>0</v>
      </c>
      <c r="V100" s="155">
        <f t="shared" si="90"/>
        <v>0</v>
      </c>
      <c r="W100" s="155"/>
      <c r="X100" s="155" t="s">
        <v>122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123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5">
      <c r="A101" s="164">
        <v>88</v>
      </c>
      <c r="B101" s="165" t="s">
        <v>191</v>
      </c>
      <c r="C101" s="172" t="s">
        <v>192</v>
      </c>
      <c r="D101" s="166" t="s">
        <v>193</v>
      </c>
      <c r="E101" s="167">
        <v>20</v>
      </c>
      <c r="F101" s="168"/>
      <c r="G101" s="169">
        <f t="shared" si="84"/>
        <v>0</v>
      </c>
      <c r="H101" s="156">
        <v>0</v>
      </c>
      <c r="I101" s="155">
        <f t="shared" si="85"/>
        <v>0</v>
      </c>
      <c r="J101" s="156">
        <v>594.41</v>
      </c>
      <c r="K101" s="155">
        <f t="shared" si="86"/>
        <v>11888.2</v>
      </c>
      <c r="L101" s="155">
        <v>21</v>
      </c>
      <c r="M101" s="155">
        <f t="shared" si="87"/>
        <v>0</v>
      </c>
      <c r="N101" s="155">
        <v>0</v>
      </c>
      <c r="O101" s="155">
        <f t="shared" si="88"/>
        <v>0</v>
      </c>
      <c r="P101" s="155">
        <v>0</v>
      </c>
      <c r="Q101" s="155">
        <f t="shared" si="89"/>
        <v>0</v>
      </c>
      <c r="R101" s="155"/>
      <c r="S101" s="155" t="s">
        <v>94</v>
      </c>
      <c r="T101" s="155" t="s">
        <v>95</v>
      </c>
      <c r="U101" s="155">
        <v>1</v>
      </c>
      <c r="V101" s="155">
        <f t="shared" si="90"/>
        <v>20</v>
      </c>
      <c r="W101" s="155"/>
      <c r="X101" s="155" t="s">
        <v>122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123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5">
      <c r="A102" s="182">
        <v>89</v>
      </c>
      <c r="B102" s="176" t="s">
        <v>194</v>
      </c>
      <c r="C102" s="177" t="s">
        <v>195</v>
      </c>
      <c r="D102" s="178" t="s">
        <v>193</v>
      </c>
      <c r="E102" s="179">
        <v>18</v>
      </c>
      <c r="F102" s="180"/>
      <c r="G102" s="181">
        <f t="shared" si="84"/>
        <v>0</v>
      </c>
      <c r="H102" s="156">
        <v>0</v>
      </c>
      <c r="I102" s="155">
        <f t="shared" si="85"/>
        <v>0</v>
      </c>
      <c r="J102" s="156">
        <v>250</v>
      </c>
      <c r="K102" s="155">
        <f t="shared" si="86"/>
        <v>4500</v>
      </c>
      <c r="L102" s="155">
        <v>21</v>
      </c>
      <c r="M102" s="155">
        <f t="shared" si="87"/>
        <v>0</v>
      </c>
      <c r="N102" s="155">
        <v>0</v>
      </c>
      <c r="O102" s="155">
        <f t="shared" si="88"/>
        <v>0</v>
      </c>
      <c r="P102" s="155">
        <v>0</v>
      </c>
      <c r="Q102" s="155">
        <f t="shared" si="89"/>
        <v>0</v>
      </c>
      <c r="R102" s="155"/>
      <c r="S102" s="155" t="s">
        <v>94</v>
      </c>
      <c r="T102" s="155" t="s">
        <v>147</v>
      </c>
      <c r="U102" s="155">
        <v>0</v>
      </c>
      <c r="V102" s="155">
        <f t="shared" si="90"/>
        <v>0</v>
      </c>
      <c r="W102" s="155"/>
      <c r="X102" s="155" t="s">
        <v>122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123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5">
      <c r="A103" s="158" t="s">
        <v>91</v>
      </c>
      <c r="B103" s="159" t="s">
        <v>297</v>
      </c>
      <c r="C103" s="171" t="s">
        <v>298</v>
      </c>
      <c r="D103" s="160"/>
      <c r="E103" s="161"/>
      <c r="F103" s="162"/>
      <c r="G103" s="163">
        <f>SUM(G104:G105)</f>
        <v>0</v>
      </c>
      <c r="H103" s="156"/>
      <c r="I103" s="155"/>
      <c r="J103" s="156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5">
      <c r="A104" s="164">
        <v>84</v>
      </c>
      <c r="B104" s="165" t="s">
        <v>299</v>
      </c>
      <c r="C104" s="172" t="s">
        <v>300</v>
      </c>
      <c r="D104" s="166" t="s">
        <v>126</v>
      </c>
      <c r="E104" s="167">
        <v>1</v>
      </c>
      <c r="F104" s="168"/>
      <c r="G104" s="181">
        <f t="shared" si="84"/>
        <v>0</v>
      </c>
      <c r="H104" s="156"/>
      <c r="I104" s="155"/>
      <c r="J104" s="156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5">
      <c r="A105" s="164">
        <v>86</v>
      </c>
      <c r="B105" s="165" t="s">
        <v>302</v>
      </c>
      <c r="C105" s="172" t="s">
        <v>303</v>
      </c>
      <c r="D105" s="166" t="s">
        <v>301</v>
      </c>
      <c r="E105" s="167">
        <v>1</v>
      </c>
      <c r="F105" s="168"/>
      <c r="G105" s="181">
        <f t="shared" si="84"/>
        <v>0</v>
      </c>
      <c r="H105" s="156"/>
      <c r="I105" s="155"/>
      <c r="J105" s="156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5">
      <c r="A106" s="158" t="s">
        <v>91</v>
      </c>
      <c r="B106" s="159" t="s">
        <v>304</v>
      </c>
      <c r="C106" s="171" t="s">
        <v>305</v>
      </c>
      <c r="D106" s="160"/>
      <c r="E106" s="161"/>
      <c r="F106" s="162"/>
      <c r="G106" s="163">
        <f>SUM(G107:G110)</f>
        <v>0</v>
      </c>
      <c r="H106" s="156"/>
      <c r="I106" s="155"/>
      <c r="J106" s="156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5">
      <c r="A107" s="164">
        <v>87</v>
      </c>
      <c r="B107" s="165" t="s">
        <v>306</v>
      </c>
      <c r="C107" s="172" t="s">
        <v>307</v>
      </c>
      <c r="D107" s="166" t="s">
        <v>136</v>
      </c>
      <c r="E107" s="167">
        <v>45</v>
      </c>
      <c r="F107" s="168"/>
      <c r="G107" s="181">
        <f t="shared" si="84"/>
        <v>0</v>
      </c>
      <c r="H107" s="156"/>
      <c r="I107" s="155"/>
      <c r="J107" s="156"/>
      <c r="K107" s="155"/>
      <c r="L107" s="155"/>
      <c r="M107" s="155"/>
      <c r="N107" s="155"/>
      <c r="O107" s="155"/>
      <c r="P107" s="155"/>
      <c r="Q107" s="155"/>
      <c r="R107" s="155"/>
      <c r="S107" s="155"/>
      <c r="T107" s="155"/>
      <c r="U107" s="155"/>
      <c r="V107" s="155"/>
      <c r="W107" s="155"/>
      <c r="X107" s="155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5">
      <c r="A108" s="164">
        <v>88</v>
      </c>
      <c r="B108" s="165" t="s">
        <v>308</v>
      </c>
      <c r="C108" s="172" t="s">
        <v>309</v>
      </c>
      <c r="D108" s="166" t="s">
        <v>136</v>
      </c>
      <c r="E108" s="167">
        <v>40</v>
      </c>
      <c r="F108" s="168"/>
      <c r="G108" s="181">
        <f t="shared" si="84"/>
        <v>0</v>
      </c>
      <c r="H108" s="156"/>
      <c r="I108" s="155"/>
      <c r="J108" s="156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55"/>
      <c r="V108" s="155"/>
      <c r="W108" s="155"/>
      <c r="X108" s="155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5">
      <c r="A109" s="164">
        <v>89</v>
      </c>
      <c r="B109" s="165" t="s">
        <v>310</v>
      </c>
      <c r="C109" s="172" t="s">
        <v>311</v>
      </c>
      <c r="D109" s="166" t="s">
        <v>136</v>
      </c>
      <c r="E109" s="167">
        <v>16</v>
      </c>
      <c r="F109" s="168"/>
      <c r="G109" s="181">
        <f t="shared" si="84"/>
        <v>0</v>
      </c>
      <c r="H109" s="156"/>
      <c r="I109" s="155"/>
      <c r="J109" s="156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48"/>
      <c r="Z109" s="148"/>
      <c r="AA109" s="148"/>
      <c r="AB109" s="148"/>
      <c r="AC109" s="148"/>
      <c r="AD109" s="148"/>
      <c r="AE109" s="148"/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5">
      <c r="A110" s="164">
        <v>90</v>
      </c>
      <c r="B110" s="165" t="s">
        <v>312</v>
      </c>
      <c r="C110" s="172" t="s">
        <v>313</v>
      </c>
      <c r="D110" s="166" t="s">
        <v>136</v>
      </c>
      <c r="E110" s="167">
        <v>20</v>
      </c>
      <c r="F110" s="168"/>
      <c r="G110" s="181">
        <f t="shared" si="84"/>
        <v>0</v>
      </c>
      <c r="H110" s="156"/>
      <c r="I110" s="155"/>
      <c r="J110" s="156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48"/>
      <c r="Z110" s="148"/>
      <c r="AA110" s="148"/>
      <c r="AB110" s="148"/>
      <c r="AC110" s="148"/>
      <c r="AD110" s="148"/>
      <c r="AE110" s="148"/>
      <c r="AF110" s="148"/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5">
      <c r="A111" s="158" t="s">
        <v>91</v>
      </c>
      <c r="B111" s="159" t="s">
        <v>64</v>
      </c>
      <c r="C111" s="171" t="s">
        <v>29</v>
      </c>
      <c r="D111" s="160"/>
      <c r="E111" s="161"/>
      <c r="F111" s="162"/>
      <c r="G111" s="163">
        <f>SUM(G112:G114)</f>
        <v>0</v>
      </c>
      <c r="H111" s="156"/>
      <c r="I111" s="155"/>
      <c r="J111" s="156"/>
      <c r="K111" s="155"/>
      <c r="L111" s="155"/>
      <c r="M111" s="155"/>
      <c r="N111" s="155"/>
      <c r="O111" s="155"/>
      <c r="P111" s="155"/>
      <c r="Q111" s="155"/>
      <c r="R111" s="155"/>
      <c r="S111" s="155"/>
      <c r="T111" s="155"/>
      <c r="U111" s="155"/>
      <c r="V111" s="155"/>
      <c r="W111" s="155"/>
      <c r="X111" s="155"/>
      <c r="Y111" s="148"/>
      <c r="Z111" s="148"/>
      <c r="AA111" s="148"/>
      <c r="AB111" s="148"/>
      <c r="AC111" s="148"/>
      <c r="AD111" s="148"/>
      <c r="AE111" s="148"/>
      <c r="AF111" s="148"/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5">
      <c r="A112" s="164">
        <v>91</v>
      </c>
      <c r="B112" s="165" t="s">
        <v>314</v>
      </c>
      <c r="C112" s="172" t="s">
        <v>315</v>
      </c>
      <c r="D112" s="166" t="s">
        <v>316</v>
      </c>
      <c r="E112" s="167">
        <v>800</v>
      </c>
      <c r="F112" s="168"/>
      <c r="G112" s="181">
        <f t="shared" si="84"/>
        <v>0</v>
      </c>
      <c r="H112" s="156"/>
      <c r="I112" s="155"/>
      <c r="J112" s="156"/>
      <c r="K112" s="155"/>
      <c r="L112" s="155"/>
      <c r="M112" s="155"/>
      <c r="N112" s="155"/>
      <c r="O112" s="155"/>
      <c r="P112" s="155"/>
      <c r="Q112" s="155"/>
      <c r="R112" s="155"/>
      <c r="S112" s="155"/>
      <c r="T112" s="155"/>
      <c r="U112" s="155"/>
      <c r="V112" s="155"/>
      <c r="W112" s="155"/>
      <c r="X112" s="155"/>
      <c r="Y112" s="148"/>
      <c r="Z112" s="148"/>
      <c r="AA112" s="148"/>
      <c r="AB112" s="148"/>
      <c r="AC112" s="148"/>
      <c r="AD112" s="148"/>
      <c r="AE112" s="148"/>
      <c r="AF112" s="148"/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5">
      <c r="A113" s="164">
        <v>93</v>
      </c>
      <c r="B113" s="165" t="s">
        <v>317</v>
      </c>
      <c r="C113" s="172" t="s">
        <v>318</v>
      </c>
      <c r="D113" s="166" t="s">
        <v>114</v>
      </c>
      <c r="E113" s="167">
        <v>1</v>
      </c>
      <c r="F113" s="168"/>
      <c r="G113" s="181">
        <f t="shared" si="84"/>
        <v>0</v>
      </c>
      <c r="H113" s="156"/>
      <c r="I113" s="155"/>
      <c r="J113" s="156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55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5">
      <c r="A114" s="164">
        <v>95</v>
      </c>
      <c r="B114" s="176" t="s">
        <v>319</v>
      </c>
      <c r="C114" s="177" t="s">
        <v>320</v>
      </c>
      <c r="D114" s="178" t="s">
        <v>126</v>
      </c>
      <c r="E114" s="179">
        <v>1</v>
      </c>
      <c r="F114" s="180"/>
      <c r="G114" s="181">
        <f t="shared" si="84"/>
        <v>0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E114">
        <v>15</v>
      </c>
      <c r="AF114">
        <v>21</v>
      </c>
      <c r="AG114" t="s">
        <v>78</v>
      </c>
    </row>
    <row r="115" spans="1:60" x14ac:dyDescent="0.25">
      <c r="A115" s="151"/>
      <c r="B115" s="152" t="s">
        <v>31</v>
      </c>
      <c r="C115" s="174"/>
      <c r="D115" s="153"/>
      <c r="E115" s="154"/>
      <c r="F115" s="154"/>
      <c r="G115" s="170">
        <f>G8+G14+G18+G23+G45+G64+G103+G106+G111</f>
        <v>0</v>
      </c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AE115">
        <f>SUMIF(L7:L102,AE114,G7:G102)</f>
        <v>0</v>
      </c>
      <c r="AF115">
        <f>SUMIF(L7:L102,AF114,G7:G102)</f>
        <v>0</v>
      </c>
      <c r="AG115" t="s">
        <v>196</v>
      </c>
    </row>
    <row r="116" spans="1:60" x14ac:dyDescent="0.25">
      <c r="A116" s="3"/>
      <c r="B116" s="4"/>
      <c r="C116" s="173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60" x14ac:dyDescent="0.25">
      <c r="A117" s="3"/>
      <c r="B117" s="4"/>
      <c r="C117" s="173"/>
      <c r="D117" s="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60" x14ac:dyDescent="0.25">
      <c r="A118" s="258" t="s">
        <v>197</v>
      </c>
      <c r="B118" s="258"/>
      <c r="C118" s="259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60" x14ac:dyDescent="0.25">
      <c r="A119" s="239"/>
      <c r="B119" s="240"/>
      <c r="C119" s="241"/>
      <c r="D119" s="240"/>
      <c r="E119" s="240"/>
      <c r="F119" s="240"/>
      <c r="G119" s="242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AG119" t="s">
        <v>198</v>
      </c>
    </row>
    <row r="120" spans="1:60" x14ac:dyDescent="0.25">
      <c r="A120" s="243"/>
      <c r="B120" s="244"/>
      <c r="C120" s="245"/>
      <c r="D120" s="244"/>
      <c r="E120" s="244"/>
      <c r="F120" s="244"/>
      <c r="G120" s="246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60" x14ac:dyDescent="0.25">
      <c r="A121" s="243"/>
      <c r="B121" s="244"/>
      <c r="C121" s="245"/>
      <c r="D121" s="244"/>
      <c r="E121" s="244"/>
      <c r="F121" s="244"/>
      <c r="G121" s="246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60" x14ac:dyDescent="0.25">
      <c r="A122" s="243"/>
      <c r="B122" s="244"/>
      <c r="C122" s="245"/>
      <c r="D122" s="244"/>
      <c r="E122" s="244"/>
      <c r="F122" s="244"/>
      <c r="G122" s="246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60" x14ac:dyDescent="0.25">
      <c r="A123" s="247"/>
      <c r="B123" s="248"/>
      <c r="C123" s="249"/>
      <c r="D123" s="248"/>
      <c r="E123" s="248"/>
      <c r="F123" s="248"/>
      <c r="G123" s="250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60" x14ac:dyDescent="0.25">
      <c r="A124" s="3"/>
      <c r="B124" s="4"/>
      <c r="C124" s="173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60" x14ac:dyDescent="0.25">
      <c r="C125" s="175"/>
      <c r="D125" s="10"/>
      <c r="AG125" t="s">
        <v>199</v>
      </c>
    </row>
    <row r="126" spans="1:60" x14ac:dyDescent="0.25">
      <c r="D126" s="10"/>
    </row>
    <row r="127" spans="1:60" x14ac:dyDescent="0.25">
      <c r="D127" s="10"/>
    </row>
    <row r="128" spans="1:60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</sheetData>
  <mergeCells count="6">
    <mergeCell ref="A119:G123"/>
    <mergeCell ref="A1:G1"/>
    <mergeCell ref="C2:G2"/>
    <mergeCell ref="C3:G3"/>
    <mergeCell ref="C4:G4"/>
    <mergeCell ref="A118:C11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MaR!Názvy_tisku</vt:lpstr>
      <vt:lpstr>oadresa</vt:lpstr>
      <vt:lpstr>Stavba!Objednatel</vt:lpstr>
      <vt:lpstr>Stavba!Objekt</vt:lpstr>
      <vt:lpstr>MaR!Oblast_tisku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Lenka Žampachová</cp:lastModifiedBy>
  <cp:lastPrinted>2019-03-19T12:27:02Z</cp:lastPrinted>
  <dcterms:created xsi:type="dcterms:W3CDTF">2009-04-08T07:15:50Z</dcterms:created>
  <dcterms:modified xsi:type="dcterms:W3CDTF">2023-10-16T21:07:29Z</dcterms:modified>
</cp:coreProperties>
</file>