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cnmuni-my.sharepoint.com/personal/243217_muni_cz/Documents/Dokumenty - OVZ/Verejne_zakazky/FAKULTY/LF/03_LF-Stavebni_prace/09_LF-Upravy pavilonu C03/03_Vysvetleni/Vysvetleni 3/"/>
    </mc:Choice>
  </mc:AlternateContent>
  <xr:revisionPtr revIDLastSave="0" documentId="13_ncr:1_{BD1304DC-5E40-4ABF-AB67-5BAF886BC5AB}" xr6:coauthVersionLast="47" xr6:coauthVersionMax="47" xr10:uidLastSave="{00000000-0000-0000-0000-000000000000}"/>
  <bookViews>
    <workbookView xWindow="3660" yWindow="1500" windowWidth="23490" windowHeight="14895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.1.2 D.0_R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'D.1.2 D.0_R1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'D.1.2 D.0_R1 Pol'!$A$1:$Y$25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G42" i="1"/>
  <c r="F42" i="1"/>
  <c r="G41" i="1"/>
  <c r="F41" i="1"/>
  <c r="G39" i="1"/>
  <c r="F39" i="1"/>
  <c r="G24" i="12"/>
  <c r="G9" i="12"/>
  <c r="I9" i="12"/>
  <c r="I8" i="12" s="1"/>
  <c r="K9" i="12"/>
  <c r="K8" i="12" s="1"/>
  <c r="M9" i="12"/>
  <c r="M8" i="12" s="1"/>
  <c r="O9" i="12"/>
  <c r="Q9" i="12"/>
  <c r="Q8" i="12" s="1"/>
  <c r="V9" i="12"/>
  <c r="V8" i="12" s="1"/>
  <c r="G11" i="12"/>
  <c r="G8" i="12" s="1"/>
  <c r="I11" i="12"/>
  <c r="K11" i="12"/>
  <c r="M11" i="12"/>
  <c r="O11" i="12"/>
  <c r="Q11" i="12"/>
  <c r="V11" i="12"/>
  <c r="G13" i="12"/>
  <c r="M13" i="12" s="1"/>
  <c r="I13" i="12"/>
  <c r="K13" i="12"/>
  <c r="O13" i="12"/>
  <c r="O8" i="12" s="1"/>
  <c r="Q13" i="12"/>
  <c r="V13" i="12"/>
  <c r="G15" i="12"/>
  <c r="M15" i="12" s="1"/>
  <c r="I15" i="12"/>
  <c r="K15" i="12"/>
  <c r="O15" i="12"/>
  <c r="Q15" i="12"/>
  <c r="V15" i="12"/>
  <c r="G17" i="12"/>
  <c r="I17" i="12"/>
  <c r="K17" i="12"/>
  <c r="M17" i="12"/>
  <c r="O17" i="12"/>
  <c r="Q17" i="12"/>
  <c r="V17" i="12"/>
  <c r="G19" i="12"/>
  <c r="I19" i="12"/>
  <c r="K19" i="12"/>
  <c r="M19" i="12"/>
  <c r="O19" i="12"/>
  <c r="Q19" i="12"/>
  <c r="V19" i="12"/>
  <c r="G21" i="12"/>
  <c r="M21" i="12" s="1"/>
  <c r="I21" i="12"/>
  <c r="K21" i="12"/>
  <c r="O21" i="12"/>
  <c r="Q21" i="12"/>
  <c r="V21" i="12"/>
  <c r="AE24" i="12"/>
  <c r="AF24" i="12"/>
  <c r="I20" i="1"/>
  <c r="I19" i="1"/>
  <c r="I18" i="1"/>
  <c r="I17" i="1"/>
  <c r="I16" i="1"/>
  <c r="I54" i="1"/>
  <c r="J53" i="1"/>
  <c r="J54" i="1" s="1"/>
  <c r="F43" i="1"/>
  <c r="G23" i="1" s="1"/>
  <c r="G43" i="1"/>
  <c r="G25" i="1" s="1"/>
  <c r="H43" i="1"/>
  <c r="I42" i="1"/>
  <c r="I41" i="1"/>
  <c r="J28" i="1"/>
  <c r="J26" i="1"/>
  <c r="G38" i="1"/>
  <c r="F38" i="1"/>
  <c r="J23" i="1"/>
  <c r="J24" i="1"/>
  <c r="J25" i="1"/>
  <c r="J27" i="1"/>
  <c r="E24" i="1"/>
  <c r="G24" i="1"/>
  <c r="E26" i="1"/>
  <c r="G26" i="1"/>
  <c r="I39" i="1" l="1"/>
  <c r="I43" i="1" s="1"/>
  <c r="J42" i="1" s="1"/>
  <c r="A27" i="1"/>
  <c r="I21" i="1"/>
  <c r="J39" i="1" l="1"/>
  <c r="J43" i="1" s="1"/>
  <c r="J41" i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C7F5B285-3F86-40FB-8B64-7995A48774F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2A73C84-F4C7-46C4-BB66-1794FD42F43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<sst xmlns="http://schemas.openxmlformats.org/spreadsheetml/2006/main" count="199" uniqueCount="121">
  <si>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</si>
  <si>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</si>
  <si>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</si>
  <si>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</si>
  <si>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</si>
  <si>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</si>
  <si>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</si>
  <si>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</si>
  <si>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</si>
  <si>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</si>
  <si>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</si>
  <si>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</si>
  <si>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</si>
  <si>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</si>
  <si>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</si>
  <si>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</si>
  <si>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</si>
  <si>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</si>
  <si>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</si>
  <si>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</si>
  <si>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</si>
  <si>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</si>
  <si>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</si>
  <si>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</si>
  <si>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</si>
  <si>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</si>
  <si>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</si>
  <si>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</si>
  <si>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</si>
  <si>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</si>
  <si>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</si>
  <si>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</si>
  <si>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</si>
  <si>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</si>
  <si>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</si>
  <si>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</si>
  <si>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</si>
  <si>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</si>
  <si>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</si>
  <si>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</si>
  <si>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</si>
  <si>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</si>
  <si>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</si>
  <si>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D.0_R1</t>
  </si>
  <si>
    <t xml:space="preserve">Vedléjší rozpočtové náklady - odečty a přípočty			</t>
  </si>
  <si>
    <t>D.1.2</t>
  </si>
  <si>
    <t>Operační Program Jan Ámos Komenský (OP JAK)</t>
  </si>
  <si>
    <t>Objekt:</t>
  </si>
  <si>
    <t>Rozpočet:</t>
  </si>
  <si>
    <t>K23051016</t>
  </si>
  <si>
    <t xml:space="preserve">Úpravy pavilonu C03 v Univerzitním kampusu Bohunice		</t>
  </si>
  <si>
    <t>30.4.2024</t>
  </si>
  <si>
    <t>Stavba</t>
  </si>
  <si>
    <t>Stavební objekt</t>
  </si>
  <si>
    <t>Celkem za stavbu</t>
  </si>
  <si>
    <t>CZK</t>
  </si>
  <si>
    <t>#POPS</t>
  </si>
  <si>
    <t xml:space="preserve">Popis stavby: K23051016 - Úpravy pavilonu C03 v Univerzitním kampusu Bohunice		</t>
  </si>
  <si>
    <t>#POPO</t>
  </si>
  <si>
    <t>Popis objektu: D.1.2 - Operační Program Jan Ámos Komenský (OP JAK)</t>
  </si>
  <si>
    <t>#POPR</t>
  </si>
  <si>
    <t xml:space="preserve">Popis rozpočtu: D.0_R1 - Vedléjší rozpočtové náklady - odečty a přípočty			</t>
  </si>
  <si>
    <t>Rekapitulace dílů</t>
  </si>
  <si>
    <t>Typ dílu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</si>
  <si>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</si>
  <si>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</si>
  <si>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</si>
  <si>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</si>
  <si>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</si>
  <si>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</si>
  <si>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</si>
  <si>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</si>
  <si>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</si>
  <si>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</si>
  <si>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</si>
  <si>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</si>
  <si>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</si>
  <si>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</si>
  <si>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</si>
  <si>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</si>
  <si>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</si>
  <si>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</si>
  <si>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</si>
  <si>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</si>
  <si>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</si>
  <si>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</si>
  <si>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</si>
  <si>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</si>
  <si>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</si>
  <si>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</si>
  <si>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</si>
  <si>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</si>
  <si>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</si>
  <si>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</si>
  <si>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</si>
  <si>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VN-016</t>
  </si>
  <si>
    <t>Stavební přípomoce - Dočasná SDK příčka jednostr. opláštěná 3. NP - 2.fáze výstavby</t>
  </si>
  <si>
    <t>m2</t>
  </si>
  <si>
    <t>Vlastní</t>
  </si>
  <si>
    <t>Indiv</t>
  </si>
  <si>
    <t>Práce</t>
  </si>
  <si>
    <t>Běžná</t>
  </si>
  <si>
    <t>POL1_</t>
  </si>
  <si>
    <t>SPU</t>
  </si>
  <si>
    <t>VN-017</t>
  </si>
  <si>
    <t>Stavební přípomoce - Demontáž dočasné SDK příčka jednostr. opláštěná 3. NP - 2.fáze výstavby</t>
  </si>
  <si>
    <t>VN-018</t>
  </si>
  <si>
    <t>Stavební přípomoce - Dočasná SDK + strop 3. NP - 2.fáze výstavby</t>
  </si>
  <si>
    <t>VN-019</t>
  </si>
  <si>
    <t>Stavební přípomoce - Demontáž dočasné SDK stropní konstrukce jednostr.opláštěná nad schodištěm 3.NP</t>
  </si>
  <si>
    <t>VN-023</t>
  </si>
  <si>
    <t>Stavební přípomoce - Dočasná SDK příčka jednostr. opláštěná s požární odolností EI 30 DP1 - 3.NP, s minerální izolací tl. 40 mm, desky protipožární tl. 12,5 mm</t>
  </si>
  <si>
    <t>VN-024</t>
  </si>
  <si>
    <t>Stavební přípomoce - Demontáž dočasná SDK příčka jednostr. opláštěná s požární odolností EI 30 DP1, 3.NP s minerální izolací tl. 40 mm, desky protipožární tl. 12,5 mm</t>
  </si>
  <si>
    <t>VN-025</t>
  </si>
  <si>
    <t>ks</t>
  </si>
  <si>
    <t>Kalkul</t>
  </si>
  <si>
    <t>SUM</t>
  </si>
  <si>
    <t>END</t>
  </si>
  <si>
    <t xml:space="preserve">Dočasná úprava větrání CHUC, demontáž stávajícího T-kus a zaslepení potrubí (500/250), nová trasa propojovacího potrubí (500/250), regulační klapka, přívodní element (500/250), po dokončení fáze 2 výstavby uvedení do původního stavu </t>
  </si>
  <si>
    <t xml:space="preserve">Vedléjší rozpočtové náklady - odečty a přípočty (dotaz č.3)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</si>
</sst>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2" t="s">
        <v>39</v>
      </c>
      <c r="B2" s="182"/>
      <c r="C2" s="182"/>
      <c r="D2" s="182"/>
      <c r="E2" s="182"/>
      <c r="F2" s="182"/>
      <c r="G2" s="182"/>
    </row>
  </sheetData>
  <sheetProtection algorithmName="SHA-512" hashValue="dJcyHvJNcW8xzyYSB9CPLhJQ4TkXZyFbrzeSaYpM2Ln4CqEhEsLlR8LTB22LYc8/JhZi8qyjAIi1/7L/ewiUZg==" saltValue="avzHemcjwq7P3cY1SZzdM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83" t="s">
        <v>41</v>
      </c>
      <c r="C1" s="184"/>
      <c r="D1" s="184"/>
      <c r="E1" s="184"/>
      <c r="F1" s="184"/>
      <c r="G1" s="184"/>
      <c r="H1" s="184"/>
      <c r="I1" s="184"/>
      <c r="J1" s="185"/>
    </row>
    <row r="2" spans="1:15" ht="36" customHeight="1" x14ac:dyDescent="0.2">
      <c r="A2" s="2"/>
      <c r="B2" s="77" t="s">
        <v>22</v>
      </c>
      <c r="C2" s="78"/>
      <c r="D2" s="79" t="s">
        <v>49</v>
      </c>
      <c r="E2" s="192" t="s">
        <v>50</v>
      </c>
      <c r="F2" s="193"/>
      <c r="G2" s="193"/>
      <c r="H2" s="193"/>
      <c r="I2" s="193"/>
      <c r="J2" s="194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195" t="s">
        <v>46</v>
      </c>
      <c r="F3" s="196"/>
      <c r="G3" s="196"/>
      <c r="H3" s="196"/>
      <c r="I3" s="196"/>
      <c r="J3" s="197"/>
    </row>
    <row r="4" spans="1:15" ht="23.25" customHeight="1" x14ac:dyDescent="0.2">
      <c r="A4" s="76">
        <v>3586</v>
      </c>
      <c r="B4" s="82" t="s">
        <v>48</v>
      </c>
      <c r="C4" s="83"/>
      <c r="D4" s="84" t="s">
        <v>43</v>
      </c>
      <c r="E4" s="205" t="s">
        <v>44</v>
      </c>
      <c r="F4" s="206"/>
      <c r="G4" s="206"/>
      <c r="H4" s="206"/>
      <c r="I4" s="206"/>
      <c r="J4" s="207"/>
    </row>
    <row r="5" spans="1:15" ht="24" customHeight="1" x14ac:dyDescent="0.2">
      <c r="A5" s="2"/>
      <c r="B5" s="31" t="s">
        <v>42</v>
      </c>
      <c r="D5" s="210"/>
      <c r="E5" s="211"/>
      <c r="F5" s="211"/>
      <c r="G5" s="21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2"/>
      <c r="E6" s="213"/>
      <c r="F6" s="213"/>
      <c r="G6" s="21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14"/>
      <c r="F7" s="215"/>
      <c r="G7" s="21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99"/>
      <c r="E11" s="199"/>
      <c r="F11" s="199"/>
      <c r="G11" s="199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04"/>
      <c r="E12" s="204"/>
      <c r="F12" s="204"/>
      <c r="G12" s="204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08"/>
      <c r="F13" s="209"/>
      <c r="G13" s="20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198"/>
      <c r="F15" s="198"/>
      <c r="G15" s="200"/>
      <c r="H15" s="200"/>
      <c r="I15" s="200" t="s">
        <v>29</v>
      </c>
      <c r="J15" s="201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189"/>
      <c r="F16" s="190"/>
      <c r="G16" s="189"/>
      <c r="H16" s="190"/>
      <c r="I16" s="189">
        <f>SUMIF(F53:F53,A16,I53:I53)+SUMIF(F53:F53,"PSU",I53:I53)</f>
        <v>0</v>
      </c>
      <c r="J16" s="191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189"/>
      <c r="F17" s="190"/>
      <c r="G17" s="189"/>
      <c r="H17" s="190"/>
      <c r="I17" s="189">
        <f>SUMIF(F53:F53,A17,I53:I53)</f>
        <v>0</v>
      </c>
      <c r="J17" s="191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189"/>
      <c r="F18" s="190"/>
      <c r="G18" s="189"/>
      <c r="H18" s="190"/>
      <c r="I18" s="189">
        <f>SUMIF(F53:F53,A18,I53:I53)</f>
        <v>0</v>
      </c>
      <c r="J18" s="191"/>
    </row>
    <row r="19" spans="1:10" ht="23.25" customHeight="1" x14ac:dyDescent="0.2">
      <c r="A19" s="143" t="s">
        <v>64</v>
      </c>
      <c r="B19" s="38" t="s">
        <v>27</v>
      </c>
      <c r="C19" s="62"/>
      <c r="D19" s="63"/>
      <c r="E19" s="189"/>
      <c r="F19" s="190"/>
      <c r="G19" s="189"/>
      <c r="H19" s="190"/>
      <c r="I19" s="189">
        <f>SUMIF(F53:F53,A19,I53:I53)</f>
        <v>0</v>
      </c>
      <c r="J19" s="191"/>
    </row>
    <row r="20" spans="1:10" ht="23.25" customHeight="1" x14ac:dyDescent="0.2">
      <c r="A20" s="143" t="s">
        <v>65</v>
      </c>
      <c r="B20" s="38" t="s">
        <v>28</v>
      </c>
      <c r="C20" s="62"/>
      <c r="D20" s="63"/>
      <c r="E20" s="189"/>
      <c r="F20" s="190"/>
      <c r="G20" s="189"/>
      <c r="H20" s="190"/>
      <c r="I20" s="189">
        <f>SUMIF(F53:F53,A20,I53:I53)</f>
        <v>0</v>
      </c>
      <c r="J20" s="191"/>
    </row>
    <row r="21" spans="1:10" ht="23.25" customHeight="1" x14ac:dyDescent="0.2">
      <c r="A21" s="2"/>
      <c r="B21" s="48" t="s">
        <v>29</v>
      </c>
      <c r="C21" s="64"/>
      <c r="D21" s="65"/>
      <c r="E21" s="202"/>
      <c r="F21" s="203"/>
      <c r="G21" s="202"/>
      <c r="H21" s="203"/>
      <c r="I21" s="202">
        <f>SUM(I16:J20)</f>
        <v>0</v>
      </c>
      <c r="J21" s="22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19">
        <f>ZakladDPHSniVypocet</f>
        <v>0</v>
      </c>
      <c r="H23" s="220"/>
      <c r="I23" s="220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17">
        <f>I23*E23/100</f>
        <v>0</v>
      </c>
      <c r="H24" s="218"/>
      <c r="I24" s="218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19">
        <f>ZakladDPHZaklVypocet</f>
        <v>0</v>
      </c>
      <c r="H25" s="220"/>
      <c r="I25" s="220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186">
        <f>I25*E25/100</f>
        <v>0</v>
      </c>
      <c r="H26" s="187"/>
      <c r="I26" s="187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188">
        <f>CenaCelkemBezDPH-(ZakladDPHSni+ZakladDPHZakl)</f>
        <v>0</v>
      </c>
      <c r="H27" s="188"/>
      <c r="I27" s="188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23">
        <f>A27</f>
        <v>0</v>
      </c>
      <c r="H28" s="223"/>
      <c r="I28" s="223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22">
        <f>ZakladDPHSni+DPHSni+ZakladDPHZakl+DPHZakl+Zaokrouhleni</f>
        <v>0</v>
      </c>
      <c r="H29" s="222"/>
      <c r="I29" s="222"/>
      <c r="J29" s="123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51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4"/>
      <c r="E34" s="225"/>
      <c r="G34" s="226"/>
      <c r="H34" s="227"/>
      <c r="I34" s="227"/>
      <c r="J34" s="25"/>
    </row>
    <row r="35" spans="1:10" ht="12.75" customHeight="1" x14ac:dyDescent="0.2">
      <c r="A35" s="2"/>
      <c r="B35" s="2"/>
      <c r="D35" s="216" t="s">
        <v>2</v>
      </c>
      <c r="E35" s="21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52</v>
      </c>
      <c r="C39" s="230"/>
      <c r="D39" s="230"/>
      <c r="E39" s="230"/>
      <c r="F39" s="100">
        <f>'D.1.2 D.0_R1 Pol'!AE24</f>
        <v>0</v>
      </c>
      <c r="G39" s="101">
        <f>'D.1.2 D.0_R1 Pol'!AF24</f>
        <v>0</v>
      </c>
      <c r="H39" s="102"/>
      <c r="I39" s="103">
        <f>F39+G39+H39</f>
        <v>0</v>
      </c>
      <c r="J39" s="104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5"/>
      <c r="C40" s="231" t="s">
        <v>53</v>
      </c>
      <c r="D40" s="231"/>
      <c r="E40" s="231"/>
      <c r="F40" s="106"/>
      <c r="G40" s="107"/>
      <c r="H40" s="107"/>
      <c r="I40" s="108"/>
      <c r="J40" s="109"/>
    </row>
    <row r="41" spans="1:10" ht="25.5" hidden="1" customHeight="1" x14ac:dyDescent="0.2">
      <c r="A41" s="88">
        <v>2</v>
      </c>
      <c r="B41" s="105" t="s">
        <v>45</v>
      </c>
      <c r="C41" s="231" t="s">
        <v>46</v>
      </c>
      <c r="D41" s="231"/>
      <c r="E41" s="231"/>
      <c r="F41" s="106">
        <f>'D.1.2 D.0_R1 Pol'!AE24</f>
        <v>0</v>
      </c>
      <c r="G41" s="107">
        <f>'D.1.2 D.0_R1 Pol'!AF24</f>
        <v>0</v>
      </c>
      <c r="H41" s="107"/>
      <c r="I41" s="108">
        <f>F41+G41+H41</f>
        <v>0</v>
      </c>
      <c r="J41" s="109" t="str">
        <f>IF(_xlfn.SINGLE(CenaCelkemVypocet)=0,"",I41/_xlfn.SINGLE(CenaCelkemVypocet)*100)</f>
        <v/>
      </c>
    </row>
    <row r="42" spans="1:10" ht="25.5" hidden="1" customHeight="1" x14ac:dyDescent="0.2">
      <c r="A42" s="88">
        <v>3</v>
      </c>
      <c r="B42" s="110" t="s">
        <v>43</v>
      </c>
      <c r="C42" s="230" t="s">
        <v>44</v>
      </c>
      <c r="D42" s="230"/>
      <c r="E42" s="230"/>
      <c r="F42" s="111">
        <f>'D.1.2 D.0_R1 Pol'!AE24</f>
        <v>0</v>
      </c>
      <c r="G42" s="102">
        <f>'D.1.2 D.0_R1 Pol'!AF24</f>
        <v>0</v>
      </c>
      <c r="H42" s="102"/>
      <c r="I42" s="103">
        <f>F42+G42+H42</f>
        <v>0</v>
      </c>
      <c r="J42" s="104" t="str">
        <f>IF(_xlfn.SINGLE(CenaCelkemVypocet)=0,"",I42/_xlfn.SINGLE(CenaCelkemVypocet)*100)</f>
        <v/>
      </c>
    </row>
    <row r="43" spans="1:10" ht="25.5" hidden="1" customHeight="1" x14ac:dyDescent="0.2">
      <c r="A43" s="88"/>
      <c r="B43" s="232" t="s">
        <v>54</v>
      </c>
      <c r="C43" s="233"/>
      <c r="D43" s="233"/>
      <c r="E43" s="233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5" spans="1:10" x14ac:dyDescent="0.2">
      <c r="A45" t="s">
        <v>56</v>
      </c>
      <c r="B45" t="s">
        <v>57</v>
      </c>
    </row>
    <row r="46" spans="1:10" x14ac:dyDescent="0.2">
      <c r="A46" t="s">
        <v>58</v>
      </c>
      <c r="B46" t="s">
        <v>59</v>
      </c>
    </row>
    <row r="47" spans="1:10" x14ac:dyDescent="0.2">
      <c r="A47" t="s">
        <v>60</v>
      </c>
      <c r="B47" t="s">
        <v>61</v>
      </c>
    </row>
    <row r="50" spans="1:10" ht="15.75" x14ac:dyDescent="0.25">
      <c r="B50" s="124" t="s">
        <v>62</v>
      </c>
    </row>
    <row r="52" spans="1:10" ht="25.5" customHeight="1" x14ac:dyDescent="0.2">
      <c r="A52" s="126"/>
      <c r="B52" s="129" t="s">
        <v>17</v>
      </c>
      <c r="C52" s="129" t="s">
        <v>5</v>
      </c>
      <c r="D52" s="130"/>
      <c r="E52" s="130"/>
      <c r="F52" s="131" t="s">
        <v>63</v>
      </c>
      <c r="G52" s="131"/>
      <c r="H52" s="131"/>
      <c r="I52" s="131" t="s">
        <v>29</v>
      </c>
      <c r="J52" s="131" t="s">
        <v>0</v>
      </c>
    </row>
    <row r="53" spans="1:10" ht="36.75" customHeight="1" x14ac:dyDescent="0.2">
      <c r="A53" s="127"/>
      <c r="B53" s="132" t="s">
        <v>64</v>
      </c>
      <c r="C53" s="228" t="s">
        <v>27</v>
      </c>
      <c r="D53" s="229"/>
      <c r="E53" s="229"/>
      <c r="F53" s="139" t="s">
        <v>64</v>
      </c>
      <c r="G53" s="140"/>
      <c r="H53" s="140"/>
      <c r="I53" s="140">
        <f>'D.1.2 D.0_R1 Pol'!G8</f>
        <v>0</v>
      </c>
      <c r="J53" s="136" t="str">
        <f>IF(I54=0,"",I53/I54*100)</f>
        <v/>
      </c>
    </row>
    <row r="54" spans="1:10" ht="25.5" customHeight="1" x14ac:dyDescent="0.2">
      <c r="A54" s="128"/>
      <c r="B54" s="133" t="s">
        <v>1</v>
      </c>
      <c r="C54" s="134"/>
      <c r="D54" s="135"/>
      <c r="E54" s="135"/>
      <c r="F54" s="141"/>
      <c r="G54" s="142"/>
      <c r="H54" s="142"/>
      <c r="I54" s="142">
        <f>I53</f>
        <v>0</v>
      </c>
      <c r="J54" s="137" t="str">
        <f>J53</f>
        <v/>
      </c>
    </row>
    <row r="55" spans="1:10" x14ac:dyDescent="0.2">
      <c r="F55" s="87"/>
      <c r="G55" s="87"/>
      <c r="H55" s="87"/>
      <c r="I55" s="87"/>
      <c r="J55" s="138"/>
    </row>
    <row r="56" spans="1:10" x14ac:dyDescent="0.2">
      <c r="F56" s="87"/>
      <c r="G56" s="87"/>
      <c r="H56" s="87"/>
      <c r="I56" s="87"/>
      <c r="J56" s="138"/>
    </row>
    <row r="57" spans="1:10" x14ac:dyDescent="0.2">
      <c r="F57" s="87"/>
      <c r="G57" s="87"/>
      <c r="H57" s="87"/>
      <c r="I57" s="87"/>
      <c r="J57" s="138"/>
    </row>
  </sheetData>
  <sheetProtection algorithmName="SHA-512" hashValue="5aDyFDGbe7q7dpmsX/SoL6lwM2qxywjJERkDldxv+YEEg3/oGXpIjd2cHlKUFhG8vc0dy5dOROqPdZLkcjjKLg==" saltValue="FyPrO+dQk4oawAX/XkZfZ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3:E53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4" t="s">
        <v>6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50" t="s">
        <v>7</v>
      </c>
      <c r="B2" s="49"/>
      <c r="C2" s="236"/>
      <c r="D2" s="236"/>
      <c r="E2" s="236"/>
      <c r="F2" s="236"/>
      <c r="G2" s="237"/>
    </row>
    <row r="3" spans="1:7" ht="24.95" customHeight="1" x14ac:dyDescent="0.2">
      <c r="A3" s="50" t="s">
        <v>8</v>
      </c>
      <c r="B3" s="49"/>
      <c r="C3" s="236"/>
      <c r="D3" s="236"/>
      <c r="E3" s="236"/>
      <c r="F3" s="236"/>
      <c r="G3" s="237"/>
    </row>
    <row r="4" spans="1:7" ht="24.95" customHeight="1" x14ac:dyDescent="0.2">
      <c r="A4" s="50" t="s">
        <v>9</v>
      </c>
      <c r="B4" s="49"/>
      <c r="C4" s="236"/>
      <c r="D4" s="236"/>
      <c r="E4" s="236"/>
      <c r="F4" s="236"/>
      <c r="G4" s="237"/>
    </row>
    <row r="5" spans="1:7" x14ac:dyDescent="0.2">
      <c r="B5" s="4"/>
      <c r="C5" s="5"/>
      <c r="D5" s="6"/>
    </row>
  </sheetData>
  <sheetProtection algorithmName="SHA-512" hashValue="KJWD1GY1k5R92D0mkumwjFxQ5RMA1zf/J5Gquq6Bnb9T4aTux6BPCldTKp98/Fl0qEstmuJA7xwbVQ65vFyjlQ==" saltValue="75eGB1Rlvlxx3rlj7Cfe0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7D1A2-D326-4E9F-B220-EC1D7EED50CD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9" sqref="F9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0" t="s">
        <v>66</v>
      </c>
      <c r="B1" s="240"/>
      <c r="C1" s="240"/>
      <c r="D1" s="240"/>
      <c r="E1" s="240"/>
      <c r="F1" s="240"/>
      <c r="G1" s="240"/>
      <c r="AG1" t="s">
        <v>67</v>
      </c>
    </row>
    <row r="2" spans="1:60" ht="24.95" customHeight="1" x14ac:dyDescent="0.2">
      <c r="A2" s="50" t="s">
        <v>7</v>
      </c>
      <c r="B2" s="49" t="s">
        <v>49</v>
      </c>
      <c r="C2" s="241" t="s">
        <v>50</v>
      </c>
      <c r="D2" s="242"/>
      <c r="E2" s="242"/>
      <c r="F2" s="242"/>
      <c r="G2" s="243"/>
      <c r="AG2" t="s">
        <v>68</v>
      </c>
    </row>
    <row r="3" spans="1:60" ht="24.95" customHeight="1" x14ac:dyDescent="0.2">
      <c r="A3" s="50" t="s">
        <v>8</v>
      </c>
      <c r="B3" s="49" t="s">
        <v>45</v>
      </c>
      <c r="C3" s="241" t="s">
        <v>46</v>
      </c>
      <c r="D3" s="242"/>
      <c r="E3" s="242"/>
      <c r="F3" s="242"/>
      <c r="G3" s="243"/>
      <c r="AC3" s="125" t="s">
        <v>68</v>
      </c>
      <c r="AG3" t="s">
        <v>69</v>
      </c>
    </row>
    <row r="4" spans="1:60" ht="24.95" customHeight="1" x14ac:dyDescent="0.2">
      <c r="A4" s="144" t="s">
        <v>9</v>
      </c>
      <c r="B4" s="145" t="s">
        <v>43</v>
      </c>
      <c r="C4" s="244" t="s">
        <v>120</v>
      </c>
      <c r="D4" s="245"/>
      <c r="E4" s="245"/>
      <c r="F4" s="245"/>
      <c r="G4" s="246"/>
      <c r="AG4" t="s">
        <v>70</v>
      </c>
    </row>
    <row r="5" spans="1:60" x14ac:dyDescent="0.2">
      <c r="D5" s="10"/>
    </row>
    <row r="6" spans="1:60" ht="38.25" x14ac:dyDescent="0.2">
      <c r="A6" s="147" t="s">
        <v>71</v>
      </c>
      <c r="B6" s="149" t="s">
        <v>72</v>
      </c>
      <c r="C6" s="149" t="s">
        <v>73</v>
      </c>
      <c r="D6" s="148" t="s">
        <v>74</v>
      </c>
      <c r="E6" s="147" t="s">
        <v>75</v>
      </c>
      <c r="F6" s="146" t="s">
        <v>76</v>
      </c>
      <c r="G6" s="147" t="s">
        <v>29</v>
      </c>
      <c r="H6" s="150" t="s">
        <v>30</v>
      </c>
      <c r="I6" s="150" t="s">
        <v>77</v>
      </c>
      <c r="J6" s="150" t="s">
        <v>31</v>
      </c>
      <c r="K6" s="150" t="s">
        <v>78</v>
      </c>
      <c r="L6" s="150" t="s">
        <v>79</v>
      </c>
      <c r="M6" s="150" t="s">
        <v>80</v>
      </c>
      <c r="N6" s="150" t="s">
        <v>81</v>
      </c>
      <c r="O6" s="150" t="s">
        <v>82</v>
      </c>
      <c r="P6" s="150" t="s">
        <v>83</v>
      </c>
      <c r="Q6" s="150" t="s">
        <v>84</v>
      </c>
      <c r="R6" s="150" t="s">
        <v>85</v>
      </c>
      <c r="S6" s="150" t="s">
        <v>86</v>
      </c>
      <c r="T6" s="150" t="s">
        <v>87</v>
      </c>
      <c r="U6" s="150" t="s">
        <v>88</v>
      </c>
      <c r="V6" s="150" t="s">
        <v>89</v>
      </c>
      <c r="W6" s="150" t="s">
        <v>90</v>
      </c>
      <c r="X6" s="150" t="s">
        <v>91</v>
      </c>
      <c r="Y6" s="150" t="s">
        <v>92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93</v>
      </c>
      <c r="B8" s="164" t="s">
        <v>64</v>
      </c>
      <c r="C8" s="177" t="s">
        <v>27</v>
      </c>
      <c r="D8" s="165"/>
      <c r="E8" s="166"/>
      <c r="F8" s="167"/>
      <c r="G8" s="167">
        <f>SUMIF(AG9:AG22,"&lt;&gt;NOR",G9:G22)</f>
        <v>0</v>
      </c>
      <c r="H8" s="167"/>
      <c r="I8" s="167">
        <f>SUM(I9:I22)</f>
        <v>0</v>
      </c>
      <c r="J8" s="167"/>
      <c r="K8" s="167">
        <f>SUM(K9:K22)</f>
        <v>0</v>
      </c>
      <c r="L8" s="167"/>
      <c r="M8" s="167">
        <f>SUM(M9:M22)</f>
        <v>0</v>
      </c>
      <c r="N8" s="166"/>
      <c r="O8" s="166">
        <f>SUM(O9:O22)</f>
        <v>0</v>
      </c>
      <c r="P8" s="166"/>
      <c r="Q8" s="166">
        <f>SUM(Q9:Q22)</f>
        <v>0</v>
      </c>
      <c r="R8" s="167"/>
      <c r="S8" s="167"/>
      <c r="T8" s="168"/>
      <c r="U8" s="162"/>
      <c r="V8" s="162">
        <f>SUM(V9:V22)</f>
        <v>0</v>
      </c>
      <c r="W8" s="162"/>
      <c r="X8" s="162"/>
      <c r="Y8" s="162"/>
      <c r="AG8" t="s">
        <v>94</v>
      </c>
    </row>
    <row r="9" spans="1:60" outlineLevel="1" x14ac:dyDescent="0.2">
      <c r="A9" s="170">
        <v>1</v>
      </c>
      <c r="B9" s="171" t="s">
        <v>95</v>
      </c>
      <c r="C9" s="178" t="s">
        <v>96</v>
      </c>
      <c r="D9" s="172" t="s">
        <v>97</v>
      </c>
      <c r="E9" s="173">
        <v>-28.698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98</v>
      </c>
      <c r="T9" s="176" t="s">
        <v>99</v>
      </c>
      <c r="U9" s="161">
        <v>0</v>
      </c>
      <c r="V9" s="161">
        <f>ROUND(E9*U9,2)</f>
        <v>0</v>
      </c>
      <c r="W9" s="161"/>
      <c r="X9" s="161" t="s">
        <v>100</v>
      </c>
      <c r="Y9" s="161" t="s">
        <v>101</v>
      </c>
      <c r="Z9" s="151"/>
      <c r="AA9" s="151"/>
      <c r="AB9" s="151"/>
      <c r="AC9" s="151"/>
      <c r="AD9" s="151"/>
      <c r="AE9" s="151"/>
      <c r="AF9" s="151"/>
      <c r="AG9" s="151" t="s">
        <v>102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38"/>
      <c r="D10" s="239"/>
      <c r="E10" s="239"/>
      <c r="F10" s="239"/>
      <c r="G10" s="239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103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170">
        <v>2</v>
      </c>
      <c r="B11" s="171" t="s">
        <v>104</v>
      </c>
      <c r="C11" s="178" t="s">
        <v>105</v>
      </c>
      <c r="D11" s="172" t="s">
        <v>97</v>
      </c>
      <c r="E11" s="173">
        <v>-28.698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/>
      <c r="S11" s="175" t="s">
        <v>98</v>
      </c>
      <c r="T11" s="176" t="s">
        <v>99</v>
      </c>
      <c r="U11" s="161">
        <v>0</v>
      </c>
      <c r="V11" s="161">
        <f>ROUND(E11*U11,2)</f>
        <v>0</v>
      </c>
      <c r="W11" s="161"/>
      <c r="X11" s="161" t="s">
        <v>100</v>
      </c>
      <c r="Y11" s="161" t="s">
        <v>101</v>
      </c>
      <c r="Z11" s="151"/>
      <c r="AA11" s="151"/>
      <c r="AB11" s="151"/>
      <c r="AC11" s="151"/>
      <c r="AD11" s="151"/>
      <c r="AE11" s="151"/>
      <c r="AF11" s="151"/>
      <c r="AG11" s="151" t="s">
        <v>102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238"/>
      <c r="D12" s="239"/>
      <c r="E12" s="239"/>
      <c r="F12" s="239"/>
      <c r="G12" s="239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103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0">
        <v>3</v>
      </c>
      <c r="B13" s="171" t="s">
        <v>106</v>
      </c>
      <c r="C13" s="178" t="s">
        <v>107</v>
      </c>
      <c r="D13" s="172" t="s">
        <v>97</v>
      </c>
      <c r="E13" s="173">
        <v>-11.479200000000001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98</v>
      </c>
      <c r="T13" s="176" t="s">
        <v>99</v>
      </c>
      <c r="U13" s="161">
        <v>0</v>
      </c>
      <c r="V13" s="161">
        <f>ROUND(E13*U13,2)</f>
        <v>0</v>
      </c>
      <c r="W13" s="161"/>
      <c r="X13" s="161" t="s">
        <v>100</v>
      </c>
      <c r="Y13" s="161" t="s">
        <v>101</v>
      </c>
      <c r="Z13" s="151"/>
      <c r="AA13" s="151"/>
      <c r="AB13" s="151"/>
      <c r="AC13" s="151"/>
      <c r="AD13" s="151"/>
      <c r="AE13" s="151"/>
      <c r="AF13" s="151"/>
      <c r="AG13" s="151" t="s">
        <v>102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238"/>
      <c r="D14" s="239"/>
      <c r="E14" s="239"/>
      <c r="F14" s="239"/>
      <c r="G14" s="239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103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0">
        <v>4</v>
      </c>
      <c r="B15" s="171" t="s">
        <v>108</v>
      </c>
      <c r="C15" s="178" t="s">
        <v>109</v>
      </c>
      <c r="D15" s="172" t="s">
        <v>97</v>
      </c>
      <c r="E15" s="173">
        <v>-11.479200000000001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/>
      <c r="S15" s="175" t="s">
        <v>98</v>
      </c>
      <c r="T15" s="176" t="s">
        <v>99</v>
      </c>
      <c r="U15" s="161">
        <v>0</v>
      </c>
      <c r="V15" s="161">
        <f>ROUND(E15*U15,2)</f>
        <v>0</v>
      </c>
      <c r="W15" s="161"/>
      <c r="X15" s="161" t="s">
        <v>100</v>
      </c>
      <c r="Y15" s="161" t="s">
        <v>101</v>
      </c>
      <c r="Z15" s="151"/>
      <c r="AA15" s="151"/>
      <c r="AB15" s="151"/>
      <c r="AC15" s="151"/>
      <c r="AD15" s="151"/>
      <c r="AE15" s="151"/>
      <c r="AF15" s="151"/>
      <c r="AG15" s="151" t="s">
        <v>102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238"/>
      <c r="D16" s="239"/>
      <c r="E16" s="239"/>
      <c r="F16" s="239"/>
      <c r="G16" s="239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103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0">
        <v>5</v>
      </c>
      <c r="B17" s="171" t="s">
        <v>110</v>
      </c>
      <c r="C17" s="178" t="s">
        <v>111</v>
      </c>
      <c r="D17" s="172" t="s">
        <v>97</v>
      </c>
      <c r="E17" s="173">
        <v>80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98</v>
      </c>
      <c r="T17" s="176" t="s">
        <v>99</v>
      </c>
      <c r="U17" s="161">
        <v>0</v>
      </c>
      <c r="V17" s="161">
        <f>ROUND(E17*U17,2)</f>
        <v>0</v>
      </c>
      <c r="W17" s="161"/>
      <c r="X17" s="161" t="s">
        <v>100</v>
      </c>
      <c r="Y17" s="161" t="s">
        <v>101</v>
      </c>
      <c r="Z17" s="151"/>
      <c r="AA17" s="151"/>
      <c r="AB17" s="151"/>
      <c r="AC17" s="151"/>
      <c r="AD17" s="151"/>
      <c r="AE17" s="151"/>
      <c r="AF17" s="151"/>
      <c r="AG17" s="151" t="s">
        <v>102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38"/>
      <c r="D18" s="239"/>
      <c r="E18" s="239"/>
      <c r="F18" s="239"/>
      <c r="G18" s="239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103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70">
        <v>6</v>
      </c>
      <c r="B19" s="171" t="s">
        <v>112</v>
      </c>
      <c r="C19" s="178" t="s">
        <v>113</v>
      </c>
      <c r="D19" s="172" t="s">
        <v>97</v>
      </c>
      <c r="E19" s="173">
        <v>80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98</v>
      </c>
      <c r="T19" s="176" t="s">
        <v>99</v>
      </c>
      <c r="U19" s="161">
        <v>0</v>
      </c>
      <c r="V19" s="161">
        <f>ROUND(E19*U19,2)</f>
        <v>0</v>
      </c>
      <c r="W19" s="161"/>
      <c r="X19" s="161" t="s">
        <v>100</v>
      </c>
      <c r="Y19" s="161" t="s">
        <v>101</v>
      </c>
      <c r="Z19" s="151"/>
      <c r="AA19" s="151"/>
      <c r="AB19" s="151"/>
      <c r="AC19" s="151"/>
      <c r="AD19" s="151"/>
      <c r="AE19" s="151"/>
      <c r="AF19" s="151"/>
      <c r="AG19" s="151" t="s">
        <v>102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38"/>
      <c r="D20" s="239"/>
      <c r="E20" s="239"/>
      <c r="F20" s="239"/>
      <c r="G20" s="239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103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33.75" outlineLevel="1" x14ac:dyDescent="0.2">
      <c r="A21" s="170">
        <v>7</v>
      </c>
      <c r="B21" s="171" t="s">
        <v>114</v>
      </c>
      <c r="C21" s="178" t="s">
        <v>119</v>
      </c>
      <c r="D21" s="172" t="s">
        <v>115</v>
      </c>
      <c r="E21" s="173">
        <v>1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98</v>
      </c>
      <c r="T21" s="176" t="s">
        <v>116</v>
      </c>
      <c r="U21" s="161">
        <v>0</v>
      </c>
      <c r="V21" s="161">
        <f>ROUND(E21*U21,2)</f>
        <v>0</v>
      </c>
      <c r="W21" s="161"/>
      <c r="X21" s="161" t="s">
        <v>100</v>
      </c>
      <c r="Y21" s="161" t="s">
        <v>101</v>
      </c>
      <c r="Z21" s="151"/>
      <c r="AA21" s="151"/>
      <c r="AB21" s="151"/>
      <c r="AC21" s="151"/>
      <c r="AD21" s="151"/>
      <c r="AE21" s="151"/>
      <c r="AF21" s="151"/>
      <c r="AG21" s="151" t="s">
        <v>102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238"/>
      <c r="D22" s="239"/>
      <c r="E22" s="239"/>
      <c r="F22" s="239"/>
      <c r="G22" s="239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103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3"/>
      <c r="B23" s="4"/>
      <c r="C23" s="179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v>12</v>
      </c>
      <c r="AF23">
        <v>21</v>
      </c>
      <c r="AG23" t="s">
        <v>79</v>
      </c>
    </row>
    <row r="24" spans="1:60" x14ac:dyDescent="0.2">
      <c r="A24" s="154"/>
      <c r="B24" s="155" t="s">
        <v>29</v>
      </c>
      <c r="C24" s="180"/>
      <c r="D24" s="156"/>
      <c r="E24" s="157"/>
      <c r="F24" s="157"/>
      <c r="G24" s="169">
        <f>G8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f>SUMIF(L7:L22,AE23,G7:G22)</f>
        <v>0</v>
      </c>
      <c r="AF24">
        <f>SUMIF(L7:L22,AF23,G7:G22)</f>
        <v>0</v>
      </c>
      <c r="AG24" t="s">
        <v>117</v>
      </c>
    </row>
    <row r="25" spans="1:60" x14ac:dyDescent="0.2">
      <c r="C25" s="181"/>
      <c r="D25" s="10"/>
      <c r="AG25" t="s">
        <v>118</v>
      </c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fn+jJ0I5sGKkDH21jI+0PEe5tO1BUR+Ms4Bs2HIPINJfMpTblz6maFyAkX/WZTPEtHh0NH5xynn79fA5RYEzA==" saltValue="oW27NjRJtt2Rxo95ZIho2w==" spinCount="100000" sheet="1" formatRows="0"/>
  <mergeCells count="11">
    <mergeCell ref="C14:G14"/>
    <mergeCell ref="C16:G16"/>
    <mergeCell ref="C18:G18"/>
    <mergeCell ref="C20:G20"/>
    <mergeCell ref="C22:G22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D.1.2 D.0_R1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'D.1.2 D.0_R1 Pol'!Názvy_tisku</vt:lpstr>
      <vt:lpstr>oadresa</vt:lpstr>
      <vt:lpstr>Stavba!Objednatel</vt:lpstr>
      <vt:lpstr>Stavba!Objekt</vt:lpstr>
      <vt:lpstr>'D.1.2 D.0_R1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Plesníková</dc:creator>
  <cp:lastModifiedBy>Radomír Drozd</cp:lastModifiedBy>
  <cp:lastPrinted>2019-03-19T12:27:02Z</cp:lastPrinted>
  <dcterms:created xsi:type="dcterms:W3CDTF">2009-04-08T07:15:50Z</dcterms:created>
  <dcterms:modified xsi:type="dcterms:W3CDTF">2024-04-30T16:28:36Z</dcterms:modified>
</cp:coreProperties>
</file>