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U_ESF\2024\Vymena Racku\_Zmena nazvu\Vykazy\"/>
    </mc:Choice>
  </mc:AlternateContent>
  <xr:revisionPtr revIDLastSave="0" documentId="13_ncr:1_{8023AA45-3715-4B22-8FA9-8423E39F5986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 Naklady" sheetId="12" r:id="rId4"/>
    <sheet name="1 1 Pol" sheetId="13" r:id="rId5"/>
    <sheet name="1 2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 Naklady'!$1:$7</definedName>
    <definedName name="_xlnm.Print_Titles" localSheetId="4">'1 1 Pol'!$1:$7</definedName>
    <definedName name="_xlnm.Print_Titles" localSheetId="5">'1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 Naklady'!$A$1:$Y$21</definedName>
    <definedName name="_xlnm.Print_Area" localSheetId="4">'1 1 Pol'!$A$1:$Y$109</definedName>
    <definedName name="_xlnm.Print_Area" localSheetId="5">'1 2 Pol'!$A$1:$Y$14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4" l="1"/>
  <c r="I66" i="1" s="1"/>
  <c r="I18" i="1" s="1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I67" i="1" s="1"/>
  <c r="G11" i="14"/>
  <c r="I11" i="14"/>
  <c r="I10" i="14" s="1"/>
  <c r="K11" i="14"/>
  <c r="K10" i="14" s="1"/>
  <c r="M11" i="14"/>
  <c r="M10" i="14" s="1"/>
  <c r="O11" i="14"/>
  <c r="O10" i="14" s="1"/>
  <c r="Q11" i="14"/>
  <c r="Q10" i="14" s="1"/>
  <c r="V11" i="14"/>
  <c r="V10" i="14" s="1"/>
  <c r="AE13" i="14"/>
  <c r="F45" i="1" s="1"/>
  <c r="BA41" i="13"/>
  <c r="G8" i="13"/>
  <c r="I59" i="1" s="1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4" i="13"/>
  <c r="I14" i="13"/>
  <c r="K14" i="13"/>
  <c r="M14" i="13"/>
  <c r="O14" i="13"/>
  <c r="Q14" i="13"/>
  <c r="Q13" i="13" s="1"/>
  <c r="V14" i="13"/>
  <c r="V13" i="13" s="1"/>
  <c r="G16" i="13"/>
  <c r="M16" i="13" s="1"/>
  <c r="I16" i="13"/>
  <c r="K16" i="13"/>
  <c r="O16" i="13"/>
  <c r="Q16" i="13"/>
  <c r="V16" i="13"/>
  <c r="G21" i="13"/>
  <c r="G20" i="13" s="1"/>
  <c r="I61" i="1" s="1"/>
  <c r="I21" i="13"/>
  <c r="K21" i="13"/>
  <c r="O21" i="13"/>
  <c r="Q21" i="13"/>
  <c r="V21" i="13"/>
  <c r="G23" i="13"/>
  <c r="I23" i="13"/>
  <c r="K23" i="13"/>
  <c r="M23" i="13"/>
  <c r="O23" i="13"/>
  <c r="Q23" i="13"/>
  <c r="Q20" i="13" s="1"/>
  <c r="V23" i="13"/>
  <c r="G25" i="13"/>
  <c r="M25" i="13" s="1"/>
  <c r="I25" i="13"/>
  <c r="K25" i="13"/>
  <c r="O25" i="13"/>
  <c r="Q25" i="13"/>
  <c r="V25" i="13"/>
  <c r="G29" i="13"/>
  <c r="I29" i="13"/>
  <c r="K29" i="13"/>
  <c r="M29" i="13"/>
  <c r="O29" i="13"/>
  <c r="Q29" i="13"/>
  <c r="V29" i="13"/>
  <c r="G33" i="13"/>
  <c r="I62" i="1" s="1"/>
  <c r="K33" i="13"/>
  <c r="G34" i="13"/>
  <c r="I34" i="13"/>
  <c r="I33" i="13" s="1"/>
  <c r="K34" i="13"/>
  <c r="M34" i="13"/>
  <c r="M33" i="13" s="1"/>
  <c r="O34" i="13"/>
  <c r="O33" i="13" s="1"/>
  <c r="Q34" i="13"/>
  <c r="Q33" i="13" s="1"/>
  <c r="V34" i="13"/>
  <c r="V33" i="13" s="1"/>
  <c r="G39" i="13"/>
  <c r="I63" i="1" s="1"/>
  <c r="I17" i="1" s="1"/>
  <c r="O39" i="13"/>
  <c r="V39" i="13"/>
  <c r="G40" i="13"/>
  <c r="M40" i="13" s="1"/>
  <c r="M39" i="13" s="1"/>
  <c r="I40" i="13"/>
  <c r="I39" i="13" s="1"/>
  <c r="K40" i="13"/>
  <c r="K39" i="13" s="1"/>
  <c r="O40" i="13"/>
  <c r="Q40" i="13"/>
  <c r="Q39" i="13" s="1"/>
  <c r="V40" i="13"/>
  <c r="G44" i="13"/>
  <c r="I64" i="1" s="1"/>
  <c r="G45" i="13"/>
  <c r="M45" i="13" s="1"/>
  <c r="I45" i="13"/>
  <c r="K45" i="13"/>
  <c r="O45" i="13"/>
  <c r="Q45" i="13"/>
  <c r="Q44" i="13" s="1"/>
  <c r="V45" i="13"/>
  <c r="G48" i="13"/>
  <c r="M48" i="13" s="1"/>
  <c r="I48" i="13"/>
  <c r="K48" i="13"/>
  <c r="K44" i="13" s="1"/>
  <c r="O48" i="13"/>
  <c r="O44" i="13" s="1"/>
  <c r="Q48" i="13"/>
  <c r="V48" i="13"/>
  <c r="G50" i="13"/>
  <c r="I50" i="13"/>
  <c r="K50" i="13"/>
  <c r="M50" i="13"/>
  <c r="O50" i="13"/>
  <c r="Q50" i="13"/>
  <c r="V50" i="13"/>
  <c r="G52" i="13"/>
  <c r="I65" i="1" s="1"/>
  <c r="G53" i="13"/>
  <c r="I53" i="13"/>
  <c r="I52" i="13" s="1"/>
  <c r="K53" i="13"/>
  <c r="M53" i="13"/>
  <c r="O53" i="13"/>
  <c r="Q53" i="13"/>
  <c r="Q52" i="13" s="1"/>
  <c r="V53" i="13"/>
  <c r="G54" i="13"/>
  <c r="M54" i="13" s="1"/>
  <c r="I54" i="13"/>
  <c r="K54" i="13"/>
  <c r="O54" i="13"/>
  <c r="Q54" i="13"/>
  <c r="V54" i="13"/>
  <c r="V52" i="13" s="1"/>
  <c r="G76" i="13"/>
  <c r="G75" i="13" s="1"/>
  <c r="I68" i="1" s="1"/>
  <c r="I76" i="13"/>
  <c r="K76" i="13"/>
  <c r="O76" i="13"/>
  <c r="Q76" i="13"/>
  <c r="V76" i="13"/>
  <c r="G80" i="13"/>
  <c r="M80" i="13" s="1"/>
  <c r="I80" i="13"/>
  <c r="K80" i="13"/>
  <c r="O80" i="13"/>
  <c r="Q80" i="13"/>
  <c r="V80" i="13"/>
  <c r="G84" i="13"/>
  <c r="M84" i="13" s="1"/>
  <c r="I84" i="13"/>
  <c r="K84" i="13"/>
  <c r="O84" i="13"/>
  <c r="Q84" i="13"/>
  <c r="V84" i="13"/>
  <c r="G89" i="13"/>
  <c r="I89" i="13"/>
  <c r="K89" i="13"/>
  <c r="M89" i="13"/>
  <c r="O89" i="13"/>
  <c r="Q89" i="13"/>
  <c r="V89" i="13"/>
  <c r="G93" i="13"/>
  <c r="M93" i="13" s="1"/>
  <c r="I93" i="13"/>
  <c r="K93" i="13"/>
  <c r="O93" i="13"/>
  <c r="Q93" i="13"/>
  <c r="V93" i="13"/>
  <c r="G98" i="13"/>
  <c r="M98" i="13" s="1"/>
  <c r="I98" i="13"/>
  <c r="K98" i="13"/>
  <c r="O98" i="13"/>
  <c r="Q98" i="13"/>
  <c r="V98" i="13"/>
  <c r="G102" i="13"/>
  <c r="M102" i="13" s="1"/>
  <c r="I102" i="13"/>
  <c r="K102" i="13"/>
  <c r="O102" i="13"/>
  <c r="Q102" i="13"/>
  <c r="V102" i="13"/>
  <c r="AE108" i="13"/>
  <c r="F43" i="1" s="1"/>
  <c r="BA18" i="12"/>
  <c r="BA13" i="12"/>
  <c r="BA12" i="12"/>
  <c r="G8" i="12"/>
  <c r="I69" i="1" s="1"/>
  <c r="I19" i="1" s="1"/>
  <c r="G9" i="12"/>
  <c r="M9" i="12" s="1"/>
  <c r="I9" i="12"/>
  <c r="K9" i="12"/>
  <c r="K8" i="12" s="1"/>
  <c r="O9" i="12"/>
  <c r="O8" i="12" s="1"/>
  <c r="Q9" i="12"/>
  <c r="V9" i="12"/>
  <c r="G11" i="12"/>
  <c r="I11" i="12"/>
  <c r="K11" i="12"/>
  <c r="M11" i="12"/>
  <c r="O11" i="12"/>
  <c r="Q11" i="12"/>
  <c r="V11" i="12"/>
  <c r="G14" i="12"/>
  <c r="M14" i="12" s="1"/>
  <c r="I14" i="12"/>
  <c r="K14" i="12"/>
  <c r="O14" i="12"/>
  <c r="Q14" i="12"/>
  <c r="V14" i="12"/>
  <c r="G16" i="12"/>
  <c r="I70" i="1" s="1"/>
  <c r="I20" i="1" s="1"/>
  <c r="G17" i="12"/>
  <c r="M17" i="12" s="1"/>
  <c r="M16" i="12" s="1"/>
  <c r="I17" i="12"/>
  <c r="I16" i="12" s="1"/>
  <c r="K17" i="12"/>
  <c r="K16" i="12" s="1"/>
  <c r="O17" i="12"/>
  <c r="O16" i="12" s="1"/>
  <c r="Q17" i="12"/>
  <c r="Q16" i="12" s="1"/>
  <c r="V17" i="12"/>
  <c r="V16" i="12" s="1"/>
  <c r="AE20" i="12"/>
  <c r="F41" i="1" s="1"/>
  <c r="AF20" i="12"/>
  <c r="G41" i="1" s="1"/>
  <c r="H46" i="1"/>
  <c r="J28" i="1"/>
  <c r="J26" i="1"/>
  <c r="G38" i="1"/>
  <c r="F38" i="1"/>
  <c r="J23" i="1"/>
  <c r="J24" i="1"/>
  <c r="J25" i="1"/>
  <c r="J27" i="1"/>
  <c r="E24" i="1"/>
  <c r="G24" i="1"/>
  <c r="E26" i="1"/>
  <c r="G26" i="1"/>
  <c r="I41" i="1" l="1"/>
  <c r="I8" i="12"/>
  <c r="F44" i="1"/>
  <c r="M8" i="12"/>
  <c r="V75" i="13"/>
  <c r="I20" i="13"/>
  <c r="AF13" i="14"/>
  <c r="G45" i="1" s="1"/>
  <c r="I45" i="1" s="1"/>
  <c r="O75" i="13"/>
  <c r="V20" i="13"/>
  <c r="I13" i="13"/>
  <c r="O20" i="13"/>
  <c r="G20" i="12"/>
  <c r="I44" i="13"/>
  <c r="K20" i="13"/>
  <c r="G13" i="14"/>
  <c r="K75" i="13"/>
  <c r="AF108" i="13"/>
  <c r="F39" i="1"/>
  <c r="I75" i="13"/>
  <c r="G39" i="1"/>
  <c r="G46" i="1" s="1"/>
  <c r="G25" i="1" s="1"/>
  <c r="K52" i="13"/>
  <c r="F40" i="1"/>
  <c r="Q75" i="13"/>
  <c r="G40" i="1"/>
  <c r="O52" i="13"/>
  <c r="V8" i="12"/>
  <c r="V44" i="13"/>
  <c r="O13" i="13"/>
  <c r="Q8" i="12"/>
  <c r="K13" i="13"/>
  <c r="M13" i="13"/>
  <c r="M44" i="13"/>
  <c r="M52" i="13"/>
  <c r="G13" i="13"/>
  <c r="I60" i="1" s="1"/>
  <c r="I71" i="1" s="1"/>
  <c r="M76" i="13"/>
  <c r="M75" i="13" s="1"/>
  <c r="M21" i="13"/>
  <c r="M20" i="13" s="1"/>
  <c r="J69" i="1" l="1"/>
  <c r="J68" i="1"/>
  <c r="J66" i="1"/>
  <c r="J62" i="1"/>
  <c r="J65" i="1"/>
  <c r="J60" i="1"/>
  <c r="J70" i="1"/>
  <c r="J61" i="1"/>
  <c r="J64" i="1"/>
  <c r="J59" i="1"/>
  <c r="J71" i="1" s="1"/>
  <c r="J63" i="1"/>
  <c r="J67" i="1"/>
  <c r="G108" i="13"/>
  <c r="I40" i="1"/>
  <c r="I39" i="1"/>
  <c r="I46" i="1" s="1"/>
  <c r="F46" i="1"/>
  <c r="G23" i="1" s="1"/>
  <c r="A27" i="1" s="1"/>
  <c r="A28" i="1" s="1"/>
  <c r="G28" i="1" s="1"/>
  <c r="G27" i="1" s="1"/>
  <c r="G29" i="1" s="1"/>
  <c r="I16" i="1"/>
  <c r="I21" i="1" s="1"/>
  <c r="G43" i="1"/>
  <c r="I43" i="1" s="1"/>
  <c r="G44" i="1"/>
  <c r="I44" i="1" s="1"/>
  <c r="J45" i="1" l="1"/>
  <c r="J39" i="1"/>
  <c r="J46" i="1" s="1"/>
  <c r="J41" i="1"/>
  <c r="J44" i="1"/>
  <c r="J40" i="1"/>
  <c r="J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4F2D35E2-A5C3-4A83-A88D-7BE4B190223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4275669-BE5D-4A2D-8861-FAC33B69120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20D430DF-9277-4521-8C60-C37AFAC4DE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3C8691-8DE5-4EF3-9009-1A26D98F00A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B1E9E936-D4AC-4CE1-BDCC-E0EA70C62E4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C76D592-67D6-43EE-ADDF-0E3C95A26E9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<sst xmlns="http://schemas.openxmlformats.org/spreadsheetml/2006/main" count="700" uniqueCount="280">
  <si>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</si>
  <si>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</si>
  <si>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</si>
  <si>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</si>
  <si>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</si>
  <si>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</si>
  <si>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</si>
  <si>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</si>
  <si>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</si>
  <si>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</si>
  <si>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</si>
  <si>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</si>
  <si>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</si>
  <si>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</si>
  <si>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</si>
  <si>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</si>
  <si>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</si>
  <si>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</si>
  <si>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</si>
  <si>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</si>
  <si>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</si>
  <si>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</si>
  <si>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</si>
  <si>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</si>
  <si>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</si>
  <si>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</si>
  <si>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</si>
  <si>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</si>
  <si>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</si>
  <si>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</si>
  <si>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</si>
  <si>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</si>
  <si>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</si>
  <si>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</si>
  <si>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</si>
  <si>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</si>
  <si>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</si>
  <si>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</si>
  <si>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</si>
  <si>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</si>
  <si>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</si>
  <si>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</si>
  <si>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</si>
  <si>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2024/16 PaK</t>
  </si>
  <si>
    <t>Změna umístění datových rozvaděčů v objektu ESF</t>
  </si>
  <si>
    <t>Masarykova univerzita</t>
  </si>
  <si>
    <t>Žerotínovo náměstí 617/9</t>
  </si>
  <si>
    <t>Brno-Brno-město</t>
  </si>
  <si>
    <t>60200</t>
  </si>
  <si>
    <t>00216224</t>
  </si>
  <si>
    <t>CZ00216224</t>
  </si>
  <si>
    <t>Projekční architektonická kancelář spol. s r.o. ing.arch. V. Steinhauserová</t>
  </si>
  <si>
    <t>Gorkého 62/13</t>
  </si>
  <si>
    <t>Brno-Veveří</t>
  </si>
  <si>
    <t>60754583</t>
  </si>
  <si>
    <t>CZ60754583</t>
  </si>
  <si>
    <t>Stavba</t>
  </si>
  <si>
    <t>Ostatní a vedlejší náklady</t>
  </si>
  <si>
    <t>0</t>
  </si>
  <si>
    <t>VN+ON</t>
  </si>
  <si>
    <t>Stavební objekt</t>
  </si>
  <si>
    <t>1</t>
  </si>
  <si>
    <t>stavební část</t>
  </si>
  <si>
    <t>2</t>
  </si>
  <si>
    <t>profese</t>
  </si>
  <si>
    <t>Celkem za stavbu</t>
  </si>
  <si>
    <t>CZK</t>
  </si>
  <si>
    <t>#POPS</t>
  </si>
  <si>
    <t>Popis stavby: 2024/16 PaK - Změna umístění datových rozvaděčů v objektu ESF</t>
  </si>
  <si>
    <t>#POPO</t>
  </si>
  <si>
    <t>Popis objektu: 00 - Vedlejší a ostatní náklady</t>
  </si>
  <si>
    <t>#POPR</t>
  </si>
  <si>
    <t>Popis rozpočtu: 0 - VN+ON</t>
  </si>
  <si>
    <t>Popis objektu: 1 - Změna umístění datových rozvaděčů v objektu ESF</t>
  </si>
  <si>
    <t>Popis rozpočtu: 1 - stavební část</t>
  </si>
  <si>
    <t>Popis rozpočtu: 2 - profese</t>
  </si>
  <si>
    <t>Rekapitulace dílů</t>
  </si>
  <si>
    <t>Typ dílu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</si>
  <si>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</si>
  <si>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</si>
  <si>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</si>
  <si>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</si>
  <si>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</si>
  <si>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</si>
  <si>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</si>
  <si>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</si>
  <si>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</si>
  <si>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</si>
  <si>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768</t>
  </si>
  <si>
    <t>Podhledy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</si>
  <si>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</si>
  <si>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</si>
  <si>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</si>
  <si>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</si>
  <si>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</si>
  <si>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</si>
  <si>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</si>
  <si>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</si>
  <si>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</si>
  <si>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</si>
  <si>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</si>
  <si>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</si>
  <si>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</si>
  <si>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</si>
  <si>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</si>
  <si>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Vedlejší a ostatní náklady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</si>
  <si>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</si>
  <si>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</si>
  <si>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</si>
  <si>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</si>
  <si>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</si>
  <si>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</si>
  <si>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</si>
  <si>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</si>
  <si>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</si>
  <si>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</si>
  <si>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</si>
  <si>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</si>
  <si>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</si>
  <si>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</si>
  <si>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</si>
  <si>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</si>
  <si>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</si>
  <si>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</si>
  <si>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</si>
  <si>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</si>
  <si>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</si>
  <si>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</si>
  <si>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</si>
  <si>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</si>
  <si>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</si>
  <si>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</si>
  <si>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</si>
  <si>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</si>
  <si>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</si>
  <si>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</si>
  <si>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RTS 24/ I</t>
  </si>
  <si>
    <t>Indiv</t>
  </si>
  <si>
    <t>VRN</t>
  </si>
  <si>
    <t>Běžná</t>
  </si>
  <si>
    <t>POL99_2</t>
  </si>
  <si>
    <t>Veškeré náklady spojené s vybudováním, provozem a odstraněním zařízení staveniště.</t>
  </si>
  <si>
    <t>POP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</si>
  <si>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</si>
  <si>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</si>
  <si>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</si>
  <si>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Náklady na ztížené provádění stavebních prací spojených s opravou rozvodů vody v budově – nápojné místo vody a kanalizace pro stavbu bude pouze v pravém křídle budovy.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</si>
  <si>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</si>
  <si>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</si>
  <si>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</si>
  <si>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</si>
  <si>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</si>
  <si>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</si>
  <si>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</si>
  <si>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</si>
  <si>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</si>
  <si>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</si>
  <si>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941955002R00</t>
  </si>
  <si>
    <t>Lešení lehké pracovní pomocné pomocné, o výšce lešeňové podlahy přes 1,2 do 1,9 m</t>
  </si>
  <si>
    <t>m2</t>
  </si>
  <si>
    <t>800-3</t>
  </si>
  <si>
    <t>Práce</t>
  </si>
  <si>
    <t>POL1_</t>
  </si>
  <si>
    <t>b 2-6np sever : (2,38*2,41+1,0*6,8)+(1,275*2,37+1,0*6,77)+(2,4*2,39+1,0*6,79)+(1,2*2,36+1,0*6,8)+(2,35*2,37+1,0*6,785)</t>
  </si>
  <si>
    <t>VV</t>
  </si>
  <si>
    <t>b 2-4np jih : (2,4*2,36+1,0*6,76+1,37)+(2,37*2,37+1,0*6,8)+(2,4*2,36+1,0*6,78)</t>
  </si>
  <si>
    <t xml:space="preserve">   5-6np jih : (2,4*2,36+1,0*6,785)+(2,38*2,37+1,0*6,8)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</si>
  <si>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</si>
  <si>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</si>
  <si>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801-1</t>
  </si>
  <si>
    <t>cca : 350</t>
  </si>
  <si>
    <t>950 1</t>
  </si>
  <si>
    <t>ochrana podlahy(marmoleum, dlažba) před poškozením - zřízení + odstranění</t>
  </si>
  <si>
    <t>Vlastní</t>
  </si>
  <si>
    <t>POL1_1</t>
  </si>
  <si>
    <t>2-6np sever : (26,58+3,64)+(23,75+3,64)+(26,53+3,45)+(24,0+3,21)+(26,64+3,56)</t>
  </si>
  <si>
    <t>b 2-4np jih : (26,58+3,52)+(26,73+3,48)+(26,7+3,46)</t>
  </si>
  <si>
    <t xml:space="preserve">   5-6np jih : (26,73+3,53)+(26,88+3,56)</t>
  </si>
  <si>
    <t>970031060R00</t>
  </si>
  <si>
    <t>Jádrové vrtání, kruhové prostupy v cihelném zdivu jádrové vrtání, do D 60 mm</t>
  </si>
  <si>
    <t>m</t>
  </si>
  <si>
    <t>801-3</t>
  </si>
  <si>
    <t>,2*2*10</t>
  </si>
  <si>
    <t>767581801R00</t>
  </si>
  <si>
    <t>Demontáž podhledů kazet</t>
  </si>
  <si>
    <t>800-767</t>
  </si>
  <si>
    <t>b 2np sever : 2,38*2,41+,3*2,55</t>
  </si>
  <si>
    <t>767582800R00</t>
  </si>
  <si>
    <t>Demontáž podhledů roštů</t>
  </si>
  <si>
    <t>b 2-6np sever : (2,38*2,41+,3*2,55)+1,275*2,37+2,4*2,39+1,2*2,36+2,35*2,37</t>
  </si>
  <si>
    <t>b 2-4np jih : (2,4*2,36+(,2+,4)*(6,76+,1)+,4*1,37)+(2,37*2,37+,3*(,2+,48))+2,4*2,36</t>
  </si>
  <si>
    <t xml:space="preserve">   5-6np jih : 2,4*2,36+(2,38*2,37+,3*(,2+,42))</t>
  </si>
  <si>
    <t>767137803R0X</t>
  </si>
  <si>
    <t>Demontáž podhledů  sádrokartonových, desek do suti</t>
  </si>
  <si>
    <t>b 3-6np sever : 1,275*2,37+2,4*2,39+1,2*2,36+2,35*2,37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</si>
  <si>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</si>
  <si>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</si>
  <si>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</si>
  <si>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801-4</t>
  </si>
  <si>
    <t>Přesun hmot</t>
  </si>
  <si>
    <t>POL7_</t>
  </si>
  <si>
    <t>oborů 801, 803, 811 a 812</t>
  </si>
  <si>
    <t>SPI</t>
  </si>
  <si>
    <t xml:space="preserve">Hmotnosti z položek s pořadovými čísly: : </t>
  </si>
  <si>
    <t xml:space="preserve">1,2,3,4, : </t>
  </si>
  <si>
    <t>Součet: : 0,22165</t>
  </si>
  <si>
    <t>713551312R00</t>
  </si>
  <si>
    <t xml:space="preserve">Protipožární kabelové přepážky Protipožární kabelové ucpávky EI 90, do d 160 mm (140 x 140 mm) </t>
  </si>
  <si>
    <t>kus</t>
  </si>
  <si>
    <t>800-713</t>
  </si>
  <si>
    <t>Do otvoru kolem kabelu ve stěně se vstříkne požární pěna. Po zaschnutí se na stěně kolem kabelu provede požárně ochranná stěrka z obou stran. Cena obsahuje dodávku pěny a stěrky.</t>
  </si>
  <si>
    <t>Včetně pomocného lešení o výšce podlahy do 1900 mm a pro zatížení do 1,5 kPa.</t>
  </si>
  <si>
    <t xml:space="preserve"> 2*10</t>
  </si>
  <si>
    <t>342264514RT2</t>
  </si>
  <si>
    <t>Montáž revizních protipožárních dvířek do SDK podhledů rozměr 400x400 mm, požární odolnost EI 30</t>
  </si>
  <si>
    <t>jih 2-6np : 5</t>
  </si>
  <si>
    <t>sever 2-6np : 6</t>
  </si>
  <si>
    <t>PO 1</t>
  </si>
  <si>
    <t>PO1 - SDK podhled protipožární EI30  vč.úprav pro koncové prvky instalací, kompl.dod+mtz dle výpisu výrobků( mimo malbu, mimo rev.dvířka)</t>
  </si>
  <si>
    <t>Agregovaná položka</t>
  </si>
  <si>
    <t>POL2_</t>
  </si>
  <si>
    <t>délka závěsů 175 - 232 cm</t>
  </si>
  <si>
    <t>Z 201</t>
  </si>
  <si>
    <t>Z201 - SDK podhled  vč.úprav pro koncové prvky instalací, kompl.dod+mtz dle výpisu výrobků( mimo malbu, mimo rev.dvířka)</t>
  </si>
  <si>
    <t>784191101R00</t>
  </si>
  <si>
    <t>Příprava povrchu Penetrace (napouštění) podkladu disperzní, jednonásobná</t>
  </si>
  <si>
    <t>800-784</t>
  </si>
  <si>
    <t>784195412R00</t>
  </si>
  <si>
    <t>Malby z malířských směsí otěruvzdorných,  , bělost 92 %, dvojnásobné</t>
  </si>
  <si>
    <t>2044 : 4,44*2,0+3,74*(6,8+2,805+2,55+6,3+2,5)+(4,44-3,74)*(3,45+4,25)+28,56-3,45*2,55</t>
  </si>
  <si>
    <t>2023 : (4,44-2,0)*(1,4*2+2,6*2)+3,64</t>
  </si>
  <si>
    <t>3047 : 3,27*(2,15+3,6+2,45)+2,97*,3*2+2,7*(2,4*2+2,37)+23,75+,29*2,37+,3*6,77</t>
  </si>
  <si>
    <t>3039 : (3,27-2,0)*(1,4*2+2,6*2)+3,64</t>
  </si>
  <si>
    <t>4041 : 3,27*(2,15+3,6+2,45)+2,97*,3*2+2,7*(2,4*2+2,39)+,27*2,39+,3*6,79+26,53</t>
  </si>
  <si>
    <t>4042 : 3,27*(1,34*2+2,575*2)+3,45</t>
  </si>
  <si>
    <t>5048 : 3,27*(2,15*3,6+2,45)+2,97*,3*2+2,71*(1,2*2+2,36)+,26*2,36+,3*6,8+24,0</t>
  </si>
  <si>
    <t>5040 : (3,27-2,0)*(1,37*2+2,57*2)+3,21</t>
  </si>
  <si>
    <t>6050a : 3,27*(2,15+3,6+2,45)+2,97*,3*2+2,7*(2,35*2+2,37)+,27*2,37+,3*6,785+26,64</t>
  </si>
  <si>
    <t>6044 : (3,27-2,0)*(1,35*2+2,57*2)+3,56</t>
  </si>
  <si>
    <t>2045 : 4,46*(3,8+2,1+2,45)+3,76*,3*2+2,98*(2,4*2+2,36)+,78*2,36+,7*6,76+26,58</t>
  </si>
  <si>
    <t>2034 : (4,46-2,0)*(1,47*2+2,57*2)+3,52</t>
  </si>
  <si>
    <t>3048 : 3,26*(3,8+2,1+2,45)+2,96*,3*2+2,68*(2,37*2+2,37)+,28*2,37+,3*6,8+26,73</t>
  </si>
  <si>
    <t>3040 : (3,26-2,0)*(1,35*2+2,58*2)+3,48</t>
  </si>
  <si>
    <t>4042 : 3,26*(3,8+2,1+2,45)+2,97*,3*2+2,69*(2,4*2+2,36)+,28*2,36+,29*6,78+26,7</t>
  </si>
  <si>
    <t>4033 : (3,26-2,0)*(1,34*2+2,58*2)+3,46</t>
  </si>
  <si>
    <t>5049 : 3,28*(3,8+2,1+2,45)+2,97*,3*2+2,71*(2,4*2+2,36)+,26*2,36+,31*6,785+26,73</t>
  </si>
  <si>
    <t>5041 : (3,28-2,0)*(1,37*2+2,58*2)+3,53</t>
  </si>
  <si>
    <t>6051a : 3,27*(3,82+2,12+2,45)+2,97*,3*2+2,7*(2,38*2+2,37)+,27*2,37+,3*6,8+26,88</t>
  </si>
  <si>
    <t>6045 : (3,27-2,0)*(1,38*2+2,58*2)+3,56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</si>
  <si>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</si>
  <si>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</si>
  <si>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</si>
  <si>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</si>
  <si>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</si>
  <si>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4,5,6,7, : </t>
  </si>
  <si>
    <t>Součet: : 0,77234</t>
  </si>
  <si>
    <t>979011121R00</t>
  </si>
  <si>
    <t>Svislá doprava suti a vybouraných hmot příplatek za každé další podlaží</t>
  </si>
  <si>
    <t>Součet: : 1,93086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</si>
  <si>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</si>
  <si>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</si>
  <si>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</si>
  <si>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</si>
  <si>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</si>
  <si>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10,81282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</si>
  <si>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</si>
  <si>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</si>
  <si>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</si>
  <si>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</si>
  <si>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</si>
  <si>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6,17875</t>
  </si>
  <si>
    <t>979990110R00</t>
  </si>
  <si>
    <t>Poplatek za uložení, sádrokartonové desky,  , skupina 17 08 02 z Katalogu odpadů</t>
  </si>
  <si>
    <t>kategorie 17 08 02 stavební materiály na bázi sádry</t>
  </si>
  <si>
    <t>210</t>
  </si>
  <si>
    <t>Elekroinstalace- silnoproud dle samostat.rozpočtu</t>
  </si>
  <si>
    <t>soubor</t>
  </si>
  <si>
    <t xml:space="preserve">220 </t>
  </si>
  <si>
    <t>Elekroinstalace slaboproud -  dle samostat.rozpočtu</t>
  </si>
  <si>
    <t>ICT infrastruktura pro výuku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</si>
</sst>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5" fontId="20" fillId="0" borderId="0" xfId="0" quotePrefix="1" applyNumberFormat="1" applyFont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F15" sqref="F15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KAdevEhC+ysWoZf4TCzrfNJ10vI6TIyfNECSw5B9LygdjlgNczBeCNXnvfKdQ545JnOsMpmeEJUU6UL3Gx3Slw==" saltValue="s9Ywme/P2i2c4cBkkgMwf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D6" sqref="D6:G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27" t="s">
        <v>41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2" t="s">
        <v>22</v>
      </c>
      <c r="C2" s="73"/>
      <c r="D2" s="74" t="s">
        <v>43</v>
      </c>
      <c r="E2" s="233" t="s">
        <v>279</v>
      </c>
      <c r="F2" s="234"/>
      <c r="G2" s="234"/>
      <c r="H2" s="234"/>
      <c r="I2" s="234"/>
      <c r="J2" s="235"/>
      <c r="O2" s="1"/>
    </row>
    <row r="3" spans="1:15" ht="27" hidden="1" customHeight="1" x14ac:dyDescent="0.2">
      <c r="A3" s="2"/>
      <c r="B3" s="75"/>
      <c r="C3" s="73"/>
      <c r="D3" s="76"/>
      <c r="E3" s="236"/>
      <c r="F3" s="237"/>
      <c r="G3" s="237"/>
      <c r="H3" s="237"/>
      <c r="I3" s="237"/>
      <c r="J3" s="238"/>
    </row>
    <row r="4" spans="1:15" ht="23.25" customHeight="1" x14ac:dyDescent="0.2">
      <c r="A4" s="2"/>
      <c r="B4" s="77"/>
      <c r="C4" s="78"/>
      <c r="D4" s="79"/>
      <c r="E4" s="217"/>
      <c r="F4" s="217"/>
      <c r="G4" s="217"/>
      <c r="H4" s="217"/>
      <c r="I4" s="217"/>
      <c r="J4" s="218"/>
    </row>
    <row r="5" spans="1:15" ht="24" customHeight="1" x14ac:dyDescent="0.2">
      <c r="A5" s="2"/>
      <c r="B5" s="30" t="s">
        <v>42</v>
      </c>
      <c r="D5" s="221" t="s">
        <v>45</v>
      </c>
      <c r="E5" s="222"/>
      <c r="F5" s="222"/>
      <c r="G5" s="222"/>
      <c r="H5" s="18" t="s">
        <v>40</v>
      </c>
      <c r="I5" s="82" t="s">
        <v>49</v>
      </c>
      <c r="J5" s="8"/>
    </row>
    <row r="6" spans="1:15" ht="15.75" customHeight="1" x14ac:dyDescent="0.2">
      <c r="A6" s="2"/>
      <c r="B6" s="27"/>
      <c r="C6" s="52"/>
      <c r="D6" s="223" t="s">
        <v>46</v>
      </c>
      <c r="E6" s="224"/>
      <c r="F6" s="224"/>
      <c r="G6" s="224"/>
      <c r="H6" s="18" t="s">
        <v>34</v>
      </c>
      <c r="I6" s="82" t="s">
        <v>50</v>
      </c>
      <c r="J6" s="8"/>
    </row>
    <row r="7" spans="1:15" ht="15.75" customHeight="1" x14ac:dyDescent="0.2">
      <c r="A7" s="2"/>
      <c r="B7" s="28"/>
      <c r="C7" s="53"/>
      <c r="D7" s="81" t="s">
        <v>48</v>
      </c>
      <c r="E7" s="225" t="s">
        <v>47</v>
      </c>
      <c r="F7" s="226"/>
      <c r="G7" s="226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0" t="s">
        <v>51</v>
      </c>
      <c r="H8" s="18" t="s">
        <v>40</v>
      </c>
      <c r="I8" s="82" t="s">
        <v>54</v>
      </c>
      <c r="J8" s="8"/>
    </row>
    <row r="9" spans="1:15" ht="15.75" hidden="1" customHeight="1" x14ac:dyDescent="0.2">
      <c r="A9" s="2"/>
      <c r="B9" s="2"/>
      <c r="D9" s="80" t="s">
        <v>52</v>
      </c>
      <c r="H9" s="18" t="s">
        <v>34</v>
      </c>
      <c r="I9" s="82" t="s">
        <v>55</v>
      </c>
      <c r="J9" s="8"/>
    </row>
    <row r="10" spans="1:15" ht="15.75" hidden="1" customHeight="1" x14ac:dyDescent="0.2">
      <c r="A10" s="2"/>
      <c r="B10" s="34"/>
      <c r="C10" s="53"/>
      <c r="D10" s="81" t="s">
        <v>48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40"/>
      <c r="E11" s="240"/>
      <c r="F11" s="240"/>
      <c r="G11" s="240"/>
      <c r="H11" s="18" t="s">
        <v>40</v>
      </c>
      <c r="I11" s="84"/>
      <c r="J11" s="8"/>
    </row>
    <row r="12" spans="1:15" ht="15.75" customHeight="1" x14ac:dyDescent="0.2">
      <c r="A12" s="2"/>
      <c r="B12" s="27"/>
      <c r="C12" s="52"/>
      <c r="D12" s="216"/>
      <c r="E12" s="216"/>
      <c r="F12" s="216"/>
      <c r="G12" s="216"/>
      <c r="H12" s="18" t="s">
        <v>34</v>
      </c>
      <c r="I12" s="84"/>
      <c r="J12" s="8"/>
    </row>
    <row r="13" spans="1:15" ht="15.75" customHeight="1" x14ac:dyDescent="0.2">
      <c r="A13" s="2"/>
      <c r="B13" s="28"/>
      <c r="C13" s="53"/>
      <c r="D13" s="85"/>
      <c r="E13" s="219"/>
      <c r="F13" s="220"/>
      <c r="G13" s="22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39"/>
      <c r="F15" s="239"/>
      <c r="G15" s="241"/>
      <c r="H15" s="241"/>
      <c r="I15" s="241" t="s">
        <v>29</v>
      </c>
      <c r="J15" s="242"/>
    </row>
    <row r="16" spans="1:15" ht="23.25" customHeight="1" x14ac:dyDescent="0.2">
      <c r="A16" s="142" t="s">
        <v>24</v>
      </c>
      <c r="B16" s="37" t="s">
        <v>24</v>
      </c>
      <c r="C16" s="58"/>
      <c r="D16" s="59"/>
      <c r="E16" s="205"/>
      <c r="F16" s="206"/>
      <c r="G16" s="205"/>
      <c r="H16" s="206"/>
      <c r="I16" s="205">
        <f>SUMIF(F59:F70,A16,I59:I70)+SUMIF(F59:F70,"PSU",I59:I70)</f>
        <v>0</v>
      </c>
      <c r="J16" s="207"/>
    </row>
    <row r="17" spans="1:10" ht="23.25" customHeight="1" x14ac:dyDescent="0.2">
      <c r="A17" s="142" t="s">
        <v>25</v>
      </c>
      <c r="B17" s="37" t="s">
        <v>25</v>
      </c>
      <c r="C17" s="58"/>
      <c r="D17" s="59"/>
      <c r="E17" s="205"/>
      <c r="F17" s="206"/>
      <c r="G17" s="205"/>
      <c r="H17" s="206"/>
      <c r="I17" s="205">
        <f>SUMIF(F59:F70,A17,I59:I70)</f>
        <v>0</v>
      </c>
      <c r="J17" s="207"/>
    </row>
    <row r="18" spans="1:10" ht="23.25" customHeight="1" x14ac:dyDescent="0.2">
      <c r="A18" s="142" t="s">
        <v>26</v>
      </c>
      <c r="B18" s="37" t="s">
        <v>26</v>
      </c>
      <c r="C18" s="58"/>
      <c r="D18" s="59"/>
      <c r="E18" s="205"/>
      <c r="F18" s="206"/>
      <c r="G18" s="205"/>
      <c r="H18" s="206"/>
      <c r="I18" s="205">
        <f>SUMIF(F59:F70,A18,I59:I70)</f>
        <v>0</v>
      </c>
      <c r="J18" s="207"/>
    </row>
    <row r="19" spans="1:10" ht="23.25" customHeight="1" x14ac:dyDescent="0.2">
      <c r="A19" s="142" t="s">
        <v>99</v>
      </c>
      <c r="B19" s="37" t="s">
        <v>27</v>
      </c>
      <c r="C19" s="58"/>
      <c r="D19" s="59"/>
      <c r="E19" s="205"/>
      <c r="F19" s="206"/>
      <c r="G19" s="205"/>
      <c r="H19" s="206"/>
      <c r="I19" s="205">
        <f>SUMIF(F59:F70,A19,I59:I70)</f>
        <v>0</v>
      </c>
      <c r="J19" s="207"/>
    </row>
    <row r="20" spans="1:10" ht="23.25" customHeight="1" x14ac:dyDescent="0.2">
      <c r="A20" s="142" t="s">
        <v>100</v>
      </c>
      <c r="B20" s="37" t="s">
        <v>28</v>
      </c>
      <c r="C20" s="58"/>
      <c r="D20" s="59"/>
      <c r="E20" s="205"/>
      <c r="F20" s="206"/>
      <c r="G20" s="205"/>
      <c r="H20" s="206"/>
      <c r="I20" s="205">
        <f>SUMIF(F59:F70,A20,I59:I70)</f>
        <v>0</v>
      </c>
      <c r="J20" s="207"/>
    </row>
    <row r="21" spans="1:10" ht="23.25" customHeight="1" x14ac:dyDescent="0.2">
      <c r="A21" s="2"/>
      <c r="B21" s="47" t="s">
        <v>29</v>
      </c>
      <c r="C21" s="60"/>
      <c r="D21" s="61"/>
      <c r="E21" s="208"/>
      <c r="F21" s="243"/>
      <c r="G21" s="208"/>
      <c r="H21" s="243"/>
      <c r="I21" s="208">
        <f>SUM(I16:J20)</f>
        <v>0</v>
      </c>
      <c r="J21" s="209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/>
      <c r="B23" s="37" t="s">
        <v>12</v>
      </c>
      <c r="C23" s="58"/>
      <c r="D23" s="59"/>
      <c r="E23" s="63">
        <v>12</v>
      </c>
      <c r="F23" s="38" t="s">
        <v>0</v>
      </c>
      <c r="G23" s="203">
        <f>ZakladDPHSniVypocet</f>
        <v>0</v>
      </c>
      <c r="H23" s="204"/>
      <c r="I23" s="204"/>
      <c r="J23" s="39" t="str">
        <f t="shared" ref="J23:J28" si="0">Mena</f>
        <v>CZK</v>
      </c>
    </row>
    <row r="24" spans="1:10" ht="23.25" hidden="1" customHeight="1" x14ac:dyDescent="0.2">
      <c r="A24" s="2"/>
      <c r="B24" s="37" t="s">
        <v>13</v>
      </c>
      <c r="C24" s="58"/>
      <c r="D24" s="59"/>
      <c r="E24" s="63">
        <f>SazbaDPH1</f>
        <v>12</v>
      </c>
      <c r="F24" s="38" t="s">
        <v>0</v>
      </c>
      <c r="G24" s="201">
        <f>I23*E23/100</f>
        <v>0</v>
      </c>
      <c r="H24" s="202"/>
      <c r="I24" s="202"/>
      <c r="J24" s="39" t="str">
        <f t="shared" si="0"/>
        <v>CZK</v>
      </c>
    </row>
    <row r="25" spans="1:10" ht="23.25" customHeight="1" x14ac:dyDescent="0.2">
      <c r="A25" s="2"/>
      <c r="B25" s="37" t="s">
        <v>14</v>
      </c>
      <c r="C25" s="58"/>
      <c r="D25" s="59"/>
      <c r="E25" s="63">
        <v>21</v>
      </c>
      <c r="F25" s="38" t="s">
        <v>0</v>
      </c>
      <c r="G25" s="203">
        <f>ZakladDPHZaklVypocet</f>
        <v>0</v>
      </c>
      <c r="H25" s="204"/>
      <c r="I25" s="204"/>
      <c r="J25" s="39" t="str">
        <f t="shared" si="0"/>
        <v>CZK</v>
      </c>
    </row>
    <row r="26" spans="1:10" ht="23.25" hidden="1" customHeight="1" x14ac:dyDescent="0.2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230">
        <f>I25*E25/100</f>
        <v>0</v>
      </c>
      <c r="H26" s="231"/>
      <c r="I26" s="231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232">
        <f>CenaCelkemBezDPH-(ZakladDPHSni+ZakladDPHZakl)</f>
        <v>0</v>
      </c>
      <c r="H27" s="232"/>
      <c r="I27" s="232"/>
      <c r="J27" s="40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11">
        <f>IF(A28&gt;50, ROUNDUP(A27, 0), ROUNDDOWN(A27, 0))</f>
        <v>0</v>
      </c>
      <c r="H28" s="211"/>
      <c r="I28" s="211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10">
        <f>ZakladDPHSni+DPHSni+ZakladDPHZakl+DPHZakl+Zaokrouhleni</f>
        <v>0</v>
      </c>
      <c r="H29" s="210"/>
      <c r="I29" s="210"/>
      <c r="J29" s="122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12"/>
      <c r="E34" s="213"/>
      <c r="G34" s="214"/>
      <c r="H34" s="215"/>
      <c r="I34" s="215"/>
      <c r="J34" s="24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56</v>
      </c>
      <c r="C39" s="196"/>
      <c r="D39" s="196"/>
      <c r="E39" s="196"/>
      <c r="F39" s="99">
        <f>'00 0 Naklady'!AE20+'1 1 Pol'!AE108+'1 2 Pol'!AE13</f>
        <v>0</v>
      </c>
      <c r="G39" s="100">
        <f>'00 0 Naklady'!AF20+'1 1 Pol'!AF108+'1 2 Pol'!AF13</f>
        <v>0</v>
      </c>
      <c r="H39" s="101"/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7">
        <v>2</v>
      </c>
      <c r="B40" s="104"/>
      <c r="C40" s="199" t="s">
        <v>57</v>
      </c>
      <c r="D40" s="199"/>
      <c r="E40" s="199"/>
      <c r="F40" s="105">
        <f>'00 0 Naklady'!AE20</f>
        <v>0</v>
      </c>
      <c r="G40" s="106">
        <f>'00 0 Naklady'!AF20</f>
        <v>0</v>
      </c>
      <c r="H40" s="106"/>
      <c r="I40" s="107">
        <f>F40+G40+H40</f>
        <v>0</v>
      </c>
      <c r="J40" s="108" t="str">
        <f>IF(CenaCelkemVypocet=0,"",I40/CenaCelkemVypocet*100)</f>
        <v/>
      </c>
    </row>
    <row r="41" spans="1:10" ht="25.5" customHeight="1" x14ac:dyDescent="0.2">
      <c r="A41" s="87">
        <v>3</v>
      </c>
      <c r="B41" s="109" t="s">
        <v>58</v>
      </c>
      <c r="C41" s="196" t="s">
        <v>59</v>
      </c>
      <c r="D41" s="196"/>
      <c r="E41" s="196"/>
      <c r="F41" s="110">
        <f>'00 0 Naklady'!AE20</f>
        <v>0</v>
      </c>
      <c r="G41" s="101">
        <f>'00 0 Naklady'!AF20</f>
        <v>0</v>
      </c>
      <c r="H41" s="101"/>
      <c r="I41" s="102">
        <f>F41+G41+H41</f>
        <v>0</v>
      </c>
      <c r="J41" s="103" t="str">
        <f>IF(CenaCelkemVypocet=0,"",I41/CenaCelkemVypocet*100)</f>
        <v/>
      </c>
    </row>
    <row r="42" spans="1:10" ht="25.5" customHeight="1" x14ac:dyDescent="0.2">
      <c r="A42" s="87">
        <v>2</v>
      </c>
      <c r="B42" s="104"/>
      <c r="C42" s="199" t="s">
        <v>60</v>
      </c>
      <c r="D42" s="199"/>
      <c r="E42" s="199"/>
      <c r="F42" s="105"/>
      <c r="G42" s="106"/>
      <c r="H42" s="106"/>
      <c r="I42" s="107"/>
      <c r="J42" s="108"/>
    </row>
    <row r="43" spans="1:10" ht="25.5" customHeight="1" x14ac:dyDescent="0.2">
      <c r="A43" s="87">
        <v>2</v>
      </c>
      <c r="B43" s="104" t="s">
        <v>61</v>
      </c>
      <c r="C43" s="199" t="s">
        <v>44</v>
      </c>
      <c r="D43" s="199"/>
      <c r="E43" s="199"/>
      <c r="F43" s="105">
        <f>'1 1 Pol'!AE108+'1 2 Pol'!AE13</f>
        <v>0</v>
      </c>
      <c r="G43" s="106">
        <f>'1 1 Pol'!AF108+'1 2 Pol'!AF13</f>
        <v>0</v>
      </c>
      <c r="H43" s="106"/>
      <c r="I43" s="107">
        <f>F43+G43+H43</f>
        <v>0</v>
      </c>
      <c r="J43" s="108" t="str">
        <f>IF(CenaCelkemVypocet=0,"",I43/CenaCelkemVypocet*100)</f>
        <v/>
      </c>
    </row>
    <row r="44" spans="1:10" ht="25.5" customHeight="1" x14ac:dyDescent="0.2">
      <c r="A44" s="87">
        <v>3</v>
      </c>
      <c r="B44" s="109" t="s">
        <v>61</v>
      </c>
      <c r="C44" s="196" t="s">
        <v>62</v>
      </c>
      <c r="D44" s="196"/>
      <c r="E44" s="196"/>
      <c r="F44" s="110">
        <f>'1 1 Pol'!AE108</f>
        <v>0</v>
      </c>
      <c r="G44" s="101">
        <f>'1 1 Pol'!AF108</f>
        <v>0</v>
      </c>
      <c r="H44" s="101"/>
      <c r="I44" s="102">
        <f>F44+G44+H44</f>
        <v>0</v>
      </c>
      <c r="J44" s="103" t="str">
        <f>IF(CenaCelkemVypocet=0,"",I44/CenaCelkemVypocet*100)</f>
        <v/>
      </c>
    </row>
    <row r="45" spans="1:10" ht="25.5" customHeight="1" x14ac:dyDescent="0.2">
      <c r="A45" s="87">
        <v>3</v>
      </c>
      <c r="B45" s="109" t="s">
        <v>63</v>
      </c>
      <c r="C45" s="196" t="s">
        <v>64</v>
      </c>
      <c r="D45" s="196"/>
      <c r="E45" s="196"/>
      <c r="F45" s="110">
        <f>'1 2 Pol'!AE13</f>
        <v>0</v>
      </c>
      <c r="G45" s="101">
        <f>'1 2 Pol'!AF13</f>
        <v>0</v>
      </c>
      <c r="H45" s="101"/>
      <c r="I45" s="102">
        <f>F45+G45+H45</f>
        <v>0</v>
      </c>
      <c r="J45" s="103" t="str">
        <f>IF(CenaCelkemVypocet=0,"",I45/CenaCelkemVypocet*100)</f>
        <v/>
      </c>
    </row>
    <row r="46" spans="1:10" ht="25.5" customHeight="1" x14ac:dyDescent="0.2">
      <c r="A46" s="87"/>
      <c r="B46" s="197" t="s">
        <v>65</v>
      </c>
      <c r="C46" s="198"/>
      <c r="D46" s="198"/>
      <c r="E46" s="198"/>
      <c r="F46" s="111">
        <f>SUMIF(A39:A45,"=1",F39:F45)</f>
        <v>0</v>
      </c>
      <c r="G46" s="112">
        <f>SUMIF(A39:A45,"=1",G39:G45)</f>
        <v>0</v>
      </c>
      <c r="H46" s="112">
        <f>SUMIF(A39:A45,"=1",H39:H45)</f>
        <v>0</v>
      </c>
      <c r="I46" s="113">
        <f>SUMIF(A39:A45,"=1",I39:I45)</f>
        <v>0</v>
      </c>
      <c r="J46" s="114">
        <f>SUMIF(A39:A45,"=1",J39:J45)</f>
        <v>0</v>
      </c>
    </row>
    <row r="48" spans="1:10" x14ac:dyDescent="0.2">
      <c r="A48" t="s">
        <v>67</v>
      </c>
      <c r="B48" t="s">
        <v>68</v>
      </c>
    </row>
    <row r="49" spans="1:10" x14ac:dyDescent="0.2">
      <c r="A49" t="s">
        <v>69</v>
      </c>
      <c r="B49" t="s">
        <v>70</v>
      </c>
    </row>
    <row r="50" spans="1:10" x14ac:dyDescent="0.2">
      <c r="A50" t="s">
        <v>71</v>
      </c>
      <c r="B50" t="s">
        <v>72</v>
      </c>
    </row>
    <row r="51" spans="1:10" x14ac:dyDescent="0.2">
      <c r="A51" t="s">
        <v>69</v>
      </c>
      <c r="B51" t="s">
        <v>73</v>
      </c>
    </row>
    <row r="52" spans="1:10" x14ac:dyDescent="0.2">
      <c r="A52" t="s">
        <v>71</v>
      </c>
      <c r="B52" t="s">
        <v>74</v>
      </c>
    </row>
    <row r="53" spans="1:10" x14ac:dyDescent="0.2">
      <c r="A53" t="s">
        <v>71</v>
      </c>
      <c r="B53" t="s">
        <v>75</v>
      </c>
    </row>
    <row r="56" spans="1:10" ht="15.75" x14ac:dyDescent="0.25">
      <c r="B56" s="123" t="s">
        <v>76</v>
      </c>
    </row>
    <row r="58" spans="1:10" ht="25.5" customHeight="1" x14ac:dyDescent="0.2">
      <c r="A58" s="125"/>
      <c r="B58" s="128" t="s">
        <v>17</v>
      </c>
      <c r="C58" s="128" t="s">
        <v>5</v>
      </c>
      <c r="D58" s="129"/>
      <c r="E58" s="129"/>
      <c r="F58" s="130" t="s">
        <v>77</v>
      </c>
      <c r="G58" s="130"/>
      <c r="H58" s="130"/>
      <c r="I58" s="130" t="s">
        <v>29</v>
      </c>
      <c r="J58" s="130" t="s">
        <v>0</v>
      </c>
    </row>
    <row r="59" spans="1:10" ht="36.75" customHeight="1" x14ac:dyDescent="0.2">
      <c r="A59" s="126"/>
      <c r="B59" s="131" t="s">
        <v>78</v>
      </c>
      <c r="C59" s="194" t="s">
        <v>79</v>
      </c>
      <c r="D59" s="195"/>
      <c r="E59" s="195"/>
      <c r="F59" s="138" t="s">
        <v>24</v>
      </c>
      <c r="G59" s="139"/>
      <c r="H59" s="139"/>
      <c r="I59" s="139">
        <f>'1 1 Pol'!G8</f>
        <v>0</v>
      </c>
      <c r="J59" s="135" t="str">
        <f>IF(I71=0,"",I59/I71*100)</f>
        <v/>
      </c>
    </row>
    <row r="60" spans="1:10" ht="36.75" customHeight="1" x14ac:dyDescent="0.2">
      <c r="A60" s="126"/>
      <c r="B60" s="131" t="s">
        <v>80</v>
      </c>
      <c r="C60" s="194" t="s">
        <v>81</v>
      </c>
      <c r="D60" s="195"/>
      <c r="E60" s="195"/>
      <c r="F60" s="138" t="s">
        <v>24</v>
      </c>
      <c r="G60" s="139"/>
      <c r="H60" s="139"/>
      <c r="I60" s="139">
        <f>'1 1 Pol'!G13</f>
        <v>0</v>
      </c>
      <c r="J60" s="135" t="str">
        <f>IF(I71=0,"",I60/I71*100)</f>
        <v/>
      </c>
    </row>
    <row r="61" spans="1:10" ht="36.75" customHeight="1" x14ac:dyDescent="0.2">
      <c r="A61" s="126"/>
      <c r="B61" s="131" t="s">
        <v>82</v>
      </c>
      <c r="C61" s="194" t="s">
        <v>83</v>
      </c>
      <c r="D61" s="195"/>
      <c r="E61" s="195"/>
      <c r="F61" s="138" t="s">
        <v>24</v>
      </c>
      <c r="G61" s="139"/>
      <c r="H61" s="139"/>
      <c r="I61" s="139">
        <f>'1 1 Pol'!G20</f>
        <v>0</v>
      </c>
      <c r="J61" s="135" t="str">
        <f>IF(I71=0,"",I61/I71*100)</f>
        <v/>
      </c>
    </row>
    <row r="62" spans="1:10" ht="36.75" customHeight="1" x14ac:dyDescent="0.2">
      <c r="A62" s="126"/>
      <c r="B62" s="131" t="s">
        <v>84</v>
      </c>
      <c r="C62" s="194" t="s">
        <v>85</v>
      </c>
      <c r="D62" s="195"/>
      <c r="E62" s="195"/>
      <c r="F62" s="138" t="s">
        <v>24</v>
      </c>
      <c r="G62" s="139"/>
      <c r="H62" s="139"/>
      <c r="I62" s="139">
        <f>'1 1 Pol'!G33</f>
        <v>0</v>
      </c>
      <c r="J62" s="135" t="str">
        <f>IF(I71=0,"",I62/I71*100)</f>
        <v/>
      </c>
    </row>
    <row r="63" spans="1:10" ht="36.75" customHeight="1" x14ac:dyDescent="0.2">
      <c r="A63" s="126"/>
      <c r="B63" s="131" t="s">
        <v>86</v>
      </c>
      <c r="C63" s="194" t="s">
        <v>87</v>
      </c>
      <c r="D63" s="195"/>
      <c r="E63" s="195"/>
      <c r="F63" s="138" t="s">
        <v>25</v>
      </c>
      <c r="G63" s="139"/>
      <c r="H63" s="139"/>
      <c r="I63" s="139">
        <f>'1 1 Pol'!G39</f>
        <v>0</v>
      </c>
      <c r="J63" s="135" t="str">
        <f>IF(I71=0,"",I63/I71*100)</f>
        <v/>
      </c>
    </row>
    <row r="64" spans="1:10" ht="36.75" customHeight="1" x14ac:dyDescent="0.2">
      <c r="A64" s="126"/>
      <c r="B64" s="131" t="s">
        <v>88</v>
      </c>
      <c r="C64" s="194" t="s">
        <v>89</v>
      </c>
      <c r="D64" s="195"/>
      <c r="E64" s="195"/>
      <c r="F64" s="138" t="s">
        <v>25</v>
      </c>
      <c r="G64" s="139"/>
      <c r="H64" s="139"/>
      <c r="I64" s="139">
        <f>'1 1 Pol'!G44</f>
        <v>0</v>
      </c>
      <c r="J64" s="135" t="str">
        <f>IF(I71=0,"",I64/I71*100)</f>
        <v/>
      </c>
    </row>
    <row r="65" spans="1:10" ht="36.75" customHeight="1" x14ac:dyDescent="0.2">
      <c r="A65" s="126"/>
      <c r="B65" s="131" t="s">
        <v>90</v>
      </c>
      <c r="C65" s="194" t="s">
        <v>91</v>
      </c>
      <c r="D65" s="195"/>
      <c r="E65" s="195"/>
      <c r="F65" s="138" t="s">
        <v>25</v>
      </c>
      <c r="G65" s="139"/>
      <c r="H65" s="139"/>
      <c r="I65" s="139">
        <f>'1 1 Pol'!G52</f>
        <v>0</v>
      </c>
      <c r="J65" s="135" t="str">
        <f>IF(I71=0,"",I65/I71*100)</f>
        <v/>
      </c>
    </row>
    <row r="66" spans="1:10" ht="36.75" customHeight="1" x14ac:dyDescent="0.2">
      <c r="A66" s="126"/>
      <c r="B66" s="131" t="s">
        <v>92</v>
      </c>
      <c r="C66" s="194" t="s">
        <v>93</v>
      </c>
      <c r="D66" s="195"/>
      <c r="E66" s="195"/>
      <c r="F66" s="138" t="s">
        <v>26</v>
      </c>
      <c r="G66" s="139"/>
      <c r="H66" s="139"/>
      <c r="I66" s="139">
        <f>'1 2 Pol'!G8</f>
        <v>0</v>
      </c>
      <c r="J66" s="135" t="str">
        <f>IF(I71=0,"",I66/I71*100)</f>
        <v/>
      </c>
    </row>
    <row r="67" spans="1:10" ht="36.75" customHeight="1" x14ac:dyDescent="0.2">
      <c r="A67" s="126"/>
      <c r="B67" s="131" t="s">
        <v>94</v>
      </c>
      <c r="C67" s="194" t="s">
        <v>95</v>
      </c>
      <c r="D67" s="195"/>
      <c r="E67" s="195"/>
      <c r="F67" s="138" t="s">
        <v>26</v>
      </c>
      <c r="G67" s="139"/>
      <c r="H67" s="139"/>
      <c r="I67" s="139">
        <f>'1 2 Pol'!G10</f>
        <v>0</v>
      </c>
      <c r="J67" s="135" t="str">
        <f>IF(I71=0,"",I67/I71*100)</f>
        <v/>
      </c>
    </row>
    <row r="68" spans="1:10" ht="36.75" customHeight="1" x14ac:dyDescent="0.2">
      <c r="A68" s="126"/>
      <c r="B68" s="131" t="s">
        <v>96</v>
      </c>
      <c r="C68" s="194" t="s">
        <v>97</v>
      </c>
      <c r="D68" s="195"/>
      <c r="E68" s="195"/>
      <c r="F68" s="138" t="s">
        <v>98</v>
      </c>
      <c r="G68" s="139"/>
      <c r="H68" s="139"/>
      <c r="I68" s="139">
        <f>'1 1 Pol'!G75</f>
        <v>0</v>
      </c>
      <c r="J68" s="135" t="str">
        <f>IF(I71=0,"",I68/I71*100)</f>
        <v/>
      </c>
    </row>
    <row r="69" spans="1:10" ht="36.75" customHeight="1" x14ac:dyDescent="0.2">
      <c r="A69" s="126"/>
      <c r="B69" s="131" t="s">
        <v>99</v>
      </c>
      <c r="C69" s="194" t="s">
        <v>27</v>
      </c>
      <c r="D69" s="195"/>
      <c r="E69" s="195"/>
      <c r="F69" s="138" t="s">
        <v>99</v>
      </c>
      <c r="G69" s="139"/>
      <c r="H69" s="139"/>
      <c r="I69" s="139">
        <f>'00 0 Naklady'!G8</f>
        <v>0</v>
      </c>
      <c r="J69" s="135" t="str">
        <f>IF(I71=0,"",I69/I71*100)</f>
        <v/>
      </c>
    </row>
    <row r="70" spans="1:10" ht="36.75" customHeight="1" x14ac:dyDescent="0.2">
      <c r="A70" s="126"/>
      <c r="B70" s="131" t="s">
        <v>100</v>
      </c>
      <c r="C70" s="194" t="s">
        <v>28</v>
      </c>
      <c r="D70" s="195"/>
      <c r="E70" s="195"/>
      <c r="F70" s="138" t="s">
        <v>100</v>
      </c>
      <c r="G70" s="139"/>
      <c r="H70" s="139"/>
      <c r="I70" s="139">
        <f>'00 0 Naklady'!G16</f>
        <v>0</v>
      </c>
      <c r="J70" s="135" t="str">
        <f>IF(I71=0,"",I70/I71*100)</f>
        <v/>
      </c>
    </row>
    <row r="71" spans="1:10" ht="25.5" customHeight="1" x14ac:dyDescent="0.2">
      <c r="A71" s="127"/>
      <c r="B71" s="132" t="s">
        <v>1</v>
      </c>
      <c r="C71" s="133"/>
      <c r="D71" s="134"/>
      <c r="E71" s="134"/>
      <c r="F71" s="140"/>
      <c r="G71" s="141"/>
      <c r="H71" s="141"/>
      <c r="I71" s="141">
        <f>SUM(I59:I70)</f>
        <v>0</v>
      </c>
      <c r="J71" s="136">
        <f>SUM(J59:J70)</f>
        <v>0</v>
      </c>
    </row>
    <row r="72" spans="1:10" x14ac:dyDescent="0.2">
      <c r="F72" s="86"/>
      <c r="G72" s="86"/>
      <c r="H72" s="86"/>
      <c r="I72" s="86"/>
      <c r="J72" s="137"/>
    </row>
    <row r="73" spans="1:10" x14ac:dyDescent="0.2">
      <c r="F73" s="86"/>
      <c r="G73" s="86"/>
      <c r="H73" s="86"/>
      <c r="I73" s="86"/>
      <c r="J73" s="137"/>
    </row>
    <row r="74" spans="1:10" x14ac:dyDescent="0.2">
      <c r="F74" s="86"/>
      <c r="G74" s="86"/>
      <c r="H74" s="86"/>
      <c r="I74" s="86"/>
      <c r="J74" s="137"/>
    </row>
  </sheetData>
  <sheetProtection algorithmName="SHA-512" hashValue="wZX/9a0FIDmUW05sisK+NJtr/v+Irqq5+fWQ1VBtqBQWpfEcdktdXCWEAfXO9XvhbA+6fQZq30VJ6/vlqfdmrw==" saltValue="xOxuBRLQDs5qH5+tn9hLB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</mergeCells>
  <phoneticPr fontId="0" type="noConversion"/>
  <pageMargins left="0.19685039370078741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49" t="s">
        <v>7</v>
      </c>
      <c r="B2" s="48"/>
      <c r="C2" s="246"/>
      <c r="D2" s="246"/>
      <c r="E2" s="246"/>
      <c r="F2" s="246"/>
      <c r="G2" s="247"/>
    </row>
    <row r="3" spans="1:7" ht="24.95" customHeight="1" x14ac:dyDescent="0.2">
      <c r="A3" s="49" t="s">
        <v>8</v>
      </c>
      <c r="B3" s="48"/>
      <c r="C3" s="246"/>
      <c r="D3" s="246"/>
      <c r="E3" s="246"/>
      <c r="F3" s="246"/>
      <c r="G3" s="247"/>
    </row>
    <row r="4" spans="1:7" ht="24.95" customHeight="1" x14ac:dyDescent="0.2">
      <c r="A4" s="49" t="s">
        <v>9</v>
      </c>
      <c r="B4" s="48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sheetProtection algorithmName="SHA-512" hashValue="aYqwsjhsAbagS7bzxjys1s1CzW0A910qleRmCeX5VSymn5ZX8Ca9lGjseVyzfOVFq/8cwm137wCqoG3WPh4HWA==" saltValue="H1vrrHuR1F6by07dasNKY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41831-24AE-40C2-9DCD-367A290DB9C6}">
  <sheetPr>
    <outlinePr summaryBelow="0"/>
  </sheetPr>
  <dimension ref="A1:BH5000"/>
  <sheetViews>
    <sheetView workbookViewId="0">
      <pane ySplit="7" topLeftCell="A8" activePane="bottomLeft" state="frozen"/>
      <selection pane="bottomLeft" activeCell="E30" sqref="E30"/>
    </sheetView>
  </sheetViews>
  <sheetFormatPr defaultRowHeight="12.75" outlineLevelRow="3" x14ac:dyDescent="0.2"/>
  <cols>
    <col min="1" max="1" width="3.42578125" customWidth="1"/>
    <col min="2" max="2" width="12.7109375" style="124" customWidth="1"/>
    <col min="3" max="3" width="63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101</v>
      </c>
      <c r="B1" s="252"/>
      <c r="C1" s="252"/>
      <c r="D1" s="252"/>
      <c r="E1" s="252"/>
      <c r="F1" s="252"/>
      <c r="G1" s="252"/>
      <c r="AG1" t="s">
        <v>102</v>
      </c>
    </row>
    <row r="2" spans="1:60" ht="25.15" customHeight="1" x14ac:dyDescent="0.2">
      <c r="A2" s="49" t="s">
        <v>7</v>
      </c>
      <c r="B2" s="48" t="s">
        <v>43</v>
      </c>
      <c r="C2" s="253" t="s">
        <v>279</v>
      </c>
      <c r="D2" s="254"/>
      <c r="E2" s="254"/>
      <c r="F2" s="254"/>
      <c r="G2" s="255"/>
      <c r="AG2" t="s">
        <v>103</v>
      </c>
    </row>
    <row r="3" spans="1:60" ht="25.15" customHeight="1" x14ac:dyDescent="0.2">
      <c r="A3" s="49" t="s">
        <v>8</v>
      </c>
      <c r="B3" s="48" t="s">
        <v>104</v>
      </c>
      <c r="C3" s="253" t="s">
        <v>105</v>
      </c>
      <c r="D3" s="254"/>
      <c r="E3" s="254"/>
      <c r="F3" s="254"/>
      <c r="G3" s="255"/>
      <c r="AC3" s="124" t="s">
        <v>106</v>
      </c>
      <c r="AG3" t="s">
        <v>107</v>
      </c>
    </row>
    <row r="4" spans="1:60" ht="25.15" customHeight="1" x14ac:dyDescent="0.2">
      <c r="A4" s="143" t="s">
        <v>9</v>
      </c>
      <c r="B4" s="144" t="s">
        <v>58</v>
      </c>
      <c r="C4" s="256" t="s">
        <v>59</v>
      </c>
      <c r="D4" s="257"/>
      <c r="E4" s="257"/>
      <c r="F4" s="257"/>
      <c r="G4" s="258"/>
      <c r="AG4" t="s">
        <v>108</v>
      </c>
    </row>
    <row r="5" spans="1:60" x14ac:dyDescent="0.2">
      <c r="D5" s="10"/>
    </row>
    <row r="6" spans="1:60" ht="38.25" x14ac:dyDescent="0.2">
      <c r="A6" s="146" t="s">
        <v>109</v>
      </c>
      <c r="B6" s="148" t="s">
        <v>110</v>
      </c>
      <c r="C6" s="148" t="s">
        <v>111</v>
      </c>
      <c r="D6" s="147" t="s">
        <v>112</v>
      </c>
      <c r="E6" s="146" t="s">
        <v>113</v>
      </c>
      <c r="F6" s="145" t="s">
        <v>114</v>
      </c>
      <c r="G6" s="146" t="s">
        <v>29</v>
      </c>
      <c r="H6" s="149" t="s">
        <v>30</v>
      </c>
      <c r="I6" s="149" t="s">
        <v>115</v>
      </c>
      <c r="J6" s="149" t="s">
        <v>31</v>
      </c>
      <c r="K6" s="149" t="s">
        <v>116</v>
      </c>
      <c r="L6" s="149" t="s">
        <v>117</v>
      </c>
      <c r="M6" s="149" t="s">
        <v>118</v>
      </c>
      <c r="N6" s="149" t="s">
        <v>119</v>
      </c>
      <c r="O6" s="149" t="s">
        <v>120</v>
      </c>
      <c r="P6" s="149" t="s">
        <v>121</v>
      </c>
      <c r="Q6" s="149" t="s">
        <v>122</v>
      </c>
      <c r="R6" s="149" t="s">
        <v>123</v>
      </c>
      <c r="S6" s="149" t="s">
        <v>124</v>
      </c>
      <c r="T6" s="149" t="s">
        <v>125</v>
      </c>
      <c r="U6" s="149" t="s">
        <v>126</v>
      </c>
      <c r="V6" s="149" t="s">
        <v>127</v>
      </c>
      <c r="W6" s="149" t="s">
        <v>128</v>
      </c>
      <c r="X6" s="149" t="s">
        <v>129</v>
      </c>
      <c r="Y6" s="149" t="s">
        <v>130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2" t="s">
        <v>131</v>
      </c>
      <c r="B8" s="163" t="s">
        <v>99</v>
      </c>
      <c r="C8" s="177" t="s">
        <v>27</v>
      </c>
      <c r="D8" s="164"/>
      <c r="E8" s="165"/>
      <c r="F8" s="166"/>
      <c r="G8" s="166">
        <f>SUMIF(AG9:AG15,"&lt;&gt;NOR",G9:G15)</f>
        <v>0</v>
      </c>
      <c r="H8" s="166"/>
      <c r="I8" s="166">
        <f>SUM(I9:I15)</f>
        <v>0</v>
      </c>
      <c r="J8" s="166"/>
      <c r="K8" s="166">
        <f>SUM(K9:K15)</f>
        <v>0</v>
      </c>
      <c r="L8" s="166"/>
      <c r="M8" s="166">
        <f>SUM(M9:M15)</f>
        <v>0</v>
      </c>
      <c r="N8" s="165"/>
      <c r="O8" s="165">
        <f>SUM(O9:O15)</f>
        <v>0</v>
      </c>
      <c r="P8" s="165"/>
      <c r="Q8" s="165">
        <f>SUM(Q9:Q15)</f>
        <v>0</v>
      </c>
      <c r="R8" s="166"/>
      <c r="S8" s="166"/>
      <c r="T8" s="167"/>
      <c r="U8" s="161"/>
      <c r="V8" s="161">
        <f>SUM(V9:V15)</f>
        <v>0</v>
      </c>
      <c r="W8" s="161"/>
      <c r="X8" s="161"/>
      <c r="Y8" s="161"/>
      <c r="AG8" t="s">
        <v>132</v>
      </c>
    </row>
    <row r="9" spans="1:60" outlineLevel="1" x14ac:dyDescent="0.2">
      <c r="A9" s="169">
        <v>1</v>
      </c>
      <c r="B9" s="170" t="s">
        <v>133</v>
      </c>
      <c r="C9" s="178" t="s">
        <v>134</v>
      </c>
      <c r="D9" s="171" t="s">
        <v>135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136</v>
      </c>
      <c r="T9" s="175" t="s">
        <v>137</v>
      </c>
      <c r="U9" s="160">
        <v>0</v>
      </c>
      <c r="V9" s="160">
        <f>ROUND(E9*U9,2)</f>
        <v>0</v>
      </c>
      <c r="W9" s="160"/>
      <c r="X9" s="160" t="s">
        <v>138</v>
      </c>
      <c r="Y9" s="160" t="s">
        <v>139</v>
      </c>
      <c r="Z9" s="150"/>
      <c r="AA9" s="150"/>
      <c r="AB9" s="150"/>
      <c r="AC9" s="150"/>
      <c r="AD9" s="150"/>
      <c r="AE9" s="150"/>
      <c r="AF9" s="150"/>
      <c r="AG9" s="150" t="s">
        <v>140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0" t="s">
        <v>141</v>
      </c>
      <c r="D10" s="251"/>
      <c r="E10" s="251"/>
      <c r="F10" s="251"/>
      <c r="G10" s="251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142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69">
        <v>2</v>
      </c>
      <c r="B11" s="170" t="s">
        <v>143</v>
      </c>
      <c r="C11" s="178" t="s">
        <v>144</v>
      </c>
      <c r="D11" s="171" t="s">
        <v>135</v>
      </c>
      <c r="E11" s="172">
        <v>1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136</v>
      </c>
      <c r="T11" s="175" t="s">
        <v>137</v>
      </c>
      <c r="U11" s="160">
        <v>0</v>
      </c>
      <c r="V11" s="160">
        <f>ROUND(E11*U11,2)</f>
        <v>0</v>
      </c>
      <c r="W11" s="160"/>
      <c r="X11" s="160" t="s">
        <v>138</v>
      </c>
      <c r="Y11" s="160" t="s">
        <v>139</v>
      </c>
      <c r="Z11" s="150"/>
      <c r="AA11" s="150"/>
      <c r="AB11" s="150"/>
      <c r="AC11" s="150"/>
      <c r="AD11" s="150"/>
      <c r="AE11" s="150"/>
      <c r="AF11" s="150"/>
      <c r="AG11" s="150" t="s">
        <v>140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2" x14ac:dyDescent="0.2">
      <c r="A12" s="157"/>
      <c r="B12" s="158"/>
      <c r="C12" s="250" t="s">
        <v>145</v>
      </c>
      <c r="D12" s="251"/>
      <c r="E12" s="251"/>
      <c r="F12" s="251"/>
      <c r="G12" s="251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142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76" t="str">
        <f>C12</f>
        <v>Náklady na ztížené provádění stavebních prací v důsledku nepřerušeného provozu na staveništi nebo v případech nepřerušeného provozu v objektech v nichž se stavební práce provádí.</v>
      </c>
      <c r="BB12" s="150"/>
      <c r="BC12" s="150"/>
      <c r="BD12" s="150"/>
      <c r="BE12" s="150"/>
      <c r="BF12" s="150"/>
      <c r="BG12" s="150"/>
      <c r="BH12" s="150"/>
    </row>
    <row r="13" spans="1:60" ht="22.5" outlineLevel="3" x14ac:dyDescent="0.2">
      <c r="A13" s="157"/>
      <c r="B13" s="158"/>
      <c r="C13" s="248" t="s">
        <v>146</v>
      </c>
      <c r="D13" s="249"/>
      <c r="E13" s="249"/>
      <c r="F13" s="249"/>
      <c r="G13" s="249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142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76" t="str">
        <f>C13</f>
        <v>Náklady na ztížené provádění stavebních prací spojených s opravou rozvodů vody v budově – nápojné místo vody a kanalizace pro stavbu bude pouze v pravém křídle budovy.</v>
      </c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69">
        <v>3</v>
      </c>
      <c r="B14" s="170" t="s">
        <v>147</v>
      </c>
      <c r="C14" s="178" t="s">
        <v>148</v>
      </c>
      <c r="D14" s="171" t="s">
        <v>135</v>
      </c>
      <c r="E14" s="172">
        <v>1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4"/>
      <c r="S14" s="174" t="s">
        <v>136</v>
      </c>
      <c r="T14" s="175" t="s">
        <v>137</v>
      </c>
      <c r="U14" s="160">
        <v>0</v>
      </c>
      <c r="V14" s="160">
        <f>ROUND(E14*U14,2)</f>
        <v>0</v>
      </c>
      <c r="W14" s="160"/>
      <c r="X14" s="160" t="s">
        <v>138</v>
      </c>
      <c r="Y14" s="160" t="s">
        <v>139</v>
      </c>
      <c r="Z14" s="150"/>
      <c r="AA14" s="150"/>
      <c r="AB14" s="150"/>
      <c r="AC14" s="150"/>
      <c r="AD14" s="150"/>
      <c r="AE14" s="150"/>
      <c r="AF14" s="150"/>
      <c r="AG14" s="150" t="s">
        <v>140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2" x14ac:dyDescent="0.2">
      <c r="A15" s="157"/>
      <c r="B15" s="158"/>
      <c r="C15" s="250" t="s">
        <v>149</v>
      </c>
      <c r="D15" s="251"/>
      <c r="E15" s="251"/>
      <c r="F15" s="251"/>
      <c r="G15" s="251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142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2" t="s">
        <v>131</v>
      </c>
      <c r="B16" s="163" t="s">
        <v>100</v>
      </c>
      <c r="C16" s="177" t="s">
        <v>28</v>
      </c>
      <c r="D16" s="164"/>
      <c r="E16" s="165"/>
      <c r="F16" s="166"/>
      <c r="G16" s="166">
        <f>SUMIF(AG17:AG18,"&lt;&gt;NOR",G17:G18)</f>
        <v>0</v>
      </c>
      <c r="H16" s="166"/>
      <c r="I16" s="166">
        <f>SUM(I17:I18)</f>
        <v>0</v>
      </c>
      <c r="J16" s="166"/>
      <c r="K16" s="166">
        <f>SUM(K17:K18)</f>
        <v>0</v>
      </c>
      <c r="L16" s="166"/>
      <c r="M16" s="166">
        <f>SUM(M17:M18)</f>
        <v>0</v>
      </c>
      <c r="N16" s="165"/>
      <c r="O16" s="165">
        <f>SUM(O17:O18)</f>
        <v>0</v>
      </c>
      <c r="P16" s="165"/>
      <c r="Q16" s="165">
        <f>SUM(Q17:Q18)</f>
        <v>0</v>
      </c>
      <c r="R16" s="166"/>
      <c r="S16" s="166"/>
      <c r="T16" s="167"/>
      <c r="U16" s="161"/>
      <c r="V16" s="161">
        <f>SUM(V17:V18)</f>
        <v>0</v>
      </c>
      <c r="W16" s="161"/>
      <c r="X16" s="161"/>
      <c r="Y16" s="161"/>
      <c r="AG16" t="s">
        <v>132</v>
      </c>
    </row>
    <row r="17" spans="1:60" outlineLevel="1" x14ac:dyDescent="0.2">
      <c r="A17" s="169">
        <v>4</v>
      </c>
      <c r="B17" s="170" t="s">
        <v>150</v>
      </c>
      <c r="C17" s="178" t="s">
        <v>151</v>
      </c>
      <c r="D17" s="171" t="s">
        <v>135</v>
      </c>
      <c r="E17" s="172">
        <v>1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4"/>
      <c r="S17" s="174" t="s">
        <v>136</v>
      </c>
      <c r="T17" s="175" t="s">
        <v>137</v>
      </c>
      <c r="U17" s="160">
        <v>0</v>
      </c>
      <c r="V17" s="160">
        <f>ROUND(E17*U17,2)</f>
        <v>0</v>
      </c>
      <c r="W17" s="160"/>
      <c r="X17" s="160" t="s">
        <v>138</v>
      </c>
      <c r="Y17" s="160" t="s">
        <v>139</v>
      </c>
      <c r="Z17" s="150"/>
      <c r="AA17" s="150"/>
      <c r="AB17" s="150"/>
      <c r="AC17" s="150"/>
      <c r="AD17" s="150"/>
      <c r="AE17" s="150"/>
      <c r="AF17" s="150"/>
      <c r="AG17" s="150" t="s">
        <v>152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50" t="s">
        <v>153</v>
      </c>
      <c r="D18" s="251"/>
      <c r="E18" s="251"/>
      <c r="F18" s="251"/>
      <c r="G18" s="251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142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76" t="str">
        <f>C18</f>
        <v>Náklady na vyhotovení dokumentace skutečného provedení stavby a její předání objednateli v požadované formě a požadovaném počtu.</v>
      </c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3"/>
      <c r="B19" s="4"/>
      <c r="C19" s="179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v>12</v>
      </c>
      <c r="AF19">
        <v>21</v>
      </c>
      <c r="AG19" t="s">
        <v>117</v>
      </c>
    </row>
    <row r="20" spans="1:60" x14ac:dyDescent="0.2">
      <c r="A20" s="153"/>
      <c r="B20" s="154" t="s">
        <v>29</v>
      </c>
      <c r="C20" s="180"/>
      <c r="D20" s="155"/>
      <c r="E20" s="156"/>
      <c r="F20" s="156"/>
      <c r="G20" s="168">
        <f>G8+G16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f>SUMIF(L7:L18,AE19,G7:G18)</f>
        <v>0</v>
      </c>
      <c r="AF20">
        <f>SUMIF(L7:L18,AF19,G7:G18)</f>
        <v>0</v>
      </c>
      <c r="AG20" t="s">
        <v>154</v>
      </c>
    </row>
    <row r="21" spans="1:60" x14ac:dyDescent="0.2">
      <c r="C21" s="181"/>
      <c r="D21" s="10"/>
      <c r="AG21" t="s">
        <v>155</v>
      </c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ZEeAPSrt6gXllWY6WqRNfmCw9OubgnifmzWW8jk1tdAtgS5RO8pOKsngrvUQ0Ltbsu4cyekko2pqpTE+PsURA==" saltValue="lmwAkaZs+MJlnpfw2ubi4g==" spinCount="100000" sheet="1" formatRows="0"/>
  <mergeCells count="9">
    <mergeCell ref="C13:G13"/>
    <mergeCell ref="C15:G15"/>
    <mergeCell ref="C18:G18"/>
    <mergeCell ref="A1:G1"/>
    <mergeCell ref="C2:G2"/>
    <mergeCell ref="C3:G3"/>
    <mergeCell ref="C4:G4"/>
    <mergeCell ref="C10:G10"/>
    <mergeCell ref="C12:G12"/>
  </mergeCells>
  <pageMargins left="0.19685039370078741" right="0.19685039370078741" top="0.59055118110236215" bottom="0.39370078740157483" header="0" footer="0.19685039370078741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8BB4-1B22-4C8D-9EAB-97F3A3F24696}">
  <sheetPr>
    <outlinePr summaryBelow="0"/>
  </sheetPr>
  <dimension ref="A1:BH5000"/>
  <sheetViews>
    <sheetView workbookViewId="0">
      <pane ySplit="7" topLeftCell="A8" activePane="bottomLeft" state="frozen"/>
      <selection pane="bottomLeft" activeCell="C2" sqref="C2:G2"/>
    </sheetView>
  </sheetViews>
  <sheetFormatPr defaultRowHeight="12.75" outlineLevelRow="3" x14ac:dyDescent="0.2"/>
  <cols>
    <col min="1" max="1" width="3.42578125" customWidth="1"/>
    <col min="2" max="2" width="12.7109375" style="124" customWidth="1"/>
    <col min="3" max="3" width="63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156</v>
      </c>
      <c r="B1" s="252"/>
      <c r="C1" s="252"/>
      <c r="D1" s="252"/>
      <c r="E1" s="252"/>
      <c r="F1" s="252"/>
      <c r="G1" s="252"/>
      <c r="AG1" t="s">
        <v>102</v>
      </c>
    </row>
    <row r="2" spans="1:60" ht="25.15" customHeight="1" x14ac:dyDescent="0.2">
      <c r="A2" s="49" t="s">
        <v>7</v>
      </c>
      <c r="B2" s="48" t="s">
        <v>43</v>
      </c>
      <c r="C2" s="253" t="s">
        <v>279</v>
      </c>
      <c r="D2" s="254"/>
      <c r="E2" s="254"/>
      <c r="F2" s="254"/>
      <c r="G2" s="255"/>
      <c r="AG2" t="s">
        <v>103</v>
      </c>
    </row>
    <row r="3" spans="1:60" ht="25.15" customHeight="1" x14ac:dyDescent="0.2">
      <c r="A3" s="49" t="s">
        <v>8</v>
      </c>
      <c r="B3" s="48" t="s">
        <v>61</v>
      </c>
      <c r="C3" s="253" t="s">
        <v>279</v>
      </c>
      <c r="D3" s="254"/>
      <c r="E3" s="254"/>
      <c r="F3" s="254"/>
      <c r="G3" s="255"/>
      <c r="AC3" s="124" t="s">
        <v>103</v>
      </c>
      <c r="AG3" t="s">
        <v>107</v>
      </c>
    </row>
    <row r="4" spans="1:60" ht="25.15" customHeight="1" x14ac:dyDescent="0.2">
      <c r="A4" s="143" t="s">
        <v>9</v>
      </c>
      <c r="B4" s="144" t="s">
        <v>61</v>
      </c>
      <c r="C4" s="256" t="s">
        <v>62</v>
      </c>
      <c r="D4" s="257"/>
      <c r="E4" s="257"/>
      <c r="F4" s="257"/>
      <c r="G4" s="258"/>
      <c r="AG4" t="s">
        <v>108</v>
      </c>
    </row>
    <row r="5" spans="1:60" x14ac:dyDescent="0.2">
      <c r="D5" s="10"/>
    </row>
    <row r="6" spans="1:60" ht="38.25" x14ac:dyDescent="0.2">
      <c r="A6" s="146" t="s">
        <v>109</v>
      </c>
      <c r="B6" s="148" t="s">
        <v>110</v>
      </c>
      <c r="C6" s="148" t="s">
        <v>111</v>
      </c>
      <c r="D6" s="147" t="s">
        <v>112</v>
      </c>
      <c r="E6" s="146" t="s">
        <v>113</v>
      </c>
      <c r="F6" s="145" t="s">
        <v>114</v>
      </c>
      <c r="G6" s="146" t="s">
        <v>29</v>
      </c>
      <c r="H6" s="149" t="s">
        <v>30</v>
      </c>
      <c r="I6" s="149" t="s">
        <v>115</v>
      </c>
      <c r="J6" s="149" t="s">
        <v>31</v>
      </c>
      <c r="K6" s="149" t="s">
        <v>116</v>
      </c>
      <c r="L6" s="149" t="s">
        <v>117</v>
      </c>
      <c r="M6" s="149" t="s">
        <v>118</v>
      </c>
      <c r="N6" s="149" t="s">
        <v>119</v>
      </c>
      <c r="O6" s="149" t="s">
        <v>120</v>
      </c>
      <c r="P6" s="149" t="s">
        <v>121</v>
      </c>
      <c r="Q6" s="149" t="s">
        <v>122</v>
      </c>
      <c r="R6" s="149" t="s">
        <v>123</v>
      </c>
      <c r="S6" s="149" t="s">
        <v>124</v>
      </c>
      <c r="T6" s="149" t="s">
        <v>125</v>
      </c>
      <c r="U6" s="149" t="s">
        <v>126</v>
      </c>
      <c r="V6" s="149" t="s">
        <v>127</v>
      </c>
      <c r="W6" s="149" t="s">
        <v>128</v>
      </c>
      <c r="X6" s="149" t="s">
        <v>129</v>
      </c>
      <c r="Y6" s="149" t="s">
        <v>130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2" t="s">
        <v>131</v>
      </c>
      <c r="B8" s="163" t="s">
        <v>78</v>
      </c>
      <c r="C8" s="177" t="s">
        <v>79</v>
      </c>
      <c r="D8" s="164"/>
      <c r="E8" s="165"/>
      <c r="F8" s="166"/>
      <c r="G8" s="166">
        <f>SUMIF(AG9:AG12,"&lt;&gt;NOR",G9:G12)</f>
        <v>0</v>
      </c>
      <c r="H8" s="166"/>
      <c r="I8" s="166">
        <f>SUM(I9:I12)</f>
        <v>0</v>
      </c>
      <c r="J8" s="166"/>
      <c r="K8" s="166">
        <f>SUM(K9:K12)</f>
        <v>0</v>
      </c>
      <c r="L8" s="166"/>
      <c r="M8" s="166">
        <f>SUM(M9:M12)</f>
        <v>0</v>
      </c>
      <c r="N8" s="165"/>
      <c r="O8" s="165">
        <f>SUM(O9:O12)</f>
        <v>0.19</v>
      </c>
      <c r="P8" s="165"/>
      <c r="Q8" s="165">
        <f>SUM(Q9:Q12)</f>
        <v>0</v>
      </c>
      <c r="R8" s="166"/>
      <c r="S8" s="166"/>
      <c r="T8" s="167"/>
      <c r="U8" s="161"/>
      <c r="V8" s="161">
        <f>SUM(V9:V12)</f>
        <v>25.28</v>
      </c>
      <c r="W8" s="161"/>
      <c r="X8" s="161"/>
      <c r="Y8" s="161"/>
      <c r="AG8" t="s">
        <v>132</v>
      </c>
    </row>
    <row r="9" spans="1:60" outlineLevel="1" x14ac:dyDescent="0.2">
      <c r="A9" s="169">
        <v>1</v>
      </c>
      <c r="B9" s="170" t="s">
        <v>157</v>
      </c>
      <c r="C9" s="178" t="s">
        <v>158</v>
      </c>
      <c r="D9" s="171" t="s">
        <v>159</v>
      </c>
      <c r="E9" s="172">
        <v>120.38455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2">
        <v>1.58E-3</v>
      </c>
      <c r="O9" s="172">
        <f>ROUND(E9*N9,2)</f>
        <v>0.19</v>
      </c>
      <c r="P9" s="172">
        <v>0</v>
      </c>
      <c r="Q9" s="172">
        <f>ROUND(E9*P9,2)</f>
        <v>0</v>
      </c>
      <c r="R9" s="174" t="s">
        <v>160</v>
      </c>
      <c r="S9" s="174" t="s">
        <v>136</v>
      </c>
      <c r="T9" s="175" t="s">
        <v>136</v>
      </c>
      <c r="U9" s="160">
        <v>0.21</v>
      </c>
      <c r="V9" s="160">
        <f>ROUND(E9*U9,2)</f>
        <v>25.28</v>
      </c>
      <c r="W9" s="160"/>
      <c r="X9" s="160" t="s">
        <v>161</v>
      </c>
      <c r="Y9" s="160" t="s">
        <v>139</v>
      </c>
      <c r="Z9" s="150"/>
      <c r="AA9" s="150"/>
      <c r="AB9" s="150"/>
      <c r="AC9" s="150"/>
      <c r="AD9" s="150"/>
      <c r="AE9" s="150"/>
      <c r="AF9" s="150"/>
      <c r="AG9" s="150" t="s">
        <v>162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33.75" outlineLevel="2" x14ac:dyDescent="0.2">
      <c r="A10" s="157"/>
      <c r="B10" s="158"/>
      <c r="C10" s="191" t="s">
        <v>163</v>
      </c>
      <c r="D10" s="182"/>
      <c r="E10" s="183">
        <v>56.840049999999998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164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3" x14ac:dyDescent="0.2">
      <c r="A11" s="157"/>
      <c r="B11" s="158"/>
      <c r="C11" s="191" t="s">
        <v>165</v>
      </c>
      <c r="D11" s="182"/>
      <c r="E11" s="183">
        <v>38.654899999999998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164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91" t="s">
        <v>166</v>
      </c>
      <c r="D12" s="182"/>
      <c r="E12" s="183">
        <v>24.889600000000002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164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">
      <c r="A13" s="162" t="s">
        <v>131</v>
      </c>
      <c r="B13" s="163" t="s">
        <v>80</v>
      </c>
      <c r="C13" s="177" t="s">
        <v>81</v>
      </c>
      <c r="D13" s="164"/>
      <c r="E13" s="165"/>
      <c r="F13" s="166"/>
      <c r="G13" s="166">
        <f>SUMIF(AG14:AG19,"&lt;&gt;NOR",G14:G19)</f>
        <v>0</v>
      </c>
      <c r="H13" s="166"/>
      <c r="I13" s="166">
        <f>SUM(I14:I19)</f>
        <v>0</v>
      </c>
      <c r="J13" s="166"/>
      <c r="K13" s="166">
        <f>SUM(K14:K19)</f>
        <v>0</v>
      </c>
      <c r="L13" s="166"/>
      <c r="M13" s="166">
        <f>SUM(M14:M19)</f>
        <v>0</v>
      </c>
      <c r="N13" s="165"/>
      <c r="O13" s="165">
        <f>SUM(O14:O19)</f>
        <v>0.02</v>
      </c>
      <c r="P13" s="165"/>
      <c r="Q13" s="165">
        <f>SUM(Q14:Q19)</f>
        <v>0</v>
      </c>
      <c r="R13" s="166"/>
      <c r="S13" s="166"/>
      <c r="T13" s="167"/>
      <c r="U13" s="161"/>
      <c r="V13" s="161">
        <f>SUM(V14:V19)</f>
        <v>108.5</v>
      </c>
      <c r="W13" s="161"/>
      <c r="X13" s="161"/>
      <c r="Y13" s="161"/>
      <c r="AG13" t="s">
        <v>132</v>
      </c>
    </row>
    <row r="14" spans="1:60" ht="56.25" outlineLevel="1" x14ac:dyDescent="0.2">
      <c r="A14" s="169">
        <v>2</v>
      </c>
      <c r="B14" s="170" t="s">
        <v>167</v>
      </c>
      <c r="C14" s="178" t="s">
        <v>168</v>
      </c>
      <c r="D14" s="171" t="s">
        <v>159</v>
      </c>
      <c r="E14" s="172">
        <v>350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2">
        <v>4.0000000000000003E-5</v>
      </c>
      <c r="O14" s="172">
        <f>ROUND(E14*N14,2)</f>
        <v>0.01</v>
      </c>
      <c r="P14" s="172">
        <v>0</v>
      </c>
      <c r="Q14" s="172">
        <f>ROUND(E14*P14,2)</f>
        <v>0</v>
      </c>
      <c r="R14" s="174" t="s">
        <v>169</v>
      </c>
      <c r="S14" s="174" t="s">
        <v>136</v>
      </c>
      <c r="T14" s="175" t="s">
        <v>136</v>
      </c>
      <c r="U14" s="160">
        <v>0.31</v>
      </c>
      <c r="V14" s="160">
        <f>ROUND(E14*U14,2)</f>
        <v>108.5</v>
      </c>
      <c r="W14" s="160"/>
      <c r="X14" s="160" t="s">
        <v>161</v>
      </c>
      <c r="Y14" s="160" t="s">
        <v>139</v>
      </c>
      <c r="Z14" s="150"/>
      <c r="AA14" s="150"/>
      <c r="AB14" s="150"/>
      <c r="AC14" s="150"/>
      <c r="AD14" s="150"/>
      <c r="AE14" s="150"/>
      <c r="AF14" s="150"/>
      <c r="AG14" s="150" t="s">
        <v>162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2" x14ac:dyDescent="0.2">
      <c r="A15" s="157"/>
      <c r="B15" s="158"/>
      <c r="C15" s="191" t="s">
        <v>170</v>
      </c>
      <c r="D15" s="182"/>
      <c r="E15" s="183">
        <v>350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164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69">
        <v>3</v>
      </c>
      <c r="B16" s="170" t="s">
        <v>171</v>
      </c>
      <c r="C16" s="178" t="s">
        <v>172</v>
      </c>
      <c r="D16" s="171" t="s">
        <v>159</v>
      </c>
      <c r="E16" s="172">
        <v>296.17</v>
      </c>
      <c r="F16" s="173"/>
      <c r="G16" s="174">
        <f>ROUND(E16*F16,2)</f>
        <v>0</v>
      </c>
      <c r="H16" s="173"/>
      <c r="I16" s="174">
        <f>ROUND(E16*H16,2)</f>
        <v>0</v>
      </c>
      <c r="J16" s="173"/>
      <c r="K16" s="174">
        <f>ROUND(E16*J16,2)</f>
        <v>0</v>
      </c>
      <c r="L16" s="174">
        <v>21</v>
      </c>
      <c r="M16" s="174">
        <f>G16*(1+L16/100)</f>
        <v>0</v>
      </c>
      <c r="N16" s="172">
        <v>4.0000000000000003E-5</v>
      </c>
      <c r="O16" s="172">
        <f>ROUND(E16*N16,2)</f>
        <v>0.01</v>
      </c>
      <c r="P16" s="172">
        <v>0</v>
      </c>
      <c r="Q16" s="172">
        <f>ROUND(E16*P16,2)</f>
        <v>0</v>
      </c>
      <c r="R16" s="174"/>
      <c r="S16" s="174" t="s">
        <v>173</v>
      </c>
      <c r="T16" s="175" t="s">
        <v>137</v>
      </c>
      <c r="U16" s="160">
        <v>0</v>
      </c>
      <c r="V16" s="160">
        <f>ROUND(E16*U16,2)</f>
        <v>0</v>
      </c>
      <c r="W16" s="160"/>
      <c r="X16" s="160" t="s">
        <v>161</v>
      </c>
      <c r="Y16" s="160" t="s">
        <v>139</v>
      </c>
      <c r="Z16" s="150"/>
      <c r="AA16" s="150"/>
      <c r="AB16" s="150"/>
      <c r="AC16" s="150"/>
      <c r="AD16" s="150"/>
      <c r="AE16" s="150"/>
      <c r="AF16" s="150"/>
      <c r="AG16" s="150" t="s">
        <v>174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2" x14ac:dyDescent="0.2">
      <c r="A17" s="157"/>
      <c r="B17" s="158"/>
      <c r="C17" s="191" t="s">
        <v>175</v>
      </c>
      <c r="D17" s="182"/>
      <c r="E17" s="183">
        <v>145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164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3" x14ac:dyDescent="0.2">
      <c r="A18" s="157"/>
      <c r="B18" s="158"/>
      <c r="C18" s="191" t="s">
        <v>176</v>
      </c>
      <c r="D18" s="182"/>
      <c r="E18" s="183">
        <v>90.47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164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91" t="s">
        <v>177</v>
      </c>
      <c r="D19" s="182"/>
      <c r="E19" s="183">
        <v>60.7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164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x14ac:dyDescent="0.2">
      <c r="A20" s="162" t="s">
        <v>131</v>
      </c>
      <c r="B20" s="163" t="s">
        <v>82</v>
      </c>
      <c r="C20" s="177" t="s">
        <v>83</v>
      </c>
      <c r="D20" s="164"/>
      <c r="E20" s="165"/>
      <c r="F20" s="166"/>
      <c r="G20" s="166">
        <f>SUMIF(AG21:AG32,"&lt;&gt;NOR",G21:G32)</f>
        <v>0</v>
      </c>
      <c r="H20" s="166"/>
      <c r="I20" s="166">
        <f>SUM(I21:I32)</f>
        <v>0</v>
      </c>
      <c r="J20" s="166"/>
      <c r="K20" s="166">
        <f>SUM(K21:K32)</f>
        <v>0</v>
      </c>
      <c r="L20" s="166"/>
      <c r="M20" s="166">
        <f>SUM(M21:M32)</f>
        <v>0</v>
      </c>
      <c r="N20" s="165"/>
      <c r="O20" s="165">
        <f>SUM(O21:O32)</f>
        <v>0.01</v>
      </c>
      <c r="P20" s="165"/>
      <c r="Q20" s="165">
        <f>SUM(Q21:Q32)</f>
        <v>0.77</v>
      </c>
      <c r="R20" s="166"/>
      <c r="S20" s="166"/>
      <c r="T20" s="167"/>
      <c r="U20" s="161"/>
      <c r="V20" s="161">
        <f>SUM(V21:V32)</f>
        <v>24.98</v>
      </c>
      <c r="W20" s="161"/>
      <c r="X20" s="161"/>
      <c r="Y20" s="161"/>
      <c r="AG20" t="s">
        <v>132</v>
      </c>
    </row>
    <row r="21" spans="1:60" outlineLevel="1" x14ac:dyDescent="0.2">
      <c r="A21" s="169">
        <v>4</v>
      </c>
      <c r="B21" s="170" t="s">
        <v>178</v>
      </c>
      <c r="C21" s="178" t="s">
        <v>179</v>
      </c>
      <c r="D21" s="171" t="s">
        <v>180</v>
      </c>
      <c r="E21" s="172">
        <v>4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2">
        <v>1.4E-3</v>
      </c>
      <c r="O21" s="172">
        <f>ROUND(E21*N21,2)</f>
        <v>0.01</v>
      </c>
      <c r="P21" s="172">
        <v>5.0899999999999999E-3</v>
      </c>
      <c r="Q21" s="172">
        <f>ROUND(E21*P21,2)</f>
        <v>0.02</v>
      </c>
      <c r="R21" s="174" t="s">
        <v>181</v>
      </c>
      <c r="S21" s="174" t="s">
        <v>136</v>
      </c>
      <c r="T21" s="175" t="s">
        <v>136</v>
      </c>
      <c r="U21" s="160">
        <v>2.35</v>
      </c>
      <c r="V21" s="160">
        <f>ROUND(E21*U21,2)</f>
        <v>9.4</v>
      </c>
      <c r="W21" s="160"/>
      <c r="X21" s="160" t="s">
        <v>161</v>
      </c>
      <c r="Y21" s="160" t="s">
        <v>139</v>
      </c>
      <c r="Z21" s="150"/>
      <c r="AA21" s="150"/>
      <c r="AB21" s="150"/>
      <c r="AC21" s="150"/>
      <c r="AD21" s="150"/>
      <c r="AE21" s="150"/>
      <c r="AF21" s="150"/>
      <c r="AG21" s="150" t="s">
        <v>162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191" t="s">
        <v>182</v>
      </c>
      <c r="D22" s="182"/>
      <c r="E22" s="183">
        <v>4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164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69">
        <v>5</v>
      </c>
      <c r="B23" s="170" t="s">
        <v>183</v>
      </c>
      <c r="C23" s="178" t="s">
        <v>184</v>
      </c>
      <c r="D23" s="171" t="s">
        <v>159</v>
      </c>
      <c r="E23" s="172">
        <v>6.5007999999999999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2">
        <v>0</v>
      </c>
      <c r="O23" s="172">
        <f>ROUND(E23*N23,2)</f>
        <v>0</v>
      </c>
      <c r="P23" s="172">
        <v>5.0000000000000001E-3</v>
      </c>
      <c r="Q23" s="172">
        <f>ROUND(E23*P23,2)</f>
        <v>0.03</v>
      </c>
      <c r="R23" s="174" t="s">
        <v>185</v>
      </c>
      <c r="S23" s="174" t="s">
        <v>136</v>
      </c>
      <c r="T23" s="175" t="s">
        <v>136</v>
      </c>
      <c r="U23" s="160">
        <v>0.51</v>
      </c>
      <c r="V23" s="160">
        <f>ROUND(E23*U23,2)</f>
        <v>3.32</v>
      </c>
      <c r="W23" s="160"/>
      <c r="X23" s="160" t="s">
        <v>161</v>
      </c>
      <c r="Y23" s="160" t="s">
        <v>139</v>
      </c>
      <c r="Z23" s="150"/>
      <c r="AA23" s="150"/>
      <c r="AB23" s="150"/>
      <c r="AC23" s="150"/>
      <c r="AD23" s="150"/>
      <c r="AE23" s="150"/>
      <c r="AF23" s="150"/>
      <c r="AG23" s="150" t="s">
        <v>162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2" x14ac:dyDescent="0.2">
      <c r="A24" s="157"/>
      <c r="B24" s="158"/>
      <c r="C24" s="191" t="s">
        <v>186</v>
      </c>
      <c r="D24" s="182"/>
      <c r="E24" s="183">
        <v>6.5007999999999999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164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69">
        <v>6</v>
      </c>
      <c r="B25" s="170" t="s">
        <v>187</v>
      </c>
      <c r="C25" s="178" t="s">
        <v>188</v>
      </c>
      <c r="D25" s="171" t="s">
        <v>159</v>
      </c>
      <c r="E25" s="172">
        <v>56.963549999999998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2">
        <v>0</v>
      </c>
      <c r="O25" s="172">
        <f>ROUND(E25*N25,2)</f>
        <v>0</v>
      </c>
      <c r="P25" s="172">
        <v>2E-3</v>
      </c>
      <c r="Q25" s="172">
        <f>ROUND(E25*P25,2)</f>
        <v>0.11</v>
      </c>
      <c r="R25" s="174" t="s">
        <v>185</v>
      </c>
      <c r="S25" s="174" t="s">
        <v>136</v>
      </c>
      <c r="T25" s="175" t="s">
        <v>136</v>
      </c>
      <c r="U25" s="160">
        <v>0.1</v>
      </c>
      <c r="V25" s="160">
        <f>ROUND(E25*U25,2)</f>
        <v>5.7</v>
      </c>
      <c r="W25" s="160"/>
      <c r="X25" s="160" t="s">
        <v>161</v>
      </c>
      <c r="Y25" s="160" t="s">
        <v>139</v>
      </c>
      <c r="Z25" s="150"/>
      <c r="AA25" s="150"/>
      <c r="AB25" s="150"/>
      <c r="AC25" s="150"/>
      <c r="AD25" s="150"/>
      <c r="AE25" s="150"/>
      <c r="AF25" s="150"/>
      <c r="AG25" s="150" t="s">
        <v>162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2" x14ac:dyDescent="0.2">
      <c r="A26" s="157"/>
      <c r="B26" s="158"/>
      <c r="C26" s="191" t="s">
        <v>189</v>
      </c>
      <c r="D26" s="182"/>
      <c r="E26" s="183">
        <v>23.660049999999998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164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">
      <c r="A27" s="157"/>
      <c r="B27" s="158"/>
      <c r="C27" s="191" t="s">
        <v>190</v>
      </c>
      <c r="D27" s="182"/>
      <c r="E27" s="183">
        <v>21.812899999999999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164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91" t="s">
        <v>191</v>
      </c>
      <c r="D28" s="182"/>
      <c r="E28" s="183">
        <v>11.490600000000001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164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69">
        <v>7</v>
      </c>
      <c r="B29" s="170" t="s">
        <v>192</v>
      </c>
      <c r="C29" s="178" t="s">
        <v>193</v>
      </c>
      <c r="D29" s="171" t="s">
        <v>159</v>
      </c>
      <c r="E29" s="172">
        <v>50.46275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2">
        <v>0</v>
      </c>
      <c r="O29" s="172">
        <f>ROUND(E29*N29,2)</f>
        <v>0</v>
      </c>
      <c r="P29" s="172">
        <v>1.2E-2</v>
      </c>
      <c r="Q29" s="172">
        <f>ROUND(E29*P29,2)</f>
        <v>0.61</v>
      </c>
      <c r="R29" s="174"/>
      <c r="S29" s="174" t="s">
        <v>173</v>
      </c>
      <c r="T29" s="175" t="s">
        <v>136</v>
      </c>
      <c r="U29" s="160">
        <v>0.13</v>
      </c>
      <c r="V29" s="160">
        <f>ROUND(E29*U29,2)</f>
        <v>6.56</v>
      </c>
      <c r="W29" s="160"/>
      <c r="X29" s="160" t="s">
        <v>161</v>
      </c>
      <c r="Y29" s="160" t="s">
        <v>139</v>
      </c>
      <c r="Z29" s="150"/>
      <c r="AA29" s="150"/>
      <c r="AB29" s="150"/>
      <c r="AC29" s="150"/>
      <c r="AD29" s="150"/>
      <c r="AE29" s="150"/>
      <c r="AF29" s="150"/>
      <c r="AG29" s="150" t="s">
        <v>162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2" x14ac:dyDescent="0.2">
      <c r="A30" s="157"/>
      <c r="B30" s="158"/>
      <c r="C30" s="191" t="s">
        <v>194</v>
      </c>
      <c r="D30" s="182"/>
      <c r="E30" s="183">
        <v>17.15925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164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3" x14ac:dyDescent="0.2">
      <c r="A31" s="157"/>
      <c r="B31" s="158"/>
      <c r="C31" s="191" t="s">
        <v>190</v>
      </c>
      <c r="D31" s="182"/>
      <c r="E31" s="183">
        <v>21.812899999999999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164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191" t="s">
        <v>191</v>
      </c>
      <c r="D32" s="182"/>
      <c r="E32" s="183">
        <v>11.490600000000001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164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x14ac:dyDescent="0.2">
      <c r="A33" s="162" t="s">
        <v>131</v>
      </c>
      <c r="B33" s="163" t="s">
        <v>84</v>
      </c>
      <c r="C33" s="177" t="s">
        <v>85</v>
      </c>
      <c r="D33" s="164"/>
      <c r="E33" s="165"/>
      <c r="F33" s="166"/>
      <c r="G33" s="166">
        <f>SUMIF(AG34:AG38,"&lt;&gt;NOR",G34:G38)</f>
        <v>0</v>
      </c>
      <c r="H33" s="166"/>
      <c r="I33" s="166">
        <f>SUM(I34:I38)</f>
        <v>0</v>
      </c>
      <c r="J33" s="166"/>
      <c r="K33" s="166">
        <f>SUM(K34:K38)</f>
        <v>0</v>
      </c>
      <c r="L33" s="166"/>
      <c r="M33" s="166">
        <f>SUM(M34:M38)</f>
        <v>0</v>
      </c>
      <c r="N33" s="165"/>
      <c r="O33" s="165">
        <f>SUM(O34:O38)</f>
        <v>0</v>
      </c>
      <c r="P33" s="165"/>
      <c r="Q33" s="165">
        <f>SUM(Q34:Q38)</f>
        <v>0</v>
      </c>
      <c r="R33" s="166"/>
      <c r="S33" s="166"/>
      <c r="T33" s="167"/>
      <c r="U33" s="161"/>
      <c r="V33" s="161">
        <f>SUM(V34:V38)</f>
        <v>0.56999999999999995</v>
      </c>
      <c r="W33" s="161"/>
      <c r="X33" s="161"/>
      <c r="Y33" s="161"/>
      <c r="AG33" t="s">
        <v>132</v>
      </c>
    </row>
    <row r="34" spans="1:60" ht="22.5" outlineLevel="1" x14ac:dyDescent="0.2">
      <c r="A34" s="169">
        <v>8</v>
      </c>
      <c r="B34" s="170" t="s">
        <v>195</v>
      </c>
      <c r="C34" s="178" t="s">
        <v>196</v>
      </c>
      <c r="D34" s="171" t="s">
        <v>197</v>
      </c>
      <c r="E34" s="172">
        <v>0.22165000000000001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4" t="s">
        <v>198</v>
      </c>
      <c r="S34" s="174" t="s">
        <v>136</v>
      </c>
      <c r="T34" s="175" t="s">
        <v>136</v>
      </c>
      <c r="U34" s="160">
        <v>2.58</v>
      </c>
      <c r="V34" s="160">
        <f>ROUND(E34*U34,2)</f>
        <v>0.56999999999999995</v>
      </c>
      <c r="W34" s="160"/>
      <c r="X34" s="160" t="s">
        <v>199</v>
      </c>
      <c r="Y34" s="160" t="s">
        <v>139</v>
      </c>
      <c r="Z34" s="150"/>
      <c r="AA34" s="150"/>
      <c r="AB34" s="150"/>
      <c r="AC34" s="150"/>
      <c r="AD34" s="150"/>
      <c r="AE34" s="150"/>
      <c r="AF34" s="150"/>
      <c r="AG34" s="150" t="s">
        <v>200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2" x14ac:dyDescent="0.2">
      <c r="A35" s="157"/>
      <c r="B35" s="158"/>
      <c r="C35" s="259" t="s">
        <v>201</v>
      </c>
      <c r="D35" s="260"/>
      <c r="E35" s="260"/>
      <c r="F35" s="260"/>
      <c r="G35" s="2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202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2" x14ac:dyDescent="0.2">
      <c r="A36" s="157"/>
      <c r="B36" s="158"/>
      <c r="C36" s="191" t="s">
        <v>203</v>
      </c>
      <c r="D36" s="182"/>
      <c r="E36" s="183"/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164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3" x14ac:dyDescent="0.2">
      <c r="A37" s="157"/>
      <c r="B37" s="158"/>
      <c r="C37" s="191" t="s">
        <v>204</v>
      </c>
      <c r="D37" s="182"/>
      <c r="E37" s="183"/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164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3" x14ac:dyDescent="0.2">
      <c r="A38" s="157"/>
      <c r="B38" s="158"/>
      <c r="C38" s="191" t="s">
        <v>205</v>
      </c>
      <c r="D38" s="182"/>
      <c r="E38" s="183">
        <v>0.22165000000000001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164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162" t="s">
        <v>131</v>
      </c>
      <c r="B39" s="163" t="s">
        <v>86</v>
      </c>
      <c r="C39" s="177" t="s">
        <v>87</v>
      </c>
      <c r="D39" s="164"/>
      <c r="E39" s="165"/>
      <c r="F39" s="166"/>
      <c r="G39" s="166">
        <f>SUMIF(AG40:AG43,"&lt;&gt;NOR",G40:G43)</f>
        <v>0</v>
      </c>
      <c r="H39" s="166"/>
      <c r="I39" s="166">
        <f>SUM(I40:I43)</f>
        <v>0</v>
      </c>
      <c r="J39" s="166"/>
      <c r="K39" s="166">
        <f>SUM(K40:K43)</f>
        <v>0</v>
      </c>
      <c r="L39" s="166"/>
      <c r="M39" s="166">
        <f>SUM(M40:M43)</f>
        <v>0</v>
      </c>
      <c r="N39" s="165"/>
      <c r="O39" s="165">
        <f>SUM(O40:O43)</f>
        <v>0.04</v>
      </c>
      <c r="P39" s="165"/>
      <c r="Q39" s="165">
        <f>SUM(Q40:Q43)</f>
        <v>0</v>
      </c>
      <c r="R39" s="166"/>
      <c r="S39" s="166"/>
      <c r="T39" s="167"/>
      <c r="U39" s="161"/>
      <c r="V39" s="161">
        <f>SUM(V40:V43)</f>
        <v>27.74</v>
      </c>
      <c r="W39" s="161"/>
      <c r="X39" s="161"/>
      <c r="Y39" s="161"/>
      <c r="AG39" t="s">
        <v>132</v>
      </c>
    </row>
    <row r="40" spans="1:60" ht="22.5" outlineLevel="1" x14ac:dyDescent="0.2">
      <c r="A40" s="169">
        <v>9</v>
      </c>
      <c r="B40" s="170" t="s">
        <v>206</v>
      </c>
      <c r="C40" s="178" t="s">
        <v>207</v>
      </c>
      <c r="D40" s="171" t="s">
        <v>208</v>
      </c>
      <c r="E40" s="172">
        <v>20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2">
        <v>2.0100000000000001E-3</v>
      </c>
      <c r="O40" s="172">
        <f>ROUND(E40*N40,2)</f>
        <v>0.04</v>
      </c>
      <c r="P40" s="172">
        <v>0</v>
      </c>
      <c r="Q40" s="172">
        <f>ROUND(E40*P40,2)</f>
        <v>0</v>
      </c>
      <c r="R40" s="174" t="s">
        <v>209</v>
      </c>
      <c r="S40" s="174" t="s">
        <v>136</v>
      </c>
      <c r="T40" s="175" t="s">
        <v>136</v>
      </c>
      <c r="U40" s="160">
        <v>1.387</v>
      </c>
      <c r="V40" s="160">
        <f>ROUND(E40*U40,2)</f>
        <v>27.74</v>
      </c>
      <c r="W40" s="160"/>
      <c r="X40" s="160" t="s">
        <v>161</v>
      </c>
      <c r="Y40" s="160" t="s">
        <v>139</v>
      </c>
      <c r="Z40" s="150"/>
      <c r="AA40" s="150"/>
      <c r="AB40" s="150"/>
      <c r="AC40" s="150"/>
      <c r="AD40" s="150"/>
      <c r="AE40" s="150"/>
      <c r="AF40" s="150"/>
      <c r="AG40" s="150" t="s">
        <v>162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2" x14ac:dyDescent="0.2">
      <c r="A41" s="157"/>
      <c r="B41" s="158"/>
      <c r="C41" s="250" t="s">
        <v>210</v>
      </c>
      <c r="D41" s="251"/>
      <c r="E41" s="251"/>
      <c r="F41" s="251"/>
      <c r="G41" s="251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142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76" t="str">
        <f>C41</f>
        <v>Do otvoru kolem kabelu ve stěně se vstříkne požární pěna. Po zaschnutí se na stěně kolem kabelu provede požárně ochranná stěrka z obou stran. Cena obsahuje dodávku pěny a stěrky.</v>
      </c>
      <c r="BB41" s="150"/>
      <c r="BC41" s="150"/>
      <c r="BD41" s="150"/>
      <c r="BE41" s="150"/>
      <c r="BF41" s="150"/>
      <c r="BG41" s="150"/>
      <c r="BH41" s="150"/>
    </row>
    <row r="42" spans="1:60" outlineLevel="3" x14ac:dyDescent="0.2">
      <c r="A42" s="157"/>
      <c r="B42" s="158"/>
      <c r="C42" s="248" t="s">
        <v>211</v>
      </c>
      <c r="D42" s="249"/>
      <c r="E42" s="249"/>
      <c r="F42" s="249"/>
      <c r="G42" s="249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142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2" x14ac:dyDescent="0.2">
      <c r="A43" s="157"/>
      <c r="B43" s="158"/>
      <c r="C43" s="191" t="s">
        <v>212</v>
      </c>
      <c r="D43" s="182"/>
      <c r="E43" s="183">
        <v>20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164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">
      <c r="A44" s="162" t="s">
        <v>131</v>
      </c>
      <c r="B44" s="163" t="s">
        <v>88</v>
      </c>
      <c r="C44" s="177" t="s">
        <v>89</v>
      </c>
      <c r="D44" s="164"/>
      <c r="E44" s="165"/>
      <c r="F44" s="166"/>
      <c r="G44" s="166">
        <f>SUMIF(AG45:AG51,"&lt;&gt;NOR",G45:G51)</f>
        <v>0</v>
      </c>
      <c r="H44" s="166"/>
      <c r="I44" s="166">
        <f>SUM(I45:I51)</f>
        <v>0</v>
      </c>
      <c r="J44" s="166"/>
      <c r="K44" s="166">
        <f>SUM(K45:K51)</f>
        <v>0</v>
      </c>
      <c r="L44" s="166"/>
      <c r="M44" s="166">
        <f>SUM(M45:M51)</f>
        <v>0</v>
      </c>
      <c r="N44" s="165"/>
      <c r="O44" s="165">
        <f>SUM(O45:O51)</f>
        <v>0.08</v>
      </c>
      <c r="P44" s="165"/>
      <c r="Q44" s="165">
        <f>SUM(Q45:Q51)</f>
        <v>0</v>
      </c>
      <c r="R44" s="166"/>
      <c r="S44" s="166"/>
      <c r="T44" s="167"/>
      <c r="U44" s="161"/>
      <c r="V44" s="161">
        <f>SUM(V45:V51)</f>
        <v>16.39</v>
      </c>
      <c r="W44" s="161"/>
      <c r="X44" s="161"/>
      <c r="Y44" s="161"/>
      <c r="AG44" t="s">
        <v>132</v>
      </c>
    </row>
    <row r="45" spans="1:60" ht="22.5" outlineLevel="1" x14ac:dyDescent="0.2">
      <c r="A45" s="169">
        <v>10</v>
      </c>
      <c r="B45" s="170" t="s">
        <v>213</v>
      </c>
      <c r="C45" s="178" t="s">
        <v>214</v>
      </c>
      <c r="D45" s="171" t="s">
        <v>208</v>
      </c>
      <c r="E45" s="172">
        <v>11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2">
        <v>7.3200000000000001E-3</v>
      </c>
      <c r="O45" s="172">
        <f>ROUND(E45*N45,2)</f>
        <v>0.08</v>
      </c>
      <c r="P45" s="172">
        <v>0</v>
      </c>
      <c r="Q45" s="172">
        <f>ROUND(E45*P45,2)</f>
        <v>0</v>
      </c>
      <c r="R45" s="174" t="s">
        <v>169</v>
      </c>
      <c r="S45" s="174" t="s">
        <v>136</v>
      </c>
      <c r="T45" s="175" t="s">
        <v>136</v>
      </c>
      <c r="U45" s="160">
        <v>1.49</v>
      </c>
      <c r="V45" s="160">
        <f>ROUND(E45*U45,2)</f>
        <v>16.39</v>
      </c>
      <c r="W45" s="160"/>
      <c r="X45" s="160" t="s">
        <v>161</v>
      </c>
      <c r="Y45" s="160" t="s">
        <v>139</v>
      </c>
      <c r="Z45" s="150"/>
      <c r="AA45" s="150"/>
      <c r="AB45" s="150"/>
      <c r="AC45" s="150"/>
      <c r="AD45" s="150"/>
      <c r="AE45" s="150"/>
      <c r="AF45" s="150"/>
      <c r="AG45" s="150" t="s">
        <v>162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2" x14ac:dyDescent="0.2">
      <c r="A46" s="157"/>
      <c r="B46" s="158"/>
      <c r="C46" s="191" t="s">
        <v>215</v>
      </c>
      <c r="D46" s="182"/>
      <c r="E46" s="183">
        <v>5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164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191" t="s">
        <v>216</v>
      </c>
      <c r="D47" s="182"/>
      <c r="E47" s="183">
        <v>6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164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2.5" outlineLevel="1" x14ac:dyDescent="0.2">
      <c r="A48" s="169">
        <v>11</v>
      </c>
      <c r="B48" s="170" t="s">
        <v>217</v>
      </c>
      <c r="C48" s="178" t="s">
        <v>218</v>
      </c>
      <c r="D48" s="171" t="s">
        <v>159</v>
      </c>
      <c r="E48" s="172">
        <v>125.2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4"/>
      <c r="S48" s="174" t="s">
        <v>173</v>
      </c>
      <c r="T48" s="175" t="s">
        <v>137</v>
      </c>
      <c r="U48" s="160">
        <v>0</v>
      </c>
      <c r="V48" s="160">
        <f>ROUND(E48*U48,2)</f>
        <v>0</v>
      </c>
      <c r="W48" s="160"/>
      <c r="X48" s="160" t="s">
        <v>219</v>
      </c>
      <c r="Y48" s="160" t="s">
        <v>139</v>
      </c>
      <c r="Z48" s="150"/>
      <c r="AA48" s="150"/>
      <c r="AB48" s="150"/>
      <c r="AC48" s="150"/>
      <c r="AD48" s="150"/>
      <c r="AE48" s="150"/>
      <c r="AF48" s="150"/>
      <c r="AG48" s="150" t="s">
        <v>220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2" x14ac:dyDescent="0.2">
      <c r="A49" s="157"/>
      <c r="B49" s="158"/>
      <c r="C49" s="250" t="s">
        <v>221</v>
      </c>
      <c r="D49" s="251"/>
      <c r="E49" s="251"/>
      <c r="F49" s="251"/>
      <c r="G49" s="251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142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 x14ac:dyDescent="0.2">
      <c r="A50" s="169">
        <v>12</v>
      </c>
      <c r="B50" s="170" t="s">
        <v>222</v>
      </c>
      <c r="C50" s="178" t="s">
        <v>223</v>
      </c>
      <c r="D50" s="171" t="s">
        <v>159</v>
      </c>
      <c r="E50" s="172">
        <v>6.5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4"/>
      <c r="S50" s="174" t="s">
        <v>173</v>
      </c>
      <c r="T50" s="175" t="s">
        <v>137</v>
      </c>
      <c r="U50" s="160">
        <v>0</v>
      </c>
      <c r="V50" s="160">
        <f>ROUND(E50*U50,2)</f>
        <v>0</v>
      </c>
      <c r="W50" s="160"/>
      <c r="X50" s="160" t="s">
        <v>219</v>
      </c>
      <c r="Y50" s="160" t="s">
        <v>139</v>
      </c>
      <c r="Z50" s="150"/>
      <c r="AA50" s="150"/>
      <c r="AB50" s="150"/>
      <c r="AC50" s="150"/>
      <c r="AD50" s="150"/>
      <c r="AE50" s="150"/>
      <c r="AF50" s="150"/>
      <c r="AG50" s="150" t="s">
        <v>220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2" x14ac:dyDescent="0.2">
      <c r="A51" s="157"/>
      <c r="B51" s="158"/>
      <c r="C51" s="250" t="s">
        <v>221</v>
      </c>
      <c r="D51" s="251"/>
      <c r="E51" s="251"/>
      <c r="F51" s="251"/>
      <c r="G51" s="251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142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x14ac:dyDescent="0.2">
      <c r="A52" s="162" t="s">
        <v>131</v>
      </c>
      <c r="B52" s="163" t="s">
        <v>90</v>
      </c>
      <c r="C52" s="177" t="s">
        <v>91</v>
      </c>
      <c r="D52" s="164"/>
      <c r="E52" s="165"/>
      <c r="F52" s="166"/>
      <c r="G52" s="166">
        <f>SUMIF(AG53:AG74,"&lt;&gt;NOR",G53:G74)</f>
        <v>0</v>
      </c>
      <c r="H52" s="166"/>
      <c r="I52" s="166">
        <f>SUM(I53:I74)</f>
        <v>0</v>
      </c>
      <c r="J52" s="166"/>
      <c r="K52" s="166">
        <f>SUM(K53:K74)</f>
        <v>0</v>
      </c>
      <c r="L52" s="166"/>
      <c r="M52" s="166">
        <f>SUM(M53:M74)</f>
        <v>0</v>
      </c>
      <c r="N52" s="165"/>
      <c r="O52" s="165">
        <f>SUM(O53:O74)</f>
        <v>0.36</v>
      </c>
      <c r="P52" s="165"/>
      <c r="Q52" s="165">
        <f>SUM(Q53:Q74)</f>
        <v>0</v>
      </c>
      <c r="R52" s="166"/>
      <c r="S52" s="166"/>
      <c r="T52" s="167"/>
      <c r="U52" s="161"/>
      <c r="V52" s="161">
        <f>SUM(V53:V74)</f>
        <v>131.28</v>
      </c>
      <c r="W52" s="161"/>
      <c r="X52" s="161"/>
      <c r="Y52" s="161"/>
      <c r="AG52" t="s">
        <v>132</v>
      </c>
    </row>
    <row r="53" spans="1:60" outlineLevel="1" x14ac:dyDescent="0.2">
      <c r="A53" s="184">
        <v>13</v>
      </c>
      <c r="B53" s="185" t="s">
        <v>224</v>
      </c>
      <c r="C53" s="192" t="s">
        <v>225</v>
      </c>
      <c r="D53" s="186" t="s">
        <v>159</v>
      </c>
      <c r="E53" s="187">
        <v>990.94455000000005</v>
      </c>
      <c r="F53" s="188"/>
      <c r="G53" s="189">
        <f>ROUND(E53*F53,2)</f>
        <v>0</v>
      </c>
      <c r="H53" s="188"/>
      <c r="I53" s="189">
        <f>ROUND(E53*H53,2)</f>
        <v>0</v>
      </c>
      <c r="J53" s="188"/>
      <c r="K53" s="189">
        <f>ROUND(E53*J53,2)</f>
        <v>0</v>
      </c>
      <c r="L53" s="189">
        <v>21</v>
      </c>
      <c r="M53" s="189">
        <f>G53*(1+L53/100)</f>
        <v>0</v>
      </c>
      <c r="N53" s="187">
        <v>6.9999999999999994E-5</v>
      </c>
      <c r="O53" s="187">
        <f>ROUND(E53*N53,2)</f>
        <v>7.0000000000000007E-2</v>
      </c>
      <c r="P53" s="187">
        <v>0</v>
      </c>
      <c r="Q53" s="187">
        <f>ROUND(E53*P53,2)</f>
        <v>0</v>
      </c>
      <c r="R53" s="189" t="s">
        <v>226</v>
      </c>
      <c r="S53" s="189" t="s">
        <v>136</v>
      </c>
      <c r="T53" s="190" t="s">
        <v>136</v>
      </c>
      <c r="U53" s="160">
        <v>3.2480000000000002E-2</v>
      </c>
      <c r="V53" s="160">
        <f>ROUND(E53*U53,2)</f>
        <v>32.19</v>
      </c>
      <c r="W53" s="160"/>
      <c r="X53" s="160" t="s">
        <v>161</v>
      </c>
      <c r="Y53" s="160" t="s">
        <v>139</v>
      </c>
      <c r="Z53" s="150"/>
      <c r="AA53" s="150"/>
      <c r="AB53" s="150"/>
      <c r="AC53" s="150"/>
      <c r="AD53" s="150"/>
      <c r="AE53" s="150"/>
      <c r="AF53" s="150"/>
      <c r="AG53" s="150" t="s">
        <v>162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9">
        <v>14</v>
      </c>
      <c r="B54" s="170" t="s">
        <v>227</v>
      </c>
      <c r="C54" s="178" t="s">
        <v>228</v>
      </c>
      <c r="D54" s="171" t="s">
        <v>159</v>
      </c>
      <c r="E54" s="172">
        <v>990.94455000000005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2">
        <v>2.9E-4</v>
      </c>
      <c r="O54" s="172">
        <f>ROUND(E54*N54,2)</f>
        <v>0.28999999999999998</v>
      </c>
      <c r="P54" s="172">
        <v>0</v>
      </c>
      <c r="Q54" s="172">
        <f>ROUND(E54*P54,2)</f>
        <v>0</v>
      </c>
      <c r="R54" s="174" t="s">
        <v>226</v>
      </c>
      <c r="S54" s="174" t="s">
        <v>136</v>
      </c>
      <c r="T54" s="175" t="s">
        <v>136</v>
      </c>
      <c r="U54" s="160">
        <v>0.1</v>
      </c>
      <c r="V54" s="160">
        <f>ROUND(E54*U54,2)</f>
        <v>99.09</v>
      </c>
      <c r="W54" s="160"/>
      <c r="X54" s="160" t="s">
        <v>161</v>
      </c>
      <c r="Y54" s="160" t="s">
        <v>139</v>
      </c>
      <c r="Z54" s="150"/>
      <c r="AA54" s="150"/>
      <c r="AB54" s="150"/>
      <c r="AC54" s="150"/>
      <c r="AD54" s="150"/>
      <c r="AE54" s="150"/>
      <c r="AF54" s="150"/>
      <c r="AG54" s="150" t="s">
        <v>162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.5" outlineLevel="2" x14ac:dyDescent="0.2">
      <c r="A55" s="157"/>
      <c r="B55" s="158"/>
      <c r="C55" s="191" t="s">
        <v>229</v>
      </c>
      <c r="D55" s="182"/>
      <c r="E55" s="183">
        <v>112.4042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164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191" t="s">
        <v>230</v>
      </c>
      <c r="D56" s="182"/>
      <c r="E56" s="183">
        <v>23.16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164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 x14ac:dyDescent="0.2">
      <c r="A57" s="157"/>
      <c r="B57" s="158"/>
      <c r="C57" s="191" t="s">
        <v>231</v>
      </c>
      <c r="D57" s="182"/>
      <c r="E57" s="183">
        <v>74.423299999999998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164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3" x14ac:dyDescent="0.2">
      <c r="A58" s="157"/>
      <c r="B58" s="158"/>
      <c r="C58" s="191" t="s">
        <v>232</v>
      </c>
      <c r="D58" s="182"/>
      <c r="E58" s="183">
        <v>13.8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164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191" t="s">
        <v>233</v>
      </c>
      <c r="D59" s="182"/>
      <c r="E59" s="183">
        <v>77.221299999999999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164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191" t="s">
        <v>234</v>
      </c>
      <c r="D60" s="182"/>
      <c r="E60" s="183">
        <v>29.054099999999998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164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191" t="s">
        <v>235</v>
      </c>
      <c r="D61" s="182"/>
      <c r="E61" s="183">
        <v>74.656499999999994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164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191" t="s">
        <v>236</v>
      </c>
      <c r="D62" s="182"/>
      <c r="E62" s="183">
        <v>13.217599999999999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164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191" t="s">
        <v>237</v>
      </c>
      <c r="D63" s="182"/>
      <c r="E63" s="183">
        <v>77.000399999999999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164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">
      <c r="A64" s="157"/>
      <c r="B64" s="158"/>
      <c r="C64" s="191" t="s">
        <v>238</v>
      </c>
      <c r="D64" s="182"/>
      <c r="E64" s="183">
        <v>13.5168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164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191" t="s">
        <v>239</v>
      </c>
      <c r="D65" s="182"/>
      <c r="E65" s="183">
        <v>93.986599999999996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164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191" t="s">
        <v>240</v>
      </c>
      <c r="D66" s="182"/>
      <c r="E66" s="183">
        <v>23.396799999999999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164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191" t="s">
        <v>241</v>
      </c>
      <c r="D67" s="182"/>
      <c r="E67" s="183">
        <v>77.485399999999998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164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191" t="s">
        <v>242</v>
      </c>
      <c r="D68" s="182"/>
      <c r="E68" s="183">
        <v>13.383599999999999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164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191" t="s">
        <v>243</v>
      </c>
      <c r="D69" s="182"/>
      <c r="E69" s="183">
        <v>77.590400000000002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164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191" t="s">
        <v>244</v>
      </c>
      <c r="D70" s="182"/>
      <c r="E70" s="183">
        <v>13.3384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164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3" x14ac:dyDescent="0.2">
      <c r="A71" s="157"/>
      <c r="B71" s="158"/>
      <c r="C71" s="191" t="s">
        <v>245</v>
      </c>
      <c r="D71" s="182"/>
      <c r="E71" s="183">
        <v>78.02055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164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3" x14ac:dyDescent="0.2">
      <c r="A72" s="157"/>
      <c r="B72" s="158"/>
      <c r="C72" s="191" t="s">
        <v>246</v>
      </c>
      <c r="D72" s="182"/>
      <c r="E72" s="183">
        <v>13.641999999999999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164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191" t="s">
        <v>247</v>
      </c>
      <c r="D73" s="182"/>
      <c r="E73" s="183">
        <v>78.028199999999998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164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3" x14ac:dyDescent="0.2">
      <c r="A74" s="157"/>
      <c r="B74" s="158"/>
      <c r="C74" s="191" t="s">
        <v>248</v>
      </c>
      <c r="D74" s="182"/>
      <c r="E74" s="183">
        <v>13.618399999999999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164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x14ac:dyDescent="0.2">
      <c r="A75" s="162" t="s">
        <v>131</v>
      </c>
      <c r="B75" s="163" t="s">
        <v>96</v>
      </c>
      <c r="C75" s="177" t="s">
        <v>97</v>
      </c>
      <c r="D75" s="164"/>
      <c r="E75" s="165"/>
      <c r="F75" s="166"/>
      <c r="G75" s="166">
        <f>SUMIF(AG76:AG106,"&lt;&gt;NOR",G76:G106)</f>
        <v>0</v>
      </c>
      <c r="H75" s="166"/>
      <c r="I75" s="166">
        <f>SUM(I76:I106)</f>
        <v>0</v>
      </c>
      <c r="J75" s="166"/>
      <c r="K75" s="166">
        <f>SUM(K76:K106)</f>
        <v>0</v>
      </c>
      <c r="L75" s="166"/>
      <c r="M75" s="166">
        <f>SUM(M76:M106)</f>
        <v>0</v>
      </c>
      <c r="N75" s="165"/>
      <c r="O75" s="165">
        <f>SUM(O76:O106)</f>
        <v>0</v>
      </c>
      <c r="P75" s="165"/>
      <c r="Q75" s="165">
        <f>SUM(Q76:Q106)</f>
        <v>0</v>
      </c>
      <c r="R75" s="166"/>
      <c r="S75" s="166"/>
      <c r="T75" s="167"/>
      <c r="U75" s="161"/>
      <c r="V75" s="161">
        <f>SUM(V76:V106)</f>
        <v>3.77</v>
      </c>
      <c r="W75" s="161"/>
      <c r="X75" s="161"/>
      <c r="Y75" s="161"/>
      <c r="AG75" t="s">
        <v>132</v>
      </c>
    </row>
    <row r="76" spans="1:60" ht="22.5" outlineLevel="1" x14ac:dyDescent="0.2">
      <c r="A76" s="169">
        <v>15</v>
      </c>
      <c r="B76" s="170" t="s">
        <v>249</v>
      </c>
      <c r="C76" s="178" t="s">
        <v>250</v>
      </c>
      <c r="D76" s="171" t="s">
        <v>197</v>
      </c>
      <c r="E76" s="172">
        <v>0.77234000000000003</v>
      </c>
      <c r="F76" s="173"/>
      <c r="G76" s="174">
        <f>ROUND(E76*F76,2)</f>
        <v>0</v>
      </c>
      <c r="H76" s="173"/>
      <c r="I76" s="174">
        <f>ROUND(E76*H76,2)</f>
        <v>0</v>
      </c>
      <c r="J76" s="173"/>
      <c r="K76" s="174">
        <f>ROUND(E76*J76,2)</f>
        <v>0</v>
      </c>
      <c r="L76" s="174">
        <v>21</v>
      </c>
      <c r="M76" s="174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4" t="s">
        <v>181</v>
      </c>
      <c r="S76" s="174" t="s">
        <v>136</v>
      </c>
      <c r="T76" s="175" t="s">
        <v>136</v>
      </c>
      <c r="U76" s="160">
        <v>0.93</v>
      </c>
      <c r="V76" s="160">
        <f>ROUND(E76*U76,2)</f>
        <v>0.72</v>
      </c>
      <c r="W76" s="160"/>
      <c r="X76" s="160" t="s">
        <v>251</v>
      </c>
      <c r="Y76" s="160" t="s">
        <v>139</v>
      </c>
      <c r="Z76" s="150"/>
      <c r="AA76" s="150"/>
      <c r="AB76" s="150"/>
      <c r="AC76" s="150"/>
      <c r="AD76" s="150"/>
      <c r="AE76" s="150"/>
      <c r="AF76" s="150"/>
      <c r="AG76" s="150" t="s">
        <v>252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2" x14ac:dyDescent="0.2">
      <c r="A77" s="157"/>
      <c r="B77" s="158"/>
      <c r="C77" s="191" t="s">
        <v>253</v>
      </c>
      <c r="D77" s="182"/>
      <c r="E77" s="183"/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164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3" x14ac:dyDescent="0.2">
      <c r="A78" s="157"/>
      <c r="B78" s="158"/>
      <c r="C78" s="191" t="s">
        <v>254</v>
      </c>
      <c r="D78" s="182"/>
      <c r="E78" s="183"/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164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3" x14ac:dyDescent="0.2">
      <c r="A79" s="157"/>
      <c r="B79" s="158"/>
      <c r="C79" s="191" t="s">
        <v>255</v>
      </c>
      <c r="D79" s="182"/>
      <c r="E79" s="183">
        <v>0.77234000000000003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164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69">
        <v>16</v>
      </c>
      <c r="B80" s="170" t="s">
        <v>256</v>
      </c>
      <c r="C80" s="178" t="s">
        <v>257</v>
      </c>
      <c r="D80" s="171" t="s">
        <v>197</v>
      </c>
      <c r="E80" s="172">
        <v>1.93086</v>
      </c>
      <c r="F80" s="173"/>
      <c r="G80" s="174">
        <f>ROUND(E80*F80,2)</f>
        <v>0</v>
      </c>
      <c r="H80" s="173"/>
      <c r="I80" s="174">
        <f>ROUND(E80*H80,2)</f>
        <v>0</v>
      </c>
      <c r="J80" s="173"/>
      <c r="K80" s="174">
        <f>ROUND(E80*J80,2)</f>
        <v>0</v>
      </c>
      <c r="L80" s="174">
        <v>21</v>
      </c>
      <c r="M80" s="174">
        <f>G80*(1+L80/100)</f>
        <v>0</v>
      </c>
      <c r="N80" s="172">
        <v>0</v>
      </c>
      <c r="O80" s="172">
        <f>ROUND(E80*N80,2)</f>
        <v>0</v>
      </c>
      <c r="P80" s="172">
        <v>0</v>
      </c>
      <c r="Q80" s="172">
        <f>ROUND(E80*P80,2)</f>
        <v>0</v>
      </c>
      <c r="R80" s="174" t="s">
        <v>181</v>
      </c>
      <c r="S80" s="174" t="s">
        <v>136</v>
      </c>
      <c r="T80" s="175" t="s">
        <v>136</v>
      </c>
      <c r="U80" s="160">
        <v>0.65</v>
      </c>
      <c r="V80" s="160">
        <f>ROUND(E80*U80,2)</f>
        <v>1.26</v>
      </c>
      <c r="W80" s="160"/>
      <c r="X80" s="160" t="s">
        <v>251</v>
      </c>
      <c r="Y80" s="160" t="s">
        <v>139</v>
      </c>
      <c r="Z80" s="150"/>
      <c r="AA80" s="150"/>
      <c r="AB80" s="150"/>
      <c r="AC80" s="150"/>
      <c r="AD80" s="150"/>
      <c r="AE80" s="150"/>
      <c r="AF80" s="150"/>
      <c r="AG80" s="150" t="s">
        <v>252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2" x14ac:dyDescent="0.2">
      <c r="A81" s="157"/>
      <c r="B81" s="158"/>
      <c r="C81" s="191" t="s">
        <v>253</v>
      </c>
      <c r="D81" s="182"/>
      <c r="E81" s="183"/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164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">
      <c r="A82" s="157"/>
      <c r="B82" s="158"/>
      <c r="C82" s="191" t="s">
        <v>254</v>
      </c>
      <c r="D82" s="182"/>
      <c r="E82" s="183"/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164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191" t="s">
        <v>258</v>
      </c>
      <c r="D83" s="182"/>
      <c r="E83" s="183">
        <v>1.93086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164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69">
        <v>17</v>
      </c>
      <c r="B84" s="170" t="s">
        <v>259</v>
      </c>
      <c r="C84" s="178" t="s">
        <v>260</v>
      </c>
      <c r="D84" s="171" t="s">
        <v>197</v>
      </c>
      <c r="E84" s="172">
        <v>0.77234000000000003</v>
      </c>
      <c r="F84" s="173"/>
      <c r="G84" s="174">
        <f>ROUND(E84*F84,2)</f>
        <v>0</v>
      </c>
      <c r="H84" s="173"/>
      <c r="I84" s="174">
        <f>ROUND(E84*H84,2)</f>
        <v>0</v>
      </c>
      <c r="J84" s="173"/>
      <c r="K84" s="174">
        <f>ROUND(E84*J84,2)</f>
        <v>0</v>
      </c>
      <c r="L84" s="174">
        <v>21</v>
      </c>
      <c r="M84" s="174">
        <f>G84*(1+L84/100)</f>
        <v>0</v>
      </c>
      <c r="N84" s="172">
        <v>0</v>
      </c>
      <c r="O84" s="172">
        <f>ROUND(E84*N84,2)</f>
        <v>0</v>
      </c>
      <c r="P84" s="172">
        <v>0</v>
      </c>
      <c r="Q84" s="172">
        <f>ROUND(E84*P84,2)</f>
        <v>0</v>
      </c>
      <c r="R84" s="174" t="s">
        <v>181</v>
      </c>
      <c r="S84" s="174" t="s">
        <v>136</v>
      </c>
      <c r="T84" s="175" t="s">
        <v>136</v>
      </c>
      <c r="U84" s="160">
        <v>0.49</v>
      </c>
      <c r="V84" s="160">
        <f>ROUND(E84*U84,2)</f>
        <v>0.38</v>
      </c>
      <c r="W84" s="160"/>
      <c r="X84" s="160" t="s">
        <v>251</v>
      </c>
      <c r="Y84" s="160" t="s">
        <v>139</v>
      </c>
      <c r="Z84" s="150"/>
      <c r="AA84" s="150"/>
      <c r="AB84" s="150"/>
      <c r="AC84" s="150"/>
      <c r="AD84" s="150"/>
      <c r="AE84" s="150"/>
      <c r="AF84" s="150"/>
      <c r="AG84" s="150" t="s">
        <v>252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250" t="s">
        <v>261</v>
      </c>
      <c r="D85" s="251"/>
      <c r="E85" s="251"/>
      <c r="F85" s="251"/>
      <c r="G85" s="251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142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2" x14ac:dyDescent="0.2">
      <c r="A86" s="157"/>
      <c r="B86" s="158"/>
      <c r="C86" s="191" t="s">
        <v>253</v>
      </c>
      <c r="D86" s="182"/>
      <c r="E86" s="183"/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164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3" x14ac:dyDescent="0.2">
      <c r="A87" s="157"/>
      <c r="B87" s="158"/>
      <c r="C87" s="191" t="s">
        <v>254</v>
      </c>
      <c r="D87" s="182"/>
      <c r="E87" s="183"/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164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3" x14ac:dyDescent="0.2">
      <c r="A88" s="157"/>
      <c r="B88" s="158"/>
      <c r="C88" s="191" t="s">
        <v>255</v>
      </c>
      <c r="D88" s="182"/>
      <c r="E88" s="183">
        <v>0.77234000000000003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164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69">
        <v>18</v>
      </c>
      <c r="B89" s="170" t="s">
        <v>262</v>
      </c>
      <c r="C89" s="178" t="s">
        <v>263</v>
      </c>
      <c r="D89" s="171" t="s">
        <v>197</v>
      </c>
      <c r="E89" s="172">
        <v>10.81282</v>
      </c>
      <c r="F89" s="173"/>
      <c r="G89" s="174">
        <f>ROUND(E89*F89,2)</f>
        <v>0</v>
      </c>
      <c r="H89" s="173"/>
      <c r="I89" s="174">
        <f>ROUND(E89*H89,2)</f>
        <v>0</v>
      </c>
      <c r="J89" s="173"/>
      <c r="K89" s="174">
        <f>ROUND(E89*J89,2)</f>
        <v>0</v>
      </c>
      <c r="L89" s="174">
        <v>21</v>
      </c>
      <c r="M89" s="174">
        <f>G89*(1+L89/100)</f>
        <v>0</v>
      </c>
      <c r="N89" s="172">
        <v>0</v>
      </c>
      <c r="O89" s="172">
        <f>ROUND(E89*N89,2)</f>
        <v>0</v>
      </c>
      <c r="P89" s="172">
        <v>0</v>
      </c>
      <c r="Q89" s="172">
        <f>ROUND(E89*P89,2)</f>
        <v>0</v>
      </c>
      <c r="R89" s="174" t="s">
        <v>181</v>
      </c>
      <c r="S89" s="174" t="s">
        <v>136</v>
      </c>
      <c r="T89" s="175" t="s">
        <v>136</v>
      </c>
      <c r="U89" s="160">
        <v>0</v>
      </c>
      <c r="V89" s="160">
        <f>ROUND(E89*U89,2)</f>
        <v>0</v>
      </c>
      <c r="W89" s="160"/>
      <c r="X89" s="160" t="s">
        <v>251</v>
      </c>
      <c r="Y89" s="160" t="s">
        <v>139</v>
      </c>
      <c r="Z89" s="150"/>
      <c r="AA89" s="150"/>
      <c r="AB89" s="150"/>
      <c r="AC89" s="150"/>
      <c r="AD89" s="150"/>
      <c r="AE89" s="150"/>
      <c r="AF89" s="150"/>
      <c r="AG89" s="150" t="s">
        <v>252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2" x14ac:dyDescent="0.2">
      <c r="A90" s="157"/>
      <c r="B90" s="158"/>
      <c r="C90" s="191" t="s">
        <v>253</v>
      </c>
      <c r="D90" s="182"/>
      <c r="E90" s="183"/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164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3" x14ac:dyDescent="0.2">
      <c r="A91" s="157"/>
      <c r="B91" s="158"/>
      <c r="C91" s="191" t="s">
        <v>254</v>
      </c>
      <c r="D91" s="182"/>
      <c r="E91" s="183"/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164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3" x14ac:dyDescent="0.2">
      <c r="A92" s="157"/>
      <c r="B92" s="158"/>
      <c r="C92" s="191" t="s">
        <v>264</v>
      </c>
      <c r="D92" s="182"/>
      <c r="E92" s="183">
        <v>10.81282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164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69">
        <v>19</v>
      </c>
      <c r="B93" s="170" t="s">
        <v>265</v>
      </c>
      <c r="C93" s="178" t="s">
        <v>266</v>
      </c>
      <c r="D93" s="171" t="s">
        <v>197</v>
      </c>
      <c r="E93" s="172">
        <v>0.77234000000000003</v>
      </c>
      <c r="F93" s="173"/>
      <c r="G93" s="174">
        <f>ROUND(E93*F93,2)</f>
        <v>0</v>
      </c>
      <c r="H93" s="173"/>
      <c r="I93" s="174">
        <f>ROUND(E93*H93,2)</f>
        <v>0</v>
      </c>
      <c r="J93" s="173"/>
      <c r="K93" s="174">
        <f>ROUND(E93*J93,2)</f>
        <v>0</v>
      </c>
      <c r="L93" s="174">
        <v>21</v>
      </c>
      <c r="M93" s="174">
        <f>G93*(1+L93/100)</f>
        <v>0</v>
      </c>
      <c r="N93" s="172">
        <v>0</v>
      </c>
      <c r="O93" s="172">
        <f>ROUND(E93*N93,2)</f>
        <v>0</v>
      </c>
      <c r="P93" s="172">
        <v>0</v>
      </c>
      <c r="Q93" s="172">
        <f>ROUND(E93*P93,2)</f>
        <v>0</v>
      </c>
      <c r="R93" s="174" t="s">
        <v>181</v>
      </c>
      <c r="S93" s="174" t="s">
        <v>136</v>
      </c>
      <c r="T93" s="175" t="s">
        <v>136</v>
      </c>
      <c r="U93" s="160">
        <v>0.94199999999999995</v>
      </c>
      <c r="V93" s="160">
        <f>ROUND(E93*U93,2)</f>
        <v>0.73</v>
      </c>
      <c r="W93" s="160"/>
      <c r="X93" s="160" t="s">
        <v>251</v>
      </c>
      <c r="Y93" s="160" t="s">
        <v>139</v>
      </c>
      <c r="Z93" s="150"/>
      <c r="AA93" s="150"/>
      <c r="AB93" s="150"/>
      <c r="AC93" s="150"/>
      <c r="AD93" s="150"/>
      <c r="AE93" s="150"/>
      <c r="AF93" s="150"/>
      <c r="AG93" s="150" t="s">
        <v>252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2" x14ac:dyDescent="0.2">
      <c r="A94" s="157"/>
      <c r="B94" s="158"/>
      <c r="C94" s="250" t="s">
        <v>267</v>
      </c>
      <c r="D94" s="251"/>
      <c r="E94" s="251"/>
      <c r="F94" s="251"/>
      <c r="G94" s="251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142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2" x14ac:dyDescent="0.2">
      <c r="A95" s="157"/>
      <c r="B95" s="158"/>
      <c r="C95" s="191" t="s">
        <v>253</v>
      </c>
      <c r="D95" s="182"/>
      <c r="E95" s="183"/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164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3" x14ac:dyDescent="0.2">
      <c r="A96" s="157"/>
      <c r="B96" s="158"/>
      <c r="C96" s="191" t="s">
        <v>254</v>
      </c>
      <c r="D96" s="182"/>
      <c r="E96" s="183"/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164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3" x14ac:dyDescent="0.2">
      <c r="A97" s="157"/>
      <c r="B97" s="158"/>
      <c r="C97" s="191" t="s">
        <v>255</v>
      </c>
      <c r="D97" s="182"/>
      <c r="E97" s="183">
        <v>0.77234000000000003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164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1" x14ac:dyDescent="0.2">
      <c r="A98" s="169">
        <v>20</v>
      </c>
      <c r="B98" s="170" t="s">
        <v>268</v>
      </c>
      <c r="C98" s="178" t="s">
        <v>269</v>
      </c>
      <c r="D98" s="171" t="s">
        <v>197</v>
      </c>
      <c r="E98" s="172">
        <v>6.17875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72">
        <v>0</v>
      </c>
      <c r="O98" s="172">
        <f>ROUND(E98*N98,2)</f>
        <v>0</v>
      </c>
      <c r="P98" s="172">
        <v>0</v>
      </c>
      <c r="Q98" s="172">
        <f>ROUND(E98*P98,2)</f>
        <v>0</v>
      </c>
      <c r="R98" s="174" t="s">
        <v>181</v>
      </c>
      <c r="S98" s="174" t="s">
        <v>136</v>
      </c>
      <c r="T98" s="175" t="s">
        <v>136</v>
      </c>
      <c r="U98" s="160">
        <v>0.11</v>
      </c>
      <c r="V98" s="160">
        <f>ROUND(E98*U98,2)</f>
        <v>0.68</v>
      </c>
      <c r="W98" s="160"/>
      <c r="X98" s="160" t="s">
        <v>251</v>
      </c>
      <c r="Y98" s="160" t="s">
        <v>139</v>
      </c>
      <c r="Z98" s="150"/>
      <c r="AA98" s="150"/>
      <c r="AB98" s="150"/>
      <c r="AC98" s="150"/>
      <c r="AD98" s="150"/>
      <c r="AE98" s="150"/>
      <c r="AF98" s="150"/>
      <c r="AG98" s="150" t="s">
        <v>252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2" x14ac:dyDescent="0.2">
      <c r="A99" s="157"/>
      <c r="B99" s="158"/>
      <c r="C99" s="191" t="s">
        <v>253</v>
      </c>
      <c r="D99" s="182"/>
      <c r="E99" s="183"/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164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3" x14ac:dyDescent="0.2">
      <c r="A100" s="157"/>
      <c r="B100" s="158"/>
      <c r="C100" s="191" t="s">
        <v>254</v>
      </c>
      <c r="D100" s="182"/>
      <c r="E100" s="183"/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50"/>
      <c r="AA100" s="150"/>
      <c r="AB100" s="150"/>
      <c r="AC100" s="150"/>
      <c r="AD100" s="150"/>
      <c r="AE100" s="150"/>
      <c r="AF100" s="150"/>
      <c r="AG100" s="150" t="s">
        <v>164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3" x14ac:dyDescent="0.2">
      <c r="A101" s="157"/>
      <c r="B101" s="158"/>
      <c r="C101" s="191" t="s">
        <v>270</v>
      </c>
      <c r="D101" s="182"/>
      <c r="E101" s="183">
        <v>6.17875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164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69">
        <v>21</v>
      </c>
      <c r="B102" s="170" t="s">
        <v>271</v>
      </c>
      <c r="C102" s="178" t="s">
        <v>272</v>
      </c>
      <c r="D102" s="171" t="s">
        <v>197</v>
      </c>
      <c r="E102" s="172">
        <v>0.77234000000000003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72">
        <v>0</v>
      </c>
      <c r="O102" s="172">
        <f>ROUND(E102*N102,2)</f>
        <v>0</v>
      </c>
      <c r="P102" s="172">
        <v>0</v>
      </c>
      <c r="Q102" s="172">
        <f>ROUND(E102*P102,2)</f>
        <v>0</v>
      </c>
      <c r="R102" s="174" t="s">
        <v>181</v>
      </c>
      <c r="S102" s="174" t="s">
        <v>136</v>
      </c>
      <c r="T102" s="175" t="s">
        <v>136</v>
      </c>
      <c r="U102" s="160">
        <v>0</v>
      </c>
      <c r="V102" s="160">
        <f>ROUND(E102*U102,2)</f>
        <v>0</v>
      </c>
      <c r="W102" s="160"/>
      <c r="X102" s="160" t="s">
        <v>251</v>
      </c>
      <c r="Y102" s="160" t="s">
        <v>139</v>
      </c>
      <c r="Z102" s="150"/>
      <c r="AA102" s="150"/>
      <c r="AB102" s="150"/>
      <c r="AC102" s="150"/>
      <c r="AD102" s="150"/>
      <c r="AE102" s="150"/>
      <c r="AF102" s="150"/>
      <c r="AG102" s="150" t="s">
        <v>252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2" x14ac:dyDescent="0.2">
      <c r="A103" s="157"/>
      <c r="B103" s="158"/>
      <c r="C103" s="250" t="s">
        <v>273</v>
      </c>
      <c r="D103" s="251"/>
      <c r="E103" s="251"/>
      <c r="F103" s="251"/>
      <c r="G103" s="251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142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2" x14ac:dyDescent="0.2">
      <c r="A104" s="157"/>
      <c r="B104" s="158"/>
      <c r="C104" s="191" t="s">
        <v>253</v>
      </c>
      <c r="D104" s="182"/>
      <c r="E104" s="183"/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50"/>
      <c r="AA104" s="150"/>
      <c r="AB104" s="150"/>
      <c r="AC104" s="150"/>
      <c r="AD104" s="150"/>
      <c r="AE104" s="150"/>
      <c r="AF104" s="150"/>
      <c r="AG104" s="150" t="s">
        <v>164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3" x14ac:dyDescent="0.2">
      <c r="A105" s="157"/>
      <c r="B105" s="158"/>
      <c r="C105" s="191" t="s">
        <v>254</v>
      </c>
      <c r="D105" s="182"/>
      <c r="E105" s="183"/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164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3" x14ac:dyDescent="0.2">
      <c r="A106" s="157"/>
      <c r="B106" s="158"/>
      <c r="C106" s="191" t="s">
        <v>255</v>
      </c>
      <c r="D106" s="182"/>
      <c r="E106" s="183">
        <v>0.77234000000000003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164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x14ac:dyDescent="0.2">
      <c r="A107" s="3"/>
      <c r="B107" s="4"/>
      <c r="C107" s="179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v>12</v>
      </c>
      <c r="AF107">
        <v>21</v>
      </c>
      <c r="AG107" t="s">
        <v>117</v>
      </c>
    </row>
    <row r="108" spans="1:60" x14ac:dyDescent="0.2">
      <c r="A108" s="153"/>
      <c r="B108" s="154" t="s">
        <v>29</v>
      </c>
      <c r="C108" s="180"/>
      <c r="D108" s="155"/>
      <c r="E108" s="156"/>
      <c r="F108" s="156"/>
      <c r="G108" s="168">
        <f>G8+G13+G20+G33+G39+G44+G52+G75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f>SUMIF(L7:L106,AE107,G7:G106)</f>
        <v>0</v>
      </c>
      <c r="AF108">
        <f>SUMIF(L7:L106,AF107,G7:G106)</f>
        <v>0</v>
      </c>
      <c r="AG108" t="s">
        <v>154</v>
      </c>
    </row>
    <row r="109" spans="1:60" x14ac:dyDescent="0.2">
      <c r="C109" s="181"/>
      <c r="D109" s="10"/>
      <c r="AG109" t="s">
        <v>155</v>
      </c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v+cf3IGF7rQExqdOwrIvf/rrbFbw3yAU/5DOFM75adUMwUQxY5En6fZnSt6xtRK36IXTPfgE2za29YWyUdQjg==" saltValue="p5BtKbskbZ2oQTPA+iXeJA==" spinCount="100000" sheet="1" formatRows="0"/>
  <mergeCells count="12">
    <mergeCell ref="C103:G103"/>
    <mergeCell ref="A1:G1"/>
    <mergeCell ref="C2:G2"/>
    <mergeCell ref="C3:G3"/>
    <mergeCell ref="C4:G4"/>
    <mergeCell ref="C35:G35"/>
    <mergeCell ref="C41:G41"/>
    <mergeCell ref="C42:G42"/>
    <mergeCell ref="C49:G49"/>
    <mergeCell ref="C51:G51"/>
    <mergeCell ref="C85:G85"/>
    <mergeCell ref="C94:G94"/>
  </mergeCells>
  <pageMargins left="0.19685039370078741" right="0.19685039370078741" top="0.59055118110236215" bottom="0.39370078740157483" header="0" footer="0.19685039370078741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1EB17-8CBB-4C7B-8041-3EE81E06A6BA}">
  <sheetPr>
    <outlinePr summaryBelow="0"/>
  </sheetPr>
  <dimension ref="A1:BH5000"/>
  <sheetViews>
    <sheetView workbookViewId="0">
      <pane ySplit="7" topLeftCell="A8" activePane="bottomLeft" state="frozen"/>
      <selection pane="bottomLeft" activeCell="C27" sqref="C27"/>
    </sheetView>
  </sheetViews>
  <sheetFormatPr defaultRowHeight="12.75" outlineLevelRow="1" x14ac:dyDescent="0.2"/>
  <cols>
    <col min="1" max="1" width="3.42578125" customWidth="1"/>
    <col min="2" max="2" width="12.7109375" style="124" customWidth="1"/>
    <col min="3" max="3" width="63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156</v>
      </c>
      <c r="B1" s="252"/>
      <c r="C1" s="252"/>
      <c r="D1" s="252"/>
      <c r="E1" s="252"/>
      <c r="F1" s="252"/>
      <c r="G1" s="252"/>
      <c r="AG1" t="s">
        <v>102</v>
      </c>
    </row>
    <row r="2" spans="1:60" ht="25.15" customHeight="1" x14ac:dyDescent="0.2">
      <c r="A2" s="49" t="s">
        <v>7</v>
      </c>
      <c r="B2" s="48" t="s">
        <v>43</v>
      </c>
      <c r="C2" s="253" t="s">
        <v>279</v>
      </c>
      <c r="D2" s="254"/>
      <c r="E2" s="254"/>
      <c r="F2" s="254"/>
      <c r="G2" s="255"/>
      <c r="AG2" t="s">
        <v>103</v>
      </c>
    </row>
    <row r="3" spans="1:60" ht="25.15" customHeight="1" x14ac:dyDescent="0.2">
      <c r="A3" s="49" t="s">
        <v>8</v>
      </c>
      <c r="B3" s="48" t="s">
        <v>61</v>
      </c>
      <c r="C3" s="253" t="s">
        <v>279</v>
      </c>
      <c r="D3" s="254"/>
      <c r="E3" s="254"/>
      <c r="F3" s="254"/>
      <c r="G3" s="255"/>
      <c r="AC3" s="124" t="s">
        <v>103</v>
      </c>
      <c r="AG3" t="s">
        <v>107</v>
      </c>
    </row>
    <row r="4" spans="1:60" ht="25.15" customHeight="1" x14ac:dyDescent="0.2">
      <c r="A4" s="143" t="s">
        <v>9</v>
      </c>
      <c r="B4" s="144" t="s">
        <v>63</v>
      </c>
      <c r="C4" s="256" t="s">
        <v>64</v>
      </c>
      <c r="D4" s="257"/>
      <c r="E4" s="257"/>
      <c r="F4" s="257"/>
      <c r="G4" s="258"/>
      <c r="AG4" t="s">
        <v>108</v>
      </c>
    </row>
    <row r="5" spans="1:60" x14ac:dyDescent="0.2">
      <c r="D5" s="10"/>
    </row>
    <row r="6" spans="1:60" ht="38.25" x14ac:dyDescent="0.2">
      <c r="A6" s="146" t="s">
        <v>109</v>
      </c>
      <c r="B6" s="148" t="s">
        <v>110</v>
      </c>
      <c r="C6" s="148" t="s">
        <v>111</v>
      </c>
      <c r="D6" s="147" t="s">
        <v>112</v>
      </c>
      <c r="E6" s="146" t="s">
        <v>113</v>
      </c>
      <c r="F6" s="145" t="s">
        <v>114</v>
      </c>
      <c r="G6" s="146" t="s">
        <v>29</v>
      </c>
      <c r="H6" s="149" t="s">
        <v>30</v>
      </c>
      <c r="I6" s="149" t="s">
        <v>115</v>
      </c>
      <c r="J6" s="149" t="s">
        <v>31</v>
      </c>
      <c r="K6" s="149" t="s">
        <v>116</v>
      </c>
      <c r="L6" s="149" t="s">
        <v>117</v>
      </c>
      <c r="M6" s="149" t="s">
        <v>118</v>
      </c>
      <c r="N6" s="149" t="s">
        <v>119</v>
      </c>
      <c r="O6" s="149" t="s">
        <v>120</v>
      </c>
      <c r="P6" s="149" t="s">
        <v>121</v>
      </c>
      <c r="Q6" s="149" t="s">
        <v>122</v>
      </c>
      <c r="R6" s="149" t="s">
        <v>123</v>
      </c>
      <c r="S6" s="149" t="s">
        <v>124</v>
      </c>
      <c r="T6" s="149" t="s">
        <v>125</v>
      </c>
      <c r="U6" s="149" t="s">
        <v>126</v>
      </c>
      <c r="V6" s="149" t="s">
        <v>127</v>
      </c>
      <c r="W6" s="149" t="s">
        <v>128</v>
      </c>
      <c r="X6" s="149" t="s">
        <v>129</v>
      </c>
      <c r="Y6" s="149" t="s">
        <v>130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2" t="s">
        <v>131</v>
      </c>
      <c r="B8" s="163" t="s">
        <v>92</v>
      </c>
      <c r="C8" s="177" t="s">
        <v>93</v>
      </c>
      <c r="D8" s="164"/>
      <c r="E8" s="165"/>
      <c r="F8" s="166"/>
      <c r="G8" s="166">
        <f>SUMIF(AG9:AG9,"&lt;&gt;NOR",G9:G9)</f>
        <v>0</v>
      </c>
      <c r="H8" s="166"/>
      <c r="I8" s="166">
        <f>SUM(I9:I9)</f>
        <v>0</v>
      </c>
      <c r="J8" s="166"/>
      <c r="K8" s="166">
        <f>SUM(K9:K9)</f>
        <v>0</v>
      </c>
      <c r="L8" s="166"/>
      <c r="M8" s="166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6"/>
      <c r="S8" s="166"/>
      <c r="T8" s="167"/>
      <c r="U8" s="161"/>
      <c r="V8" s="161">
        <f>SUM(V9:V9)</f>
        <v>0</v>
      </c>
      <c r="W8" s="161"/>
      <c r="X8" s="161"/>
      <c r="Y8" s="161"/>
      <c r="AG8" t="s">
        <v>132</v>
      </c>
    </row>
    <row r="9" spans="1:60" outlineLevel="1" x14ac:dyDescent="0.2">
      <c r="A9" s="184">
        <v>1</v>
      </c>
      <c r="B9" s="185" t="s">
        <v>274</v>
      </c>
      <c r="C9" s="192" t="s">
        <v>275</v>
      </c>
      <c r="D9" s="186" t="s">
        <v>276</v>
      </c>
      <c r="E9" s="187">
        <v>1</v>
      </c>
      <c r="F9" s="188"/>
      <c r="G9" s="189">
        <f>ROUND(E9*F9,2)</f>
        <v>0</v>
      </c>
      <c r="H9" s="188"/>
      <c r="I9" s="189">
        <f>ROUND(E9*H9,2)</f>
        <v>0</v>
      </c>
      <c r="J9" s="188"/>
      <c r="K9" s="189">
        <f>ROUND(E9*J9,2)</f>
        <v>0</v>
      </c>
      <c r="L9" s="189">
        <v>21</v>
      </c>
      <c r="M9" s="189">
        <f>G9*(1+L9/100)</f>
        <v>0</v>
      </c>
      <c r="N9" s="187">
        <v>0</v>
      </c>
      <c r="O9" s="187">
        <f>ROUND(E9*N9,2)</f>
        <v>0</v>
      </c>
      <c r="P9" s="187">
        <v>0</v>
      </c>
      <c r="Q9" s="187">
        <f>ROUND(E9*P9,2)</f>
        <v>0</v>
      </c>
      <c r="R9" s="189"/>
      <c r="S9" s="189" t="s">
        <v>173</v>
      </c>
      <c r="T9" s="190" t="s">
        <v>137</v>
      </c>
      <c r="U9" s="160">
        <v>0</v>
      </c>
      <c r="V9" s="160">
        <f>ROUND(E9*U9,2)</f>
        <v>0</v>
      </c>
      <c r="W9" s="160"/>
      <c r="X9" s="160" t="s">
        <v>161</v>
      </c>
      <c r="Y9" s="160" t="s">
        <v>139</v>
      </c>
      <c r="Z9" s="150"/>
      <c r="AA9" s="150"/>
      <c r="AB9" s="150"/>
      <c r="AC9" s="150"/>
      <c r="AD9" s="150"/>
      <c r="AE9" s="150"/>
      <c r="AF9" s="150"/>
      <c r="AG9" s="150" t="s">
        <v>162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x14ac:dyDescent="0.2">
      <c r="A10" s="162" t="s">
        <v>131</v>
      </c>
      <c r="B10" s="163" t="s">
        <v>94</v>
      </c>
      <c r="C10" s="177" t="s">
        <v>95</v>
      </c>
      <c r="D10" s="164"/>
      <c r="E10" s="165"/>
      <c r="F10" s="166"/>
      <c r="G10" s="166">
        <f>SUMIF(AG11:AG11,"&lt;&gt;NOR",G11:G11)</f>
        <v>0</v>
      </c>
      <c r="H10" s="166"/>
      <c r="I10" s="166">
        <f>SUM(I11:I11)</f>
        <v>0</v>
      </c>
      <c r="J10" s="166"/>
      <c r="K10" s="166">
        <f>SUM(K11:K11)</f>
        <v>0</v>
      </c>
      <c r="L10" s="166"/>
      <c r="M10" s="166">
        <f>SUM(M11:M11)</f>
        <v>0</v>
      </c>
      <c r="N10" s="165"/>
      <c r="O10" s="165">
        <f>SUM(O11:O11)</f>
        <v>0</v>
      </c>
      <c r="P10" s="165"/>
      <c r="Q10" s="165">
        <f>SUM(Q11:Q11)</f>
        <v>0</v>
      </c>
      <c r="R10" s="166"/>
      <c r="S10" s="166"/>
      <c r="T10" s="167"/>
      <c r="U10" s="161"/>
      <c r="V10" s="161">
        <f>SUM(V11:V11)</f>
        <v>0</v>
      </c>
      <c r="W10" s="161"/>
      <c r="X10" s="161"/>
      <c r="Y10" s="161"/>
      <c r="AG10" t="s">
        <v>132</v>
      </c>
    </row>
    <row r="11" spans="1:60" outlineLevel="1" x14ac:dyDescent="0.2">
      <c r="A11" s="169">
        <v>2</v>
      </c>
      <c r="B11" s="170" t="s">
        <v>277</v>
      </c>
      <c r="C11" s="178" t="s">
        <v>278</v>
      </c>
      <c r="D11" s="171" t="s">
        <v>276</v>
      </c>
      <c r="E11" s="172">
        <v>1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173</v>
      </c>
      <c r="T11" s="175" t="s">
        <v>137</v>
      </c>
      <c r="U11" s="160">
        <v>0</v>
      </c>
      <c r="V11" s="160">
        <f>ROUND(E11*U11,2)</f>
        <v>0</v>
      </c>
      <c r="W11" s="160"/>
      <c r="X11" s="160" t="s">
        <v>161</v>
      </c>
      <c r="Y11" s="160" t="s">
        <v>139</v>
      </c>
      <c r="Z11" s="150"/>
      <c r="AA11" s="150"/>
      <c r="AB11" s="150"/>
      <c r="AC11" s="150"/>
      <c r="AD11" s="150"/>
      <c r="AE11" s="150"/>
      <c r="AF11" s="150"/>
      <c r="AG11" s="150" t="s">
        <v>162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x14ac:dyDescent="0.2">
      <c r="A12" s="3"/>
      <c r="B12" s="4"/>
      <c r="C12" s="179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v>12</v>
      </c>
      <c r="AF12">
        <v>21</v>
      </c>
      <c r="AG12" t="s">
        <v>117</v>
      </c>
    </row>
    <row r="13" spans="1:60" x14ac:dyDescent="0.2">
      <c r="A13" s="153"/>
      <c r="B13" s="154" t="s">
        <v>29</v>
      </c>
      <c r="C13" s="180"/>
      <c r="D13" s="155"/>
      <c r="E13" s="156"/>
      <c r="F13" s="156"/>
      <c r="G13" s="168">
        <f>G8+G10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E13">
        <f>SUMIF(L7:L11,AE12,G7:G11)</f>
        <v>0</v>
      </c>
      <c r="AF13">
        <f>SUMIF(L7:L11,AF12,G7:G11)</f>
        <v>0</v>
      </c>
      <c r="AG13" t="s">
        <v>154</v>
      </c>
    </row>
    <row r="14" spans="1:60" x14ac:dyDescent="0.2">
      <c r="C14" s="181"/>
      <c r="D14" s="10"/>
      <c r="AG14" t="s">
        <v>155</v>
      </c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Vqk1aMvkvhz3RPWmaFXoXRyz6HjNYg4sUyC3BDrQBEHq2qkQu8EDoXFAMo9wWH1JyRRBJUxaNIs0omL+bG70w==" saltValue="KGg+fVV+YP58Wh7yKEbZEQ==" spinCount="100000" sheet="1" formatRows="0"/>
  <mergeCells count="4">
    <mergeCell ref="A1:G1"/>
    <mergeCell ref="C2:G2"/>
    <mergeCell ref="C3:G3"/>
    <mergeCell ref="C4:G4"/>
  </mergeCells>
  <pageMargins left="0.19685039370078741" right="0.19685039370078741" top="0.59055118110236215" bottom="0.39370078740157483" header="0" footer="0.19685039370078741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00 0 Naklady</vt:lpstr>
      <vt:lpstr>1 1 Pol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 Naklady'!Názvy_tisku</vt:lpstr>
      <vt:lpstr>'1 1 Pol'!Názvy_tisku</vt:lpstr>
      <vt:lpstr>'1 2 Pol'!Názvy_tisku</vt:lpstr>
      <vt:lpstr>oadresa</vt:lpstr>
      <vt:lpstr>Stavba!Objednatel</vt:lpstr>
      <vt:lpstr>Stavba!Objekt</vt:lpstr>
      <vt:lpstr>'00 0 Naklady'!Oblast_tisku</vt:lpstr>
      <vt:lpstr>'1 1 Pol'!Oblast_tisku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Žampachová</dc:creator>
  <cp:lastModifiedBy>Honza</cp:lastModifiedBy>
  <cp:lastPrinted>2024-05-16T12:34:05Z</cp:lastPrinted>
  <dcterms:created xsi:type="dcterms:W3CDTF">2009-04-08T07:15:50Z</dcterms:created>
  <dcterms:modified xsi:type="dcterms:W3CDTF">2024-05-31T14:36:12Z</dcterms:modified>
</cp:coreProperties>
</file>