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JANA\0000_ROZPOČTY\0_EXPEDICE\2024\K23051016_úpr pavilonu C03 Bonunice MUNI Brno_11.12.2023_26.6.2024\00000_import interiéry_26.6.2024\EX_1.7.2024\"/>
    </mc:Choice>
  </mc:AlternateContent>
  <xr:revisionPtr revIDLastSave="0" documentId="13_ncr:11_{E4AB73B9-79E6-4C57-933C-8474F80A9C1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3 D.3.2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'D.3 D.3.2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'D.3 D.3.2 Pol'!$A$1:$Y$57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8"/>
  <customWorkbookViews>
    <customWorkbookView name="Radim" guid="{B7E7C763-C459-487D-8ABA-5CFDDFBD5A84}" maximized="1" xWindow="-8" yWindow="-8" windowWidth="1296" windowHeight="10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3" i="1" l="1"/>
  <c r="G42" i="1"/>
  <c r="F42" i="1"/>
  <c r="G41" i="1"/>
  <c r="F41" i="1"/>
  <c r="G39" i="1"/>
  <c r="F39" i="1"/>
  <c r="G56" i="12"/>
  <c r="BA54" i="12"/>
  <c r="BA50" i="12"/>
  <c r="BA48" i="12"/>
  <c r="BA46" i="12"/>
  <c r="BA44" i="12"/>
  <c r="BA38" i="12"/>
  <c r="BA36" i="12"/>
  <c r="BA34" i="12"/>
  <c r="BA32" i="12"/>
  <c r="BA26" i="12"/>
  <c r="BA24" i="12"/>
  <c r="BA20" i="12"/>
  <c r="BA16" i="12"/>
  <c r="BA10" i="12"/>
  <c r="G9" i="12"/>
  <c r="M9" i="12" s="1"/>
  <c r="I9" i="12"/>
  <c r="K9" i="12"/>
  <c r="K8" i="12" s="1"/>
  <c r="O9" i="12"/>
  <c r="Q9" i="12"/>
  <c r="V9" i="12"/>
  <c r="V8" i="12" s="1"/>
  <c r="G11" i="12"/>
  <c r="I11" i="12"/>
  <c r="K11" i="12"/>
  <c r="M11" i="12"/>
  <c r="O11" i="12"/>
  <c r="Q11" i="12"/>
  <c r="V11" i="12"/>
  <c r="G13" i="12"/>
  <c r="M13" i="12" s="1"/>
  <c r="I13" i="12"/>
  <c r="K13" i="12"/>
  <c r="O13" i="12"/>
  <c r="O8" i="12" s="1"/>
  <c r="Q13" i="12"/>
  <c r="V13" i="12"/>
  <c r="G15" i="12"/>
  <c r="M15" i="12" s="1"/>
  <c r="I15" i="12"/>
  <c r="I8" i="12" s="1"/>
  <c r="K15" i="12"/>
  <c r="O15" i="12"/>
  <c r="Q15" i="12"/>
  <c r="Q8" i="12" s="1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I25" i="12"/>
  <c r="K25" i="12"/>
  <c r="M25" i="12"/>
  <c r="O25" i="12"/>
  <c r="Q25" i="12"/>
  <c r="V25" i="12"/>
  <c r="G27" i="12"/>
  <c r="I27" i="12"/>
  <c r="K27" i="12"/>
  <c r="M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I33" i="12"/>
  <c r="K33" i="12"/>
  <c r="M33" i="12"/>
  <c r="O33" i="12"/>
  <c r="Q33" i="12"/>
  <c r="V33" i="12"/>
  <c r="G35" i="12"/>
  <c r="I35" i="12"/>
  <c r="K35" i="12"/>
  <c r="M35" i="12"/>
  <c r="O35" i="12"/>
  <c r="Q35" i="12"/>
  <c r="V35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I41" i="12"/>
  <c r="K41" i="12"/>
  <c r="M41" i="12"/>
  <c r="O41" i="12"/>
  <c r="Q41" i="12"/>
  <c r="V41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AE56" i="12"/>
  <c r="AF56" i="12"/>
  <c r="I20" i="1"/>
  <c r="I19" i="1"/>
  <c r="I18" i="1"/>
  <c r="I17" i="1"/>
  <c r="I16" i="1"/>
  <c r="I54" i="1"/>
  <c r="J53" i="1"/>
  <c r="J54" i="1" s="1"/>
  <c r="F43" i="1"/>
  <c r="G23" i="1" s="1"/>
  <c r="G43" i="1"/>
  <c r="G25" i="1" s="1"/>
  <c r="H43" i="1"/>
  <c r="I43" i="1"/>
  <c r="J39" i="1" s="1"/>
  <c r="J43" i="1" s="1"/>
  <c r="I42" i="1"/>
  <c r="I41" i="1"/>
  <c r="I39" i="1"/>
  <c r="J28" i="1"/>
  <c r="J26" i="1"/>
  <c r="G38" i="1"/>
  <c r="F38" i="1"/>
  <c r="J23" i="1"/>
  <c r="J24" i="1"/>
  <c r="J25" i="1"/>
  <c r="J27" i="1"/>
  <c r="E24" i="1"/>
  <c r="G24" i="1"/>
  <c r="E26" i="1"/>
  <c r="G26" i="1"/>
  <c r="A27" i="1" l="1"/>
  <c r="J42" i="1"/>
  <c r="J41" i="1"/>
  <c r="M8" i="12"/>
  <c r="G8" i="12"/>
  <c r="I21" i="1"/>
  <c r="A28" i="1" l="1"/>
  <c r="G28" i="1"/>
  <c r="G27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jplesnik</author>
  </authors>
  <commentList>
    <comment ref="S6" authorId="0" shapeId="0" xr:uid="{46666F85-3FF4-4400-AC8A-B14200F4AF9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6F53891-9B7E-4241-9B18-E4E6F7E192F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<sst xmlns="http://schemas.openxmlformats.org/spreadsheetml/2006/main" count="366" uniqueCount="173">
  <si>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</si>
  <si>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</si>
  <si>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#RTSROZP#</t>
  </si>
  <si>
    <t>Soupis stavebních prací, dodávek a služeb</t>
  </si>
  <si>
    <t>Stavba:</t>
  </si>
  <si>
    <t>K23051016</t>
  </si>
  <si>
    <t xml:space="preserve">Úpravy pavilonu C03 v Univerzitním kampusu Bohunice		</t>
  </si>
  <si>
    <t>Objekt:</t>
  </si>
  <si>
    <t>D.3</t>
  </si>
  <si>
    <t xml:space="preserve">Interiérové vybavení </t>
  </si>
  <si>
    <t>Rozpočet:</t>
  </si>
  <si>
    <t>D.3.2</t>
  </si>
  <si>
    <t>Laboratorní nábytek</t>
  </si>
  <si>
    <t>Zadavatel</t>
  </si>
  <si>
    <t>IČO:</t>
  </si>
  <si>
    <t>DIČ:</t>
  </si>
  <si>
    <t>Projektant:</t>
  </si>
  <si>
    <t>Zhotovitel:</t>
  </si>
  <si>
    <t>Vypracoval:</t>
  </si>
  <si>
    <t>Rozpis ceny</t>
  </si>
  <si>
    <t>Celkem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</si>
  <si>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</si>
  <si>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</si>
  <si>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</si>
  <si>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</si>
  <si>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</si>
  <si>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</si>
  <si>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</si>
  <si>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</si>
  <si>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</si>
  <si>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</si>
  <si>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</si>
  <si>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</si>
  <si>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</si>
  <si>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</si>
  <si>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</si>
  <si>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</si>
  <si>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</si>
  <si>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</si>
  <si>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</si>
  <si>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1.7.2024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</si>
  <si>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</si>
  <si>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</si>
  <si>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</si>
  <si>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</si>
  <si>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</si>
  <si>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</si>
  <si>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</si>
  <si>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</si>
  <si>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</si>
  <si>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Stavební objekt</t>
  </si>
  <si>
    <t>Celkem za stavbu</t>
  </si>
  <si>
    <t>#POPS</t>
  </si>
  <si>
    <t xml:space="preserve">Popis stavby: K23051016 - Úpravy pavilonu C03 v Univerzitním kampusu Bohunice		</t>
  </si>
  <si>
    <t>#POPO</t>
  </si>
  <si>
    <t xml:space="preserve">Popis objektu: D.3 - Interiérové vybavení </t>
  </si>
  <si>
    <t>#POPR</t>
  </si>
  <si>
    <t>Popis rozpočtu: D.3.2 - Laboratorní nábytek</t>
  </si>
  <si>
    <t>Rekapitulace dílů</t>
  </si>
  <si>
    <t>Typ dílu</t>
  </si>
  <si>
    <t>02</t>
  </si>
  <si>
    <t xml:space="preserve">Položkový rozpočet </t>
  </si>
  <si>
    <t>S:</t>
  </si>
  <si>
    <t>O:</t>
  </si>
  <si>
    <t>R: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</si>
  <si>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</si>
  <si>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</si>
  <si>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</si>
  <si>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</si>
  <si>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</si>
  <si>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</si>
  <si>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</si>
  <si>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</si>
  <si>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</si>
  <si>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</si>
  <si>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</si>
  <si>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</si>
  <si>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</si>
  <si>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</si>
  <si>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</si>
  <si>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</si>
  <si>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</si>
  <si>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</si>
  <si>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</si>
  <si>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</si>
  <si>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</si>
  <si>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</si>
  <si>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</si>
  <si>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</si>
  <si>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</si>
  <si>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</si>
  <si>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</si>
  <si>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</si>
  <si>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</si>
  <si>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</si>
  <si>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</si>
  <si>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N01</t>
  </si>
  <si>
    <t>D+M REGÁL, 1000x500x1800mm</t>
  </si>
  <si>
    <t>ks</t>
  </si>
  <si>
    <t>Vlastní</t>
  </si>
  <si>
    <t>Indiv</t>
  </si>
  <si>
    <t>Práce</t>
  </si>
  <si>
    <t>Nachový</t>
  </si>
  <si>
    <t>POL1_1</t>
  </si>
  <si>
    <t>Materiál - nerez AISI 304, povrch mat, 4x police - spodní a honí police pevné, 2 výškově přestavitelné, výškově stavitelné nožky do čistých prostor</t>
  </si>
  <si>
    <t>POP</t>
  </si>
  <si>
    <t>N02</t>
  </si>
  <si>
    <t>D+M REGÁL, 800x500x2100mm</t>
  </si>
  <si>
    <t>Běžná</t>
  </si>
  <si>
    <t>Materiál - kov, 5x police - spodní a honí police pevné, 3x výškově přestavitelné, stavitelné nožky</t>
  </si>
  <si>
    <t>N03</t>
  </si>
  <si>
    <t>D+M SKŘÍŇ NEREZ, 900x600x1900mm</t>
  </si>
  <si>
    <t>Specifikace</t>
  </si>
  <si>
    <t>POL3_0</t>
  </si>
  <si>
    <t>Materiál nerez AISI 304, 4x stavitelné police, úchytky, sokl kovový, rektifikovatelný v = 50mm</t>
  </si>
  <si>
    <t>N04</t>
  </si>
  <si>
    <t>D+M STŮL NEREZOVÝ, 1200x700x900mm</t>
  </si>
  <si>
    <t>Materiál - konstrukce stolu (rám)  nerez AISI 304, pracovní deska nerez AISI 304, broušený povrch, odsazení noh od zadní stěny a zboku 25 mm (podlahový fabion), výškové stavitelné nohy do čistých prostor</t>
  </si>
  <si>
    <t>N11</t>
  </si>
  <si>
    <t>D+M DÁVKOVAČ DEZINFEKCE</t>
  </si>
  <si>
    <t>nerezový nástěnný dávkovač na tekuté i gelové dezinfekce a mýdla, bezdotykový/ na loket</t>
  </si>
  <si>
    <t>N13</t>
  </si>
  <si>
    <t>D+M KOŠ</t>
  </si>
  <si>
    <t>Materiál nerezová ocel, vybaveno vyjímatelnou plastovou vložkou, nášlapným mechanismem, koš disponuje těsně doléhajícím víkem</t>
  </si>
  <si>
    <t>N14</t>
  </si>
  <si>
    <t>D+M DÁVKOVAČ MÝDLA</t>
  </si>
  <si>
    <t>N18</t>
  </si>
  <si>
    <t>D+M ŽIDLE LABORATORNÍ</t>
  </si>
  <si>
    <t>Laboratorní židle jsou ve standardním provedení otočné, výškově stavitelné plynovým pístem a na kolečkách pro tvrdý povrch. Lze je dodat také s opěrným kruhem na nohy a područkami. Jsou určené pro práci vsedě (nízké) nebo ve stoje (zvýšené).</t>
  </si>
  <si>
    <t>N22</t>
  </si>
  <si>
    <t>D+M SKŘÍŇ POLICOVÁ NEREZ800x400x1850mm</t>
  </si>
  <si>
    <t>Materiál - nerez AISI 304, povrch mat, spodní a horní police pevné, 3 výškově přestavitelné, dokrytování k podhledu, sokl v = 50mm, kovový, rektifikovatelný</t>
  </si>
  <si>
    <t>N23</t>
  </si>
  <si>
    <t>D+M ZÁSOBNÍK PAPÍR. RUČNÍKŮ</t>
  </si>
  <si>
    <t>Nerezový zásobník na papírové utěrky</t>
  </si>
  <si>
    <t>N47</t>
  </si>
  <si>
    <t>D+M REGÁL1000x400x2100mm</t>
  </si>
  <si>
    <t>N64</t>
  </si>
  <si>
    <t>D+M SKŘÍŇ NEREZ600x500x1900mm</t>
  </si>
  <si>
    <t>Materiál nerez AISI 304, 4x police přestavitelné, uzamykatelná cylindrický zámek,  chemická odolnost, povrch mat, sokl kovový v=50mm</t>
  </si>
  <si>
    <t>N65</t>
  </si>
  <si>
    <t>D+M KONTEJNER NEREZ500x650x620mm</t>
  </si>
  <si>
    <t>Mobilní kolečkový kontejner, materiál nerez, 1 zásuvka + dvířka, centrální zamykání, 4 kolečka s brzdou</t>
  </si>
  <si>
    <t>N66</t>
  </si>
  <si>
    <t>D+M SKŘÍŇKA VÝLEVKOVÁ600x500x870mm</t>
  </si>
  <si>
    <t>Materiál skříně lamino tl.18mm, ABS hrany dvířek tl.2mm, ABS hrany korpusu tl.0,5mm, pracovní deska vysokotlaký laminát HPL, 1x přestavitelná police, úchytky, sokl v=50mm, kovový, rektifikovatelný, stolní stojánková směšovací armatura na teplou a studenou vodu s kohouty dole</t>
  </si>
  <si>
    <t>N70</t>
  </si>
  <si>
    <t>D+M STŮL NEREZ + POLICE1800x700x900mm</t>
  </si>
  <si>
    <t>Materiál - konstrukce stolu (rám)  nerez AISI 304, pracovní deska nerez AISI 304, broušený povrch, 1x police, odsazení noh od zadní stěny a zboku 25 mm (podlahový fabion), výškové stavitelné nohy do čistých prostor</t>
  </si>
  <si>
    <t>N71</t>
  </si>
  <si>
    <t>D+M REGÁL1000x500x2100mm</t>
  </si>
  <si>
    <t>N76</t>
  </si>
  <si>
    <t>D+M STŮL LABORATORNÍ1800x600x900mm</t>
  </si>
  <si>
    <t>Materiál pracovní desky vysokotlaký laminát HPL, hrany ABS tl.2mm, kostra kovová tvar C,</t>
  </si>
  <si>
    <t>N79</t>
  </si>
  <si>
    <t>D+M SKŘÍŇ ŠATNÍ + LAVICE900x500x2190mm</t>
  </si>
  <si>
    <t>Materiál lamino tl.18mm, hrany dvířek ABS tl.2mm, uzamykatelné, hrany korpusu a polic ABS tl.0,5mm, 1x stavitelné police+šatní tyč, horní díl skříňky regulovatelný z důvodu odsávání, úchytky, ve spodní části lavice, materiál lamino tl.18mm, kostra kovové nožky</t>
  </si>
  <si>
    <t>N80</t>
  </si>
  <si>
    <t>D+M SPODNÍ SKŘÍŇKA 1Z, 1D600x550x870mm</t>
  </si>
  <si>
    <t>Materiál skříně lamino tl.18mm, ABS hrany dvířek tl.2mm, ABS hrany korpusu tl.0,5mm, 1x přestavitelná police, úchytky, sokl v=50mm, kovový, rektifikovatelný</t>
  </si>
  <si>
    <t>N81</t>
  </si>
  <si>
    <t>D+M SPODNÍ SKŘÍŇKA 4Z600x550x870mm</t>
  </si>
  <si>
    <t>Materiál skříně lamino tl.18mm, ABS hrany dvířek tl.2mm, ABS hrany korpusu tl.0,5mm, 4x zásuvky, úchytky, sokl v=50mm, kovový, rektifikovatelný</t>
  </si>
  <si>
    <t>N82</t>
  </si>
  <si>
    <t>D+M SPODNÍ SKŘÍŇKA 1Z, 1D pojízdná600x550x870mm</t>
  </si>
  <si>
    <t>Materiál skříně lamino tl.18mm, ABS hrany dvířek tl.2mm, ABS hrany korpusu tl.0,5mm, 1x přestavitelná police, úchytky, 4x kolečka s brzdou</t>
  </si>
  <si>
    <t>N88</t>
  </si>
  <si>
    <t>D+M REGÁL900x500x2100mm</t>
  </si>
  <si>
    <t>N89</t>
  </si>
  <si>
    <t>D+M SKŘÍŇ LABORATORNÍ800x600x1900mm</t>
  </si>
  <si>
    <t>Materiál lamino tl.18mm, hrany dvířek ABS tl.2mm, hrany korpusu a polic ABS tl.0,5mm, 4x stavitelné police, úchytky, sokl kovový, rektifikovatelný v = 50mm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</si>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</sst>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3" xfId="0" applyBorder="1" applyAlignment="1">
      <alignment horizontal="left" vertical="center" indent="1"/>
    </xf>
    <xf numFmtId="49" fontId="0" fillId="0" borderId="14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3" xfId="0" applyBorder="1" applyAlignment="1">
      <alignment horizontal="left" indent="1"/>
    </xf>
    <xf numFmtId="0" fontId="0" fillId="0" borderId="15" xfId="0" applyBorder="1" applyAlignment="1">
      <alignment horizontal="left" vertical="top" indent="1"/>
    </xf>
    <xf numFmtId="0" fontId="8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/>
    <xf numFmtId="0" fontId="0" fillId="0" borderId="18" xfId="0" applyBorder="1"/>
    <xf numFmtId="0" fontId="8" fillId="0" borderId="13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6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3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15" fillId="3" borderId="26" xfId="0" applyNumberFormat="1" applyFont="1" applyFill="1" applyBorder="1" applyAlignment="1">
      <alignment vertical="center" wrapText="1" shrinkToFit="1"/>
    </xf>
    <xf numFmtId="4" fontId="15" fillId="3" borderId="26" xfId="0" applyNumberFormat="1" applyFont="1" applyFill="1" applyBorder="1" applyAlignment="1">
      <alignment vertical="center" shrinkToFit="1"/>
    </xf>
    <xf numFmtId="4" fontId="0" fillId="3" borderId="27" xfId="0" applyNumberFormat="1" applyFill="1" applyBorder="1" applyAlignment="1">
      <alignment vertical="center" shrinkToFit="1"/>
    </xf>
    <xf numFmtId="3" fontId="0" fillId="3" borderId="2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2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2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vertical="center"/>
    </xf>
    <xf numFmtId="0" fontId="7" fillId="0" borderId="23" xfId="0" applyFont="1" applyBorder="1"/>
    <xf numFmtId="0" fontId="7" fillId="3" borderId="25" xfId="0" applyFont="1" applyFill="1" applyBorder="1" applyAlignment="1">
      <alignment vertical="center"/>
    </xf>
    <xf numFmtId="0" fontId="7" fillId="3" borderId="25" xfId="0" applyFont="1" applyFill="1" applyBorder="1" applyAlignment="1">
      <alignment vertical="center" wrapText="1"/>
    </xf>
    <xf numFmtId="0" fontId="7" fillId="3" borderId="26" xfId="0" applyFont="1" applyFill="1" applyBorder="1" applyAlignment="1">
      <alignment vertical="center" wrapText="1"/>
    </xf>
    <xf numFmtId="164" fontId="7" fillId="3" borderId="27" xfId="0" applyNumberFormat="1" applyFont="1" applyFill="1" applyBorder="1" applyAlignment="1">
      <alignment vertical="center"/>
    </xf>
    <xf numFmtId="164" fontId="0" fillId="0" borderId="0" xfId="0" applyNumberFormat="1"/>
    <xf numFmtId="4" fontId="7" fillId="3" borderId="27" xfId="0" applyNumberFormat="1" applyFont="1" applyFill="1" applyBorder="1" applyAlignment="1">
      <alignment horizontal="center" vertical="center"/>
    </xf>
    <xf numFmtId="4" fontId="7" fillId="3" borderId="2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4" xfId="0" applyFont="1" applyFill="1" applyBorder="1" applyAlignment="1">
      <alignment vertical="top"/>
    </xf>
    <xf numFmtId="49" fontId="8" fillId="3" borderId="16" xfId="0" applyNumberFormat="1" applyFont="1" applyFill="1" applyBorder="1" applyAlignment="1">
      <alignment vertical="top"/>
    </xf>
    <xf numFmtId="0" fontId="8" fillId="3" borderId="16" xfId="0" applyFont="1" applyFill="1" applyBorder="1" applyAlignment="1">
      <alignment horizontal="center" vertical="top" shrinkToFit="1"/>
    </xf>
    <xf numFmtId="165" fontId="8" fillId="3" borderId="16" xfId="0" applyNumberFormat="1" applyFont="1" applyFill="1" applyBorder="1" applyAlignment="1">
      <alignment vertical="top" shrinkToFit="1"/>
    </xf>
    <xf numFmtId="4" fontId="8" fillId="3" borderId="16" xfId="0" applyNumberFormat="1" applyFont="1" applyFill="1" applyBorder="1" applyAlignment="1">
      <alignment vertical="top" shrinkToFit="1"/>
    </xf>
    <xf numFmtId="4" fontId="8" fillId="3" borderId="28" xfId="0" applyNumberFormat="1" applyFont="1" applyFill="1" applyBorder="1" applyAlignment="1">
      <alignment vertical="top" shrinkToFit="1"/>
    </xf>
    <xf numFmtId="4" fontId="8" fillId="3" borderId="19" xfId="0" applyNumberFormat="1" applyFont="1" applyFill="1" applyBorder="1" applyAlignment="1">
      <alignment vertical="top" shrinkToFit="1"/>
    </xf>
    <xf numFmtId="0" fontId="17" fillId="0" borderId="29" xfId="0" applyFont="1" applyBorder="1" applyAlignment="1">
      <alignment vertical="top"/>
    </xf>
    <xf numFmtId="49" fontId="17" fillId="0" borderId="30" xfId="0" applyNumberFormat="1" applyFont="1" applyBorder="1" applyAlignment="1">
      <alignment vertical="top"/>
    </xf>
    <xf numFmtId="0" fontId="17" fillId="0" borderId="30" xfId="0" applyFont="1" applyBorder="1" applyAlignment="1">
      <alignment horizontal="center" vertical="top" shrinkToFit="1"/>
    </xf>
    <xf numFmtId="165" fontId="17" fillId="0" borderId="30" xfId="0" applyNumberFormat="1" applyFont="1" applyBorder="1" applyAlignment="1">
      <alignment vertical="top" shrinkToFit="1"/>
    </xf>
    <xf numFmtId="4" fontId="17" fillId="4" borderId="30" xfId="0" applyNumberFormat="1" applyFont="1" applyFill="1" applyBorder="1" applyAlignment="1" applyProtection="1">
      <alignment vertical="top" shrinkToFit="1"/>
      <protection locked="0"/>
    </xf>
    <xf numFmtId="4" fontId="17" fillId="0" borderId="30" xfId="0" applyNumberFormat="1" applyFont="1" applyBorder="1" applyAlignment="1">
      <alignment vertical="top" shrinkToFit="1"/>
    </xf>
    <xf numFmtId="4" fontId="17" fillId="0" borderId="31" xfId="0" applyNumberFormat="1" applyFont="1" applyBorder="1" applyAlignment="1">
      <alignment vertical="top" shrinkToFit="1"/>
    </xf>
    <xf numFmtId="0" fontId="19" fillId="0" borderId="0" xfId="0" applyFont="1" applyAlignment="1">
      <alignment wrapText="1"/>
    </xf>
    <xf numFmtId="49" fontId="8" fillId="3" borderId="16" xfId="0" applyNumberFormat="1" applyFont="1" applyFill="1" applyBorder="1" applyAlignment="1">
      <alignment horizontal="left" vertical="top" wrapText="1"/>
    </xf>
    <xf numFmtId="49" fontId="17" fillId="0" borderId="3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0" fillId="3" borderId="25" xfId="0" applyNumberFormat="1" applyFill="1" applyBorder="1" applyAlignment="1">
      <alignment vertical="center"/>
    </xf>
    <xf numFmtId="4" fontId="0" fillId="3" borderId="26" xfId="0" applyNumberFormat="1" applyFill="1" applyBorder="1" applyAlignment="1">
      <alignment vertical="center"/>
    </xf>
    <xf numFmtId="0" fontId="0" fillId="0" borderId="16" xfId="0" applyBorder="1" applyAlignment="1">
      <alignment horizontal="center" wrapText="1"/>
    </xf>
    <xf numFmtId="4" fontId="13" fillId="0" borderId="19" xfId="0" applyNumberFormat="1" applyFont="1" applyBorder="1" applyAlignment="1">
      <alignment horizontal="right" vertical="center" indent="1"/>
    </xf>
    <xf numFmtId="4" fontId="13" fillId="0" borderId="14" xfId="0" applyNumberFormat="1" applyFont="1" applyBorder="1" applyAlignment="1">
      <alignment horizontal="right" vertical="center" indent="1"/>
    </xf>
    <xf numFmtId="4" fontId="11" fillId="0" borderId="14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/>
    </xf>
    <xf numFmtId="49" fontId="6" fillId="3" borderId="16" xfId="0" applyNumberFormat="1" applyFont="1" applyFill="1" applyBorder="1" applyAlignment="1">
      <alignment horizontal="left" vertical="center" wrapText="1"/>
    </xf>
    <xf numFmtId="0" fontId="0" fillId="3" borderId="16" xfId="0" applyFill="1" applyBorder="1" applyAlignment="1">
      <alignment wrapText="1"/>
    </xf>
    <xf numFmtId="0" fontId="0" fillId="3" borderId="17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6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9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9" xfId="0" applyNumberFormat="1" applyBorder="1" applyAlignment="1">
      <alignment vertical="center" shrinkToFit="1"/>
    </xf>
    <xf numFmtId="0" fontId="18" fillId="0" borderId="16" xfId="0" applyFont="1" applyBorder="1" applyAlignment="1">
      <alignment horizontal="left" vertical="top" wrapText="1"/>
    </xf>
    <xf numFmtId="0" fontId="18" fillId="0" borderId="16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0" fillId="0" borderId="19" xfId="0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wrapText="1"/>
    </xf>
    <xf numFmtId="4" fontId="13" fillId="0" borderId="25" xfId="0" applyNumberFormat="1" applyFont="1" applyBorder="1" applyAlignment="1">
      <alignment horizontal="right" vertical="center" indent="1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wrapText="1"/>
    </xf>
    <xf numFmtId="4" fontId="11" fillId="0" borderId="25" xfId="0" applyNumberFormat="1" applyFont="1" applyBorder="1" applyAlignment="1">
      <alignment horizontal="right" vertical="center" indent="1"/>
    </xf>
    <xf numFmtId="1" fontId="8" fillId="0" borderId="26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8" fillId="0" borderId="26" xfId="0" applyFont="1" applyBorder="1" applyAlignment="1">
      <alignment vertical="center"/>
    </xf>
    <xf numFmtId="1" fontId="8" fillId="0" borderId="25" xfId="0" applyNumberFormat="1" applyFont="1" applyBorder="1" applyAlignment="1">
      <alignment horizontal="right" vertical="center" wrapText="1"/>
    </xf>
    <xf numFmtId="4" fontId="11" fillId="0" borderId="25" xfId="0" applyNumberFormat="1" applyFont="1" applyBorder="1" applyAlignment="1">
      <alignment vertical="center"/>
    </xf>
    <xf numFmtId="4" fontId="11" fillId="0" borderId="26" xfId="0" applyNumberFormat="1" applyFont="1" applyBorder="1" applyAlignment="1">
      <alignment vertical="center"/>
    </xf>
    <xf numFmtId="4" fontId="11" fillId="0" borderId="25" xfId="0" applyNumberFormat="1" applyFont="1" applyBorder="1" applyAlignment="1">
      <alignment horizontal="right" vertical="center"/>
    </xf>
    <xf numFmtId="4" fontId="11" fillId="0" borderId="26" xfId="0" applyNumberFormat="1" applyFont="1" applyBorder="1" applyAlignment="1">
      <alignment horizontal="right" vertical="center"/>
    </xf>
    <xf numFmtId="4" fontId="7" fillId="5" borderId="25" xfId="0" applyNumberFormat="1" applyFont="1" applyFill="1" applyBorder="1" applyAlignment="1">
      <alignment vertical="center"/>
    </xf>
    <xf numFmtId="4" fontId="7" fillId="5" borderId="26" xfId="0" applyNumberFormat="1" applyFont="1" applyFill="1" applyBorder="1" applyAlignment="1">
      <alignment vertical="center" wrapText="1"/>
    </xf>
    <xf numFmtId="4" fontId="10" fillId="5" borderId="27" xfId="0" applyNumberFormat="1" applyFont="1" applyFill="1" applyBorder="1" applyAlignment="1">
      <alignment horizontal="center" vertical="center" wrapText="1" shrinkToFit="1"/>
    </xf>
    <xf numFmtId="4" fontId="7" fillId="5" borderId="25" xfId="0" applyNumberFormat="1" applyFont="1" applyFill="1" applyBorder="1" applyAlignment="1">
      <alignment horizontal="center" vertical="center" wrapText="1" shrinkToFit="1"/>
    </xf>
    <xf numFmtId="4" fontId="7" fillId="5" borderId="27" xfId="0" applyNumberFormat="1" applyFont="1" applyFill="1" applyBorder="1" applyAlignment="1">
      <alignment horizontal="center" vertical="center" wrapText="1" shrinkToFit="1"/>
    </xf>
    <xf numFmtId="3" fontId="7" fillId="5" borderId="27" xfId="0" applyNumberFormat="1" applyFont="1" applyFill="1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4" fontId="0" fillId="0" borderId="26" xfId="0" applyNumberFormat="1" applyBorder="1" applyAlignment="1">
      <alignment vertical="center" wrapText="1"/>
    </xf>
    <xf numFmtId="4" fontId="3" fillId="0" borderId="26" xfId="0" applyNumberFormat="1" applyFont="1" applyBorder="1" applyAlignment="1">
      <alignment horizontal="right" vertical="center" wrapText="1" shrinkToFit="1"/>
    </xf>
    <xf numFmtId="4" fontId="3" fillId="0" borderId="26" xfId="0" applyNumberFormat="1" applyFont="1" applyBorder="1" applyAlignment="1">
      <alignment horizontal="right" vertical="center" shrinkToFit="1"/>
    </xf>
    <xf numFmtId="4" fontId="0" fillId="0" borderId="26" xfId="0" applyNumberFormat="1" applyBorder="1" applyAlignment="1">
      <alignment vertical="center" shrinkToFit="1"/>
    </xf>
    <xf numFmtId="4" fontId="0" fillId="0" borderId="27" xfId="0" applyNumberFormat="1" applyBorder="1" applyAlignment="1">
      <alignment vertical="center" shrinkToFit="1"/>
    </xf>
    <xf numFmtId="3" fontId="0" fillId="0" borderId="27" xfId="0" applyNumberFormat="1" applyBorder="1" applyAlignment="1">
      <alignment vertical="center"/>
    </xf>
    <xf numFmtId="4" fontId="8" fillId="0" borderId="25" xfId="0" applyNumberFormat="1" applyFont="1" applyBorder="1" applyAlignment="1">
      <alignment vertical="center"/>
    </xf>
    <xf numFmtId="4" fontId="8" fillId="0" borderId="26" xfId="0" applyNumberFormat="1" applyFont="1" applyBorder="1" applyAlignment="1">
      <alignment vertical="center" wrapText="1"/>
    </xf>
    <xf numFmtId="4" fontId="8" fillId="0" borderId="26" xfId="0" applyNumberFormat="1" applyFont="1" applyBorder="1" applyAlignment="1">
      <alignment vertical="center" wrapText="1" shrinkToFit="1"/>
    </xf>
    <xf numFmtId="4" fontId="8" fillId="0" borderId="26" xfId="0" applyNumberFormat="1" applyFont="1" applyBorder="1" applyAlignment="1">
      <alignment vertical="center" shrinkToFit="1"/>
    </xf>
    <xf numFmtId="4" fontId="8" fillId="0" borderId="27" xfId="0" applyNumberFormat="1" applyFont="1" applyBorder="1" applyAlignment="1">
      <alignment vertical="center" shrinkToFit="1"/>
    </xf>
    <xf numFmtId="3" fontId="8" fillId="0" borderId="27" xfId="0" applyNumberFormat="1" applyFont="1" applyBorder="1" applyAlignment="1">
      <alignment vertical="center"/>
    </xf>
    <xf numFmtId="4" fontId="0" fillId="0" borderId="25" xfId="0" applyNumberFormat="1" applyBorder="1" applyAlignment="1">
      <alignment horizontal="left" vertical="center"/>
    </xf>
    <xf numFmtId="4" fontId="0" fillId="0" borderId="26" xfId="0" applyNumberFormat="1" applyBorder="1" applyAlignment="1">
      <alignment vertical="center" wrapText="1" shrinkToFi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26" xfId="0" applyFont="1" applyFill="1" applyBorder="1" applyAlignment="1">
      <alignment horizontal="center" vertical="center" wrapText="1"/>
    </xf>
    <xf numFmtId="0" fontId="16" fillId="5" borderId="27" xfId="0" applyFont="1" applyFill="1" applyBorder="1" applyAlignment="1">
      <alignment horizontal="center" vertical="center" wrapText="1"/>
    </xf>
    <xf numFmtId="49" fontId="7" fillId="0" borderId="25" xfId="0" applyNumberFormat="1" applyFont="1" applyBorder="1" applyAlignment="1">
      <alignment vertical="center"/>
    </xf>
    <xf numFmtId="49" fontId="7" fillId="0" borderId="25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 wrapText="1"/>
    </xf>
    <xf numFmtId="4" fontId="7" fillId="0" borderId="2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vertical="center"/>
    </xf>
    <xf numFmtId="164" fontId="7" fillId="0" borderId="27" xfId="0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49" fontId="0" fillId="0" borderId="26" xfId="0" applyNumberFormat="1" applyBorder="1" applyAlignment="1">
      <alignment vertical="center"/>
    </xf>
    <xf numFmtId="49" fontId="0" fillId="0" borderId="2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0" fontId="0" fillId="3" borderId="27" xfId="0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49" fontId="0" fillId="3" borderId="26" xfId="0" applyNumberForma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5" borderId="27" xfId="0" applyFill="1" applyBorder="1"/>
    <xf numFmtId="49" fontId="0" fillId="5" borderId="27" xfId="0" applyNumberFormat="1" applyFill="1" applyBorder="1"/>
    <xf numFmtId="0" fontId="0" fillId="5" borderId="27" xfId="0" applyFill="1" applyBorder="1" applyAlignment="1">
      <alignment horizontal="center"/>
    </xf>
    <xf numFmtId="0" fontId="0" fillId="5" borderId="25" xfId="0" applyFill="1" applyBorder="1"/>
    <xf numFmtId="0" fontId="0" fillId="5" borderId="27" xfId="0" applyFill="1" applyBorder="1" applyAlignment="1">
      <alignment wrapText="1"/>
    </xf>
    <xf numFmtId="0" fontId="8" fillId="3" borderId="25" xfId="0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vertical="top"/>
    </xf>
    <xf numFmtId="49" fontId="8" fillId="3" borderId="26" xfId="0" applyNumberFormat="1" applyFont="1" applyFill="1" applyBorder="1" applyAlignment="1">
      <alignment horizontal="left" vertical="top" wrapText="1"/>
    </xf>
    <xf numFmtId="0" fontId="8" fillId="3" borderId="26" xfId="0" applyFont="1" applyFill="1" applyBorder="1" applyAlignment="1">
      <alignment horizontal="center" vertical="top"/>
    </xf>
    <xf numFmtId="0" fontId="8" fillId="3" borderId="26" xfId="0" applyFont="1" applyFill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21" t="s">
        <v>0</v>
      </c>
    </row>
    <row r="2" spans="1:7" ht="57.75" customHeight="1">
      <c r="A2" s="135" t="s">
        <v>1</v>
      </c>
      <c r="B2" s="135"/>
      <c r="C2" s="135"/>
      <c r="D2" s="135"/>
      <c r="E2" s="135"/>
      <c r="F2" s="135"/>
      <c r="G2" s="135"/>
    </row>
  </sheetData>
  <sheetProtection algorithmName="SHA-512" hashValue="NvPoiTkUm4cDkwnba2s3UIWFKO62uobn34ZNjFaiBumUsAlIflIaOaWx2m3JUR87sy5qKvluG+oyInd4bDPLug==" saltValue="iBSmcheRiiQlylrTjzjlC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L6" sqref="L6"/>
    </sheetView>
  </sheetViews>
  <sheetFormatPr defaultColWidth="9" defaultRowHeight="12.75"/>
  <cols>
    <col min="1" max="1" width="8.42578125" hidden="1" customWidth="1"/>
    <col min="2" max="2" width="13.42578125" customWidth="1"/>
    <col min="3" max="3" width="7.42578125" style="48" customWidth="1"/>
    <col min="4" max="4" width="13" style="48" customWidth="1"/>
    <col min="5" max="5" width="9.7109375" style="48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5" t="s">
        <v>2</v>
      </c>
      <c r="B1" s="160" t="s">
        <v>3</v>
      </c>
      <c r="C1" s="161"/>
      <c r="D1" s="161"/>
      <c r="E1" s="161"/>
      <c r="F1" s="161"/>
      <c r="G1" s="161"/>
      <c r="H1" s="161"/>
      <c r="I1" s="161"/>
      <c r="J1" s="162"/>
    </row>
    <row r="2" spans="1:15" ht="36" customHeight="1">
      <c r="A2" s="2"/>
      <c r="B2" s="67" t="s">
        <v>4</v>
      </c>
      <c r="C2" s="68"/>
      <c r="D2" s="69" t="s">
        <v>5</v>
      </c>
      <c r="E2" s="166" t="s">
        <v>6</v>
      </c>
      <c r="F2" s="167"/>
      <c r="G2" s="167"/>
      <c r="H2" s="167"/>
      <c r="I2" s="167"/>
      <c r="J2" s="168"/>
      <c r="O2" s="1"/>
    </row>
    <row r="3" spans="1:15" ht="27" customHeight="1">
      <c r="A3" s="2"/>
      <c r="B3" s="70" t="s">
        <v>7</v>
      </c>
      <c r="C3" s="68"/>
      <c r="D3" s="71" t="s">
        <v>8</v>
      </c>
      <c r="E3" s="169" t="s">
        <v>9</v>
      </c>
      <c r="F3" s="170"/>
      <c r="G3" s="170"/>
      <c r="H3" s="170"/>
      <c r="I3" s="170"/>
      <c r="J3" s="171"/>
    </row>
    <row r="4" spans="1:15" ht="23.25" customHeight="1">
      <c r="A4" s="66">
        <v>3669</v>
      </c>
      <c r="B4" s="72" t="s">
        <v>10</v>
      </c>
      <c r="C4" s="73"/>
      <c r="D4" s="74" t="s">
        <v>11</v>
      </c>
      <c r="E4" s="149" t="s">
        <v>12</v>
      </c>
      <c r="F4" s="150"/>
      <c r="G4" s="150"/>
      <c r="H4" s="150"/>
      <c r="I4" s="150"/>
      <c r="J4" s="151"/>
    </row>
    <row r="5" spans="1:15" ht="24" customHeight="1">
      <c r="A5" s="2"/>
      <c r="B5" s="31" t="s">
        <v>13</v>
      </c>
      <c r="D5" s="154"/>
      <c r="E5" s="155"/>
      <c r="F5" s="155"/>
      <c r="G5" s="155"/>
      <c r="H5" s="18" t="s">
        <v>14</v>
      </c>
      <c r="I5" s="22"/>
      <c r="J5" s="8"/>
    </row>
    <row r="6" spans="1:15" ht="15.75" customHeight="1">
      <c r="A6" s="2"/>
      <c r="B6" s="28"/>
      <c r="C6" s="51"/>
      <c r="D6" s="156"/>
      <c r="E6" s="157"/>
      <c r="F6" s="157"/>
      <c r="G6" s="157"/>
      <c r="H6" s="18" t="s">
        <v>15</v>
      </c>
      <c r="I6" s="22"/>
      <c r="J6" s="8"/>
    </row>
    <row r="7" spans="1:15" ht="15.75" customHeight="1">
      <c r="A7" s="2"/>
      <c r="B7" s="29"/>
      <c r="C7" s="52"/>
      <c r="D7" s="49"/>
      <c r="E7" s="158"/>
      <c r="F7" s="159"/>
      <c r="G7" s="159"/>
      <c r="H7" s="24"/>
      <c r="I7" s="23"/>
      <c r="J7" s="33"/>
    </row>
    <row r="8" spans="1:15" ht="24" hidden="1" customHeight="1">
      <c r="A8" s="2"/>
      <c r="B8" s="31" t="s">
        <v>16</v>
      </c>
      <c r="D8" s="47"/>
      <c r="H8" s="18" t="s">
        <v>14</v>
      </c>
      <c r="I8" s="22"/>
      <c r="J8" s="8"/>
    </row>
    <row r="9" spans="1:15" ht="15.75" hidden="1" customHeight="1">
      <c r="A9" s="2"/>
      <c r="B9" s="2"/>
      <c r="D9" s="47"/>
      <c r="H9" s="18" t="s">
        <v>15</v>
      </c>
      <c r="I9" s="22"/>
      <c r="J9" s="8"/>
    </row>
    <row r="10" spans="1:15" ht="15.75" hidden="1" customHeight="1">
      <c r="A10" s="2"/>
      <c r="B10" s="34"/>
      <c r="C10" s="52"/>
      <c r="D10" s="49"/>
      <c r="E10" s="53"/>
      <c r="F10" s="24"/>
      <c r="G10" s="14"/>
      <c r="H10" s="14"/>
      <c r="I10" s="35"/>
      <c r="J10" s="33"/>
    </row>
    <row r="11" spans="1:15" ht="24" customHeight="1">
      <c r="A11" s="2"/>
      <c r="B11" s="31" t="s">
        <v>17</v>
      </c>
      <c r="D11" s="173"/>
      <c r="E11" s="173"/>
      <c r="F11" s="173"/>
      <c r="G11" s="173"/>
      <c r="H11" s="18" t="s">
        <v>14</v>
      </c>
      <c r="I11" s="75"/>
      <c r="J11" s="8"/>
    </row>
    <row r="12" spans="1:15" ht="15.75" customHeight="1">
      <c r="A12" s="2"/>
      <c r="B12" s="28"/>
      <c r="C12" s="51"/>
      <c r="D12" s="148"/>
      <c r="E12" s="148"/>
      <c r="F12" s="148"/>
      <c r="G12" s="148"/>
      <c r="H12" s="18" t="s">
        <v>15</v>
      </c>
      <c r="I12" s="75"/>
      <c r="J12" s="8"/>
    </row>
    <row r="13" spans="1:15" ht="15.75" customHeight="1">
      <c r="A13" s="2"/>
      <c r="B13" s="29"/>
      <c r="C13" s="52"/>
      <c r="D13" s="76"/>
      <c r="E13" s="152"/>
      <c r="F13" s="153"/>
      <c r="G13" s="153"/>
      <c r="H13" s="19"/>
      <c r="I13" s="23"/>
      <c r="J13" s="33"/>
    </row>
    <row r="14" spans="1:15" ht="24" customHeight="1">
      <c r="A14" s="2"/>
      <c r="B14" s="41" t="s">
        <v>18</v>
      </c>
      <c r="C14" s="54"/>
      <c r="D14" s="55"/>
      <c r="E14" s="56"/>
      <c r="F14" s="42"/>
      <c r="G14" s="42"/>
      <c r="H14" s="43"/>
      <c r="I14" s="42"/>
      <c r="J14" s="44"/>
    </row>
    <row r="15" spans="1:15" ht="32.25" customHeight="1">
      <c r="A15" s="2"/>
      <c r="B15" s="34" t="s">
        <v>19</v>
      </c>
      <c r="C15" s="57"/>
      <c r="D15" s="50"/>
      <c r="E15" s="172"/>
      <c r="F15" s="172"/>
      <c r="G15" s="174"/>
      <c r="H15" s="174"/>
      <c r="I15" s="174" t="s">
        <v>20</v>
      </c>
      <c r="J15" s="175"/>
    </row>
    <row r="16" spans="1:15" ht="23.25" customHeight="1">
      <c r="A16" s="107" t="s">
        <v>21</v>
      </c>
      <c r="B16" s="37" t="s">
        <v>21</v>
      </c>
      <c r="C16" s="185"/>
      <c r="D16" s="186"/>
      <c r="E16" s="187"/>
      <c r="F16" s="139"/>
      <c r="G16" s="187"/>
      <c r="H16" s="139"/>
      <c r="I16" s="187">
        <f>SUMIF(F53:F53,A16,I53:I53)+SUMIF(F53:F53,"PSU",I53:I53)</f>
        <v>0</v>
      </c>
      <c r="J16" s="140"/>
    </row>
    <row r="17" spans="1:10" ht="23.25" customHeight="1">
      <c r="A17" s="107" t="s">
        <v>22</v>
      </c>
      <c r="B17" s="37" t="s">
        <v>22</v>
      </c>
      <c r="C17" s="185"/>
      <c r="D17" s="186"/>
      <c r="E17" s="187"/>
      <c r="F17" s="139"/>
      <c r="G17" s="187"/>
      <c r="H17" s="139"/>
      <c r="I17" s="187">
        <f>SUMIF(F53:F53,A17,I53:I53)</f>
        <v>0</v>
      </c>
      <c r="J17" s="140"/>
    </row>
    <row r="18" spans="1:10" ht="23.25" customHeight="1">
      <c r="A18" s="107" t="s">
        <v>23</v>
      </c>
      <c r="B18" s="37" t="s">
        <v>23</v>
      </c>
      <c r="C18" s="185"/>
      <c r="D18" s="186"/>
      <c r="E18" s="187"/>
      <c r="F18" s="139"/>
      <c r="G18" s="187"/>
      <c r="H18" s="139"/>
      <c r="I18" s="187">
        <f>SUMIF(F53:F53,A18,I53:I53)</f>
        <v>0</v>
      </c>
      <c r="J18" s="140"/>
    </row>
    <row r="19" spans="1:10" ht="23.25" customHeight="1">
      <c r="A19" s="107" t="s">
        <v>24</v>
      </c>
      <c r="B19" s="37" t="s">
        <v>25</v>
      </c>
      <c r="C19" s="185"/>
      <c r="D19" s="186"/>
      <c r="E19" s="187"/>
      <c r="F19" s="139"/>
      <c r="G19" s="187"/>
      <c r="H19" s="139"/>
      <c r="I19" s="187">
        <f>SUMIF(F53:F53,A19,I53:I53)</f>
        <v>0</v>
      </c>
      <c r="J19" s="140"/>
    </row>
    <row r="20" spans="1:10" ht="23.25" customHeight="1">
      <c r="A20" s="107" t="s">
        <v>26</v>
      </c>
      <c r="B20" s="37" t="s">
        <v>27</v>
      </c>
      <c r="C20" s="185"/>
      <c r="D20" s="186"/>
      <c r="E20" s="187"/>
      <c r="F20" s="139"/>
      <c r="G20" s="187"/>
      <c r="H20" s="139"/>
      <c r="I20" s="187">
        <f>SUMIF(F53:F53,A20,I53:I53)</f>
        <v>0</v>
      </c>
      <c r="J20" s="140"/>
    </row>
    <row r="21" spans="1:10" ht="23.25" customHeight="1">
      <c r="A21" s="2"/>
      <c r="B21" s="46" t="s">
        <v>20</v>
      </c>
      <c r="C21" s="188"/>
      <c r="D21" s="189"/>
      <c r="E21" s="190"/>
      <c r="F21" s="176"/>
      <c r="G21" s="190"/>
      <c r="H21" s="176"/>
      <c r="I21" s="190">
        <f>SUM(I16:J20)</f>
        <v>0</v>
      </c>
      <c r="J21" s="141"/>
    </row>
    <row r="22" spans="1:10" ht="33" customHeight="1">
      <c r="A22" s="2"/>
      <c r="B22" s="40" t="s">
        <v>28</v>
      </c>
      <c r="C22" s="185"/>
      <c r="D22" s="186"/>
      <c r="E22" s="191"/>
      <c r="F22" s="192"/>
      <c r="G22" s="193"/>
      <c r="H22" s="193"/>
      <c r="I22" s="193"/>
      <c r="J22" s="38"/>
    </row>
    <row r="23" spans="1:10" ht="23.25" customHeight="1">
      <c r="A23" s="2"/>
      <c r="B23" s="37" t="s">
        <v>29</v>
      </c>
      <c r="C23" s="185"/>
      <c r="D23" s="186"/>
      <c r="E23" s="194">
        <v>12</v>
      </c>
      <c r="F23" s="192" t="s">
        <v>30</v>
      </c>
      <c r="G23" s="195">
        <f>ZakladDPHSniVypocet</f>
        <v>0</v>
      </c>
      <c r="H23" s="196"/>
      <c r="I23" s="196"/>
      <c r="J23" s="38" t="str">
        <f t="shared" ref="J23:J28" si="0">Mena</f>
        <v>CZK</v>
      </c>
    </row>
    <row r="24" spans="1:10" ht="23.25" hidden="1" customHeight="1">
      <c r="A24" s="2"/>
      <c r="B24" s="37" t="s">
        <v>31</v>
      </c>
      <c r="C24" s="185"/>
      <c r="D24" s="186"/>
      <c r="E24" s="194">
        <f>SazbaDPH1</f>
        <v>12</v>
      </c>
      <c r="F24" s="192" t="s">
        <v>30</v>
      </c>
      <c r="G24" s="197">
        <f>I23*E23/100</f>
        <v>0</v>
      </c>
      <c r="H24" s="198"/>
      <c r="I24" s="198"/>
      <c r="J24" s="38" t="str">
        <f t="shared" si="0"/>
        <v>CZK</v>
      </c>
    </row>
    <row r="25" spans="1:10" ht="23.25" customHeight="1">
      <c r="A25" s="2"/>
      <c r="B25" s="37" t="s">
        <v>32</v>
      </c>
      <c r="C25" s="185"/>
      <c r="D25" s="186"/>
      <c r="E25" s="194">
        <v>21</v>
      </c>
      <c r="F25" s="192" t="s">
        <v>30</v>
      </c>
      <c r="G25" s="195">
        <f>ZakladDPHZaklVypocet</f>
        <v>0</v>
      </c>
      <c r="H25" s="196"/>
      <c r="I25" s="196"/>
      <c r="J25" s="38" t="str">
        <f t="shared" si="0"/>
        <v>CZK</v>
      </c>
    </row>
    <row r="26" spans="1:10" ht="23.25" hidden="1" customHeight="1">
      <c r="A26" s="2"/>
      <c r="B26" s="32" t="s">
        <v>33</v>
      </c>
      <c r="C26" s="58"/>
      <c r="D26" s="50"/>
      <c r="E26" s="59">
        <f>SazbaDPH2</f>
        <v>21</v>
      </c>
      <c r="F26" s="30" t="s">
        <v>30</v>
      </c>
      <c r="G26" s="163">
        <f>I25*E25/100</f>
        <v>0</v>
      </c>
      <c r="H26" s="164"/>
      <c r="I26" s="164"/>
      <c r="J26" s="36" t="str">
        <f t="shared" si="0"/>
        <v>CZK</v>
      </c>
    </row>
    <row r="27" spans="1:10" ht="23.25" customHeight="1" thickBot="1">
      <c r="A27" s="2">
        <f>ZakladDPHSni+ZakladDPHZakl</f>
        <v>0</v>
      </c>
      <c r="B27" s="31" t="s">
        <v>34</v>
      </c>
      <c r="C27" s="60"/>
      <c r="D27" s="61"/>
      <c r="E27" s="60"/>
      <c r="F27" s="16"/>
      <c r="G27" s="165">
        <f>CenaCelkemBezDPH-(ZakladDPHSni+ZakladDPHZakl)</f>
        <v>0</v>
      </c>
      <c r="H27" s="165"/>
      <c r="I27" s="165"/>
      <c r="J27" s="39" t="str">
        <f t="shared" si="0"/>
        <v>CZK</v>
      </c>
    </row>
    <row r="28" spans="1:10" ht="27.75" customHeight="1" thickBot="1">
      <c r="A28" s="2">
        <f>(A27-INT(A27))*100</f>
        <v>0</v>
      </c>
      <c r="B28" s="87" t="s">
        <v>35</v>
      </c>
      <c r="C28" s="88"/>
      <c r="D28" s="88"/>
      <c r="E28" s="89"/>
      <c r="F28" s="90"/>
      <c r="G28" s="143">
        <f>A27</f>
        <v>0</v>
      </c>
      <c r="H28" s="143"/>
      <c r="I28" s="143"/>
      <c r="J28" s="91" t="str">
        <f t="shared" si="0"/>
        <v>CZK</v>
      </c>
    </row>
    <row r="29" spans="1:10" ht="27.75" hidden="1" customHeight="1" thickBot="1">
      <c r="A29" s="2"/>
      <c r="B29" s="87" t="s">
        <v>36</v>
      </c>
      <c r="C29" s="92"/>
      <c r="D29" s="92"/>
      <c r="E29" s="92"/>
      <c r="F29" s="93"/>
      <c r="G29" s="142">
        <f>ZakladDPHSni+DPHSni+ZakladDPHZakl+DPHZakl+Zaokrouhleni</f>
        <v>0</v>
      </c>
      <c r="H29" s="142"/>
      <c r="I29" s="142"/>
      <c r="J29" s="94" t="s">
        <v>37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62" t="s">
        <v>38</v>
      </c>
      <c r="D32" s="63"/>
      <c r="E32" s="63"/>
      <c r="F32" s="15" t="s">
        <v>39</v>
      </c>
      <c r="G32" s="26"/>
      <c r="H32" s="27" t="s">
        <v>40</v>
      </c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64"/>
      <c r="D34" s="144"/>
      <c r="E34" s="145"/>
      <c r="G34" s="146"/>
      <c r="H34" s="147"/>
      <c r="I34" s="147"/>
      <c r="J34" s="25"/>
    </row>
    <row r="35" spans="1:10" ht="12.75" customHeight="1">
      <c r="A35" s="2"/>
      <c r="B35" s="2"/>
      <c r="D35" s="138" t="s">
        <v>41</v>
      </c>
      <c r="E35" s="138"/>
      <c r="H35" s="10" t="s">
        <v>42</v>
      </c>
      <c r="J35" s="9"/>
    </row>
    <row r="36" spans="1:10" ht="13.5" customHeight="1" thickBot="1">
      <c r="A36" s="11"/>
      <c r="B36" s="11"/>
      <c r="C36" s="65"/>
      <c r="D36" s="65"/>
      <c r="E36" s="65"/>
      <c r="F36" s="12"/>
      <c r="G36" s="12"/>
      <c r="H36" s="12"/>
      <c r="I36" s="12"/>
      <c r="J36" s="13"/>
    </row>
    <row r="37" spans="1:10" ht="27" hidden="1" customHeight="1">
      <c r="B37" s="79" t="s">
        <v>43</v>
      </c>
      <c r="C37" s="80"/>
      <c r="D37" s="80"/>
      <c r="E37" s="80"/>
      <c r="F37" s="81"/>
      <c r="G37" s="81"/>
      <c r="H37" s="81"/>
      <c r="I37" s="81"/>
      <c r="J37" s="82"/>
    </row>
    <row r="38" spans="1:10" ht="25.5" hidden="1" customHeight="1">
      <c r="A38" s="78" t="s">
        <v>44</v>
      </c>
      <c r="B38" s="199" t="s">
        <v>45</v>
      </c>
      <c r="C38" s="200" t="s">
        <v>46</v>
      </c>
      <c r="D38" s="200"/>
      <c r="E38" s="200"/>
      <c r="F38" s="201" t="str">
        <f>B23</f>
        <v>Základ pro sníženou DPH</v>
      </c>
      <c r="G38" s="201" t="str">
        <f>B25</f>
        <v>Základ pro základní DPH</v>
      </c>
      <c r="H38" s="202" t="s">
        <v>47</v>
      </c>
      <c r="I38" s="203" t="s">
        <v>48</v>
      </c>
      <c r="J38" s="204" t="s">
        <v>30</v>
      </c>
    </row>
    <row r="39" spans="1:10" ht="25.5" hidden="1" customHeight="1">
      <c r="A39" s="78">
        <v>1</v>
      </c>
      <c r="B39" s="205" t="s">
        <v>49</v>
      </c>
      <c r="C39" s="206"/>
      <c r="D39" s="206"/>
      <c r="E39" s="206"/>
      <c r="F39" s="207">
        <f>'D.3 D.3.2 Pol'!AE56</f>
        <v>0</v>
      </c>
      <c r="G39" s="208">
        <f>'D.3 D.3.2 Pol'!AF56</f>
        <v>0</v>
      </c>
      <c r="H39" s="209"/>
      <c r="I39" s="210">
        <f>F39+G39+H39</f>
        <v>0</v>
      </c>
      <c r="J39" s="211" t="str">
        <f>IF(_xlfn.SINGLE(CenaCelkemVypocet)=0,"",I39/_xlfn.SINGLE(CenaCelkemVypocet)*100)</f>
        <v/>
      </c>
    </row>
    <row r="40" spans="1:10" ht="25.5" hidden="1" customHeight="1">
      <c r="A40" s="78">
        <v>2</v>
      </c>
      <c r="B40" s="212"/>
      <c r="C40" s="213" t="s">
        <v>50</v>
      </c>
      <c r="D40" s="213"/>
      <c r="E40" s="213"/>
      <c r="F40" s="214"/>
      <c r="G40" s="215"/>
      <c r="H40" s="215"/>
      <c r="I40" s="216"/>
      <c r="J40" s="217"/>
    </row>
    <row r="41" spans="1:10" ht="25.5" hidden="1" customHeight="1">
      <c r="A41" s="78">
        <v>2</v>
      </c>
      <c r="B41" s="212" t="s">
        <v>8</v>
      </c>
      <c r="C41" s="213" t="s">
        <v>9</v>
      </c>
      <c r="D41" s="213"/>
      <c r="E41" s="213"/>
      <c r="F41" s="214">
        <f>'D.3 D.3.2 Pol'!AE56</f>
        <v>0</v>
      </c>
      <c r="G41" s="215">
        <f>'D.3 D.3.2 Pol'!AF56</f>
        <v>0</v>
      </c>
      <c r="H41" s="215"/>
      <c r="I41" s="216">
        <f>F41+G41+H41</f>
        <v>0</v>
      </c>
      <c r="J41" s="217" t="str">
        <f>IF(_xlfn.SINGLE(CenaCelkemVypocet)=0,"",I41/_xlfn.SINGLE(CenaCelkemVypocet)*100)</f>
        <v/>
      </c>
    </row>
    <row r="42" spans="1:10" ht="25.5" hidden="1" customHeight="1">
      <c r="A42" s="78">
        <v>3</v>
      </c>
      <c r="B42" s="218" t="s">
        <v>11</v>
      </c>
      <c r="C42" s="206" t="s">
        <v>12</v>
      </c>
      <c r="D42" s="206"/>
      <c r="E42" s="206"/>
      <c r="F42" s="219">
        <f>'D.3 D.3.2 Pol'!AE56</f>
        <v>0</v>
      </c>
      <c r="G42" s="209">
        <f>'D.3 D.3.2 Pol'!AF56</f>
        <v>0</v>
      </c>
      <c r="H42" s="209"/>
      <c r="I42" s="210">
        <f>F42+G42+H42</f>
        <v>0</v>
      </c>
      <c r="J42" s="211" t="str">
        <f>IF(_xlfn.SINGLE(CenaCelkemVypocet)=0,"",I42/_xlfn.SINGLE(CenaCelkemVypocet)*100)</f>
        <v/>
      </c>
    </row>
    <row r="43" spans="1:10" ht="25.5" hidden="1" customHeight="1">
      <c r="A43" s="78"/>
      <c r="B43" s="136" t="s">
        <v>51</v>
      </c>
      <c r="C43" s="137"/>
      <c r="D43" s="137"/>
      <c r="E43" s="137"/>
      <c r="F43" s="83">
        <f>SUMIF(A39:A42,"=1",F39:F42)</f>
        <v>0</v>
      </c>
      <c r="G43" s="84">
        <f>SUMIF(A39:A42,"=1",G39:G42)</f>
        <v>0</v>
      </c>
      <c r="H43" s="84">
        <f>SUMIF(A39:A42,"=1",H39:H42)</f>
        <v>0</v>
      </c>
      <c r="I43" s="85">
        <f>SUMIF(A39:A42,"=1",I39:I42)</f>
        <v>0</v>
      </c>
      <c r="J43" s="86">
        <f>SUMIF(A39:A42,"=1",J39:J42)</f>
        <v>0</v>
      </c>
    </row>
    <row r="45" spans="1:10">
      <c r="A45" t="s">
        <v>52</v>
      </c>
      <c r="B45" t="s">
        <v>53</v>
      </c>
    </row>
    <row r="46" spans="1:10">
      <c r="A46" t="s">
        <v>54</v>
      </c>
      <c r="B46" t="s">
        <v>55</v>
      </c>
    </row>
    <row r="47" spans="1:10">
      <c r="A47" t="s">
        <v>56</v>
      </c>
      <c r="B47" t="s">
        <v>57</v>
      </c>
    </row>
    <row r="50" spans="1:10" ht="15.75">
      <c r="B50" s="95" t="s">
        <v>58</v>
      </c>
    </row>
    <row r="52" spans="1:10" ht="25.5" customHeight="1">
      <c r="A52" s="97"/>
      <c r="B52" s="220" t="s">
        <v>45</v>
      </c>
      <c r="C52" s="220" t="s">
        <v>46</v>
      </c>
      <c r="D52" s="221"/>
      <c r="E52" s="221"/>
      <c r="F52" s="222" t="s">
        <v>59</v>
      </c>
      <c r="G52" s="222"/>
      <c r="H52" s="222"/>
      <c r="I52" s="222" t="s">
        <v>20</v>
      </c>
      <c r="J52" s="222" t="s">
        <v>30</v>
      </c>
    </row>
    <row r="53" spans="1:10" ht="36.75" customHeight="1">
      <c r="A53" s="98"/>
      <c r="B53" s="223" t="s">
        <v>60</v>
      </c>
      <c r="C53" s="224" t="s">
        <v>12</v>
      </c>
      <c r="D53" s="225"/>
      <c r="E53" s="225"/>
      <c r="F53" s="226" t="s">
        <v>22</v>
      </c>
      <c r="G53" s="227"/>
      <c r="H53" s="227"/>
      <c r="I53" s="227">
        <f>'D.3 D.3.2 Pol'!G8</f>
        <v>0</v>
      </c>
      <c r="J53" s="228" t="str">
        <f>IF(I54=0,"",I53/I54*100)</f>
        <v/>
      </c>
    </row>
    <row r="54" spans="1:10" ht="25.5" customHeight="1">
      <c r="A54" s="99"/>
      <c r="B54" s="100" t="s">
        <v>48</v>
      </c>
      <c r="C54" s="101"/>
      <c r="D54" s="102"/>
      <c r="E54" s="102"/>
      <c r="F54" s="105"/>
      <c r="G54" s="106"/>
      <c r="H54" s="106"/>
      <c r="I54" s="106">
        <f>I53</f>
        <v>0</v>
      </c>
      <c r="J54" s="103" t="str">
        <f>J53</f>
        <v/>
      </c>
    </row>
    <row r="55" spans="1:10">
      <c r="F55" s="77"/>
      <c r="G55" s="77"/>
      <c r="H55" s="77"/>
      <c r="I55" s="77"/>
      <c r="J55" s="104"/>
    </row>
    <row r="56" spans="1:10">
      <c r="F56" s="77"/>
      <c r="G56" s="77"/>
      <c r="H56" s="77"/>
      <c r="I56" s="77"/>
      <c r="J56" s="104"/>
    </row>
    <row r="57" spans="1:10">
      <c r="F57" s="77"/>
      <c r="G57" s="77"/>
      <c r="H57" s="77"/>
      <c r="I57" s="77"/>
      <c r="J57" s="104"/>
    </row>
  </sheetData>
  <sheetProtection algorithmName="SHA-512" hashValue="lTSNo0dsfiDYnAu9YQ21ASFCjDi+A22SEwvOQZBKCkH3mhE0WRbqqFHXDWFuZiep/AWnrXhRCeath2sAFE7R4A==" saltValue="M60AXF9rDM0tjKPPNxS5X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" right="0" top="0" bottom="0" header="0" footer="0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3:E53"/>
    <mergeCell ref="C39:E39"/>
    <mergeCell ref="C40:E40"/>
    <mergeCell ref="C41:E41"/>
    <mergeCell ref="C42:E42"/>
    <mergeCell ref="B43:E4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177" t="s">
        <v>61</v>
      </c>
      <c r="B1" s="177"/>
      <c r="C1" s="178"/>
      <c r="D1" s="177"/>
      <c r="E1" s="177"/>
      <c r="F1" s="177"/>
      <c r="G1" s="177"/>
    </row>
    <row r="2" spans="1:7" ht="24.95" customHeight="1">
      <c r="A2" s="229" t="s">
        <v>62</v>
      </c>
      <c r="B2" s="230"/>
      <c r="C2" s="231"/>
      <c r="D2" s="231"/>
      <c r="E2" s="231"/>
      <c r="F2" s="231"/>
      <c r="G2" s="179"/>
    </row>
    <row r="3" spans="1:7" ht="24.95" customHeight="1">
      <c r="A3" s="229" t="s">
        <v>63</v>
      </c>
      <c r="B3" s="230"/>
      <c r="C3" s="231"/>
      <c r="D3" s="231"/>
      <c r="E3" s="231"/>
      <c r="F3" s="231"/>
      <c r="G3" s="179"/>
    </row>
    <row r="4" spans="1:7" ht="24.95" customHeight="1">
      <c r="A4" s="229" t="s">
        <v>64</v>
      </c>
      <c r="B4" s="230"/>
      <c r="C4" s="231"/>
      <c r="D4" s="231"/>
      <c r="E4" s="231"/>
      <c r="F4" s="231"/>
      <c r="G4" s="179"/>
    </row>
    <row r="5" spans="1:7">
      <c r="B5" s="4"/>
      <c r="C5" s="5"/>
      <c r="D5" s="6"/>
    </row>
  </sheetData>
  <sheetProtection algorithmName="SHA-512" hashValue="+SPpKj5Xban//LMgL0a9RUbbQOPM9ePzOAOiAxUfYX5B6ysNagpzyNyLt4ZgPfNi130jf8GWfyiQKmr7RuC+JQ==" saltValue="dMNa4dvGc20FCCT9oQfmOw==" spinCount="100000" sheet="1" formatRows="0"/>
  <customSheetViews>
    <customSheetView guid="{B7E7C763-C459-487D-8ABA-5CFDDFBD5A84}">
      <selection activeCell="E19" sqref="E19"/>
      <pageMargins left="0" right="0" top="0" bottom="0" header="0" footer="0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11E5A-2D95-42DE-A16D-8C21246FA62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/>
  <cols>
    <col min="1" max="1" width="3.42578125" customWidth="1"/>
    <col min="2" max="2" width="12.5703125" style="96" customWidth="1"/>
    <col min="3" max="3" width="63.28515625" style="9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182" t="s">
        <v>65</v>
      </c>
      <c r="B1" s="182"/>
      <c r="C1" s="182"/>
      <c r="D1" s="182"/>
      <c r="E1" s="182"/>
      <c r="F1" s="182"/>
      <c r="G1" s="182"/>
      <c r="AG1" t="s">
        <v>66</v>
      </c>
    </row>
    <row r="2" spans="1:60" ht="24.95" customHeight="1">
      <c r="A2" s="229" t="s">
        <v>62</v>
      </c>
      <c r="B2" s="230" t="s">
        <v>5</v>
      </c>
      <c r="C2" s="232" t="s">
        <v>6</v>
      </c>
      <c r="D2" s="233"/>
      <c r="E2" s="233"/>
      <c r="F2" s="233"/>
      <c r="G2" s="183"/>
      <c r="AG2" t="s">
        <v>67</v>
      </c>
    </row>
    <row r="3" spans="1:60" ht="24.95" customHeight="1">
      <c r="A3" s="229" t="s">
        <v>63</v>
      </c>
      <c r="B3" s="230" t="s">
        <v>8</v>
      </c>
      <c r="C3" s="232" t="s">
        <v>9</v>
      </c>
      <c r="D3" s="233"/>
      <c r="E3" s="233"/>
      <c r="F3" s="233"/>
      <c r="G3" s="183"/>
      <c r="AC3" s="96" t="s">
        <v>67</v>
      </c>
      <c r="AG3" t="s">
        <v>68</v>
      </c>
    </row>
    <row r="4" spans="1:60" ht="24.95" customHeight="1">
      <c r="A4" s="234" t="s">
        <v>64</v>
      </c>
      <c r="B4" s="235" t="s">
        <v>11</v>
      </c>
      <c r="C4" s="236" t="s">
        <v>12</v>
      </c>
      <c r="D4" s="237"/>
      <c r="E4" s="237"/>
      <c r="F4" s="237"/>
      <c r="G4" s="184"/>
      <c r="AG4" t="s">
        <v>69</v>
      </c>
    </row>
    <row r="5" spans="1:60">
      <c r="D5" s="10"/>
    </row>
    <row r="6" spans="1:60" ht="38.25">
      <c r="A6" s="238" t="s">
        <v>70</v>
      </c>
      <c r="B6" s="239" t="s">
        <v>71</v>
      </c>
      <c r="C6" s="239" t="s">
        <v>72</v>
      </c>
      <c r="D6" s="240" t="s">
        <v>73</v>
      </c>
      <c r="E6" s="238" t="s">
        <v>74</v>
      </c>
      <c r="F6" s="241" t="s">
        <v>75</v>
      </c>
      <c r="G6" s="238" t="s">
        <v>20</v>
      </c>
      <c r="H6" s="242" t="s">
        <v>76</v>
      </c>
      <c r="I6" s="242" t="s">
        <v>77</v>
      </c>
      <c r="J6" s="242" t="s">
        <v>78</v>
      </c>
      <c r="K6" s="242" t="s">
        <v>79</v>
      </c>
      <c r="L6" s="242" t="s">
        <v>80</v>
      </c>
      <c r="M6" s="242" t="s">
        <v>81</v>
      </c>
      <c r="N6" s="242" t="s">
        <v>82</v>
      </c>
      <c r="O6" s="242" t="s">
        <v>83</v>
      </c>
      <c r="P6" s="242" t="s">
        <v>84</v>
      </c>
      <c r="Q6" s="242" t="s">
        <v>85</v>
      </c>
      <c r="R6" s="242" t="s">
        <v>86</v>
      </c>
      <c r="S6" s="242" t="s">
        <v>87</v>
      </c>
      <c r="T6" s="242" t="s">
        <v>88</v>
      </c>
      <c r="U6" s="242" t="s">
        <v>89</v>
      </c>
      <c r="V6" s="242" t="s">
        <v>90</v>
      </c>
      <c r="W6" s="242" t="s">
        <v>91</v>
      </c>
      <c r="X6" s="242" t="s">
        <v>92</v>
      </c>
      <c r="Y6" s="242" t="s">
        <v>93</v>
      </c>
    </row>
    <row r="7" spans="1:60" hidden="1">
      <c r="A7" s="3"/>
      <c r="B7" s="4"/>
      <c r="C7" s="4"/>
      <c r="D7" s="6"/>
      <c r="E7" s="109"/>
      <c r="F7" s="110"/>
      <c r="G7" s="110"/>
      <c r="H7" s="110"/>
      <c r="I7" s="110"/>
      <c r="J7" s="110"/>
      <c r="K7" s="110"/>
      <c r="L7" s="110"/>
      <c r="M7" s="110"/>
      <c r="N7" s="109"/>
      <c r="O7" s="109"/>
      <c r="P7" s="109"/>
      <c r="Q7" s="109"/>
      <c r="R7" s="110"/>
      <c r="S7" s="110"/>
      <c r="T7" s="110"/>
      <c r="U7" s="110"/>
      <c r="V7" s="110"/>
      <c r="W7" s="110"/>
      <c r="X7" s="110"/>
      <c r="Y7" s="110"/>
    </row>
    <row r="8" spans="1:60">
      <c r="A8" s="116" t="s">
        <v>94</v>
      </c>
      <c r="B8" s="117" t="s">
        <v>60</v>
      </c>
      <c r="C8" s="131" t="s">
        <v>12</v>
      </c>
      <c r="D8" s="118"/>
      <c r="E8" s="119"/>
      <c r="F8" s="120"/>
      <c r="G8" s="120">
        <f>SUMIF(AG9:AG54,"&lt;&gt;NOR",G9:G54)</f>
        <v>0</v>
      </c>
      <c r="H8" s="120"/>
      <c r="I8" s="120">
        <f>SUM(I9:I54)</f>
        <v>0</v>
      </c>
      <c r="J8" s="120"/>
      <c r="K8" s="120">
        <f>SUM(K9:K54)</f>
        <v>0</v>
      </c>
      <c r="L8" s="120"/>
      <c r="M8" s="120">
        <f>SUM(M9:M54)</f>
        <v>0</v>
      </c>
      <c r="N8" s="119"/>
      <c r="O8" s="119">
        <f>SUM(O9:O54)</f>
        <v>0</v>
      </c>
      <c r="P8" s="119"/>
      <c r="Q8" s="119">
        <f>SUM(Q9:Q54)</f>
        <v>0</v>
      </c>
      <c r="R8" s="120"/>
      <c r="S8" s="120"/>
      <c r="T8" s="121"/>
      <c r="U8" s="115"/>
      <c r="V8" s="115">
        <f>SUM(V9:V54)</f>
        <v>0</v>
      </c>
      <c r="W8" s="115"/>
      <c r="X8" s="115"/>
      <c r="Y8" s="115"/>
      <c r="AG8" t="s">
        <v>95</v>
      </c>
    </row>
    <row r="9" spans="1:60" outlineLevel="1">
      <c r="A9" s="123">
        <v>1</v>
      </c>
      <c r="B9" s="124" t="s">
        <v>96</v>
      </c>
      <c r="C9" s="132" t="s">
        <v>97</v>
      </c>
      <c r="D9" s="125" t="s">
        <v>98</v>
      </c>
      <c r="E9" s="126">
        <v>4</v>
      </c>
      <c r="F9" s="127"/>
      <c r="G9" s="128">
        <f>ROUND(E9*F9,2)</f>
        <v>0</v>
      </c>
      <c r="H9" s="127"/>
      <c r="I9" s="128">
        <f>ROUND(E9*H9,2)</f>
        <v>0</v>
      </c>
      <c r="J9" s="127"/>
      <c r="K9" s="128">
        <f>ROUND(E9*J9,2)</f>
        <v>0</v>
      </c>
      <c r="L9" s="128">
        <v>21</v>
      </c>
      <c r="M9" s="128">
        <f>G9*(1+L9/100)</f>
        <v>0</v>
      </c>
      <c r="N9" s="126">
        <v>0</v>
      </c>
      <c r="O9" s="126">
        <f>ROUND(E9*N9,2)</f>
        <v>0</v>
      </c>
      <c r="P9" s="126">
        <v>0</v>
      </c>
      <c r="Q9" s="126">
        <f>ROUND(E9*P9,2)</f>
        <v>0</v>
      </c>
      <c r="R9" s="128"/>
      <c r="S9" s="128" t="s">
        <v>99</v>
      </c>
      <c r="T9" s="129" t="s">
        <v>100</v>
      </c>
      <c r="U9" s="114">
        <v>0</v>
      </c>
      <c r="V9" s="114">
        <f>ROUND(E9*U9,2)</f>
        <v>0</v>
      </c>
      <c r="W9" s="114"/>
      <c r="X9" s="114" t="s">
        <v>101</v>
      </c>
      <c r="Y9" s="114" t="s">
        <v>102</v>
      </c>
      <c r="Z9" s="108"/>
      <c r="AA9" s="108"/>
      <c r="AB9" s="108"/>
      <c r="AC9" s="108"/>
      <c r="AD9" s="108"/>
      <c r="AE9" s="108"/>
      <c r="AF9" s="108"/>
      <c r="AG9" s="108" t="s">
        <v>103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</row>
    <row r="10" spans="1:60" ht="22.5" outlineLevel="2">
      <c r="A10" s="111"/>
      <c r="B10" s="112"/>
      <c r="C10" s="180" t="s">
        <v>104</v>
      </c>
      <c r="D10" s="181"/>
      <c r="E10" s="181"/>
      <c r="F10" s="181"/>
      <c r="G10" s="181"/>
      <c r="H10" s="114"/>
      <c r="I10" s="114"/>
      <c r="J10" s="114"/>
      <c r="K10" s="114"/>
      <c r="L10" s="114"/>
      <c r="M10" s="114"/>
      <c r="N10" s="113"/>
      <c r="O10" s="113"/>
      <c r="P10" s="113"/>
      <c r="Q10" s="113"/>
      <c r="R10" s="114"/>
      <c r="S10" s="114"/>
      <c r="T10" s="114"/>
      <c r="U10" s="114"/>
      <c r="V10" s="114"/>
      <c r="W10" s="114"/>
      <c r="X10" s="114"/>
      <c r="Y10" s="114"/>
      <c r="Z10" s="108"/>
      <c r="AA10" s="108"/>
      <c r="AB10" s="108"/>
      <c r="AC10" s="108"/>
      <c r="AD10" s="108"/>
      <c r="AE10" s="108"/>
      <c r="AF10" s="108"/>
      <c r="AG10" s="108" t="s">
        <v>105</v>
      </c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30" t="str">
        <f>C10</f>
        <v>Materiál - nerez AISI 304, povrch mat, 4x police - spodní a honí police pevné, 2 výškově přestavitelné, výškově stavitelné nožky do čistých prostor</v>
      </c>
      <c r="BB10" s="108"/>
      <c r="BC10" s="108"/>
      <c r="BD10" s="108"/>
      <c r="BE10" s="108"/>
      <c r="BF10" s="108"/>
      <c r="BG10" s="108"/>
      <c r="BH10" s="108"/>
    </row>
    <row r="11" spans="1:60" outlineLevel="1">
      <c r="A11" s="123">
        <v>2</v>
      </c>
      <c r="B11" s="124" t="s">
        <v>106</v>
      </c>
      <c r="C11" s="132" t="s">
        <v>107</v>
      </c>
      <c r="D11" s="125" t="s">
        <v>98</v>
      </c>
      <c r="E11" s="126">
        <v>3</v>
      </c>
      <c r="F11" s="127"/>
      <c r="G11" s="128">
        <f>ROUND(E11*F11,2)</f>
        <v>0</v>
      </c>
      <c r="H11" s="127"/>
      <c r="I11" s="128">
        <f>ROUND(E11*H11,2)</f>
        <v>0</v>
      </c>
      <c r="J11" s="127"/>
      <c r="K11" s="128">
        <f>ROUND(E11*J11,2)</f>
        <v>0</v>
      </c>
      <c r="L11" s="128">
        <v>21</v>
      </c>
      <c r="M11" s="128">
        <f>G11*(1+L11/100)</f>
        <v>0</v>
      </c>
      <c r="N11" s="126">
        <v>0</v>
      </c>
      <c r="O11" s="126">
        <f>ROUND(E11*N11,2)</f>
        <v>0</v>
      </c>
      <c r="P11" s="126">
        <v>0</v>
      </c>
      <c r="Q11" s="126">
        <f>ROUND(E11*P11,2)</f>
        <v>0</v>
      </c>
      <c r="R11" s="128"/>
      <c r="S11" s="128" t="s">
        <v>99</v>
      </c>
      <c r="T11" s="129" t="s">
        <v>100</v>
      </c>
      <c r="U11" s="114">
        <v>0</v>
      </c>
      <c r="V11" s="114">
        <f>ROUND(E11*U11,2)</f>
        <v>0</v>
      </c>
      <c r="W11" s="114"/>
      <c r="X11" s="114" t="s">
        <v>101</v>
      </c>
      <c r="Y11" s="114" t="s">
        <v>108</v>
      </c>
      <c r="Z11" s="108"/>
      <c r="AA11" s="108"/>
      <c r="AB11" s="108"/>
      <c r="AC11" s="108"/>
      <c r="AD11" s="108"/>
      <c r="AE11" s="108"/>
      <c r="AF11" s="108"/>
      <c r="AG11" s="108" t="s">
        <v>103</v>
      </c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</row>
    <row r="12" spans="1:60" outlineLevel="2">
      <c r="A12" s="111"/>
      <c r="B12" s="112"/>
      <c r="C12" s="180" t="s">
        <v>109</v>
      </c>
      <c r="D12" s="181"/>
      <c r="E12" s="181"/>
      <c r="F12" s="181"/>
      <c r="G12" s="181"/>
      <c r="H12" s="114"/>
      <c r="I12" s="114"/>
      <c r="J12" s="114"/>
      <c r="K12" s="114"/>
      <c r="L12" s="114"/>
      <c r="M12" s="114"/>
      <c r="N12" s="113"/>
      <c r="O12" s="113"/>
      <c r="P12" s="113"/>
      <c r="Q12" s="113"/>
      <c r="R12" s="114"/>
      <c r="S12" s="114"/>
      <c r="T12" s="114"/>
      <c r="U12" s="114"/>
      <c r="V12" s="114"/>
      <c r="W12" s="114"/>
      <c r="X12" s="114"/>
      <c r="Y12" s="114"/>
      <c r="Z12" s="108"/>
      <c r="AA12" s="108"/>
      <c r="AB12" s="108"/>
      <c r="AC12" s="108"/>
      <c r="AD12" s="108"/>
      <c r="AE12" s="108"/>
      <c r="AF12" s="108"/>
      <c r="AG12" s="108" t="s">
        <v>105</v>
      </c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</row>
    <row r="13" spans="1:60" outlineLevel="1">
      <c r="A13" s="123">
        <v>3</v>
      </c>
      <c r="B13" s="124" t="s">
        <v>110</v>
      </c>
      <c r="C13" s="132" t="s">
        <v>111</v>
      </c>
      <c r="D13" s="125" t="s">
        <v>98</v>
      </c>
      <c r="E13" s="126">
        <v>8</v>
      </c>
      <c r="F13" s="127"/>
      <c r="G13" s="128">
        <f>ROUND(E13*F13,2)</f>
        <v>0</v>
      </c>
      <c r="H13" s="127"/>
      <c r="I13" s="128">
        <f>ROUND(E13*H13,2)</f>
        <v>0</v>
      </c>
      <c r="J13" s="127"/>
      <c r="K13" s="128">
        <f>ROUND(E13*J13,2)</f>
        <v>0</v>
      </c>
      <c r="L13" s="128">
        <v>21</v>
      </c>
      <c r="M13" s="128">
        <f>G13*(1+L13/100)</f>
        <v>0</v>
      </c>
      <c r="N13" s="126">
        <v>0</v>
      </c>
      <c r="O13" s="126">
        <f>ROUND(E13*N13,2)</f>
        <v>0</v>
      </c>
      <c r="P13" s="126">
        <v>0</v>
      </c>
      <c r="Q13" s="126">
        <f>ROUND(E13*P13,2)</f>
        <v>0</v>
      </c>
      <c r="R13" s="128"/>
      <c r="S13" s="128" t="s">
        <v>99</v>
      </c>
      <c r="T13" s="129" t="s">
        <v>100</v>
      </c>
      <c r="U13" s="114">
        <v>0</v>
      </c>
      <c r="V13" s="114">
        <f>ROUND(E13*U13,2)</f>
        <v>0</v>
      </c>
      <c r="W13" s="114"/>
      <c r="X13" s="114" t="s">
        <v>112</v>
      </c>
      <c r="Y13" s="114" t="s">
        <v>102</v>
      </c>
      <c r="Z13" s="108"/>
      <c r="AA13" s="108"/>
      <c r="AB13" s="108"/>
      <c r="AC13" s="108"/>
      <c r="AD13" s="108"/>
      <c r="AE13" s="108"/>
      <c r="AF13" s="108"/>
      <c r="AG13" s="108" t="s">
        <v>113</v>
      </c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</row>
    <row r="14" spans="1:60" outlineLevel="2">
      <c r="A14" s="111"/>
      <c r="B14" s="112"/>
      <c r="C14" s="180" t="s">
        <v>114</v>
      </c>
      <c r="D14" s="181"/>
      <c r="E14" s="181"/>
      <c r="F14" s="181"/>
      <c r="G14" s="181"/>
      <c r="H14" s="114"/>
      <c r="I14" s="114"/>
      <c r="J14" s="114"/>
      <c r="K14" s="114"/>
      <c r="L14" s="114"/>
      <c r="M14" s="114"/>
      <c r="N14" s="113"/>
      <c r="O14" s="113"/>
      <c r="P14" s="113"/>
      <c r="Q14" s="113"/>
      <c r="R14" s="114"/>
      <c r="S14" s="114"/>
      <c r="T14" s="114"/>
      <c r="U14" s="114"/>
      <c r="V14" s="114"/>
      <c r="W14" s="114"/>
      <c r="X14" s="114"/>
      <c r="Y14" s="114"/>
      <c r="Z14" s="108"/>
      <c r="AA14" s="108"/>
      <c r="AB14" s="108"/>
      <c r="AC14" s="108"/>
      <c r="AD14" s="108"/>
      <c r="AE14" s="108"/>
      <c r="AF14" s="108"/>
      <c r="AG14" s="108" t="s">
        <v>105</v>
      </c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</row>
    <row r="15" spans="1:60" outlineLevel="1">
      <c r="A15" s="123">
        <v>4</v>
      </c>
      <c r="B15" s="124" t="s">
        <v>115</v>
      </c>
      <c r="C15" s="132" t="s">
        <v>116</v>
      </c>
      <c r="D15" s="125" t="s">
        <v>98</v>
      </c>
      <c r="E15" s="126">
        <v>1</v>
      </c>
      <c r="F15" s="127"/>
      <c r="G15" s="128">
        <f>ROUND(E15*F15,2)</f>
        <v>0</v>
      </c>
      <c r="H15" s="127"/>
      <c r="I15" s="128">
        <f>ROUND(E15*H15,2)</f>
        <v>0</v>
      </c>
      <c r="J15" s="127"/>
      <c r="K15" s="128">
        <f>ROUND(E15*J15,2)</f>
        <v>0</v>
      </c>
      <c r="L15" s="128">
        <v>21</v>
      </c>
      <c r="M15" s="128">
        <f>G15*(1+L15/100)</f>
        <v>0</v>
      </c>
      <c r="N15" s="126">
        <v>0</v>
      </c>
      <c r="O15" s="126">
        <f>ROUND(E15*N15,2)</f>
        <v>0</v>
      </c>
      <c r="P15" s="126">
        <v>0</v>
      </c>
      <c r="Q15" s="126">
        <f>ROUND(E15*P15,2)</f>
        <v>0</v>
      </c>
      <c r="R15" s="128"/>
      <c r="S15" s="128" t="s">
        <v>99</v>
      </c>
      <c r="T15" s="129" t="s">
        <v>100</v>
      </c>
      <c r="U15" s="114">
        <v>0</v>
      </c>
      <c r="V15" s="114">
        <f>ROUND(E15*U15,2)</f>
        <v>0</v>
      </c>
      <c r="W15" s="114"/>
      <c r="X15" s="114" t="s">
        <v>112</v>
      </c>
      <c r="Y15" s="114" t="s">
        <v>102</v>
      </c>
      <c r="Z15" s="108"/>
      <c r="AA15" s="108"/>
      <c r="AB15" s="108"/>
      <c r="AC15" s="108"/>
      <c r="AD15" s="108"/>
      <c r="AE15" s="108"/>
      <c r="AF15" s="108"/>
      <c r="AG15" s="108" t="s">
        <v>113</v>
      </c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</row>
    <row r="16" spans="1:60" ht="22.5" outlineLevel="2">
      <c r="A16" s="111"/>
      <c r="B16" s="112"/>
      <c r="C16" s="180" t="s">
        <v>117</v>
      </c>
      <c r="D16" s="181"/>
      <c r="E16" s="181"/>
      <c r="F16" s="181"/>
      <c r="G16" s="181"/>
      <c r="H16" s="114"/>
      <c r="I16" s="114"/>
      <c r="J16" s="114"/>
      <c r="K16" s="114"/>
      <c r="L16" s="114"/>
      <c r="M16" s="114"/>
      <c r="N16" s="113"/>
      <c r="O16" s="113"/>
      <c r="P16" s="113"/>
      <c r="Q16" s="113"/>
      <c r="R16" s="114"/>
      <c r="S16" s="114"/>
      <c r="T16" s="114"/>
      <c r="U16" s="114"/>
      <c r="V16" s="114"/>
      <c r="W16" s="114"/>
      <c r="X16" s="114"/>
      <c r="Y16" s="114"/>
      <c r="Z16" s="108"/>
      <c r="AA16" s="108"/>
      <c r="AB16" s="108"/>
      <c r="AC16" s="108"/>
      <c r="AD16" s="108"/>
      <c r="AE16" s="108"/>
      <c r="AF16" s="108"/>
      <c r="AG16" s="108" t="s">
        <v>105</v>
      </c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30" t="str">
        <f>C16</f>
        <v>Materiál - konstrukce stolu (rám)  nerez AISI 304, pracovní deska nerez AISI 304, broušený povrch, odsazení noh od zadní stěny a zboku 25 mm (podlahový fabion), výškové stavitelné nohy do čistých prostor</v>
      </c>
      <c r="BB16" s="108"/>
      <c r="BC16" s="108"/>
      <c r="BD16" s="108"/>
      <c r="BE16" s="108"/>
      <c r="BF16" s="108"/>
      <c r="BG16" s="108"/>
      <c r="BH16" s="108"/>
    </row>
    <row r="17" spans="1:60" outlineLevel="1">
      <c r="A17" s="123">
        <v>5</v>
      </c>
      <c r="B17" s="124" t="s">
        <v>118</v>
      </c>
      <c r="C17" s="132" t="s">
        <v>119</v>
      </c>
      <c r="D17" s="125" t="s">
        <v>98</v>
      </c>
      <c r="E17" s="126">
        <v>9</v>
      </c>
      <c r="F17" s="127"/>
      <c r="G17" s="128">
        <f>ROUND(E17*F17,2)</f>
        <v>0</v>
      </c>
      <c r="H17" s="127"/>
      <c r="I17" s="128">
        <f>ROUND(E17*H17,2)</f>
        <v>0</v>
      </c>
      <c r="J17" s="127"/>
      <c r="K17" s="128">
        <f>ROUND(E17*J17,2)</f>
        <v>0</v>
      </c>
      <c r="L17" s="128">
        <v>21</v>
      </c>
      <c r="M17" s="128">
        <f>G17*(1+L17/100)</f>
        <v>0</v>
      </c>
      <c r="N17" s="126">
        <v>0</v>
      </c>
      <c r="O17" s="126">
        <f>ROUND(E17*N17,2)</f>
        <v>0</v>
      </c>
      <c r="P17" s="126">
        <v>0</v>
      </c>
      <c r="Q17" s="126">
        <f>ROUND(E17*P17,2)</f>
        <v>0</v>
      </c>
      <c r="R17" s="128"/>
      <c r="S17" s="128" t="s">
        <v>99</v>
      </c>
      <c r="T17" s="129" t="s">
        <v>100</v>
      </c>
      <c r="U17" s="114">
        <v>0</v>
      </c>
      <c r="V17" s="114">
        <f>ROUND(E17*U17,2)</f>
        <v>0</v>
      </c>
      <c r="W17" s="114"/>
      <c r="X17" s="114" t="s">
        <v>112</v>
      </c>
      <c r="Y17" s="114" t="s">
        <v>108</v>
      </c>
      <c r="Z17" s="108"/>
      <c r="AA17" s="108"/>
      <c r="AB17" s="108"/>
      <c r="AC17" s="108"/>
      <c r="AD17" s="108"/>
      <c r="AE17" s="108"/>
      <c r="AF17" s="108"/>
      <c r="AG17" s="108" t="s">
        <v>113</v>
      </c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</row>
    <row r="18" spans="1:60" outlineLevel="2">
      <c r="A18" s="111"/>
      <c r="B18" s="112"/>
      <c r="C18" s="180" t="s">
        <v>120</v>
      </c>
      <c r="D18" s="181"/>
      <c r="E18" s="181"/>
      <c r="F18" s="181"/>
      <c r="G18" s="181"/>
      <c r="H18" s="114"/>
      <c r="I18" s="114"/>
      <c r="J18" s="114"/>
      <c r="K18" s="114"/>
      <c r="L18" s="114"/>
      <c r="M18" s="114"/>
      <c r="N18" s="113"/>
      <c r="O18" s="113"/>
      <c r="P18" s="113"/>
      <c r="Q18" s="113"/>
      <c r="R18" s="114"/>
      <c r="S18" s="114"/>
      <c r="T18" s="114"/>
      <c r="U18" s="114"/>
      <c r="V18" s="114"/>
      <c r="W18" s="114"/>
      <c r="X18" s="114"/>
      <c r="Y18" s="114"/>
      <c r="Z18" s="108"/>
      <c r="AA18" s="108"/>
      <c r="AB18" s="108"/>
      <c r="AC18" s="108"/>
      <c r="AD18" s="108"/>
      <c r="AE18" s="108"/>
      <c r="AF18" s="108"/>
      <c r="AG18" s="108" t="s">
        <v>105</v>
      </c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</row>
    <row r="19" spans="1:60" outlineLevel="1">
      <c r="A19" s="123">
        <v>6</v>
      </c>
      <c r="B19" s="124" t="s">
        <v>121</v>
      </c>
      <c r="C19" s="132" t="s">
        <v>122</v>
      </c>
      <c r="D19" s="125" t="s">
        <v>98</v>
      </c>
      <c r="E19" s="126">
        <v>10</v>
      </c>
      <c r="F19" s="127"/>
      <c r="G19" s="128">
        <f>ROUND(E19*F19,2)</f>
        <v>0</v>
      </c>
      <c r="H19" s="127"/>
      <c r="I19" s="128">
        <f>ROUND(E19*H19,2)</f>
        <v>0</v>
      </c>
      <c r="J19" s="127"/>
      <c r="K19" s="128">
        <f>ROUND(E19*J19,2)</f>
        <v>0</v>
      </c>
      <c r="L19" s="128">
        <v>21</v>
      </c>
      <c r="M19" s="128">
        <f>G19*(1+L19/100)</f>
        <v>0</v>
      </c>
      <c r="N19" s="126">
        <v>0</v>
      </c>
      <c r="O19" s="126">
        <f>ROUND(E19*N19,2)</f>
        <v>0</v>
      </c>
      <c r="P19" s="126">
        <v>0</v>
      </c>
      <c r="Q19" s="126">
        <f>ROUND(E19*P19,2)</f>
        <v>0</v>
      </c>
      <c r="R19" s="128"/>
      <c r="S19" s="128" t="s">
        <v>99</v>
      </c>
      <c r="T19" s="129" t="s">
        <v>100</v>
      </c>
      <c r="U19" s="114">
        <v>0</v>
      </c>
      <c r="V19" s="114">
        <f>ROUND(E19*U19,2)</f>
        <v>0</v>
      </c>
      <c r="W19" s="114"/>
      <c r="X19" s="114" t="s">
        <v>101</v>
      </c>
      <c r="Y19" s="114" t="s">
        <v>108</v>
      </c>
      <c r="Z19" s="108"/>
      <c r="AA19" s="108"/>
      <c r="AB19" s="108"/>
      <c r="AC19" s="108"/>
      <c r="AD19" s="108"/>
      <c r="AE19" s="108"/>
      <c r="AF19" s="108"/>
      <c r="AG19" s="108" t="s">
        <v>103</v>
      </c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</row>
    <row r="20" spans="1:60" outlineLevel="2">
      <c r="A20" s="111"/>
      <c r="B20" s="112"/>
      <c r="C20" s="180" t="s">
        <v>123</v>
      </c>
      <c r="D20" s="181"/>
      <c r="E20" s="181"/>
      <c r="F20" s="181"/>
      <c r="G20" s="181"/>
      <c r="H20" s="114"/>
      <c r="I20" s="114"/>
      <c r="J20" s="114"/>
      <c r="K20" s="114"/>
      <c r="L20" s="114"/>
      <c r="M20" s="114"/>
      <c r="N20" s="113"/>
      <c r="O20" s="113"/>
      <c r="P20" s="113"/>
      <c r="Q20" s="113"/>
      <c r="R20" s="114"/>
      <c r="S20" s="114"/>
      <c r="T20" s="114"/>
      <c r="U20" s="114"/>
      <c r="V20" s="114"/>
      <c r="W20" s="114"/>
      <c r="X20" s="114"/>
      <c r="Y20" s="114"/>
      <c r="Z20" s="108"/>
      <c r="AA20" s="108"/>
      <c r="AB20" s="108"/>
      <c r="AC20" s="108"/>
      <c r="AD20" s="108"/>
      <c r="AE20" s="108"/>
      <c r="AF20" s="108"/>
      <c r="AG20" s="108" t="s">
        <v>105</v>
      </c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30" t="str">
        <f>C20</f>
        <v>Materiál nerezová ocel, vybaveno vyjímatelnou plastovou vložkou, nášlapným mechanismem, koš disponuje těsně doléhajícím víkem</v>
      </c>
      <c r="BB20" s="108"/>
      <c r="BC20" s="108"/>
      <c r="BD20" s="108"/>
      <c r="BE20" s="108"/>
      <c r="BF20" s="108"/>
      <c r="BG20" s="108"/>
      <c r="BH20" s="108"/>
    </row>
    <row r="21" spans="1:60" outlineLevel="1">
      <c r="A21" s="123">
        <v>7</v>
      </c>
      <c r="B21" s="124" t="s">
        <v>124</v>
      </c>
      <c r="C21" s="132" t="s">
        <v>125</v>
      </c>
      <c r="D21" s="125" t="s">
        <v>98</v>
      </c>
      <c r="E21" s="126">
        <v>9</v>
      </c>
      <c r="F21" s="127"/>
      <c r="G21" s="128">
        <f>ROUND(E21*F21,2)</f>
        <v>0</v>
      </c>
      <c r="H21" s="127"/>
      <c r="I21" s="128">
        <f>ROUND(E21*H21,2)</f>
        <v>0</v>
      </c>
      <c r="J21" s="127"/>
      <c r="K21" s="128">
        <f>ROUND(E21*J21,2)</f>
        <v>0</v>
      </c>
      <c r="L21" s="128">
        <v>21</v>
      </c>
      <c r="M21" s="128">
        <f>G21*(1+L21/100)</f>
        <v>0</v>
      </c>
      <c r="N21" s="126">
        <v>0</v>
      </c>
      <c r="O21" s="126">
        <f>ROUND(E21*N21,2)</f>
        <v>0</v>
      </c>
      <c r="P21" s="126">
        <v>0</v>
      </c>
      <c r="Q21" s="126">
        <f>ROUND(E21*P21,2)</f>
        <v>0</v>
      </c>
      <c r="R21" s="128"/>
      <c r="S21" s="128" t="s">
        <v>99</v>
      </c>
      <c r="T21" s="129" t="s">
        <v>100</v>
      </c>
      <c r="U21" s="114">
        <v>0</v>
      </c>
      <c r="V21" s="114">
        <f>ROUND(E21*U21,2)</f>
        <v>0</v>
      </c>
      <c r="W21" s="114"/>
      <c r="X21" s="114" t="s">
        <v>112</v>
      </c>
      <c r="Y21" s="114" t="s">
        <v>108</v>
      </c>
      <c r="Z21" s="108"/>
      <c r="AA21" s="108"/>
      <c r="AB21" s="108"/>
      <c r="AC21" s="108"/>
      <c r="AD21" s="108"/>
      <c r="AE21" s="108"/>
      <c r="AF21" s="108"/>
      <c r="AG21" s="108" t="s">
        <v>113</v>
      </c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</row>
    <row r="22" spans="1:60" outlineLevel="2">
      <c r="A22" s="111"/>
      <c r="B22" s="112"/>
      <c r="C22" s="180" t="s">
        <v>120</v>
      </c>
      <c r="D22" s="181"/>
      <c r="E22" s="181"/>
      <c r="F22" s="181"/>
      <c r="G22" s="181"/>
      <c r="H22" s="114"/>
      <c r="I22" s="114"/>
      <c r="J22" s="114"/>
      <c r="K22" s="114"/>
      <c r="L22" s="114"/>
      <c r="M22" s="114"/>
      <c r="N22" s="113"/>
      <c r="O22" s="113"/>
      <c r="P22" s="113"/>
      <c r="Q22" s="113"/>
      <c r="R22" s="114"/>
      <c r="S22" s="114"/>
      <c r="T22" s="114"/>
      <c r="U22" s="114"/>
      <c r="V22" s="114"/>
      <c r="W22" s="114"/>
      <c r="X22" s="114"/>
      <c r="Y22" s="114"/>
      <c r="Z22" s="108"/>
      <c r="AA22" s="108"/>
      <c r="AB22" s="108"/>
      <c r="AC22" s="108"/>
      <c r="AD22" s="108"/>
      <c r="AE22" s="108"/>
      <c r="AF22" s="108"/>
      <c r="AG22" s="108" t="s">
        <v>105</v>
      </c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</row>
    <row r="23" spans="1:60" outlineLevel="1">
      <c r="A23" s="123">
        <v>8</v>
      </c>
      <c r="B23" s="124" t="s">
        <v>126</v>
      </c>
      <c r="C23" s="132" t="s">
        <v>127</v>
      </c>
      <c r="D23" s="125" t="s">
        <v>98</v>
      </c>
      <c r="E23" s="126">
        <v>29</v>
      </c>
      <c r="F23" s="127"/>
      <c r="G23" s="128">
        <f>ROUND(E23*F23,2)</f>
        <v>0</v>
      </c>
      <c r="H23" s="127"/>
      <c r="I23" s="128">
        <f>ROUND(E23*H23,2)</f>
        <v>0</v>
      </c>
      <c r="J23" s="127"/>
      <c r="K23" s="128">
        <f>ROUND(E23*J23,2)</f>
        <v>0</v>
      </c>
      <c r="L23" s="128">
        <v>21</v>
      </c>
      <c r="M23" s="128">
        <f>G23*(1+L23/100)</f>
        <v>0</v>
      </c>
      <c r="N23" s="126">
        <v>0</v>
      </c>
      <c r="O23" s="126">
        <f>ROUND(E23*N23,2)</f>
        <v>0</v>
      </c>
      <c r="P23" s="126">
        <v>0</v>
      </c>
      <c r="Q23" s="126">
        <f>ROUND(E23*P23,2)</f>
        <v>0</v>
      </c>
      <c r="R23" s="128"/>
      <c r="S23" s="128" t="s">
        <v>99</v>
      </c>
      <c r="T23" s="129" t="s">
        <v>100</v>
      </c>
      <c r="U23" s="114">
        <v>0</v>
      </c>
      <c r="V23" s="114">
        <f>ROUND(E23*U23,2)</f>
        <v>0</v>
      </c>
      <c r="W23" s="114"/>
      <c r="X23" s="114" t="s">
        <v>112</v>
      </c>
      <c r="Y23" s="114" t="s">
        <v>108</v>
      </c>
      <c r="Z23" s="108"/>
      <c r="AA23" s="108"/>
      <c r="AB23" s="108"/>
      <c r="AC23" s="108"/>
      <c r="AD23" s="108"/>
      <c r="AE23" s="108"/>
      <c r="AF23" s="108"/>
      <c r="AG23" s="108" t="s">
        <v>113</v>
      </c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</row>
    <row r="24" spans="1:60" ht="22.5" outlineLevel="2">
      <c r="A24" s="111"/>
      <c r="B24" s="112"/>
      <c r="C24" s="180" t="s">
        <v>128</v>
      </c>
      <c r="D24" s="181"/>
      <c r="E24" s="181"/>
      <c r="F24" s="181"/>
      <c r="G24" s="181"/>
      <c r="H24" s="114"/>
      <c r="I24" s="114"/>
      <c r="J24" s="114"/>
      <c r="K24" s="114"/>
      <c r="L24" s="114"/>
      <c r="M24" s="114"/>
      <c r="N24" s="113"/>
      <c r="O24" s="113"/>
      <c r="P24" s="113"/>
      <c r="Q24" s="113"/>
      <c r="R24" s="114"/>
      <c r="S24" s="114"/>
      <c r="T24" s="114"/>
      <c r="U24" s="114"/>
      <c r="V24" s="114"/>
      <c r="W24" s="114"/>
      <c r="X24" s="114"/>
      <c r="Y24" s="114"/>
      <c r="Z24" s="108"/>
      <c r="AA24" s="108"/>
      <c r="AB24" s="108"/>
      <c r="AC24" s="108"/>
      <c r="AD24" s="108"/>
      <c r="AE24" s="108"/>
      <c r="AF24" s="108"/>
      <c r="AG24" s="108" t="s">
        <v>105</v>
      </c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30" t="str">
        <f>C24</f>
        <v>Laboratorní židle jsou ve standardním provedení otočné, výškově stavitelné plynovým pístem a na kolečkách pro tvrdý povrch. Lze je dodat také s opěrným kruhem na nohy a područkami. Jsou určené pro práci vsedě (nízké) nebo ve stoje (zvýšené).</v>
      </c>
      <c r="BB24" s="108"/>
      <c r="BC24" s="108"/>
      <c r="BD24" s="108"/>
      <c r="BE24" s="108"/>
      <c r="BF24" s="108"/>
      <c r="BG24" s="108"/>
      <c r="BH24" s="108"/>
    </row>
    <row r="25" spans="1:60" outlineLevel="1">
      <c r="A25" s="123">
        <v>9</v>
      </c>
      <c r="B25" s="124" t="s">
        <v>129</v>
      </c>
      <c r="C25" s="132" t="s">
        <v>130</v>
      </c>
      <c r="D25" s="125" t="s">
        <v>98</v>
      </c>
      <c r="E25" s="126">
        <v>1</v>
      </c>
      <c r="F25" s="127"/>
      <c r="G25" s="128">
        <f>ROUND(E25*F25,2)</f>
        <v>0</v>
      </c>
      <c r="H25" s="127"/>
      <c r="I25" s="128">
        <f>ROUND(E25*H25,2)</f>
        <v>0</v>
      </c>
      <c r="J25" s="127"/>
      <c r="K25" s="128">
        <f>ROUND(E25*J25,2)</f>
        <v>0</v>
      </c>
      <c r="L25" s="128">
        <v>21</v>
      </c>
      <c r="M25" s="128">
        <f>G25*(1+L25/100)</f>
        <v>0</v>
      </c>
      <c r="N25" s="126">
        <v>0</v>
      </c>
      <c r="O25" s="126">
        <f>ROUND(E25*N25,2)</f>
        <v>0</v>
      </c>
      <c r="P25" s="126">
        <v>0</v>
      </c>
      <c r="Q25" s="126">
        <f>ROUND(E25*P25,2)</f>
        <v>0</v>
      </c>
      <c r="R25" s="128"/>
      <c r="S25" s="128" t="s">
        <v>99</v>
      </c>
      <c r="T25" s="129" t="s">
        <v>100</v>
      </c>
      <c r="U25" s="114">
        <v>0</v>
      </c>
      <c r="V25" s="114">
        <f>ROUND(E25*U25,2)</f>
        <v>0</v>
      </c>
      <c r="W25" s="114"/>
      <c r="X25" s="114" t="s">
        <v>112</v>
      </c>
      <c r="Y25" s="114" t="s">
        <v>108</v>
      </c>
      <c r="Z25" s="108"/>
      <c r="AA25" s="108"/>
      <c r="AB25" s="108"/>
      <c r="AC25" s="108"/>
      <c r="AD25" s="108"/>
      <c r="AE25" s="108"/>
      <c r="AF25" s="108"/>
      <c r="AG25" s="108" t="s">
        <v>113</v>
      </c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</row>
    <row r="26" spans="1:60" ht="22.5" outlineLevel="2">
      <c r="A26" s="111"/>
      <c r="B26" s="112"/>
      <c r="C26" s="180" t="s">
        <v>131</v>
      </c>
      <c r="D26" s="181"/>
      <c r="E26" s="181"/>
      <c r="F26" s="181"/>
      <c r="G26" s="181"/>
      <c r="H26" s="114"/>
      <c r="I26" s="114"/>
      <c r="J26" s="114"/>
      <c r="K26" s="114"/>
      <c r="L26" s="114"/>
      <c r="M26" s="114"/>
      <c r="N26" s="113"/>
      <c r="O26" s="113"/>
      <c r="P26" s="113"/>
      <c r="Q26" s="113"/>
      <c r="R26" s="114"/>
      <c r="S26" s="114"/>
      <c r="T26" s="114"/>
      <c r="U26" s="114"/>
      <c r="V26" s="114"/>
      <c r="W26" s="114"/>
      <c r="X26" s="114"/>
      <c r="Y26" s="114"/>
      <c r="Z26" s="108"/>
      <c r="AA26" s="108"/>
      <c r="AB26" s="108"/>
      <c r="AC26" s="108"/>
      <c r="AD26" s="108"/>
      <c r="AE26" s="108"/>
      <c r="AF26" s="108"/>
      <c r="AG26" s="108" t="s">
        <v>105</v>
      </c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30" t="str">
        <f>C26</f>
        <v>Materiál - nerez AISI 304, povrch mat, spodní a horní police pevné, 3 výškově přestavitelné, dokrytování k podhledu, sokl v = 50mm, kovový, rektifikovatelný</v>
      </c>
      <c r="BB26" s="108"/>
      <c r="BC26" s="108"/>
      <c r="BD26" s="108"/>
      <c r="BE26" s="108"/>
      <c r="BF26" s="108"/>
      <c r="BG26" s="108"/>
      <c r="BH26" s="108"/>
    </row>
    <row r="27" spans="1:60" outlineLevel="1">
      <c r="A27" s="123">
        <v>10</v>
      </c>
      <c r="B27" s="124" t="s">
        <v>132</v>
      </c>
      <c r="C27" s="132" t="s">
        <v>133</v>
      </c>
      <c r="D27" s="125" t="s">
        <v>98</v>
      </c>
      <c r="E27" s="126">
        <v>9</v>
      </c>
      <c r="F27" s="127"/>
      <c r="G27" s="128">
        <f>ROUND(E27*F27,2)</f>
        <v>0</v>
      </c>
      <c r="H27" s="127"/>
      <c r="I27" s="128">
        <f>ROUND(E27*H27,2)</f>
        <v>0</v>
      </c>
      <c r="J27" s="127"/>
      <c r="K27" s="128">
        <f>ROUND(E27*J27,2)</f>
        <v>0</v>
      </c>
      <c r="L27" s="128">
        <v>21</v>
      </c>
      <c r="M27" s="128">
        <f>G27*(1+L27/100)</f>
        <v>0</v>
      </c>
      <c r="N27" s="126">
        <v>0</v>
      </c>
      <c r="O27" s="126">
        <f>ROUND(E27*N27,2)</f>
        <v>0</v>
      </c>
      <c r="P27" s="126">
        <v>0</v>
      </c>
      <c r="Q27" s="126">
        <f>ROUND(E27*P27,2)</f>
        <v>0</v>
      </c>
      <c r="R27" s="128"/>
      <c r="S27" s="128" t="s">
        <v>99</v>
      </c>
      <c r="T27" s="129" t="s">
        <v>100</v>
      </c>
      <c r="U27" s="114">
        <v>0</v>
      </c>
      <c r="V27" s="114">
        <f>ROUND(E27*U27,2)</f>
        <v>0</v>
      </c>
      <c r="W27" s="114"/>
      <c r="X27" s="114" t="s">
        <v>112</v>
      </c>
      <c r="Y27" s="114" t="s">
        <v>108</v>
      </c>
      <c r="Z27" s="108"/>
      <c r="AA27" s="108"/>
      <c r="AB27" s="108"/>
      <c r="AC27" s="108"/>
      <c r="AD27" s="108"/>
      <c r="AE27" s="108"/>
      <c r="AF27" s="108"/>
      <c r="AG27" s="108" t="s">
        <v>113</v>
      </c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</row>
    <row r="28" spans="1:60" outlineLevel="2">
      <c r="A28" s="111"/>
      <c r="B28" s="112"/>
      <c r="C28" s="180" t="s">
        <v>134</v>
      </c>
      <c r="D28" s="181"/>
      <c r="E28" s="181"/>
      <c r="F28" s="181"/>
      <c r="G28" s="181"/>
      <c r="H28" s="114"/>
      <c r="I28" s="114"/>
      <c r="J28" s="114"/>
      <c r="K28" s="114"/>
      <c r="L28" s="114"/>
      <c r="M28" s="114"/>
      <c r="N28" s="113"/>
      <c r="O28" s="113"/>
      <c r="P28" s="113"/>
      <c r="Q28" s="113"/>
      <c r="R28" s="114"/>
      <c r="S28" s="114"/>
      <c r="T28" s="114"/>
      <c r="U28" s="114"/>
      <c r="V28" s="114"/>
      <c r="W28" s="114"/>
      <c r="X28" s="114"/>
      <c r="Y28" s="114"/>
      <c r="Z28" s="108"/>
      <c r="AA28" s="108"/>
      <c r="AB28" s="108"/>
      <c r="AC28" s="108"/>
      <c r="AD28" s="108"/>
      <c r="AE28" s="108"/>
      <c r="AF28" s="108"/>
      <c r="AG28" s="108" t="s">
        <v>105</v>
      </c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</row>
    <row r="29" spans="1:60" outlineLevel="1">
      <c r="A29" s="123">
        <v>11</v>
      </c>
      <c r="B29" s="124" t="s">
        <v>135</v>
      </c>
      <c r="C29" s="132" t="s">
        <v>136</v>
      </c>
      <c r="D29" s="125" t="s">
        <v>98</v>
      </c>
      <c r="E29" s="126">
        <v>23</v>
      </c>
      <c r="F29" s="127"/>
      <c r="G29" s="128">
        <f>ROUND(E29*F29,2)</f>
        <v>0</v>
      </c>
      <c r="H29" s="127"/>
      <c r="I29" s="128">
        <f>ROUND(E29*H29,2)</f>
        <v>0</v>
      </c>
      <c r="J29" s="127"/>
      <c r="K29" s="128">
        <f>ROUND(E29*J29,2)</f>
        <v>0</v>
      </c>
      <c r="L29" s="128">
        <v>21</v>
      </c>
      <c r="M29" s="128">
        <f>G29*(1+L29/100)</f>
        <v>0</v>
      </c>
      <c r="N29" s="126">
        <v>0</v>
      </c>
      <c r="O29" s="126">
        <f>ROUND(E29*N29,2)</f>
        <v>0</v>
      </c>
      <c r="P29" s="126">
        <v>0</v>
      </c>
      <c r="Q29" s="126">
        <f>ROUND(E29*P29,2)</f>
        <v>0</v>
      </c>
      <c r="R29" s="128"/>
      <c r="S29" s="128" t="s">
        <v>99</v>
      </c>
      <c r="T29" s="129" t="s">
        <v>100</v>
      </c>
      <c r="U29" s="114">
        <v>0</v>
      </c>
      <c r="V29" s="114">
        <f>ROUND(E29*U29,2)</f>
        <v>0</v>
      </c>
      <c r="W29" s="114"/>
      <c r="X29" s="114" t="s">
        <v>101</v>
      </c>
      <c r="Y29" s="114" t="s">
        <v>108</v>
      </c>
      <c r="Z29" s="108"/>
      <c r="AA29" s="108"/>
      <c r="AB29" s="108"/>
      <c r="AC29" s="108"/>
      <c r="AD29" s="108"/>
      <c r="AE29" s="108"/>
      <c r="AF29" s="108"/>
      <c r="AG29" s="108" t="s">
        <v>103</v>
      </c>
      <c r="AH29" s="108"/>
      <c r="AI29" s="108"/>
      <c r="AJ29" s="108"/>
      <c r="AK29" s="108"/>
      <c r="AL29" s="108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</row>
    <row r="30" spans="1:60" outlineLevel="2">
      <c r="A30" s="111"/>
      <c r="B30" s="112"/>
      <c r="C30" s="180" t="s">
        <v>109</v>
      </c>
      <c r="D30" s="181"/>
      <c r="E30" s="181"/>
      <c r="F30" s="181"/>
      <c r="G30" s="181"/>
      <c r="H30" s="114"/>
      <c r="I30" s="114"/>
      <c r="J30" s="114"/>
      <c r="K30" s="114"/>
      <c r="L30" s="114"/>
      <c r="M30" s="114"/>
      <c r="N30" s="113"/>
      <c r="O30" s="113"/>
      <c r="P30" s="113"/>
      <c r="Q30" s="113"/>
      <c r="R30" s="114"/>
      <c r="S30" s="114"/>
      <c r="T30" s="114"/>
      <c r="U30" s="114"/>
      <c r="V30" s="114"/>
      <c r="W30" s="114"/>
      <c r="X30" s="114"/>
      <c r="Y30" s="114"/>
      <c r="Z30" s="108"/>
      <c r="AA30" s="108"/>
      <c r="AB30" s="108"/>
      <c r="AC30" s="108"/>
      <c r="AD30" s="108"/>
      <c r="AE30" s="108"/>
      <c r="AF30" s="108"/>
      <c r="AG30" s="108" t="s">
        <v>105</v>
      </c>
      <c r="AH30" s="108"/>
      <c r="AI30" s="108"/>
      <c r="AJ30" s="108"/>
      <c r="AK30" s="108"/>
      <c r="AL30" s="108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</row>
    <row r="31" spans="1:60" outlineLevel="1">
      <c r="A31" s="123">
        <v>12</v>
      </c>
      <c r="B31" s="124" t="s">
        <v>137</v>
      </c>
      <c r="C31" s="132" t="s">
        <v>138</v>
      </c>
      <c r="D31" s="125" t="s">
        <v>98</v>
      </c>
      <c r="E31" s="126">
        <v>2</v>
      </c>
      <c r="F31" s="127"/>
      <c r="G31" s="128">
        <f>ROUND(E31*F31,2)</f>
        <v>0</v>
      </c>
      <c r="H31" s="127"/>
      <c r="I31" s="128">
        <f>ROUND(E31*H31,2)</f>
        <v>0</v>
      </c>
      <c r="J31" s="127"/>
      <c r="K31" s="128">
        <f>ROUND(E31*J31,2)</f>
        <v>0</v>
      </c>
      <c r="L31" s="128">
        <v>21</v>
      </c>
      <c r="M31" s="128">
        <f>G31*(1+L31/100)</f>
        <v>0</v>
      </c>
      <c r="N31" s="126">
        <v>0</v>
      </c>
      <c r="O31" s="126">
        <f>ROUND(E31*N31,2)</f>
        <v>0</v>
      </c>
      <c r="P31" s="126">
        <v>0</v>
      </c>
      <c r="Q31" s="126">
        <f>ROUND(E31*P31,2)</f>
        <v>0</v>
      </c>
      <c r="R31" s="128"/>
      <c r="S31" s="128" t="s">
        <v>99</v>
      </c>
      <c r="T31" s="129" t="s">
        <v>100</v>
      </c>
      <c r="U31" s="114">
        <v>0</v>
      </c>
      <c r="V31" s="114">
        <f>ROUND(E31*U31,2)</f>
        <v>0</v>
      </c>
      <c r="W31" s="114"/>
      <c r="X31" s="114" t="s">
        <v>112</v>
      </c>
      <c r="Y31" s="114" t="s">
        <v>108</v>
      </c>
      <c r="Z31" s="108"/>
      <c r="AA31" s="108"/>
      <c r="AB31" s="108"/>
      <c r="AC31" s="108"/>
      <c r="AD31" s="108"/>
      <c r="AE31" s="108"/>
      <c r="AF31" s="108"/>
      <c r="AG31" s="108" t="s">
        <v>113</v>
      </c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</row>
    <row r="32" spans="1:60" outlineLevel="2">
      <c r="A32" s="111"/>
      <c r="B32" s="112"/>
      <c r="C32" s="180" t="s">
        <v>139</v>
      </c>
      <c r="D32" s="181"/>
      <c r="E32" s="181"/>
      <c r="F32" s="181"/>
      <c r="G32" s="181"/>
      <c r="H32" s="114"/>
      <c r="I32" s="114"/>
      <c r="J32" s="114"/>
      <c r="K32" s="114"/>
      <c r="L32" s="114"/>
      <c r="M32" s="114"/>
      <c r="N32" s="113"/>
      <c r="O32" s="113"/>
      <c r="P32" s="113"/>
      <c r="Q32" s="113"/>
      <c r="R32" s="114"/>
      <c r="S32" s="114"/>
      <c r="T32" s="114"/>
      <c r="U32" s="114"/>
      <c r="V32" s="114"/>
      <c r="W32" s="114"/>
      <c r="X32" s="114"/>
      <c r="Y32" s="114"/>
      <c r="Z32" s="108"/>
      <c r="AA32" s="108"/>
      <c r="AB32" s="108"/>
      <c r="AC32" s="108"/>
      <c r="AD32" s="108"/>
      <c r="AE32" s="108"/>
      <c r="AF32" s="108"/>
      <c r="AG32" s="108" t="s">
        <v>105</v>
      </c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30" t="str">
        <f>C32</f>
        <v>Materiál nerez AISI 304, 4x police přestavitelné, uzamykatelná cylindrický zámek,  chemická odolnost, povrch mat, sokl kovový v=50mm</v>
      </c>
      <c r="BB32" s="108"/>
      <c r="BC32" s="108"/>
      <c r="BD32" s="108"/>
      <c r="BE32" s="108"/>
      <c r="BF32" s="108"/>
      <c r="BG32" s="108"/>
      <c r="BH32" s="108"/>
    </row>
    <row r="33" spans="1:60" outlineLevel="1">
      <c r="A33" s="123">
        <v>13</v>
      </c>
      <c r="B33" s="124" t="s">
        <v>140</v>
      </c>
      <c r="C33" s="132" t="s">
        <v>141</v>
      </c>
      <c r="D33" s="125" t="s">
        <v>98</v>
      </c>
      <c r="E33" s="126">
        <v>6</v>
      </c>
      <c r="F33" s="127"/>
      <c r="G33" s="128">
        <f>ROUND(E33*F33,2)</f>
        <v>0</v>
      </c>
      <c r="H33" s="127"/>
      <c r="I33" s="128">
        <f>ROUND(E33*H33,2)</f>
        <v>0</v>
      </c>
      <c r="J33" s="127"/>
      <c r="K33" s="128">
        <f>ROUND(E33*J33,2)</f>
        <v>0</v>
      </c>
      <c r="L33" s="128">
        <v>21</v>
      </c>
      <c r="M33" s="128">
        <f>G33*(1+L33/100)</f>
        <v>0</v>
      </c>
      <c r="N33" s="126">
        <v>0</v>
      </c>
      <c r="O33" s="126">
        <f>ROUND(E33*N33,2)</f>
        <v>0</v>
      </c>
      <c r="P33" s="126">
        <v>0</v>
      </c>
      <c r="Q33" s="126">
        <f>ROUND(E33*P33,2)</f>
        <v>0</v>
      </c>
      <c r="R33" s="128"/>
      <c r="S33" s="128" t="s">
        <v>99</v>
      </c>
      <c r="T33" s="129" t="s">
        <v>100</v>
      </c>
      <c r="U33" s="114">
        <v>0</v>
      </c>
      <c r="V33" s="114">
        <f>ROUND(E33*U33,2)</f>
        <v>0</v>
      </c>
      <c r="W33" s="114"/>
      <c r="X33" s="114" t="s">
        <v>112</v>
      </c>
      <c r="Y33" s="114" t="s">
        <v>108</v>
      </c>
      <c r="Z33" s="108"/>
      <c r="AA33" s="108"/>
      <c r="AB33" s="108"/>
      <c r="AC33" s="108"/>
      <c r="AD33" s="108"/>
      <c r="AE33" s="108"/>
      <c r="AF33" s="108"/>
      <c r="AG33" s="108" t="s">
        <v>113</v>
      </c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</row>
    <row r="34" spans="1:60" outlineLevel="2">
      <c r="A34" s="111"/>
      <c r="B34" s="112"/>
      <c r="C34" s="180" t="s">
        <v>142</v>
      </c>
      <c r="D34" s="181"/>
      <c r="E34" s="181"/>
      <c r="F34" s="181"/>
      <c r="G34" s="181"/>
      <c r="H34" s="114"/>
      <c r="I34" s="114"/>
      <c r="J34" s="114"/>
      <c r="K34" s="114"/>
      <c r="L34" s="114"/>
      <c r="M34" s="114"/>
      <c r="N34" s="113"/>
      <c r="O34" s="113"/>
      <c r="P34" s="113"/>
      <c r="Q34" s="113"/>
      <c r="R34" s="114"/>
      <c r="S34" s="114"/>
      <c r="T34" s="114"/>
      <c r="U34" s="114"/>
      <c r="V34" s="114"/>
      <c r="W34" s="114"/>
      <c r="X34" s="114"/>
      <c r="Y34" s="114"/>
      <c r="Z34" s="108"/>
      <c r="AA34" s="108"/>
      <c r="AB34" s="108"/>
      <c r="AC34" s="108"/>
      <c r="AD34" s="108"/>
      <c r="AE34" s="108"/>
      <c r="AF34" s="108"/>
      <c r="AG34" s="108" t="s">
        <v>105</v>
      </c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30" t="str">
        <f>C34</f>
        <v>Mobilní kolečkový kontejner, materiál nerez, 1 zásuvka + dvířka, centrální zamykání, 4 kolečka s brzdou</v>
      </c>
      <c r="BB34" s="108"/>
      <c r="BC34" s="108"/>
      <c r="BD34" s="108"/>
      <c r="BE34" s="108"/>
      <c r="BF34" s="108"/>
      <c r="BG34" s="108"/>
      <c r="BH34" s="108"/>
    </row>
    <row r="35" spans="1:60" outlineLevel="1">
      <c r="A35" s="123">
        <v>14</v>
      </c>
      <c r="B35" s="124" t="s">
        <v>143</v>
      </c>
      <c r="C35" s="132" t="s">
        <v>144</v>
      </c>
      <c r="D35" s="125" t="s">
        <v>98</v>
      </c>
      <c r="E35" s="126">
        <v>9</v>
      </c>
      <c r="F35" s="127"/>
      <c r="G35" s="128">
        <f>ROUND(E35*F35,2)</f>
        <v>0</v>
      </c>
      <c r="H35" s="127"/>
      <c r="I35" s="128">
        <f>ROUND(E35*H35,2)</f>
        <v>0</v>
      </c>
      <c r="J35" s="127"/>
      <c r="K35" s="128">
        <f>ROUND(E35*J35,2)</f>
        <v>0</v>
      </c>
      <c r="L35" s="128">
        <v>21</v>
      </c>
      <c r="M35" s="128">
        <f>G35*(1+L35/100)</f>
        <v>0</v>
      </c>
      <c r="N35" s="126">
        <v>0</v>
      </c>
      <c r="O35" s="126">
        <f>ROUND(E35*N35,2)</f>
        <v>0</v>
      </c>
      <c r="P35" s="126">
        <v>0</v>
      </c>
      <c r="Q35" s="126">
        <f>ROUND(E35*P35,2)</f>
        <v>0</v>
      </c>
      <c r="R35" s="128"/>
      <c r="S35" s="128" t="s">
        <v>99</v>
      </c>
      <c r="T35" s="129" t="s">
        <v>100</v>
      </c>
      <c r="U35" s="114">
        <v>0</v>
      </c>
      <c r="V35" s="114">
        <f>ROUND(E35*U35,2)</f>
        <v>0</v>
      </c>
      <c r="W35" s="114"/>
      <c r="X35" s="114" t="s">
        <v>112</v>
      </c>
      <c r="Y35" s="114" t="s">
        <v>108</v>
      </c>
      <c r="Z35" s="108"/>
      <c r="AA35" s="108"/>
      <c r="AB35" s="108"/>
      <c r="AC35" s="108"/>
      <c r="AD35" s="108"/>
      <c r="AE35" s="108"/>
      <c r="AF35" s="108"/>
      <c r="AG35" s="108" t="s">
        <v>113</v>
      </c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</row>
    <row r="36" spans="1:60" ht="33.75" outlineLevel="2">
      <c r="A36" s="111"/>
      <c r="B36" s="112"/>
      <c r="C36" s="180" t="s">
        <v>145</v>
      </c>
      <c r="D36" s="181"/>
      <c r="E36" s="181"/>
      <c r="F36" s="181"/>
      <c r="G36" s="181"/>
      <c r="H36" s="114"/>
      <c r="I36" s="114"/>
      <c r="J36" s="114"/>
      <c r="K36" s="114"/>
      <c r="L36" s="114"/>
      <c r="M36" s="114"/>
      <c r="N36" s="113"/>
      <c r="O36" s="113"/>
      <c r="P36" s="113"/>
      <c r="Q36" s="113"/>
      <c r="R36" s="114"/>
      <c r="S36" s="114"/>
      <c r="T36" s="114"/>
      <c r="U36" s="114"/>
      <c r="V36" s="114"/>
      <c r="W36" s="114"/>
      <c r="X36" s="114"/>
      <c r="Y36" s="114"/>
      <c r="Z36" s="108"/>
      <c r="AA36" s="108"/>
      <c r="AB36" s="108"/>
      <c r="AC36" s="108"/>
      <c r="AD36" s="108"/>
      <c r="AE36" s="108"/>
      <c r="AF36" s="108"/>
      <c r="AG36" s="108" t="s">
        <v>105</v>
      </c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30" t="str">
        <f>C36</f>
        <v>Materiál skříně lamino tl.18mm, ABS hrany dvířek tl.2mm, ABS hrany korpusu tl.0,5mm, pracovní deska vysokotlaký laminát HPL, 1x přestavitelná police, úchytky, sokl v=50mm, kovový, rektifikovatelný, stolní stojánková směšovací armatura na teplou a studenou vodu s kohouty dole</v>
      </c>
      <c r="BB36" s="108"/>
      <c r="BC36" s="108"/>
      <c r="BD36" s="108"/>
      <c r="BE36" s="108"/>
      <c r="BF36" s="108"/>
      <c r="BG36" s="108"/>
      <c r="BH36" s="108"/>
    </row>
    <row r="37" spans="1:60" outlineLevel="1">
      <c r="A37" s="123">
        <v>15</v>
      </c>
      <c r="B37" s="124" t="s">
        <v>146</v>
      </c>
      <c r="C37" s="132" t="s">
        <v>147</v>
      </c>
      <c r="D37" s="125" t="s">
        <v>98</v>
      </c>
      <c r="E37" s="126">
        <v>3</v>
      </c>
      <c r="F37" s="127"/>
      <c r="G37" s="128">
        <f>ROUND(E37*F37,2)</f>
        <v>0</v>
      </c>
      <c r="H37" s="127"/>
      <c r="I37" s="128">
        <f>ROUND(E37*H37,2)</f>
        <v>0</v>
      </c>
      <c r="J37" s="127"/>
      <c r="K37" s="128">
        <f>ROUND(E37*J37,2)</f>
        <v>0</v>
      </c>
      <c r="L37" s="128">
        <v>21</v>
      </c>
      <c r="M37" s="128">
        <f>G37*(1+L37/100)</f>
        <v>0</v>
      </c>
      <c r="N37" s="126">
        <v>0</v>
      </c>
      <c r="O37" s="126">
        <f>ROUND(E37*N37,2)</f>
        <v>0</v>
      </c>
      <c r="P37" s="126">
        <v>0</v>
      </c>
      <c r="Q37" s="126">
        <f>ROUND(E37*P37,2)</f>
        <v>0</v>
      </c>
      <c r="R37" s="128"/>
      <c r="S37" s="128" t="s">
        <v>99</v>
      </c>
      <c r="T37" s="129" t="s">
        <v>100</v>
      </c>
      <c r="U37" s="114">
        <v>0</v>
      </c>
      <c r="V37" s="114">
        <f>ROUND(E37*U37,2)</f>
        <v>0</v>
      </c>
      <c r="W37" s="114"/>
      <c r="X37" s="114" t="s">
        <v>112</v>
      </c>
      <c r="Y37" s="114" t="s">
        <v>108</v>
      </c>
      <c r="Z37" s="108"/>
      <c r="AA37" s="108"/>
      <c r="AB37" s="108"/>
      <c r="AC37" s="108"/>
      <c r="AD37" s="108"/>
      <c r="AE37" s="108"/>
      <c r="AF37" s="108"/>
      <c r="AG37" s="108" t="s">
        <v>113</v>
      </c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</row>
    <row r="38" spans="1:60" ht="22.5" outlineLevel="2">
      <c r="A38" s="111"/>
      <c r="B38" s="112"/>
      <c r="C38" s="180" t="s">
        <v>148</v>
      </c>
      <c r="D38" s="181"/>
      <c r="E38" s="181"/>
      <c r="F38" s="181"/>
      <c r="G38" s="181"/>
      <c r="H38" s="114"/>
      <c r="I38" s="114"/>
      <c r="J38" s="114"/>
      <c r="K38" s="114"/>
      <c r="L38" s="114"/>
      <c r="M38" s="114"/>
      <c r="N38" s="113"/>
      <c r="O38" s="113"/>
      <c r="P38" s="113"/>
      <c r="Q38" s="113"/>
      <c r="R38" s="114"/>
      <c r="S38" s="114"/>
      <c r="T38" s="114"/>
      <c r="U38" s="114"/>
      <c r="V38" s="114"/>
      <c r="W38" s="114"/>
      <c r="X38" s="114"/>
      <c r="Y38" s="114"/>
      <c r="Z38" s="108"/>
      <c r="AA38" s="108"/>
      <c r="AB38" s="108"/>
      <c r="AC38" s="108"/>
      <c r="AD38" s="108"/>
      <c r="AE38" s="108"/>
      <c r="AF38" s="108"/>
      <c r="AG38" s="108" t="s">
        <v>105</v>
      </c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30" t="str">
        <f>C38</f>
        <v>Materiál - konstrukce stolu (rám)  nerez AISI 304, pracovní deska nerez AISI 304, broušený povrch, 1x police, odsazení noh od zadní stěny a zboku 25 mm (podlahový fabion), výškové stavitelné nohy do čistých prostor</v>
      </c>
      <c r="BB38" s="108"/>
      <c r="BC38" s="108"/>
      <c r="BD38" s="108"/>
      <c r="BE38" s="108"/>
      <c r="BF38" s="108"/>
      <c r="BG38" s="108"/>
      <c r="BH38" s="108"/>
    </row>
    <row r="39" spans="1:60" outlineLevel="1">
      <c r="A39" s="123">
        <v>16</v>
      </c>
      <c r="B39" s="124" t="s">
        <v>149</v>
      </c>
      <c r="C39" s="132" t="s">
        <v>150</v>
      </c>
      <c r="D39" s="125" t="s">
        <v>98</v>
      </c>
      <c r="E39" s="126">
        <v>57</v>
      </c>
      <c r="F39" s="127"/>
      <c r="G39" s="128">
        <f>ROUND(E39*F39,2)</f>
        <v>0</v>
      </c>
      <c r="H39" s="127"/>
      <c r="I39" s="128">
        <f>ROUND(E39*H39,2)</f>
        <v>0</v>
      </c>
      <c r="J39" s="127"/>
      <c r="K39" s="128">
        <f>ROUND(E39*J39,2)</f>
        <v>0</v>
      </c>
      <c r="L39" s="128">
        <v>21</v>
      </c>
      <c r="M39" s="128">
        <f>G39*(1+L39/100)</f>
        <v>0</v>
      </c>
      <c r="N39" s="126">
        <v>0</v>
      </c>
      <c r="O39" s="126">
        <f>ROUND(E39*N39,2)</f>
        <v>0</v>
      </c>
      <c r="P39" s="126">
        <v>0</v>
      </c>
      <c r="Q39" s="126">
        <f>ROUND(E39*P39,2)</f>
        <v>0</v>
      </c>
      <c r="R39" s="128"/>
      <c r="S39" s="128" t="s">
        <v>99</v>
      </c>
      <c r="T39" s="129" t="s">
        <v>100</v>
      </c>
      <c r="U39" s="114">
        <v>0</v>
      </c>
      <c r="V39" s="114">
        <f>ROUND(E39*U39,2)</f>
        <v>0</v>
      </c>
      <c r="W39" s="114"/>
      <c r="X39" s="114" t="s">
        <v>101</v>
      </c>
      <c r="Y39" s="114" t="s">
        <v>108</v>
      </c>
      <c r="Z39" s="108"/>
      <c r="AA39" s="108"/>
      <c r="AB39" s="108"/>
      <c r="AC39" s="108"/>
      <c r="AD39" s="108"/>
      <c r="AE39" s="108"/>
      <c r="AF39" s="108"/>
      <c r="AG39" s="108" t="s">
        <v>103</v>
      </c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</row>
    <row r="40" spans="1:60" outlineLevel="2">
      <c r="A40" s="111"/>
      <c r="B40" s="112"/>
      <c r="C40" s="180" t="s">
        <v>109</v>
      </c>
      <c r="D40" s="181"/>
      <c r="E40" s="181"/>
      <c r="F40" s="181"/>
      <c r="G40" s="181"/>
      <c r="H40" s="114"/>
      <c r="I40" s="114"/>
      <c r="J40" s="114"/>
      <c r="K40" s="114"/>
      <c r="L40" s="114"/>
      <c r="M40" s="114"/>
      <c r="N40" s="113"/>
      <c r="O40" s="113"/>
      <c r="P40" s="113"/>
      <c r="Q40" s="113"/>
      <c r="R40" s="114"/>
      <c r="S40" s="114"/>
      <c r="T40" s="114"/>
      <c r="U40" s="114"/>
      <c r="V40" s="114"/>
      <c r="W40" s="114"/>
      <c r="X40" s="114"/>
      <c r="Y40" s="114"/>
      <c r="Z40" s="108"/>
      <c r="AA40" s="108"/>
      <c r="AB40" s="108"/>
      <c r="AC40" s="108"/>
      <c r="AD40" s="108"/>
      <c r="AE40" s="108"/>
      <c r="AF40" s="108"/>
      <c r="AG40" s="108" t="s">
        <v>105</v>
      </c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</row>
    <row r="41" spans="1:60" outlineLevel="1">
      <c r="A41" s="123">
        <v>17</v>
      </c>
      <c r="B41" s="124" t="s">
        <v>151</v>
      </c>
      <c r="C41" s="132" t="s">
        <v>152</v>
      </c>
      <c r="D41" s="125" t="s">
        <v>98</v>
      </c>
      <c r="E41" s="126">
        <v>6</v>
      </c>
      <c r="F41" s="127"/>
      <c r="G41" s="128">
        <f>ROUND(E41*F41,2)</f>
        <v>0</v>
      </c>
      <c r="H41" s="127"/>
      <c r="I41" s="128">
        <f>ROUND(E41*H41,2)</f>
        <v>0</v>
      </c>
      <c r="J41" s="127"/>
      <c r="K41" s="128">
        <f>ROUND(E41*J41,2)</f>
        <v>0</v>
      </c>
      <c r="L41" s="128">
        <v>21</v>
      </c>
      <c r="M41" s="128">
        <f>G41*(1+L41/100)</f>
        <v>0</v>
      </c>
      <c r="N41" s="126">
        <v>0</v>
      </c>
      <c r="O41" s="126">
        <f>ROUND(E41*N41,2)</f>
        <v>0</v>
      </c>
      <c r="P41" s="126">
        <v>0</v>
      </c>
      <c r="Q41" s="126">
        <f>ROUND(E41*P41,2)</f>
        <v>0</v>
      </c>
      <c r="R41" s="128"/>
      <c r="S41" s="128" t="s">
        <v>99</v>
      </c>
      <c r="T41" s="129" t="s">
        <v>100</v>
      </c>
      <c r="U41" s="114">
        <v>0</v>
      </c>
      <c r="V41" s="114">
        <f>ROUND(E41*U41,2)</f>
        <v>0</v>
      </c>
      <c r="W41" s="114"/>
      <c r="X41" s="114" t="s">
        <v>112</v>
      </c>
      <c r="Y41" s="114" t="s">
        <v>108</v>
      </c>
      <c r="Z41" s="108"/>
      <c r="AA41" s="108"/>
      <c r="AB41" s="108"/>
      <c r="AC41" s="108"/>
      <c r="AD41" s="108"/>
      <c r="AE41" s="108"/>
      <c r="AF41" s="108"/>
      <c r="AG41" s="108" t="s">
        <v>113</v>
      </c>
      <c r="AH41" s="108"/>
      <c r="AI41" s="108"/>
      <c r="AJ41" s="108"/>
      <c r="AK41" s="108"/>
      <c r="AL41" s="108"/>
      <c r="AM41" s="108"/>
      <c r="AN41" s="108"/>
      <c r="AO41" s="108"/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</row>
    <row r="42" spans="1:60" outlineLevel="2">
      <c r="A42" s="111"/>
      <c r="B42" s="112"/>
      <c r="C42" s="180" t="s">
        <v>153</v>
      </c>
      <c r="D42" s="181"/>
      <c r="E42" s="181"/>
      <c r="F42" s="181"/>
      <c r="G42" s="181"/>
      <c r="H42" s="114"/>
      <c r="I42" s="114"/>
      <c r="J42" s="114"/>
      <c r="K42" s="114"/>
      <c r="L42" s="114"/>
      <c r="M42" s="114"/>
      <c r="N42" s="113"/>
      <c r="O42" s="113"/>
      <c r="P42" s="113"/>
      <c r="Q42" s="113"/>
      <c r="R42" s="114"/>
      <c r="S42" s="114"/>
      <c r="T42" s="114"/>
      <c r="U42" s="114"/>
      <c r="V42" s="114"/>
      <c r="W42" s="114"/>
      <c r="X42" s="114"/>
      <c r="Y42" s="114"/>
      <c r="Z42" s="108"/>
      <c r="AA42" s="108"/>
      <c r="AB42" s="108"/>
      <c r="AC42" s="108"/>
      <c r="AD42" s="108"/>
      <c r="AE42" s="108"/>
      <c r="AF42" s="108"/>
      <c r="AG42" s="108" t="s">
        <v>105</v>
      </c>
      <c r="AH42" s="108"/>
      <c r="AI42" s="108"/>
      <c r="AJ42" s="108"/>
      <c r="AK42" s="108"/>
      <c r="AL42" s="108"/>
      <c r="AM42" s="108"/>
      <c r="AN42" s="108"/>
      <c r="AO42" s="108"/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</row>
    <row r="43" spans="1:60" outlineLevel="1">
      <c r="A43" s="123">
        <v>18</v>
      </c>
      <c r="B43" s="124" t="s">
        <v>154</v>
      </c>
      <c r="C43" s="132" t="s">
        <v>155</v>
      </c>
      <c r="D43" s="125" t="s">
        <v>98</v>
      </c>
      <c r="E43" s="126">
        <v>8</v>
      </c>
      <c r="F43" s="127"/>
      <c r="G43" s="128">
        <f>ROUND(E43*F43,2)</f>
        <v>0</v>
      </c>
      <c r="H43" s="127"/>
      <c r="I43" s="128">
        <f>ROUND(E43*H43,2)</f>
        <v>0</v>
      </c>
      <c r="J43" s="127"/>
      <c r="K43" s="128">
        <f>ROUND(E43*J43,2)</f>
        <v>0</v>
      </c>
      <c r="L43" s="128">
        <v>21</v>
      </c>
      <c r="M43" s="128">
        <f>G43*(1+L43/100)</f>
        <v>0</v>
      </c>
      <c r="N43" s="126">
        <v>0</v>
      </c>
      <c r="O43" s="126">
        <f>ROUND(E43*N43,2)</f>
        <v>0</v>
      </c>
      <c r="P43" s="126">
        <v>0</v>
      </c>
      <c r="Q43" s="126">
        <f>ROUND(E43*P43,2)</f>
        <v>0</v>
      </c>
      <c r="R43" s="128"/>
      <c r="S43" s="128" t="s">
        <v>99</v>
      </c>
      <c r="T43" s="129" t="s">
        <v>100</v>
      </c>
      <c r="U43" s="114">
        <v>0</v>
      </c>
      <c r="V43" s="114">
        <f>ROUND(E43*U43,2)</f>
        <v>0</v>
      </c>
      <c r="W43" s="114"/>
      <c r="X43" s="114" t="s">
        <v>112</v>
      </c>
      <c r="Y43" s="114" t="s">
        <v>108</v>
      </c>
      <c r="Z43" s="108"/>
      <c r="AA43" s="108"/>
      <c r="AB43" s="108"/>
      <c r="AC43" s="108"/>
      <c r="AD43" s="108"/>
      <c r="AE43" s="108"/>
      <c r="AF43" s="108"/>
      <c r="AG43" s="108" t="s">
        <v>113</v>
      </c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</row>
    <row r="44" spans="1:60" ht="22.5" outlineLevel="2">
      <c r="A44" s="111"/>
      <c r="B44" s="112"/>
      <c r="C44" s="180" t="s">
        <v>156</v>
      </c>
      <c r="D44" s="181"/>
      <c r="E44" s="181"/>
      <c r="F44" s="181"/>
      <c r="G44" s="181"/>
      <c r="H44" s="114"/>
      <c r="I44" s="114"/>
      <c r="J44" s="114"/>
      <c r="K44" s="114"/>
      <c r="L44" s="114"/>
      <c r="M44" s="114"/>
      <c r="N44" s="113"/>
      <c r="O44" s="113"/>
      <c r="P44" s="113"/>
      <c r="Q44" s="113"/>
      <c r="R44" s="114"/>
      <c r="S44" s="114"/>
      <c r="T44" s="114"/>
      <c r="U44" s="114"/>
      <c r="V44" s="114"/>
      <c r="W44" s="114"/>
      <c r="X44" s="114"/>
      <c r="Y44" s="114"/>
      <c r="Z44" s="108"/>
      <c r="AA44" s="108"/>
      <c r="AB44" s="108"/>
      <c r="AC44" s="108"/>
      <c r="AD44" s="108"/>
      <c r="AE44" s="108"/>
      <c r="AF44" s="108"/>
      <c r="AG44" s="108" t="s">
        <v>105</v>
      </c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30" t="str">
        <f>C44</f>
        <v>Materiál lamino tl.18mm, hrany dvířek ABS tl.2mm, uzamykatelné, hrany korpusu a polic ABS tl.0,5mm, 1x stavitelné police+šatní tyč, horní díl skříňky regulovatelný z důvodu odsávání, úchytky, ve spodní části lavice, materiál lamino tl.18mm, kostra kovové nožky</v>
      </c>
      <c r="BB44" s="108"/>
      <c r="BC44" s="108"/>
      <c r="BD44" s="108"/>
      <c r="BE44" s="108"/>
      <c r="BF44" s="108"/>
      <c r="BG44" s="108"/>
      <c r="BH44" s="108"/>
    </row>
    <row r="45" spans="1:60" outlineLevel="1">
      <c r="A45" s="123">
        <v>19</v>
      </c>
      <c r="B45" s="124" t="s">
        <v>157</v>
      </c>
      <c r="C45" s="132" t="s">
        <v>158</v>
      </c>
      <c r="D45" s="125" t="s">
        <v>98</v>
      </c>
      <c r="E45" s="126">
        <v>16</v>
      </c>
      <c r="F45" s="127"/>
      <c r="G45" s="128">
        <f>ROUND(E45*F45,2)</f>
        <v>0</v>
      </c>
      <c r="H45" s="127"/>
      <c r="I45" s="128">
        <f>ROUND(E45*H45,2)</f>
        <v>0</v>
      </c>
      <c r="J45" s="127"/>
      <c r="K45" s="128">
        <f>ROUND(E45*J45,2)</f>
        <v>0</v>
      </c>
      <c r="L45" s="128">
        <v>21</v>
      </c>
      <c r="M45" s="128">
        <f>G45*(1+L45/100)</f>
        <v>0</v>
      </c>
      <c r="N45" s="126">
        <v>0</v>
      </c>
      <c r="O45" s="126">
        <f>ROUND(E45*N45,2)</f>
        <v>0</v>
      </c>
      <c r="P45" s="126">
        <v>0</v>
      </c>
      <c r="Q45" s="126">
        <f>ROUND(E45*P45,2)</f>
        <v>0</v>
      </c>
      <c r="R45" s="128"/>
      <c r="S45" s="128" t="s">
        <v>99</v>
      </c>
      <c r="T45" s="129" t="s">
        <v>100</v>
      </c>
      <c r="U45" s="114">
        <v>0</v>
      </c>
      <c r="V45" s="114">
        <f>ROUND(E45*U45,2)</f>
        <v>0</v>
      </c>
      <c r="W45" s="114"/>
      <c r="X45" s="114" t="s">
        <v>112</v>
      </c>
      <c r="Y45" s="114" t="s">
        <v>108</v>
      </c>
      <c r="Z45" s="108"/>
      <c r="AA45" s="108"/>
      <c r="AB45" s="108"/>
      <c r="AC45" s="108"/>
      <c r="AD45" s="108"/>
      <c r="AE45" s="108"/>
      <c r="AF45" s="108"/>
      <c r="AG45" s="108" t="s">
        <v>113</v>
      </c>
      <c r="AH45" s="108"/>
      <c r="AI45" s="108"/>
      <c r="AJ45" s="108"/>
      <c r="AK45" s="108"/>
      <c r="AL45" s="108"/>
      <c r="AM45" s="108"/>
      <c r="AN45" s="108"/>
      <c r="AO45" s="108"/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</row>
    <row r="46" spans="1:60" ht="22.5" outlineLevel="2">
      <c r="A46" s="111"/>
      <c r="B46" s="112"/>
      <c r="C46" s="180" t="s">
        <v>159</v>
      </c>
      <c r="D46" s="181"/>
      <c r="E46" s="181"/>
      <c r="F46" s="181"/>
      <c r="G46" s="181"/>
      <c r="H46" s="114"/>
      <c r="I46" s="114"/>
      <c r="J46" s="114"/>
      <c r="K46" s="114"/>
      <c r="L46" s="114"/>
      <c r="M46" s="114"/>
      <c r="N46" s="113"/>
      <c r="O46" s="113"/>
      <c r="P46" s="113"/>
      <c r="Q46" s="113"/>
      <c r="R46" s="114"/>
      <c r="S46" s="114"/>
      <c r="T46" s="114"/>
      <c r="U46" s="114"/>
      <c r="V46" s="114"/>
      <c r="W46" s="114"/>
      <c r="X46" s="114"/>
      <c r="Y46" s="114"/>
      <c r="Z46" s="108"/>
      <c r="AA46" s="108"/>
      <c r="AB46" s="108"/>
      <c r="AC46" s="108"/>
      <c r="AD46" s="108"/>
      <c r="AE46" s="108"/>
      <c r="AF46" s="108"/>
      <c r="AG46" s="108" t="s">
        <v>105</v>
      </c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30" t="str">
        <f>C46</f>
        <v>Materiál skříně lamino tl.18mm, ABS hrany dvířek tl.2mm, ABS hrany korpusu tl.0,5mm, 1x přestavitelná police, úchytky, sokl v=50mm, kovový, rektifikovatelný</v>
      </c>
      <c r="BB46" s="108"/>
      <c r="BC46" s="108"/>
      <c r="BD46" s="108"/>
      <c r="BE46" s="108"/>
      <c r="BF46" s="108"/>
      <c r="BG46" s="108"/>
      <c r="BH46" s="108"/>
    </row>
    <row r="47" spans="1:60" outlineLevel="1">
      <c r="A47" s="123">
        <v>20</v>
      </c>
      <c r="B47" s="124" t="s">
        <v>160</v>
      </c>
      <c r="C47" s="132" t="s">
        <v>161</v>
      </c>
      <c r="D47" s="125" t="s">
        <v>98</v>
      </c>
      <c r="E47" s="126">
        <v>8</v>
      </c>
      <c r="F47" s="127"/>
      <c r="G47" s="128">
        <f>ROUND(E47*F47,2)</f>
        <v>0</v>
      </c>
      <c r="H47" s="127"/>
      <c r="I47" s="128">
        <f>ROUND(E47*H47,2)</f>
        <v>0</v>
      </c>
      <c r="J47" s="127"/>
      <c r="K47" s="128">
        <f>ROUND(E47*J47,2)</f>
        <v>0</v>
      </c>
      <c r="L47" s="128">
        <v>21</v>
      </c>
      <c r="M47" s="128">
        <f>G47*(1+L47/100)</f>
        <v>0</v>
      </c>
      <c r="N47" s="126">
        <v>0</v>
      </c>
      <c r="O47" s="126">
        <f>ROUND(E47*N47,2)</f>
        <v>0</v>
      </c>
      <c r="P47" s="126">
        <v>0</v>
      </c>
      <c r="Q47" s="126">
        <f>ROUND(E47*P47,2)</f>
        <v>0</v>
      </c>
      <c r="R47" s="128"/>
      <c r="S47" s="128" t="s">
        <v>99</v>
      </c>
      <c r="T47" s="129" t="s">
        <v>100</v>
      </c>
      <c r="U47" s="114">
        <v>0</v>
      </c>
      <c r="V47" s="114">
        <f>ROUND(E47*U47,2)</f>
        <v>0</v>
      </c>
      <c r="W47" s="114"/>
      <c r="X47" s="114" t="s">
        <v>112</v>
      </c>
      <c r="Y47" s="114" t="s">
        <v>108</v>
      </c>
      <c r="Z47" s="108"/>
      <c r="AA47" s="108"/>
      <c r="AB47" s="108"/>
      <c r="AC47" s="108"/>
      <c r="AD47" s="108"/>
      <c r="AE47" s="108"/>
      <c r="AF47" s="108"/>
      <c r="AG47" s="108" t="s">
        <v>113</v>
      </c>
      <c r="AH47" s="108"/>
      <c r="AI47" s="108"/>
      <c r="AJ47" s="108"/>
      <c r="AK47" s="108"/>
      <c r="AL47" s="108"/>
      <c r="AM47" s="108"/>
      <c r="AN47" s="108"/>
      <c r="AO47" s="108"/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</row>
    <row r="48" spans="1:60" ht="22.5" outlineLevel="2">
      <c r="A48" s="111"/>
      <c r="B48" s="112"/>
      <c r="C48" s="180" t="s">
        <v>162</v>
      </c>
      <c r="D48" s="181"/>
      <c r="E48" s="181"/>
      <c r="F48" s="181"/>
      <c r="G48" s="181"/>
      <c r="H48" s="114"/>
      <c r="I48" s="114"/>
      <c r="J48" s="114"/>
      <c r="K48" s="114"/>
      <c r="L48" s="114"/>
      <c r="M48" s="114"/>
      <c r="N48" s="113"/>
      <c r="O48" s="113"/>
      <c r="P48" s="113"/>
      <c r="Q48" s="113"/>
      <c r="R48" s="114"/>
      <c r="S48" s="114"/>
      <c r="T48" s="114"/>
      <c r="U48" s="114"/>
      <c r="V48" s="114"/>
      <c r="W48" s="114"/>
      <c r="X48" s="114"/>
      <c r="Y48" s="114"/>
      <c r="Z48" s="108"/>
      <c r="AA48" s="108"/>
      <c r="AB48" s="108"/>
      <c r="AC48" s="108"/>
      <c r="AD48" s="108"/>
      <c r="AE48" s="108"/>
      <c r="AF48" s="108"/>
      <c r="AG48" s="108" t="s">
        <v>105</v>
      </c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30" t="str">
        <f>C48</f>
        <v>Materiál skříně lamino tl.18mm, ABS hrany dvířek tl.2mm, ABS hrany korpusu tl.0,5mm, 4x zásuvky, úchytky, sokl v=50mm, kovový, rektifikovatelný</v>
      </c>
      <c r="BB48" s="108"/>
      <c r="BC48" s="108"/>
      <c r="BD48" s="108"/>
      <c r="BE48" s="108"/>
      <c r="BF48" s="108"/>
      <c r="BG48" s="108"/>
      <c r="BH48" s="108"/>
    </row>
    <row r="49" spans="1:60" outlineLevel="1">
      <c r="A49" s="123">
        <v>21</v>
      </c>
      <c r="B49" s="124" t="s">
        <v>163</v>
      </c>
      <c r="C49" s="132" t="s">
        <v>164</v>
      </c>
      <c r="D49" s="125" t="s">
        <v>98</v>
      </c>
      <c r="E49" s="126">
        <v>6</v>
      </c>
      <c r="F49" s="127"/>
      <c r="G49" s="128">
        <f>ROUND(E49*F49,2)</f>
        <v>0</v>
      </c>
      <c r="H49" s="127"/>
      <c r="I49" s="128">
        <f>ROUND(E49*H49,2)</f>
        <v>0</v>
      </c>
      <c r="J49" s="127"/>
      <c r="K49" s="128">
        <f>ROUND(E49*J49,2)</f>
        <v>0</v>
      </c>
      <c r="L49" s="128">
        <v>21</v>
      </c>
      <c r="M49" s="128">
        <f>G49*(1+L49/100)</f>
        <v>0</v>
      </c>
      <c r="N49" s="126">
        <v>0</v>
      </c>
      <c r="O49" s="126">
        <f>ROUND(E49*N49,2)</f>
        <v>0</v>
      </c>
      <c r="P49" s="126">
        <v>0</v>
      </c>
      <c r="Q49" s="126">
        <f>ROUND(E49*P49,2)</f>
        <v>0</v>
      </c>
      <c r="R49" s="128"/>
      <c r="S49" s="128" t="s">
        <v>99</v>
      </c>
      <c r="T49" s="129" t="s">
        <v>100</v>
      </c>
      <c r="U49" s="114">
        <v>0</v>
      </c>
      <c r="V49" s="114">
        <f>ROUND(E49*U49,2)</f>
        <v>0</v>
      </c>
      <c r="W49" s="114"/>
      <c r="X49" s="114" t="s">
        <v>112</v>
      </c>
      <c r="Y49" s="114" t="s">
        <v>108</v>
      </c>
      <c r="Z49" s="108"/>
      <c r="AA49" s="108"/>
      <c r="AB49" s="108"/>
      <c r="AC49" s="108"/>
      <c r="AD49" s="108"/>
      <c r="AE49" s="108"/>
      <c r="AF49" s="108"/>
      <c r="AG49" s="108" t="s">
        <v>113</v>
      </c>
      <c r="AH49" s="108"/>
      <c r="AI49" s="108"/>
      <c r="AJ49" s="108"/>
      <c r="AK49" s="108"/>
      <c r="AL49" s="108"/>
      <c r="AM49" s="108"/>
      <c r="AN49" s="108"/>
      <c r="AO49" s="108"/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</row>
    <row r="50" spans="1:60" ht="22.5" outlineLevel="2">
      <c r="A50" s="111"/>
      <c r="B50" s="112"/>
      <c r="C50" s="180" t="s">
        <v>165</v>
      </c>
      <c r="D50" s="181"/>
      <c r="E50" s="181"/>
      <c r="F50" s="181"/>
      <c r="G50" s="181"/>
      <c r="H50" s="114"/>
      <c r="I50" s="114"/>
      <c r="J50" s="114"/>
      <c r="K50" s="114"/>
      <c r="L50" s="114"/>
      <c r="M50" s="114"/>
      <c r="N50" s="113"/>
      <c r="O50" s="113"/>
      <c r="P50" s="113"/>
      <c r="Q50" s="113"/>
      <c r="R50" s="114"/>
      <c r="S50" s="114"/>
      <c r="T50" s="114"/>
      <c r="U50" s="114"/>
      <c r="V50" s="114"/>
      <c r="W50" s="114"/>
      <c r="X50" s="114"/>
      <c r="Y50" s="114"/>
      <c r="Z50" s="108"/>
      <c r="AA50" s="108"/>
      <c r="AB50" s="108"/>
      <c r="AC50" s="108"/>
      <c r="AD50" s="108"/>
      <c r="AE50" s="108"/>
      <c r="AF50" s="108"/>
      <c r="AG50" s="108" t="s">
        <v>105</v>
      </c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30" t="str">
        <f>C50</f>
        <v>Materiál skříně lamino tl.18mm, ABS hrany dvířek tl.2mm, ABS hrany korpusu tl.0,5mm, 1x přestavitelná police, úchytky, 4x kolečka s brzdou</v>
      </c>
      <c r="BB50" s="108"/>
      <c r="BC50" s="108"/>
      <c r="BD50" s="108"/>
      <c r="BE50" s="108"/>
      <c r="BF50" s="108"/>
      <c r="BG50" s="108"/>
      <c r="BH50" s="108"/>
    </row>
    <row r="51" spans="1:60" outlineLevel="1">
      <c r="A51" s="123">
        <v>22</v>
      </c>
      <c r="B51" s="124" t="s">
        <v>166</v>
      </c>
      <c r="C51" s="132" t="s">
        <v>167</v>
      </c>
      <c r="D51" s="125" t="s">
        <v>98</v>
      </c>
      <c r="E51" s="126">
        <v>2</v>
      </c>
      <c r="F51" s="127"/>
      <c r="G51" s="128">
        <f>ROUND(E51*F51,2)</f>
        <v>0</v>
      </c>
      <c r="H51" s="127"/>
      <c r="I51" s="128">
        <f>ROUND(E51*H51,2)</f>
        <v>0</v>
      </c>
      <c r="J51" s="127"/>
      <c r="K51" s="128">
        <f>ROUND(E51*J51,2)</f>
        <v>0</v>
      </c>
      <c r="L51" s="128">
        <v>21</v>
      </c>
      <c r="M51" s="128">
        <f>G51*(1+L51/100)</f>
        <v>0</v>
      </c>
      <c r="N51" s="126">
        <v>0</v>
      </c>
      <c r="O51" s="126">
        <f>ROUND(E51*N51,2)</f>
        <v>0</v>
      </c>
      <c r="P51" s="126">
        <v>0</v>
      </c>
      <c r="Q51" s="126">
        <f>ROUND(E51*P51,2)</f>
        <v>0</v>
      </c>
      <c r="R51" s="128"/>
      <c r="S51" s="128" t="s">
        <v>99</v>
      </c>
      <c r="T51" s="129" t="s">
        <v>100</v>
      </c>
      <c r="U51" s="114">
        <v>0</v>
      </c>
      <c r="V51" s="114">
        <f>ROUND(E51*U51,2)</f>
        <v>0</v>
      </c>
      <c r="W51" s="114"/>
      <c r="X51" s="114" t="s">
        <v>101</v>
      </c>
      <c r="Y51" s="114" t="s">
        <v>108</v>
      </c>
      <c r="Z51" s="108"/>
      <c r="AA51" s="108"/>
      <c r="AB51" s="108"/>
      <c r="AC51" s="108"/>
      <c r="AD51" s="108"/>
      <c r="AE51" s="108"/>
      <c r="AF51" s="108"/>
      <c r="AG51" s="108" t="s">
        <v>103</v>
      </c>
      <c r="AH51" s="108"/>
      <c r="AI51" s="108"/>
      <c r="AJ51" s="108"/>
      <c r="AK51" s="108"/>
      <c r="AL51" s="108"/>
      <c r="AM51" s="108"/>
      <c r="AN51" s="108"/>
      <c r="AO51" s="108"/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</row>
    <row r="52" spans="1:60" outlineLevel="2">
      <c r="A52" s="111"/>
      <c r="B52" s="112"/>
      <c r="C52" s="180" t="s">
        <v>109</v>
      </c>
      <c r="D52" s="181"/>
      <c r="E52" s="181"/>
      <c r="F52" s="181"/>
      <c r="G52" s="181"/>
      <c r="H52" s="114"/>
      <c r="I52" s="114"/>
      <c r="J52" s="114"/>
      <c r="K52" s="114"/>
      <c r="L52" s="114"/>
      <c r="M52" s="114"/>
      <c r="N52" s="113"/>
      <c r="O52" s="113"/>
      <c r="P52" s="113"/>
      <c r="Q52" s="113"/>
      <c r="R52" s="114"/>
      <c r="S52" s="114"/>
      <c r="T52" s="114"/>
      <c r="U52" s="114"/>
      <c r="V52" s="114"/>
      <c r="W52" s="114"/>
      <c r="X52" s="114"/>
      <c r="Y52" s="114"/>
      <c r="Z52" s="108"/>
      <c r="AA52" s="108"/>
      <c r="AB52" s="108"/>
      <c r="AC52" s="108"/>
      <c r="AD52" s="108"/>
      <c r="AE52" s="108"/>
      <c r="AF52" s="108"/>
      <c r="AG52" s="108" t="s">
        <v>105</v>
      </c>
      <c r="AH52" s="108"/>
      <c r="AI52" s="108"/>
      <c r="AJ52" s="108"/>
      <c r="AK52" s="108"/>
      <c r="AL52" s="108"/>
      <c r="AM52" s="108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</row>
    <row r="53" spans="1:60" outlineLevel="1">
      <c r="A53" s="123">
        <v>23</v>
      </c>
      <c r="B53" s="124" t="s">
        <v>168</v>
      </c>
      <c r="C53" s="132" t="s">
        <v>169</v>
      </c>
      <c r="D53" s="125" t="s">
        <v>98</v>
      </c>
      <c r="E53" s="126">
        <v>6</v>
      </c>
      <c r="F53" s="127"/>
      <c r="G53" s="128">
        <f>ROUND(E53*F53,2)</f>
        <v>0</v>
      </c>
      <c r="H53" s="127"/>
      <c r="I53" s="128">
        <f>ROUND(E53*H53,2)</f>
        <v>0</v>
      </c>
      <c r="J53" s="127"/>
      <c r="K53" s="128">
        <f>ROUND(E53*J53,2)</f>
        <v>0</v>
      </c>
      <c r="L53" s="128">
        <v>21</v>
      </c>
      <c r="M53" s="128">
        <f>G53*(1+L53/100)</f>
        <v>0</v>
      </c>
      <c r="N53" s="126">
        <v>0</v>
      </c>
      <c r="O53" s="126">
        <f>ROUND(E53*N53,2)</f>
        <v>0</v>
      </c>
      <c r="P53" s="126">
        <v>0</v>
      </c>
      <c r="Q53" s="126">
        <f>ROUND(E53*P53,2)</f>
        <v>0</v>
      </c>
      <c r="R53" s="128"/>
      <c r="S53" s="128" t="s">
        <v>99</v>
      </c>
      <c r="T53" s="129" t="s">
        <v>100</v>
      </c>
      <c r="U53" s="114">
        <v>0</v>
      </c>
      <c r="V53" s="114">
        <f>ROUND(E53*U53,2)</f>
        <v>0</v>
      </c>
      <c r="W53" s="114"/>
      <c r="X53" s="114" t="s">
        <v>112</v>
      </c>
      <c r="Y53" s="114" t="s">
        <v>108</v>
      </c>
      <c r="Z53" s="108"/>
      <c r="AA53" s="108"/>
      <c r="AB53" s="108"/>
      <c r="AC53" s="108"/>
      <c r="AD53" s="108"/>
      <c r="AE53" s="108"/>
      <c r="AF53" s="108"/>
      <c r="AG53" s="108" t="s">
        <v>113</v>
      </c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</row>
    <row r="54" spans="1:60" ht="22.5" outlineLevel="2">
      <c r="A54" s="111"/>
      <c r="B54" s="112"/>
      <c r="C54" s="180" t="s">
        <v>170</v>
      </c>
      <c r="D54" s="181"/>
      <c r="E54" s="181"/>
      <c r="F54" s="181"/>
      <c r="G54" s="181"/>
      <c r="H54" s="114"/>
      <c r="I54" s="114"/>
      <c r="J54" s="114"/>
      <c r="K54" s="114"/>
      <c r="L54" s="114"/>
      <c r="M54" s="114"/>
      <c r="N54" s="113"/>
      <c r="O54" s="113"/>
      <c r="P54" s="113"/>
      <c r="Q54" s="113"/>
      <c r="R54" s="114"/>
      <c r="S54" s="114"/>
      <c r="T54" s="114"/>
      <c r="U54" s="114"/>
      <c r="V54" s="114"/>
      <c r="W54" s="114"/>
      <c r="X54" s="114"/>
      <c r="Y54" s="114"/>
      <c r="Z54" s="108"/>
      <c r="AA54" s="108"/>
      <c r="AB54" s="108"/>
      <c r="AC54" s="108"/>
      <c r="AD54" s="108"/>
      <c r="AE54" s="108"/>
      <c r="AF54" s="108"/>
      <c r="AG54" s="108" t="s">
        <v>105</v>
      </c>
      <c r="AH54" s="108"/>
      <c r="AI54" s="108"/>
      <c r="AJ54" s="108"/>
      <c r="AK54" s="108"/>
      <c r="AL54" s="108"/>
      <c r="AM54" s="108"/>
      <c r="AN54" s="108"/>
      <c r="AO54" s="108"/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30" t="str">
        <f>C54</f>
        <v>Materiál lamino tl.18mm, hrany dvířek ABS tl.2mm, hrany korpusu a polic ABS tl.0,5mm, 4x stavitelné police, úchytky, sokl kovový, rektifikovatelný v = 50mm</v>
      </c>
      <c r="BB54" s="108"/>
      <c r="BC54" s="108"/>
      <c r="BD54" s="108"/>
      <c r="BE54" s="108"/>
      <c r="BF54" s="108"/>
      <c r="BG54" s="108"/>
      <c r="BH54" s="108"/>
    </row>
    <row r="55" spans="1:60">
      <c r="A55" s="3"/>
      <c r="B55" s="4"/>
      <c r="C55" s="133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80</v>
      </c>
    </row>
    <row r="56" spans="1:60">
      <c r="A56" s="243"/>
      <c r="B56" s="244" t="s">
        <v>20</v>
      </c>
      <c r="C56" s="245"/>
      <c r="D56" s="246"/>
      <c r="E56" s="247"/>
      <c r="F56" s="247"/>
      <c r="G56" s="122">
        <f>G8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171</v>
      </c>
    </row>
    <row r="57" spans="1:60">
      <c r="C57" s="134"/>
      <c r="D57" s="10"/>
      <c r="AG57" t="s">
        <v>172</v>
      </c>
    </row>
    <row r="58" spans="1:60">
      <c r="D58" s="10"/>
    </row>
    <row r="59" spans="1:60">
      <c r="D59" s="10"/>
    </row>
    <row r="60" spans="1:60">
      <c r="D60" s="10"/>
    </row>
    <row r="61" spans="1:60">
      <c r="D61" s="10"/>
    </row>
    <row r="62" spans="1:60">
      <c r="D62" s="10"/>
    </row>
    <row r="63" spans="1:60">
      <c r="D63" s="10"/>
    </row>
    <row r="64" spans="1:60">
      <c r="D64" s="10"/>
    </row>
    <row r="65" spans="4:4">
      <c r="D65" s="10"/>
    </row>
    <row r="66" spans="4:4">
      <c r="D66" s="10"/>
    </row>
    <row r="67" spans="4:4">
      <c r="D67" s="10"/>
    </row>
    <row r="68" spans="4:4">
      <c r="D68" s="10"/>
    </row>
    <row r="69" spans="4:4">
      <c r="D69" s="10"/>
    </row>
    <row r="70" spans="4:4">
      <c r="D70" s="10"/>
    </row>
    <row r="71" spans="4:4">
      <c r="D71" s="10"/>
    </row>
    <row r="72" spans="4:4">
      <c r="D72" s="10"/>
    </row>
    <row r="73" spans="4:4">
      <c r="D73" s="10"/>
    </row>
    <row r="74" spans="4:4">
      <c r="D74" s="10"/>
    </row>
    <row r="75" spans="4:4">
      <c r="D75" s="10"/>
    </row>
    <row r="76" spans="4:4">
      <c r="D76" s="10"/>
    </row>
    <row r="77" spans="4:4">
      <c r="D77" s="10"/>
    </row>
    <row r="78" spans="4:4">
      <c r="D78" s="10"/>
    </row>
    <row r="79" spans="4:4">
      <c r="D79" s="10"/>
    </row>
    <row r="80" spans="4:4">
      <c r="D80" s="10"/>
    </row>
    <row r="81" spans="4:4">
      <c r="D81" s="10"/>
    </row>
    <row r="82" spans="4:4">
      <c r="D82" s="10"/>
    </row>
    <row r="83" spans="4:4">
      <c r="D83" s="10"/>
    </row>
    <row r="84" spans="4:4">
      <c r="D84" s="10"/>
    </row>
    <row r="85" spans="4:4">
      <c r="D85" s="10"/>
    </row>
    <row r="86" spans="4:4">
      <c r="D86" s="10"/>
    </row>
    <row r="87" spans="4:4">
      <c r="D87" s="10"/>
    </row>
    <row r="88" spans="4:4">
      <c r="D88" s="10"/>
    </row>
    <row r="89" spans="4:4">
      <c r="D89" s="10"/>
    </row>
    <row r="90" spans="4:4">
      <c r="D90" s="10"/>
    </row>
    <row r="91" spans="4:4">
      <c r="D91" s="10"/>
    </row>
    <row r="92" spans="4:4">
      <c r="D92" s="10"/>
    </row>
    <row r="93" spans="4:4">
      <c r="D93" s="10"/>
    </row>
    <row r="94" spans="4:4">
      <c r="D94" s="10"/>
    </row>
    <row r="95" spans="4:4">
      <c r="D95" s="10"/>
    </row>
    <row r="96" spans="4:4">
      <c r="D96" s="10"/>
    </row>
    <row r="97" spans="4:4">
      <c r="D97" s="10"/>
    </row>
    <row r="98" spans="4:4">
      <c r="D98" s="10"/>
    </row>
    <row r="99" spans="4:4">
      <c r="D99" s="10"/>
    </row>
    <row r="100" spans="4:4">
      <c r="D100" s="10"/>
    </row>
    <row r="101" spans="4:4">
      <c r="D101" s="10"/>
    </row>
    <row r="102" spans="4:4">
      <c r="D102" s="10"/>
    </row>
    <row r="103" spans="4:4">
      <c r="D103" s="10"/>
    </row>
    <row r="104" spans="4:4">
      <c r="D104" s="10"/>
    </row>
    <row r="105" spans="4:4">
      <c r="D105" s="10"/>
    </row>
    <row r="106" spans="4:4">
      <c r="D106" s="10"/>
    </row>
    <row r="107" spans="4:4">
      <c r="D107" s="10"/>
    </row>
    <row r="108" spans="4:4">
      <c r="D108" s="10"/>
    </row>
    <row r="109" spans="4:4">
      <c r="D109" s="10"/>
    </row>
    <row r="110" spans="4:4">
      <c r="D110" s="10"/>
    </row>
    <row r="111" spans="4:4">
      <c r="D111" s="10"/>
    </row>
    <row r="112" spans="4:4">
      <c r="D112" s="10"/>
    </row>
    <row r="113" spans="4:4">
      <c r="D113" s="10"/>
    </row>
    <row r="114" spans="4:4">
      <c r="D114" s="10"/>
    </row>
    <row r="115" spans="4:4">
      <c r="D115" s="10"/>
    </row>
    <row r="116" spans="4:4">
      <c r="D116" s="10"/>
    </row>
    <row r="117" spans="4:4">
      <c r="D117" s="10"/>
    </row>
    <row r="118" spans="4:4">
      <c r="D118" s="10"/>
    </row>
    <row r="119" spans="4:4">
      <c r="D119" s="10"/>
    </row>
    <row r="120" spans="4:4">
      <c r="D120" s="10"/>
    </row>
    <row r="121" spans="4:4">
      <c r="D121" s="10"/>
    </row>
    <row r="122" spans="4:4">
      <c r="D122" s="10"/>
    </row>
    <row r="123" spans="4:4">
      <c r="D123" s="10"/>
    </row>
    <row r="124" spans="4:4">
      <c r="D124" s="10"/>
    </row>
    <row r="125" spans="4:4">
      <c r="D125" s="10"/>
    </row>
    <row r="126" spans="4:4">
      <c r="D126" s="10"/>
    </row>
    <row r="127" spans="4:4">
      <c r="D127" s="10"/>
    </row>
    <row r="128" spans="4:4">
      <c r="D128" s="10"/>
    </row>
    <row r="129" spans="4:4">
      <c r="D129" s="10"/>
    </row>
    <row r="130" spans="4:4">
      <c r="D130" s="10"/>
    </row>
    <row r="131" spans="4:4">
      <c r="D131" s="10"/>
    </row>
    <row r="132" spans="4:4">
      <c r="D132" s="10"/>
    </row>
    <row r="133" spans="4:4">
      <c r="D133" s="10"/>
    </row>
    <row r="134" spans="4:4">
      <c r="D134" s="10"/>
    </row>
    <row r="135" spans="4:4">
      <c r="D135" s="10"/>
    </row>
    <row r="136" spans="4:4">
      <c r="D136" s="10"/>
    </row>
    <row r="137" spans="4:4">
      <c r="D137" s="10"/>
    </row>
    <row r="138" spans="4:4">
      <c r="D138" s="10"/>
    </row>
    <row r="139" spans="4:4">
      <c r="D139" s="10"/>
    </row>
    <row r="140" spans="4:4">
      <c r="D140" s="10"/>
    </row>
    <row r="141" spans="4:4">
      <c r="D141" s="10"/>
    </row>
    <row r="142" spans="4:4">
      <c r="D142" s="10"/>
    </row>
    <row r="143" spans="4:4">
      <c r="D143" s="10"/>
    </row>
    <row r="144" spans="4:4">
      <c r="D144" s="10"/>
    </row>
    <row r="145" spans="4:4">
      <c r="D145" s="10"/>
    </row>
    <row r="146" spans="4:4">
      <c r="D146" s="10"/>
    </row>
    <row r="147" spans="4:4">
      <c r="D147" s="10"/>
    </row>
    <row r="148" spans="4:4">
      <c r="D148" s="10"/>
    </row>
    <row r="149" spans="4:4">
      <c r="D149" s="10"/>
    </row>
    <row r="150" spans="4:4">
      <c r="D150" s="10"/>
    </row>
    <row r="151" spans="4:4">
      <c r="D151" s="10"/>
    </row>
    <row r="152" spans="4:4">
      <c r="D152" s="10"/>
    </row>
    <row r="153" spans="4:4">
      <c r="D153" s="10"/>
    </row>
    <row r="154" spans="4:4">
      <c r="D154" s="10"/>
    </row>
    <row r="155" spans="4:4">
      <c r="D155" s="10"/>
    </row>
    <row r="156" spans="4:4">
      <c r="D156" s="10"/>
    </row>
    <row r="157" spans="4:4">
      <c r="D157" s="10"/>
    </row>
    <row r="158" spans="4:4">
      <c r="D158" s="10"/>
    </row>
    <row r="159" spans="4:4">
      <c r="D159" s="10"/>
    </row>
    <row r="160" spans="4:4">
      <c r="D160" s="10"/>
    </row>
    <row r="161" spans="4:4">
      <c r="D161" s="10"/>
    </row>
    <row r="162" spans="4:4">
      <c r="D162" s="10"/>
    </row>
    <row r="163" spans="4:4">
      <c r="D163" s="10"/>
    </row>
    <row r="164" spans="4:4">
      <c r="D164" s="10"/>
    </row>
    <row r="165" spans="4:4">
      <c r="D165" s="10"/>
    </row>
    <row r="166" spans="4:4">
      <c r="D166" s="10"/>
    </row>
    <row r="167" spans="4:4">
      <c r="D167" s="10"/>
    </row>
    <row r="168" spans="4:4">
      <c r="D168" s="10"/>
    </row>
    <row r="169" spans="4:4">
      <c r="D169" s="10"/>
    </row>
    <row r="170" spans="4:4">
      <c r="D170" s="10"/>
    </row>
    <row r="171" spans="4:4">
      <c r="D171" s="10"/>
    </row>
    <row r="172" spans="4:4">
      <c r="D172" s="10"/>
    </row>
    <row r="173" spans="4:4">
      <c r="D173" s="10"/>
    </row>
    <row r="174" spans="4:4">
      <c r="D174" s="10"/>
    </row>
    <row r="175" spans="4:4">
      <c r="D175" s="10"/>
    </row>
    <row r="176" spans="4:4">
      <c r="D176" s="10"/>
    </row>
    <row r="177" spans="4:4">
      <c r="D177" s="10"/>
    </row>
    <row r="178" spans="4:4">
      <c r="D178" s="10"/>
    </row>
    <row r="179" spans="4:4">
      <c r="D179" s="10"/>
    </row>
    <row r="180" spans="4:4">
      <c r="D180" s="10"/>
    </row>
    <row r="181" spans="4:4">
      <c r="D181" s="10"/>
    </row>
    <row r="182" spans="4:4">
      <c r="D182" s="10"/>
    </row>
    <row r="183" spans="4:4">
      <c r="D183" s="10"/>
    </row>
    <row r="184" spans="4:4">
      <c r="D184" s="10"/>
    </row>
    <row r="185" spans="4:4">
      <c r="D185" s="10"/>
    </row>
    <row r="186" spans="4:4">
      <c r="D186" s="10"/>
    </row>
    <row r="187" spans="4:4">
      <c r="D187" s="10"/>
    </row>
    <row r="188" spans="4:4">
      <c r="D188" s="10"/>
    </row>
    <row r="189" spans="4:4">
      <c r="D189" s="10"/>
    </row>
    <row r="190" spans="4:4">
      <c r="D190" s="10"/>
    </row>
    <row r="191" spans="4:4">
      <c r="D191" s="10"/>
    </row>
    <row r="192" spans="4:4">
      <c r="D192" s="10"/>
    </row>
    <row r="193" spans="4:4">
      <c r="D193" s="10"/>
    </row>
    <row r="194" spans="4:4">
      <c r="D194" s="10"/>
    </row>
    <row r="195" spans="4:4">
      <c r="D195" s="10"/>
    </row>
    <row r="196" spans="4:4">
      <c r="D196" s="10"/>
    </row>
    <row r="197" spans="4:4">
      <c r="D197" s="10"/>
    </row>
    <row r="198" spans="4:4">
      <c r="D198" s="10"/>
    </row>
    <row r="199" spans="4:4">
      <c r="D199" s="10"/>
    </row>
    <row r="200" spans="4:4">
      <c r="D200" s="10"/>
    </row>
    <row r="201" spans="4:4">
      <c r="D201" s="10"/>
    </row>
    <row r="202" spans="4:4">
      <c r="D202" s="10"/>
    </row>
    <row r="203" spans="4:4">
      <c r="D203" s="10"/>
    </row>
    <row r="204" spans="4:4">
      <c r="D204" s="10"/>
    </row>
    <row r="205" spans="4:4">
      <c r="D205" s="10"/>
    </row>
    <row r="206" spans="4:4">
      <c r="D206" s="10"/>
    </row>
    <row r="207" spans="4:4">
      <c r="D207" s="10"/>
    </row>
    <row r="208" spans="4:4">
      <c r="D208" s="10"/>
    </row>
    <row r="209" spans="4:4">
      <c r="D209" s="10"/>
    </row>
    <row r="210" spans="4:4">
      <c r="D210" s="10"/>
    </row>
    <row r="211" spans="4:4">
      <c r="D211" s="10"/>
    </row>
    <row r="212" spans="4:4">
      <c r="D212" s="10"/>
    </row>
    <row r="213" spans="4:4">
      <c r="D213" s="10"/>
    </row>
    <row r="214" spans="4:4">
      <c r="D214" s="10"/>
    </row>
    <row r="215" spans="4:4">
      <c r="D215" s="10"/>
    </row>
    <row r="216" spans="4:4">
      <c r="D216" s="10"/>
    </row>
    <row r="217" spans="4:4">
      <c r="D217" s="10"/>
    </row>
    <row r="218" spans="4:4">
      <c r="D218" s="10"/>
    </row>
    <row r="219" spans="4:4">
      <c r="D219" s="10"/>
    </row>
    <row r="220" spans="4:4">
      <c r="D220" s="10"/>
    </row>
    <row r="221" spans="4:4">
      <c r="D221" s="10"/>
    </row>
    <row r="222" spans="4:4">
      <c r="D222" s="10"/>
    </row>
    <row r="223" spans="4:4">
      <c r="D223" s="10"/>
    </row>
    <row r="224" spans="4:4">
      <c r="D224" s="10"/>
    </row>
    <row r="225" spans="4:4">
      <c r="D225" s="10"/>
    </row>
    <row r="226" spans="4:4">
      <c r="D226" s="10"/>
    </row>
    <row r="227" spans="4:4">
      <c r="D227" s="10"/>
    </row>
    <row r="228" spans="4:4">
      <c r="D228" s="10"/>
    </row>
    <row r="229" spans="4:4">
      <c r="D229" s="10"/>
    </row>
    <row r="230" spans="4:4">
      <c r="D230" s="10"/>
    </row>
    <row r="231" spans="4:4">
      <c r="D231" s="10"/>
    </row>
    <row r="232" spans="4:4">
      <c r="D232" s="10"/>
    </row>
    <row r="233" spans="4:4">
      <c r="D233" s="10"/>
    </row>
    <row r="234" spans="4:4">
      <c r="D234" s="10"/>
    </row>
    <row r="235" spans="4:4">
      <c r="D235" s="10"/>
    </row>
    <row r="236" spans="4:4">
      <c r="D236" s="10"/>
    </row>
    <row r="237" spans="4:4">
      <c r="D237" s="10"/>
    </row>
    <row r="238" spans="4:4">
      <c r="D238" s="10"/>
    </row>
    <row r="239" spans="4:4">
      <c r="D239" s="10"/>
    </row>
    <row r="240" spans="4:4">
      <c r="D240" s="10"/>
    </row>
    <row r="241" spans="4:4">
      <c r="D241" s="10"/>
    </row>
    <row r="242" spans="4:4">
      <c r="D242" s="10"/>
    </row>
    <row r="243" spans="4:4">
      <c r="D243" s="10"/>
    </row>
    <row r="244" spans="4:4">
      <c r="D244" s="10"/>
    </row>
    <row r="245" spans="4:4">
      <c r="D245" s="10"/>
    </row>
    <row r="246" spans="4:4">
      <c r="D246" s="10"/>
    </row>
    <row r="247" spans="4:4">
      <c r="D247" s="10"/>
    </row>
    <row r="248" spans="4:4">
      <c r="D248" s="10"/>
    </row>
    <row r="249" spans="4:4">
      <c r="D249" s="10"/>
    </row>
    <row r="250" spans="4:4">
      <c r="D250" s="10"/>
    </row>
    <row r="251" spans="4:4">
      <c r="D251" s="10"/>
    </row>
    <row r="252" spans="4:4">
      <c r="D252" s="10"/>
    </row>
    <row r="253" spans="4:4">
      <c r="D253" s="10"/>
    </row>
    <row r="254" spans="4:4">
      <c r="D254" s="10"/>
    </row>
    <row r="255" spans="4:4">
      <c r="D255" s="10"/>
    </row>
    <row r="256" spans="4:4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algorithmName="SHA-512" hashValue="5d7jbMiyhIDh4YS59trpAJVjzJSxGOgcYLj3MT2CaeqJYAu8xkeZg/gxTqEhjmisld7iV3R0aVQgoRPbCa3DMA==" saltValue="jKBiJ3sv7IXzlXiog2m8iQ==" spinCount="100000" sheet="1" formatRows="0"/>
  <mergeCells count="27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50:G50"/>
    <mergeCell ref="C52:G52"/>
    <mergeCell ref="C54:G54"/>
    <mergeCell ref="C38:G38"/>
    <mergeCell ref="C40:G40"/>
    <mergeCell ref="C42:G42"/>
    <mergeCell ref="C44:G44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520D9-380B-4827-930D-E4373626749A}"/>
</file>

<file path=customXml/itemProps2.xml><?xml version="1.0" encoding="utf-8"?>
<ds:datastoreItem xmlns:ds="http://schemas.openxmlformats.org/officeDocument/2006/customXml" ds:itemID="{4CDE62EA-3EC4-49C3-B385-7BC1326B03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RTS,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Plesníková</dc:creator>
  <cp:keywords/>
  <dc:description/>
  <cp:lastModifiedBy>Elena Komjaty</cp:lastModifiedBy>
  <cp:revision/>
  <dcterms:created xsi:type="dcterms:W3CDTF">2009-04-08T07:15:50Z</dcterms:created>
  <dcterms:modified xsi:type="dcterms:W3CDTF">2024-08-05T13:03:30Z</dcterms:modified>
  <cp:category/>
  <cp:contentStatus/>
</cp:coreProperties>
</file>