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ANA\0000_ROZPOČTY\0_EXPEDICE\2024\K23051016_úpr pavilonu C03 Bonunice MUNI Brno_11.12.2023_26.6.2024\00000_import interiéry_26.6.2024\EX_1.7.2024\"/>
    </mc:Choice>
  </mc:AlternateContent>
  <xr:revisionPtr revIDLastSave="0" documentId="13_ncr:11_{9C447DFD-D806-4F5B-A33E-AD4D2404933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D.3 D.3.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'D.3 D.3.1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'D.3 D.3.1 Pol'!$A$1:$Y$62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1" l="1"/>
  <c r="I17" i="1" s="1"/>
  <c r="G42" i="1"/>
  <c r="F42" i="1"/>
  <c r="G41" i="1"/>
  <c r="F41" i="1"/>
  <c r="G39" i="1"/>
  <c r="F39" i="1"/>
  <c r="G61" i="12"/>
  <c r="BA56" i="12"/>
  <c r="BA54" i="12"/>
  <c r="BA52" i="12"/>
  <c r="BA50" i="12"/>
  <c r="BA48" i="12"/>
  <c r="BA46" i="12"/>
  <c r="BA44" i="12"/>
  <c r="BA42" i="12"/>
  <c r="BA40" i="12"/>
  <c r="BA38" i="12"/>
  <c r="BA36" i="12"/>
  <c r="BA34" i="12"/>
  <c r="BA32" i="12"/>
  <c r="BA30" i="12"/>
  <c r="BA26" i="12"/>
  <c r="BA24" i="12"/>
  <c r="BA22" i="12"/>
  <c r="BA20" i="12"/>
  <c r="BA18" i="12"/>
  <c r="BA16" i="12"/>
  <c r="BA14" i="12"/>
  <c r="BA12" i="12"/>
  <c r="BA10" i="12"/>
  <c r="G9" i="12"/>
  <c r="G8" i="12" s="1"/>
  <c r="I9" i="12"/>
  <c r="K9" i="12"/>
  <c r="M9" i="12"/>
  <c r="O9" i="12"/>
  <c r="O8" i="12" s="1"/>
  <c r="Q9" i="12"/>
  <c r="V9" i="12"/>
  <c r="G11" i="12"/>
  <c r="M11" i="12" s="1"/>
  <c r="I11" i="12"/>
  <c r="I8" i="12" s="1"/>
  <c r="K11" i="12"/>
  <c r="O11" i="12"/>
  <c r="Q11" i="12"/>
  <c r="Q8" i="12" s="1"/>
  <c r="V11" i="12"/>
  <c r="G13" i="12"/>
  <c r="M13" i="12" s="1"/>
  <c r="I13" i="12"/>
  <c r="K13" i="12"/>
  <c r="K8" i="12" s="1"/>
  <c r="O13" i="12"/>
  <c r="Q13" i="12"/>
  <c r="V13" i="12"/>
  <c r="V8" i="12" s="1"/>
  <c r="G15" i="12"/>
  <c r="I15" i="12"/>
  <c r="K15" i="12"/>
  <c r="M15" i="12"/>
  <c r="O15" i="12"/>
  <c r="Q15" i="12"/>
  <c r="V15" i="12"/>
  <c r="G17" i="12"/>
  <c r="I17" i="12"/>
  <c r="K17" i="12"/>
  <c r="M17" i="12"/>
  <c r="O17" i="12"/>
  <c r="Q17" i="12"/>
  <c r="V17" i="12"/>
  <c r="G19" i="12"/>
  <c r="M19" i="12" s="1"/>
  <c r="I19" i="12"/>
  <c r="K19" i="12"/>
  <c r="O19" i="12"/>
  <c r="Q19" i="12"/>
  <c r="V19" i="12"/>
  <c r="G21" i="12"/>
  <c r="M21" i="12" s="1"/>
  <c r="I21" i="12"/>
  <c r="K21" i="12"/>
  <c r="O21" i="12"/>
  <c r="Q21" i="12"/>
  <c r="V21" i="12"/>
  <c r="G23" i="12"/>
  <c r="I23" i="12"/>
  <c r="K23" i="12"/>
  <c r="M23" i="12"/>
  <c r="O23" i="12"/>
  <c r="Q23" i="12"/>
  <c r="V23" i="12"/>
  <c r="G25" i="12"/>
  <c r="I25" i="12"/>
  <c r="K25" i="12"/>
  <c r="M25" i="12"/>
  <c r="O25" i="12"/>
  <c r="Q25" i="12"/>
  <c r="V25" i="12"/>
  <c r="G27" i="12"/>
  <c r="M27" i="12" s="1"/>
  <c r="I27" i="12"/>
  <c r="K27" i="12"/>
  <c r="O27" i="12"/>
  <c r="Q27" i="12"/>
  <c r="V27" i="12"/>
  <c r="G29" i="12"/>
  <c r="M29" i="12" s="1"/>
  <c r="I29" i="12"/>
  <c r="K29" i="12"/>
  <c r="O29" i="12"/>
  <c r="Q29" i="12"/>
  <c r="V29" i="12"/>
  <c r="G31" i="12"/>
  <c r="I31" i="12"/>
  <c r="K31" i="12"/>
  <c r="M31" i="12"/>
  <c r="O31" i="12"/>
  <c r="Q31" i="12"/>
  <c r="V31" i="12"/>
  <c r="G33" i="12"/>
  <c r="M33" i="12" s="1"/>
  <c r="I33" i="12"/>
  <c r="K33" i="12"/>
  <c r="O33" i="12"/>
  <c r="Q33" i="12"/>
  <c r="V33" i="12"/>
  <c r="G35" i="12"/>
  <c r="M35" i="12" s="1"/>
  <c r="I35" i="12"/>
  <c r="K35" i="12"/>
  <c r="O35" i="12"/>
  <c r="Q35" i="12"/>
  <c r="V35" i="12"/>
  <c r="G37" i="12"/>
  <c r="M37" i="12" s="1"/>
  <c r="I37" i="12"/>
  <c r="K37" i="12"/>
  <c r="O37" i="12"/>
  <c r="Q37" i="12"/>
  <c r="V37" i="12"/>
  <c r="G39" i="12"/>
  <c r="I39" i="12"/>
  <c r="K39" i="12"/>
  <c r="M39" i="12"/>
  <c r="O39" i="12"/>
  <c r="Q39" i="12"/>
  <c r="V39" i="12"/>
  <c r="G41" i="12"/>
  <c r="M41" i="12" s="1"/>
  <c r="I41" i="12"/>
  <c r="K41" i="12"/>
  <c r="O41" i="12"/>
  <c r="Q41" i="12"/>
  <c r="V41" i="12"/>
  <c r="G43" i="12"/>
  <c r="M43" i="12" s="1"/>
  <c r="I43" i="12"/>
  <c r="K43" i="12"/>
  <c r="O43" i="12"/>
  <c r="Q43" i="12"/>
  <c r="V43" i="12"/>
  <c r="G45" i="12"/>
  <c r="M45" i="12" s="1"/>
  <c r="I45" i="12"/>
  <c r="K45" i="12"/>
  <c r="O45" i="12"/>
  <c r="Q45" i="12"/>
  <c r="V45" i="12"/>
  <c r="G47" i="12"/>
  <c r="I47" i="12"/>
  <c r="K47" i="12"/>
  <c r="M47" i="12"/>
  <c r="O47" i="12"/>
  <c r="Q47" i="12"/>
  <c r="V47" i="12"/>
  <c r="G49" i="12"/>
  <c r="M49" i="12" s="1"/>
  <c r="I49" i="12"/>
  <c r="K49" i="12"/>
  <c r="O49" i="12"/>
  <c r="Q49" i="12"/>
  <c r="V49" i="12"/>
  <c r="G51" i="12"/>
  <c r="M51" i="12" s="1"/>
  <c r="I51" i="12"/>
  <c r="K51" i="12"/>
  <c r="O51" i="12"/>
  <c r="Q51" i="12"/>
  <c r="V51" i="12"/>
  <c r="G53" i="12"/>
  <c r="M53" i="12" s="1"/>
  <c r="I53" i="12"/>
  <c r="K53" i="12"/>
  <c r="O53" i="12"/>
  <c r="Q53" i="12"/>
  <c r="V53" i="12"/>
  <c r="G55" i="12"/>
  <c r="I55" i="12"/>
  <c r="K55" i="12"/>
  <c r="M55" i="12"/>
  <c r="O55" i="12"/>
  <c r="Q55" i="12"/>
  <c r="V55" i="12"/>
  <c r="G57" i="12"/>
  <c r="M57" i="12" s="1"/>
  <c r="I57" i="12"/>
  <c r="K57" i="12"/>
  <c r="O57" i="12"/>
  <c r="Q57" i="12"/>
  <c r="V57" i="12"/>
  <c r="AE61" i="12"/>
  <c r="AF61" i="12"/>
  <c r="I20" i="1"/>
  <c r="I19" i="1"/>
  <c r="I18" i="1"/>
  <c r="I16" i="1"/>
  <c r="I54" i="1"/>
  <c r="J53" i="1"/>
  <c r="J54" i="1" s="1"/>
  <c r="F43" i="1"/>
  <c r="G23" i="1" s="1"/>
  <c r="G43" i="1"/>
  <c r="G25" i="1" s="1"/>
  <c r="H43" i="1"/>
  <c r="I42" i="1"/>
  <c r="I41" i="1"/>
  <c r="I39" i="1"/>
  <c r="I43" i="1" s="1"/>
  <c r="J42" i="1" s="1"/>
  <c r="J28" i="1"/>
  <c r="J26" i="1"/>
  <c r="G38" i="1"/>
  <c r="F38" i="1"/>
  <c r="J23" i="1"/>
  <c r="J24" i="1"/>
  <c r="J25" i="1"/>
  <c r="J27" i="1"/>
  <c r="E24" i="1"/>
  <c r="G24" i="1"/>
  <c r="E26" i="1"/>
  <c r="G26" i="1"/>
  <c r="A27" i="1" l="1"/>
  <c r="J41" i="1"/>
  <c r="J39" i="1"/>
  <c r="J43" i="1" s="1"/>
  <c r="M8" i="12"/>
  <c r="I21" i="1"/>
  <c r="A28" i="1" l="1"/>
  <c r="G28" i="1"/>
  <c r="G27" i="1" s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jplesnik</author>
  </authors>
  <commentList>
    <comment ref="S6" authorId="0" shapeId="0" xr:uid="{C28C8CF5-B4A8-4259-8058-FFD49FD8936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0810C7D-C5A7-4003-A34C-EB487A0367C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<sst xmlns="http://schemas.openxmlformats.org/spreadsheetml/2006/main" count="388" uniqueCount="173">
  <si>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</si>
  <si>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</si>
  <si>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</si>
  <si>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</si>
  <si>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</si>
  <si>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</si>
  <si>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</si>
  <si>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</si>
  <si>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</si>
  <si>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</si>
  <si>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</si>
  <si>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</si>
  <si>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</si>
  <si>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</si>
  <si>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</si>
  <si>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</si>
  <si>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</si>
  <si>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</si>
  <si>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</si>
  <si>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</si>
  <si>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</si>
  <si>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</si>
  <si>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</si>
  <si>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</si>
  <si>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</si>
  <si>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</si>
  <si>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</si>
  <si>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</si>
  <si>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</si>
  <si>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</si>
  <si>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</si>
  <si>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</si>
  <si>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</si>
  <si>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</si>
  <si>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</si>
  <si>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</si>
  <si>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</si>
  <si>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</si>
  <si>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</si>
  <si>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</si>
  <si>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</si>
  <si>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</si>
  <si>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</si>
  <si>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D.3.1</t>
  </si>
  <si>
    <t>Kancelářský nábytek</t>
  </si>
  <si>
    <t>D.3</t>
  </si>
  <si>
    <t xml:space="preserve">Interiérové vybavení </t>
  </si>
  <si>
    <t>Objekt:</t>
  </si>
  <si>
    <t>Rozpočet:</t>
  </si>
  <si>
    <t>K23051016</t>
  </si>
  <si>
    <t xml:space="preserve">Úpravy pavilonu C03 v Univerzitním kampusu Bohunice		</t>
  </si>
  <si>
    <t>1.7.2024</t>
  </si>
  <si>
    <t>Stavba</t>
  </si>
  <si>
    <t>Stavební objekt</t>
  </si>
  <si>
    <t>Celkem za stavbu</t>
  </si>
  <si>
    <t>CZK</t>
  </si>
  <si>
    <t>#POPS</t>
  </si>
  <si>
    <t xml:space="preserve">Popis stavby: K23051016 - Úpravy pavilonu C03 v Univerzitním kampusu Bohunice		</t>
  </si>
  <si>
    <t>#POPO</t>
  </si>
  <si>
    <t xml:space="preserve">Popis objektu: D.3 - Interiérové vybavení </t>
  </si>
  <si>
    <t>#POPR</t>
  </si>
  <si>
    <t>Popis rozpočtu: D.3.1 - Kancelářský nábytek</t>
  </si>
  <si>
    <t>Rekapitulace dílů</t>
  </si>
  <si>
    <t>Typ dílu</t>
  </si>
  <si>
    <t>01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</si>
  <si>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</si>
  <si>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</si>
  <si>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</si>
  <si>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</si>
  <si>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</si>
  <si>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</si>
  <si>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</si>
  <si>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</si>
  <si>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</si>
  <si>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</si>
  <si>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</si>
  <si>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</si>
  <si>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</si>
  <si>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</si>
  <si>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</si>
  <si>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</si>
  <si>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</si>
  <si>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</si>
  <si>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</si>
  <si>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</si>
  <si>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</si>
  <si>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</si>
  <si>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</si>
  <si>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</si>
  <si>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</si>
  <si>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</si>
  <si>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</si>
  <si>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</si>
  <si>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</si>
  <si>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</si>
  <si>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</si>
  <si>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N27</t>
  </si>
  <si>
    <t>D+M STŮL KANCELÁŘSKÝ1800x750x750mm</t>
  </si>
  <si>
    <t>ks</t>
  </si>
  <si>
    <t>Vlastní</t>
  </si>
  <si>
    <t>Indiv</t>
  </si>
  <si>
    <t>Specifikace</t>
  </si>
  <si>
    <t>Běžná</t>
  </si>
  <si>
    <t>POL3_0</t>
  </si>
  <si>
    <t>Materiál pracovní desky lamino tl.25mm, hrany ABS tl.2mm, kostra kovová, výškově stavitelné nožky umožňující skryté vedení kabeláže, kabelové průchodky</t>
  </si>
  <si>
    <t>POP</t>
  </si>
  <si>
    <t>N28</t>
  </si>
  <si>
    <t>D+M STŮL KANCELÁŘSKÝ1500x750x750mm</t>
  </si>
  <si>
    <t>N29</t>
  </si>
  <si>
    <t>D+M STŮL KANCELÁŘSKÝ1250x750x750mm</t>
  </si>
  <si>
    <t>N30</t>
  </si>
  <si>
    <t>D+M STŮL KANCELÁŘSKÝ1200x750x750mm</t>
  </si>
  <si>
    <t>N31</t>
  </si>
  <si>
    <t>D+M KONTEJNER450x650x620mm</t>
  </si>
  <si>
    <t>Práce</t>
  </si>
  <si>
    <t>POL1_1</t>
  </si>
  <si>
    <t>Mobilní kolečkový kontejner, materiál lamino tl.18mm, hrany ABS, 4 zásuvky, centrální zamykání, 4 nábytková kolečka</t>
  </si>
  <si>
    <t>N32</t>
  </si>
  <si>
    <t>D+M SKŘÍŇ ZÁVĚSNÁ600x350x600mm</t>
  </si>
  <si>
    <t>Materiál lamino tl.18mm, záda skříňky jednostranně lakovaná dřevovláknitá deska, hrany dvířek ABS tl.2mm, hrany korpusu ABS tl.0,5mm, 1 stavitelná police, úchtyky</t>
  </si>
  <si>
    <t>N33</t>
  </si>
  <si>
    <t>D+M SKŘÍŇ ZÁVĚSNÁ OTEVŘENÁ600x350x600mm</t>
  </si>
  <si>
    <t>Materiál lamino tl.18mm, záda skříňky jednostranně lakovaná dřevovláknitá deska, hrany ABS tl.2mm, 1 stavitelná police</t>
  </si>
  <si>
    <t>N34</t>
  </si>
  <si>
    <t>D+M SKŘÍŇ500x600x1950mm</t>
  </si>
  <si>
    <t>Materiál lamino tl.18mm, hrany dvířek ABS tl.2mm, hrany korpusu a polic ABS tl.0,5mm, 4x stavitelné police, úchytky, sokl kovový, rektifikovatelný v = 50mm</t>
  </si>
  <si>
    <t>N35</t>
  </si>
  <si>
    <t>D+M SKŘÍŇ700x600x1900mm</t>
  </si>
  <si>
    <t>N36</t>
  </si>
  <si>
    <t>D+M VĚŠÁK500x1800x18mm</t>
  </si>
  <si>
    <t>Materiál lamino tl.18mm, hrana ABS tl.2mm, kotvená do stěny, 5x věšákové dvojháčky dl.120mm</t>
  </si>
  <si>
    <t>N37</t>
  </si>
  <si>
    <t>D+M ŽIDLE OTOČNÁ</t>
  </si>
  <si>
    <t>Materiál - sedák potažen odolnou látkou, opěrka kvalitní síťovina,mechanika s plynulým nastavení výšky sedáku plynovým pístem, plastový zesílený kříž, tvrdá kolečka na měkké podlahy, područky plastové, nosnost 130 kg</t>
  </si>
  <si>
    <t>N38</t>
  </si>
  <si>
    <t>D+M ŽIDLE</t>
  </si>
  <si>
    <t>Materiál - konstrukce z ocelových oválných trubek (30 x 15 mm), povrchová úprava práškovou barvou, plastové koncovky nohou, čalounění: 100% polyester, plastové kryty zad a sedáku, nosnost 120 kg</t>
  </si>
  <si>
    <t>N39</t>
  </si>
  <si>
    <t>D+M STŮL800x600x750mm</t>
  </si>
  <si>
    <t>Materiál pracovní desky lamino tl.25mm, hrany ABS tl.2mm, kostra kovová, výškově stavitelné nožky umožňující skryté vedení kabeláže</t>
  </si>
  <si>
    <t>N40</t>
  </si>
  <si>
    <t>D+M SKŘÍŇ NÍZKÁ800x500x900mm</t>
  </si>
  <si>
    <t>Materiál skříně lamino tl.18mm, ABS hrany dvířek tl.2mm, ABS hrany korpusu tl.0,5mm, 1x přestavitelná police, úchytky, sokl v=50mm, kovový, rektifikovatelný</t>
  </si>
  <si>
    <t>N41</t>
  </si>
  <si>
    <t>D+M SKŘÍŇ DŘEZOVÁ800x600x900mm</t>
  </si>
  <si>
    <t>Materiál skříně lamino tl.18mm, hrany ABS, pracovní deska nerez AISI 304, nerezový dřez s odkládací plochou, stojánková směšovací baterie, úchytky, sokl v=50mm, kovový, rektifikovatelný</t>
  </si>
  <si>
    <t>N42</t>
  </si>
  <si>
    <t>D+M STŮL900x900x750mm</t>
  </si>
  <si>
    <t>N43</t>
  </si>
  <si>
    <t>D+M SKŘÍŇ ZÁVĚSNÁ OTEVŘENÁ900x350x600mm</t>
  </si>
  <si>
    <t>N44</t>
  </si>
  <si>
    <t>D+M SKŘÍŇ NÍZKÁ900x600x900mm</t>
  </si>
  <si>
    <t>N45</t>
  </si>
  <si>
    <t>D+M SKŘÍŇ NÍZKÁ800x600x900mm</t>
  </si>
  <si>
    <t>N46</t>
  </si>
  <si>
    <t>D+M SKŘÍŇ ZÁVĚSNÁ800x350x450mm</t>
  </si>
  <si>
    <t>N48</t>
  </si>
  <si>
    <t>D+M SKŘÍŇ POLICOVÁ OTEVŘENÁ800x400x1900mm</t>
  </si>
  <si>
    <t>Materiál lamino, tl.18mm, hrany ABS korpusu a polic tl.0,5mm, 4x stavitelná police, sokl v=50mm, kovový, rektifikovatelný</t>
  </si>
  <si>
    <t>N51</t>
  </si>
  <si>
    <t>D+M STŮL900x600x750mm</t>
  </si>
  <si>
    <t>N69</t>
  </si>
  <si>
    <t>D+M STŮL ROHOVÝ1400x1400x700mm</t>
  </si>
  <si>
    <t>Materiál pracovní desky lamino tl.25mm, hrany ABS tl.2mm, 3 sloupky s elektromotorem s rozsahem nastavení 580-1235mm, nosnost 150kg, kabelové průchodky, možný výřez pro sloup</t>
  </si>
  <si>
    <t>N78</t>
  </si>
  <si>
    <t>D+M STŮL KANCELÁŘSKÝ1500x700x750mm</t>
  </si>
  <si>
    <t>T01</t>
  </si>
  <si>
    <t>D+M LEDNICE + MRAZÁK</t>
  </si>
  <si>
    <t>POL1_</t>
  </si>
  <si>
    <t>Chladnička s mrazničkou, nastavitelné police, manuální ovládání, nastavitelný</t>
  </si>
  <si>
    <t>termostat, LED osvětlení, možnost změny směru otvírání dveří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</si>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</sst>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v6eIHxuuvLDUltPuJBjGoQxXC9fhdoqOpbVy1A0sQOn73ysAvIahhiH2IMFuOuKlZbmXNthvuvoJ4xWZCDwGcg==" saltValue="JHVQymfxTyqJzN2B2JNAt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7"/>
  <sheetViews>
    <sheetView showGridLines="0" tabSelected="1" topLeftCell="B1" zoomScaleNormal="100" zoomScaleSheetLayoutView="75" workbookViewId="0">
      <selection activeCell="L14" sqref="L1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3667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SUMIF(F53:F53,A16,I53:I53)+SUMIF(F53:F53,"PSU",I53:I53)</f>
        <v>0</v>
      </c>
      <c r="J16" s="85"/>
    </row>
    <row r="17" spans="1:10" ht="23.25" customHeight="1" x14ac:dyDescent="0.2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SUMIF(F53:F53,A17,I53:I53)</f>
        <v>0</v>
      </c>
      <c r="J17" s="85"/>
    </row>
    <row r="18" spans="1:10" ht="23.25" customHeight="1" x14ac:dyDescent="0.2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SUMIF(F53:F53,A18,I53:I53)</f>
        <v>0</v>
      </c>
      <c r="J18" s="85"/>
    </row>
    <row r="19" spans="1:10" ht="23.25" customHeight="1" x14ac:dyDescent="0.2">
      <c r="A19" s="199" t="s">
        <v>65</v>
      </c>
      <c r="B19" s="38" t="s">
        <v>27</v>
      </c>
      <c r="C19" s="62"/>
      <c r="D19" s="63"/>
      <c r="E19" s="83"/>
      <c r="F19" s="84"/>
      <c r="G19" s="83"/>
      <c r="H19" s="84"/>
      <c r="I19" s="83">
        <f>SUMIF(F53:F53,A19,I53:I53)</f>
        <v>0</v>
      </c>
      <c r="J19" s="85"/>
    </row>
    <row r="20" spans="1:10" ht="23.25" customHeight="1" x14ac:dyDescent="0.2">
      <c r="A20" s="199" t="s">
        <v>66</v>
      </c>
      <c r="B20" s="38" t="s">
        <v>28</v>
      </c>
      <c r="C20" s="62"/>
      <c r="D20" s="63"/>
      <c r="E20" s="83"/>
      <c r="F20" s="84"/>
      <c r="G20" s="83"/>
      <c r="H20" s="84"/>
      <c r="I20" s="83">
        <f>SUMIF(F53:F53,A20,I53:I53)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8" t="s">
        <v>23</v>
      </c>
      <c r="C28" s="169"/>
      <c r="D28" s="169"/>
      <c r="E28" s="170"/>
      <c r="F28" s="171"/>
      <c r="G28" s="172">
        <f>A27</f>
        <v>0</v>
      </c>
      <c r="H28" s="172"/>
      <c r="I28" s="172"/>
      <c r="J28" s="173" t="str">
        <f t="shared" si="0"/>
        <v>CZK</v>
      </c>
    </row>
    <row r="29" spans="1:10" ht="27.75" hidden="1" customHeight="1" thickBot="1" x14ac:dyDescent="0.25">
      <c r="A29" s="2"/>
      <c r="B29" s="168" t="s">
        <v>35</v>
      </c>
      <c r="C29" s="174"/>
      <c r="D29" s="174"/>
      <c r="E29" s="174"/>
      <c r="F29" s="175"/>
      <c r="G29" s="176">
        <f>ZakladDPHSni+DPHSni+ZakladDPHZakl+DPHZakl+Zaokrouhleni</f>
        <v>0</v>
      </c>
      <c r="H29" s="176"/>
      <c r="I29" s="176"/>
      <c r="J29" s="177" t="s">
        <v>55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 t="s">
        <v>51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5" t="s">
        <v>1</v>
      </c>
      <c r="J38" s="146" t="s">
        <v>0</v>
      </c>
    </row>
    <row r="39" spans="1:10" ht="25.5" hidden="1" customHeight="1" x14ac:dyDescent="0.2">
      <c r="A39" s="136">
        <v>1</v>
      </c>
      <c r="B39" s="147" t="s">
        <v>52</v>
      </c>
      <c r="C39" s="148"/>
      <c r="D39" s="148"/>
      <c r="E39" s="148"/>
      <c r="F39" s="149">
        <f>'D.3 D.3.1 Pol'!AE61</f>
        <v>0</v>
      </c>
      <c r="G39" s="150">
        <f>'D.3 D.3.1 Pol'!AF61</f>
        <v>0</v>
      </c>
      <c r="H39" s="151"/>
      <c r="I39" s="152">
        <f>F39+G39+H39</f>
        <v>0</v>
      </c>
      <c r="J39" s="153" t="str">
        <f>IF(_xlfn.SINGLE(CenaCelkemVypocet)=0,"",I39/_xlfn.SINGLE(CenaCelkemVypocet)*100)</f>
        <v/>
      </c>
    </row>
    <row r="40" spans="1:10" ht="25.5" hidden="1" customHeight="1" x14ac:dyDescent="0.2">
      <c r="A40" s="136">
        <v>2</v>
      </c>
      <c r="B40" s="154"/>
      <c r="C40" s="155" t="s">
        <v>53</v>
      </c>
      <c r="D40" s="155"/>
      <c r="E40" s="155"/>
      <c r="F40" s="156"/>
      <c r="G40" s="157"/>
      <c r="H40" s="157"/>
      <c r="I40" s="158"/>
      <c r="J40" s="159"/>
    </row>
    <row r="41" spans="1:10" ht="25.5" hidden="1" customHeight="1" x14ac:dyDescent="0.2">
      <c r="A41" s="136">
        <v>2</v>
      </c>
      <c r="B41" s="154" t="s">
        <v>45</v>
      </c>
      <c r="C41" s="155" t="s">
        <v>46</v>
      </c>
      <c r="D41" s="155"/>
      <c r="E41" s="155"/>
      <c r="F41" s="156">
        <f>'D.3 D.3.1 Pol'!AE61</f>
        <v>0</v>
      </c>
      <c r="G41" s="157">
        <f>'D.3 D.3.1 Pol'!AF61</f>
        <v>0</v>
      </c>
      <c r="H41" s="157"/>
      <c r="I41" s="158">
        <f>F41+G41+H41</f>
        <v>0</v>
      </c>
      <c r="J41" s="159" t="str">
        <f>IF(_xlfn.SINGLE(CenaCelkemVypocet)=0,"",I41/_xlfn.SINGLE(CenaCelkemVypocet)*100)</f>
        <v/>
      </c>
    </row>
    <row r="42" spans="1:10" ht="25.5" hidden="1" customHeight="1" x14ac:dyDescent="0.2">
      <c r="A42" s="136">
        <v>3</v>
      </c>
      <c r="B42" s="160" t="s">
        <v>43</v>
      </c>
      <c r="C42" s="148" t="s">
        <v>44</v>
      </c>
      <c r="D42" s="148"/>
      <c r="E42" s="148"/>
      <c r="F42" s="161">
        <f>'D.3 D.3.1 Pol'!AE61</f>
        <v>0</v>
      </c>
      <c r="G42" s="151">
        <f>'D.3 D.3.1 Pol'!AF61</f>
        <v>0</v>
      </c>
      <c r="H42" s="151"/>
      <c r="I42" s="152">
        <f>F42+G42+H42</f>
        <v>0</v>
      </c>
      <c r="J42" s="153" t="str">
        <f>IF(_xlfn.SINGLE(CenaCelkemVypocet)=0,"",I42/_xlfn.SINGLE(CenaCelkemVypocet)*100)</f>
        <v/>
      </c>
    </row>
    <row r="43" spans="1:10" ht="25.5" hidden="1" customHeight="1" x14ac:dyDescent="0.2">
      <c r="A43" s="136"/>
      <c r="B43" s="162" t="s">
        <v>54</v>
      </c>
      <c r="C43" s="163"/>
      <c r="D43" s="163"/>
      <c r="E43" s="163"/>
      <c r="F43" s="164">
        <f>SUMIF(A39:A42,"=1",F39:F42)</f>
        <v>0</v>
      </c>
      <c r="G43" s="165">
        <f>SUMIF(A39:A42,"=1",G39:G42)</f>
        <v>0</v>
      </c>
      <c r="H43" s="165">
        <f>SUMIF(A39:A42,"=1",H39:H42)</f>
        <v>0</v>
      </c>
      <c r="I43" s="166">
        <f>SUMIF(A39:A42,"=1",I39:I42)</f>
        <v>0</v>
      </c>
      <c r="J43" s="167">
        <f>SUMIF(A39:A42,"=1",J39:J42)</f>
        <v>0</v>
      </c>
    </row>
    <row r="45" spans="1:10" x14ac:dyDescent="0.2">
      <c r="A45" t="s">
        <v>56</v>
      </c>
      <c r="B45" t="s">
        <v>57</v>
      </c>
    </row>
    <row r="46" spans="1:10" x14ac:dyDescent="0.2">
      <c r="A46" t="s">
        <v>58</v>
      </c>
      <c r="B46" t="s">
        <v>59</v>
      </c>
    </row>
    <row r="47" spans="1:10" x14ac:dyDescent="0.2">
      <c r="A47" t="s">
        <v>60</v>
      </c>
      <c r="B47" t="s">
        <v>61</v>
      </c>
    </row>
    <row r="50" spans="1:10" ht="15.75" x14ac:dyDescent="0.25">
      <c r="B50" s="178" t="s">
        <v>62</v>
      </c>
    </row>
    <row r="52" spans="1:10" ht="25.5" customHeight="1" x14ac:dyDescent="0.2">
      <c r="A52" s="180"/>
      <c r="B52" s="183" t="s">
        <v>17</v>
      </c>
      <c r="C52" s="183" t="s">
        <v>5</v>
      </c>
      <c r="D52" s="184"/>
      <c r="E52" s="184"/>
      <c r="F52" s="185" t="s">
        <v>63</v>
      </c>
      <c r="G52" s="185"/>
      <c r="H52" s="185"/>
      <c r="I52" s="185" t="s">
        <v>29</v>
      </c>
      <c r="J52" s="185" t="s">
        <v>0</v>
      </c>
    </row>
    <row r="53" spans="1:10" ht="36.75" customHeight="1" x14ac:dyDescent="0.2">
      <c r="A53" s="181"/>
      <c r="B53" s="186" t="s">
        <v>64</v>
      </c>
      <c r="C53" s="187" t="s">
        <v>44</v>
      </c>
      <c r="D53" s="188"/>
      <c r="E53" s="188"/>
      <c r="F53" s="195" t="s">
        <v>25</v>
      </c>
      <c r="G53" s="196"/>
      <c r="H53" s="196"/>
      <c r="I53" s="196">
        <f>'D.3 D.3.1 Pol'!G8</f>
        <v>0</v>
      </c>
      <c r="J53" s="192" t="str">
        <f>IF(I54=0,"",I53/I54*100)</f>
        <v/>
      </c>
    </row>
    <row r="54" spans="1:10" ht="25.5" customHeight="1" x14ac:dyDescent="0.2">
      <c r="A54" s="182"/>
      <c r="B54" s="189" t="s">
        <v>1</v>
      </c>
      <c r="C54" s="190"/>
      <c r="D54" s="191"/>
      <c r="E54" s="191"/>
      <c r="F54" s="197"/>
      <c r="G54" s="198"/>
      <c r="H54" s="198"/>
      <c r="I54" s="198">
        <f>I53</f>
        <v>0</v>
      </c>
      <c r="J54" s="193" t="str">
        <f>J53</f>
        <v/>
      </c>
    </row>
    <row r="55" spans="1:10" x14ac:dyDescent="0.2">
      <c r="F55" s="135"/>
      <c r="G55" s="135"/>
      <c r="H55" s="135"/>
      <c r="I55" s="135"/>
      <c r="J55" s="194"/>
    </row>
    <row r="56" spans="1:10" x14ac:dyDescent="0.2">
      <c r="F56" s="135"/>
      <c r="G56" s="135"/>
      <c r="H56" s="135"/>
      <c r="I56" s="135"/>
      <c r="J56" s="194"/>
    </row>
    <row r="57" spans="1:10" x14ac:dyDescent="0.2">
      <c r="F57" s="135"/>
      <c r="G57" s="135"/>
      <c r="H57" s="135"/>
      <c r="I57" s="135"/>
      <c r="J57" s="194"/>
    </row>
  </sheetData>
  <sheetProtection algorithmName="SHA-512" hashValue="HNONQeYT7JgXggRfBoPcJ/jvA4bUnaAadvKxvmbMwrfrGeDtuAIFeKXnfozIfPrI1KhvAEdF0TayJLe8eT2bFw==" saltValue="Fv4kz9oGJxXwtA2eGIf+M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C53:E53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jLRdlMKzypuGv49KPwj3/yDkRfF7PzDCQSKXhuJU2UpCRLOOnMaUpBQ5+5dPhhsh/nxPc8WB/nYBs9j0V5cGHg==" saltValue="qqufB01Uez6/eNaK9O/Xp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2FAF0-6AAD-4EC2-A41A-8D71A08F942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67</v>
      </c>
      <c r="B1" s="200"/>
      <c r="C1" s="200"/>
      <c r="D1" s="200"/>
      <c r="E1" s="200"/>
      <c r="F1" s="200"/>
      <c r="G1" s="200"/>
      <c r="AG1" t="s">
        <v>68</v>
      </c>
    </row>
    <row r="2" spans="1:60" ht="24.95" customHeight="1" x14ac:dyDescent="0.2">
      <c r="A2" s="201" t="s">
        <v>7</v>
      </c>
      <c r="B2" s="49" t="s">
        <v>49</v>
      </c>
      <c r="C2" s="204" t="s">
        <v>50</v>
      </c>
      <c r="D2" s="202"/>
      <c r="E2" s="202"/>
      <c r="F2" s="202"/>
      <c r="G2" s="203"/>
      <c r="AG2" t="s">
        <v>69</v>
      </c>
    </row>
    <row r="3" spans="1:60" ht="24.95" customHeight="1" x14ac:dyDescent="0.2">
      <c r="A3" s="201" t="s">
        <v>8</v>
      </c>
      <c r="B3" s="49" t="s">
        <v>45</v>
      </c>
      <c r="C3" s="204" t="s">
        <v>46</v>
      </c>
      <c r="D3" s="202"/>
      <c r="E3" s="202"/>
      <c r="F3" s="202"/>
      <c r="G3" s="203"/>
      <c r="AC3" s="179" t="s">
        <v>69</v>
      </c>
      <c r="AG3" t="s">
        <v>70</v>
      </c>
    </row>
    <row r="4" spans="1:60" ht="24.95" customHeight="1" x14ac:dyDescent="0.2">
      <c r="A4" s="205" t="s">
        <v>9</v>
      </c>
      <c r="B4" s="206" t="s">
        <v>43</v>
      </c>
      <c r="C4" s="207" t="s">
        <v>44</v>
      </c>
      <c r="D4" s="208"/>
      <c r="E4" s="208"/>
      <c r="F4" s="208"/>
      <c r="G4" s="209"/>
      <c r="AG4" t="s">
        <v>71</v>
      </c>
    </row>
    <row r="5" spans="1:60" x14ac:dyDescent="0.2">
      <c r="D5" s="10"/>
    </row>
    <row r="6" spans="1:60" ht="38.25" x14ac:dyDescent="0.2">
      <c r="A6" s="211" t="s">
        <v>72</v>
      </c>
      <c r="B6" s="213" t="s">
        <v>73</v>
      </c>
      <c r="C6" s="213" t="s">
        <v>74</v>
      </c>
      <c r="D6" s="212" t="s">
        <v>75</v>
      </c>
      <c r="E6" s="211" t="s">
        <v>76</v>
      </c>
      <c r="F6" s="210" t="s">
        <v>77</v>
      </c>
      <c r="G6" s="211" t="s">
        <v>29</v>
      </c>
      <c r="H6" s="214" t="s">
        <v>30</v>
      </c>
      <c r="I6" s="214" t="s">
        <v>78</v>
      </c>
      <c r="J6" s="214" t="s">
        <v>31</v>
      </c>
      <c r="K6" s="214" t="s">
        <v>79</v>
      </c>
      <c r="L6" s="214" t="s">
        <v>80</v>
      </c>
      <c r="M6" s="214" t="s">
        <v>81</v>
      </c>
      <c r="N6" s="214" t="s">
        <v>82</v>
      </c>
      <c r="O6" s="214" t="s">
        <v>83</v>
      </c>
      <c r="P6" s="214" t="s">
        <v>84</v>
      </c>
      <c r="Q6" s="214" t="s">
        <v>85</v>
      </c>
      <c r="R6" s="214" t="s">
        <v>86</v>
      </c>
      <c r="S6" s="214" t="s">
        <v>87</v>
      </c>
      <c r="T6" s="214" t="s">
        <v>88</v>
      </c>
      <c r="U6" s="214" t="s">
        <v>89</v>
      </c>
      <c r="V6" s="214" t="s">
        <v>90</v>
      </c>
      <c r="W6" s="214" t="s">
        <v>91</v>
      </c>
      <c r="X6" s="214" t="s">
        <v>92</v>
      </c>
      <c r="Y6" s="214" t="s">
        <v>93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">
      <c r="A8" s="227" t="s">
        <v>94</v>
      </c>
      <c r="B8" s="228" t="s">
        <v>64</v>
      </c>
      <c r="C8" s="244" t="s">
        <v>44</v>
      </c>
      <c r="D8" s="229"/>
      <c r="E8" s="230"/>
      <c r="F8" s="231"/>
      <c r="G8" s="231">
        <f>SUMIF(AG9:AG59,"&lt;&gt;NOR",G9:G59)</f>
        <v>0</v>
      </c>
      <c r="H8" s="231"/>
      <c r="I8" s="231">
        <f>SUM(I9:I59)</f>
        <v>0</v>
      </c>
      <c r="J8" s="231"/>
      <c r="K8" s="231">
        <f>SUM(K9:K59)</f>
        <v>0</v>
      </c>
      <c r="L8" s="231"/>
      <c r="M8" s="231">
        <f>SUM(M9:M59)</f>
        <v>0</v>
      </c>
      <c r="N8" s="230"/>
      <c r="O8" s="230">
        <f>SUM(O9:O59)</f>
        <v>0</v>
      </c>
      <c r="P8" s="230"/>
      <c r="Q8" s="230">
        <f>SUM(Q9:Q59)</f>
        <v>0</v>
      </c>
      <c r="R8" s="231"/>
      <c r="S8" s="231"/>
      <c r="T8" s="232"/>
      <c r="U8" s="226"/>
      <c r="V8" s="226">
        <f>SUM(V9:V59)</f>
        <v>0</v>
      </c>
      <c r="W8" s="226"/>
      <c r="X8" s="226"/>
      <c r="Y8" s="226"/>
      <c r="AG8" t="s">
        <v>95</v>
      </c>
    </row>
    <row r="9" spans="1:60" outlineLevel="1" x14ac:dyDescent="0.2">
      <c r="A9" s="234">
        <v>1</v>
      </c>
      <c r="B9" s="235" t="s">
        <v>96</v>
      </c>
      <c r="C9" s="245" t="s">
        <v>97</v>
      </c>
      <c r="D9" s="236" t="s">
        <v>98</v>
      </c>
      <c r="E9" s="237">
        <v>62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/>
      <c r="S9" s="239" t="s">
        <v>99</v>
      </c>
      <c r="T9" s="240" t="s">
        <v>100</v>
      </c>
      <c r="U9" s="225">
        <v>0</v>
      </c>
      <c r="V9" s="225">
        <f>ROUND(E9*U9,2)</f>
        <v>0</v>
      </c>
      <c r="W9" s="225"/>
      <c r="X9" s="225" t="s">
        <v>101</v>
      </c>
      <c r="Y9" s="225" t="s">
        <v>102</v>
      </c>
      <c r="Z9" s="215"/>
      <c r="AA9" s="215"/>
      <c r="AB9" s="215"/>
      <c r="AC9" s="215"/>
      <c r="AD9" s="215"/>
      <c r="AE9" s="215"/>
      <c r="AF9" s="215"/>
      <c r="AG9" s="215" t="s">
        <v>103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ht="22.5" outlineLevel="2" x14ac:dyDescent="0.2">
      <c r="A10" s="222"/>
      <c r="B10" s="223"/>
      <c r="C10" s="246" t="s">
        <v>104</v>
      </c>
      <c r="D10" s="242"/>
      <c r="E10" s="242"/>
      <c r="F10" s="242"/>
      <c r="G10" s="242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25"/>
      <c r="Z10" s="215"/>
      <c r="AA10" s="215"/>
      <c r="AB10" s="215"/>
      <c r="AC10" s="215"/>
      <c r="AD10" s="215"/>
      <c r="AE10" s="215"/>
      <c r="AF10" s="215"/>
      <c r="AG10" s="215" t="s">
        <v>105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41" t="str">
        <f>C10</f>
        <v>Materiál pracovní desky lamino tl.25mm, hrany ABS tl.2mm, kostra kovová, výškově stavitelné nožky umožňující skryté vedení kabeláže, kabelové průchodky</v>
      </c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34">
        <v>2</v>
      </c>
      <c r="B11" s="235" t="s">
        <v>106</v>
      </c>
      <c r="C11" s="245" t="s">
        <v>107</v>
      </c>
      <c r="D11" s="236" t="s">
        <v>98</v>
      </c>
      <c r="E11" s="237">
        <v>5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9"/>
      <c r="S11" s="239" t="s">
        <v>99</v>
      </c>
      <c r="T11" s="240" t="s">
        <v>100</v>
      </c>
      <c r="U11" s="225">
        <v>0</v>
      </c>
      <c r="V11" s="225">
        <f>ROUND(E11*U11,2)</f>
        <v>0</v>
      </c>
      <c r="W11" s="225"/>
      <c r="X11" s="225" t="s">
        <v>101</v>
      </c>
      <c r="Y11" s="225" t="s">
        <v>102</v>
      </c>
      <c r="Z11" s="215"/>
      <c r="AA11" s="215"/>
      <c r="AB11" s="215"/>
      <c r="AC11" s="215"/>
      <c r="AD11" s="215"/>
      <c r="AE11" s="215"/>
      <c r="AF11" s="215"/>
      <c r="AG11" s="215" t="s">
        <v>103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ht="22.5" outlineLevel="2" x14ac:dyDescent="0.2">
      <c r="A12" s="222"/>
      <c r="B12" s="223"/>
      <c r="C12" s="246" t="s">
        <v>104</v>
      </c>
      <c r="D12" s="242"/>
      <c r="E12" s="242"/>
      <c r="F12" s="242"/>
      <c r="G12" s="242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25"/>
      <c r="Z12" s="215"/>
      <c r="AA12" s="215"/>
      <c r="AB12" s="215"/>
      <c r="AC12" s="215"/>
      <c r="AD12" s="215"/>
      <c r="AE12" s="215"/>
      <c r="AF12" s="215"/>
      <c r="AG12" s="215" t="s">
        <v>105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41" t="str">
        <f>C12</f>
        <v>Materiál pracovní desky lamino tl.25mm, hrany ABS tl.2mm, kostra kovová, výškově stavitelné nožky umožňující skryté vedení kabeláže, kabelové průchodky</v>
      </c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34">
        <v>3</v>
      </c>
      <c r="B13" s="235" t="s">
        <v>108</v>
      </c>
      <c r="C13" s="245" t="s">
        <v>109</v>
      </c>
      <c r="D13" s="236" t="s">
        <v>98</v>
      </c>
      <c r="E13" s="237">
        <v>2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9"/>
      <c r="S13" s="239" t="s">
        <v>99</v>
      </c>
      <c r="T13" s="240" t="s">
        <v>100</v>
      </c>
      <c r="U13" s="225">
        <v>0</v>
      </c>
      <c r="V13" s="225">
        <f>ROUND(E13*U13,2)</f>
        <v>0</v>
      </c>
      <c r="W13" s="225"/>
      <c r="X13" s="225" t="s">
        <v>101</v>
      </c>
      <c r="Y13" s="225" t="s">
        <v>102</v>
      </c>
      <c r="Z13" s="215"/>
      <c r="AA13" s="215"/>
      <c r="AB13" s="215"/>
      <c r="AC13" s="215"/>
      <c r="AD13" s="215"/>
      <c r="AE13" s="215"/>
      <c r="AF13" s="215"/>
      <c r="AG13" s="215" t="s">
        <v>103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ht="22.5" outlineLevel="2" x14ac:dyDescent="0.2">
      <c r="A14" s="222"/>
      <c r="B14" s="223"/>
      <c r="C14" s="246" t="s">
        <v>104</v>
      </c>
      <c r="D14" s="242"/>
      <c r="E14" s="242"/>
      <c r="F14" s="242"/>
      <c r="G14" s="242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25"/>
      <c r="Z14" s="215"/>
      <c r="AA14" s="215"/>
      <c r="AB14" s="215"/>
      <c r="AC14" s="215"/>
      <c r="AD14" s="215"/>
      <c r="AE14" s="215"/>
      <c r="AF14" s="215"/>
      <c r="AG14" s="215" t="s">
        <v>105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41" t="str">
        <f>C14</f>
        <v>Materiál pracovní desky lamino tl.25mm, hrany ABS tl.2mm, kostra kovová, výškově stavitelné nožky umožňující skryté vedení kabeláže, kabelové průchodky</v>
      </c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34">
        <v>4</v>
      </c>
      <c r="B15" s="235" t="s">
        <v>110</v>
      </c>
      <c r="C15" s="245" t="s">
        <v>111</v>
      </c>
      <c r="D15" s="236" t="s">
        <v>98</v>
      </c>
      <c r="E15" s="237">
        <v>5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9"/>
      <c r="S15" s="239" t="s">
        <v>99</v>
      </c>
      <c r="T15" s="240" t="s">
        <v>100</v>
      </c>
      <c r="U15" s="225">
        <v>0</v>
      </c>
      <c r="V15" s="225">
        <f>ROUND(E15*U15,2)</f>
        <v>0</v>
      </c>
      <c r="W15" s="225"/>
      <c r="X15" s="225" t="s">
        <v>101</v>
      </c>
      <c r="Y15" s="225" t="s">
        <v>102</v>
      </c>
      <c r="Z15" s="215"/>
      <c r="AA15" s="215"/>
      <c r="AB15" s="215"/>
      <c r="AC15" s="215"/>
      <c r="AD15" s="215"/>
      <c r="AE15" s="215"/>
      <c r="AF15" s="215"/>
      <c r="AG15" s="215" t="s">
        <v>103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ht="22.5" outlineLevel="2" x14ac:dyDescent="0.2">
      <c r="A16" s="222"/>
      <c r="B16" s="223"/>
      <c r="C16" s="246" t="s">
        <v>104</v>
      </c>
      <c r="D16" s="242"/>
      <c r="E16" s="242"/>
      <c r="F16" s="242"/>
      <c r="G16" s="242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25"/>
      <c r="Z16" s="215"/>
      <c r="AA16" s="215"/>
      <c r="AB16" s="215"/>
      <c r="AC16" s="215"/>
      <c r="AD16" s="215"/>
      <c r="AE16" s="215"/>
      <c r="AF16" s="215"/>
      <c r="AG16" s="215" t="s">
        <v>105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41" t="str">
        <f>C16</f>
        <v>Materiál pracovní desky lamino tl.25mm, hrany ABS tl.2mm, kostra kovová, výškově stavitelné nožky umožňující skryté vedení kabeláže, kabelové průchodky</v>
      </c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34">
        <v>5</v>
      </c>
      <c r="B17" s="235" t="s">
        <v>112</v>
      </c>
      <c r="C17" s="245" t="s">
        <v>113</v>
      </c>
      <c r="D17" s="236" t="s">
        <v>98</v>
      </c>
      <c r="E17" s="237">
        <v>63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9"/>
      <c r="S17" s="239" t="s">
        <v>99</v>
      </c>
      <c r="T17" s="240" t="s">
        <v>100</v>
      </c>
      <c r="U17" s="225">
        <v>0</v>
      </c>
      <c r="V17" s="225">
        <f>ROUND(E17*U17,2)</f>
        <v>0</v>
      </c>
      <c r="W17" s="225"/>
      <c r="X17" s="225" t="s">
        <v>114</v>
      </c>
      <c r="Y17" s="225" t="s">
        <v>102</v>
      </c>
      <c r="Z17" s="215"/>
      <c r="AA17" s="215"/>
      <c r="AB17" s="215"/>
      <c r="AC17" s="215"/>
      <c r="AD17" s="215"/>
      <c r="AE17" s="215"/>
      <c r="AF17" s="215"/>
      <c r="AG17" s="215" t="s">
        <v>115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2" x14ac:dyDescent="0.2">
      <c r="A18" s="222"/>
      <c r="B18" s="223"/>
      <c r="C18" s="246" t="s">
        <v>116</v>
      </c>
      <c r="D18" s="242"/>
      <c r="E18" s="242"/>
      <c r="F18" s="242"/>
      <c r="G18" s="242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25"/>
      <c r="Z18" s="215"/>
      <c r="AA18" s="215"/>
      <c r="AB18" s="215"/>
      <c r="AC18" s="215"/>
      <c r="AD18" s="215"/>
      <c r="AE18" s="215"/>
      <c r="AF18" s="215"/>
      <c r="AG18" s="215" t="s">
        <v>105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41" t="str">
        <f>C18</f>
        <v>Mobilní kolečkový kontejner, materiál lamino tl.18mm, hrany ABS, 4 zásuvky, centrální zamykání, 4 nábytková kolečka</v>
      </c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34">
        <v>6</v>
      </c>
      <c r="B19" s="235" t="s">
        <v>117</v>
      </c>
      <c r="C19" s="245" t="s">
        <v>118</v>
      </c>
      <c r="D19" s="236" t="s">
        <v>98</v>
      </c>
      <c r="E19" s="237">
        <v>74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9"/>
      <c r="S19" s="239" t="s">
        <v>99</v>
      </c>
      <c r="T19" s="240" t="s">
        <v>100</v>
      </c>
      <c r="U19" s="225">
        <v>0</v>
      </c>
      <c r="V19" s="225">
        <f>ROUND(E19*U19,2)</f>
        <v>0</v>
      </c>
      <c r="W19" s="225"/>
      <c r="X19" s="225" t="s">
        <v>101</v>
      </c>
      <c r="Y19" s="225" t="s">
        <v>102</v>
      </c>
      <c r="Z19" s="215"/>
      <c r="AA19" s="215"/>
      <c r="AB19" s="215"/>
      <c r="AC19" s="215"/>
      <c r="AD19" s="215"/>
      <c r="AE19" s="215"/>
      <c r="AF19" s="215"/>
      <c r="AG19" s="215" t="s">
        <v>103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ht="22.5" outlineLevel="2" x14ac:dyDescent="0.2">
      <c r="A20" s="222"/>
      <c r="B20" s="223"/>
      <c r="C20" s="246" t="s">
        <v>119</v>
      </c>
      <c r="D20" s="242"/>
      <c r="E20" s="242"/>
      <c r="F20" s="242"/>
      <c r="G20" s="242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25"/>
      <c r="Z20" s="215"/>
      <c r="AA20" s="215"/>
      <c r="AB20" s="215"/>
      <c r="AC20" s="215"/>
      <c r="AD20" s="215"/>
      <c r="AE20" s="215"/>
      <c r="AF20" s="215"/>
      <c r="AG20" s="215" t="s">
        <v>105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41" t="str">
        <f>C20</f>
        <v>Materiál lamino tl.18mm, záda skříňky jednostranně lakovaná dřevovláknitá deska, hrany dvířek ABS tl.2mm, hrany korpusu ABS tl.0,5mm, 1 stavitelná police, úchtyky</v>
      </c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34">
        <v>7</v>
      </c>
      <c r="B21" s="235" t="s">
        <v>120</v>
      </c>
      <c r="C21" s="245" t="s">
        <v>121</v>
      </c>
      <c r="D21" s="236" t="s">
        <v>98</v>
      </c>
      <c r="E21" s="237">
        <v>87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9"/>
      <c r="S21" s="239" t="s">
        <v>99</v>
      </c>
      <c r="T21" s="240" t="s">
        <v>100</v>
      </c>
      <c r="U21" s="225">
        <v>0</v>
      </c>
      <c r="V21" s="225">
        <f>ROUND(E21*U21,2)</f>
        <v>0</v>
      </c>
      <c r="W21" s="225"/>
      <c r="X21" s="225" t="s">
        <v>101</v>
      </c>
      <c r="Y21" s="225" t="s">
        <v>102</v>
      </c>
      <c r="Z21" s="215"/>
      <c r="AA21" s="215"/>
      <c r="AB21" s="215"/>
      <c r="AC21" s="215"/>
      <c r="AD21" s="215"/>
      <c r="AE21" s="215"/>
      <c r="AF21" s="215"/>
      <c r="AG21" s="215" t="s">
        <v>103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2" x14ac:dyDescent="0.2">
      <c r="A22" s="222"/>
      <c r="B22" s="223"/>
      <c r="C22" s="246" t="s">
        <v>122</v>
      </c>
      <c r="D22" s="242"/>
      <c r="E22" s="242"/>
      <c r="F22" s="242"/>
      <c r="G22" s="242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25"/>
      <c r="Z22" s="215"/>
      <c r="AA22" s="215"/>
      <c r="AB22" s="215"/>
      <c r="AC22" s="215"/>
      <c r="AD22" s="215"/>
      <c r="AE22" s="215"/>
      <c r="AF22" s="215"/>
      <c r="AG22" s="215" t="s">
        <v>105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41" t="str">
        <f>C22</f>
        <v>Materiál lamino tl.18mm, záda skříňky jednostranně lakovaná dřevovláknitá deska, hrany ABS tl.2mm, 1 stavitelná police</v>
      </c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34">
        <v>8</v>
      </c>
      <c r="B23" s="235" t="s">
        <v>123</v>
      </c>
      <c r="C23" s="245" t="s">
        <v>124</v>
      </c>
      <c r="D23" s="236" t="s">
        <v>98</v>
      </c>
      <c r="E23" s="237">
        <v>37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9"/>
      <c r="S23" s="239" t="s">
        <v>99</v>
      </c>
      <c r="T23" s="240" t="s">
        <v>100</v>
      </c>
      <c r="U23" s="225">
        <v>0</v>
      </c>
      <c r="V23" s="225">
        <f>ROUND(E23*U23,2)</f>
        <v>0</v>
      </c>
      <c r="W23" s="225"/>
      <c r="X23" s="225" t="s">
        <v>114</v>
      </c>
      <c r="Y23" s="225" t="s">
        <v>102</v>
      </c>
      <c r="Z23" s="215"/>
      <c r="AA23" s="215"/>
      <c r="AB23" s="215"/>
      <c r="AC23" s="215"/>
      <c r="AD23" s="215"/>
      <c r="AE23" s="215"/>
      <c r="AF23" s="215"/>
      <c r="AG23" s="215" t="s">
        <v>115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ht="22.5" outlineLevel="2" x14ac:dyDescent="0.2">
      <c r="A24" s="222"/>
      <c r="B24" s="223"/>
      <c r="C24" s="246" t="s">
        <v>125</v>
      </c>
      <c r="D24" s="242"/>
      <c r="E24" s="242"/>
      <c r="F24" s="242"/>
      <c r="G24" s="242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25"/>
      <c r="Z24" s="215"/>
      <c r="AA24" s="215"/>
      <c r="AB24" s="215"/>
      <c r="AC24" s="215"/>
      <c r="AD24" s="215"/>
      <c r="AE24" s="215"/>
      <c r="AF24" s="215"/>
      <c r="AG24" s="215" t="s">
        <v>105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41" t="str">
        <f>C24</f>
        <v>Materiál lamino tl.18mm, hrany dvířek ABS tl.2mm, hrany korpusu a polic ABS tl.0,5mm, 4x stavitelné police, úchytky, sokl kovový, rektifikovatelný v = 50mm</v>
      </c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34">
        <v>9</v>
      </c>
      <c r="B25" s="235" t="s">
        <v>126</v>
      </c>
      <c r="C25" s="245" t="s">
        <v>127</v>
      </c>
      <c r="D25" s="236" t="s">
        <v>98</v>
      </c>
      <c r="E25" s="237">
        <v>17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9"/>
      <c r="S25" s="239" t="s">
        <v>99</v>
      </c>
      <c r="T25" s="240" t="s">
        <v>100</v>
      </c>
      <c r="U25" s="225">
        <v>0</v>
      </c>
      <c r="V25" s="225">
        <f>ROUND(E25*U25,2)</f>
        <v>0</v>
      </c>
      <c r="W25" s="225"/>
      <c r="X25" s="225" t="s">
        <v>114</v>
      </c>
      <c r="Y25" s="225" t="s">
        <v>102</v>
      </c>
      <c r="Z25" s="215"/>
      <c r="AA25" s="215"/>
      <c r="AB25" s="215"/>
      <c r="AC25" s="215"/>
      <c r="AD25" s="215"/>
      <c r="AE25" s="215"/>
      <c r="AF25" s="215"/>
      <c r="AG25" s="215" t="s">
        <v>115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ht="22.5" outlineLevel="2" x14ac:dyDescent="0.2">
      <c r="A26" s="222"/>
      <c r="B26" s="223"/>
      <c r="C26" s="246" t="s">
        <v>125</v>
      </c>
      <c r="D26" s="242"/>
      <c r="E26" s="242"/>
      <c r="F26" s="242"/>
      <c r="G26" s="242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25"/>
      <c r="Z26" s="215"/>
      <c r="AA26" s="215"/>
      <c r="AB26" s="215"/>
      <c r="AC26" s="215"/>
      <c r="AD26" s="215"/>
      <c r="AE26" s="215"/>
      <c r="AF26" s="215"/>
      <c r="AG26" s="215" t="s">
        <v>105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41" t="str">
        <f>C26</f>
        <v>Materiál lamino tl.18mm, hrany dvířek ABS tl.2mm, hrany korpusu a polic ABS tl.0,5mm, 4x stavitelné police, úchytky, sokl kovový, rektifikovatelný v = 50mm</v>
      </c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34">
        <v>10</v>
      </c>
      <c r="B27" s="235" t="s">
        <v>128</v>
      </c>
      <c r="C27" s="245" t="s">
        <v>129</v>
      </c>
      <c r="D27" s="236" t="s">
        <v>98</v>
      </c>
      <c r="E27" s="237">
        <v>21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9"/>
      <c r="S27" s="239" t="s">
        <v>99</v>
      </c>
      <c r="T27" s="240" t="s">
        <v>100</v>
      </c>
      <c r="U27" s="225">
        <v>0</v>
      </c>
      <c r="V27" s="225">
        <f>ROUND(E27*U27,2)</f>
        <v>0</v>
      </c>
      <c r="W27" s="225"/>
      <c r="X27" s="225" t="s">
        <v>114</v>
      </c>
      <c r="Y27" s="225" t="s">
        <v>102</v>
      </c>
      <c r="Z27" s="215"/>
      <c r="AA27" s="215"/>
      <c r="AB27" s="215"/>
      <c r="AC27" s="215"/>
      <c r="AD27" s="215"/>
      <c r="AE27" s="215"/>
      <c r="AF27" s="215"/>
      <c r="AG27" s="215" t="s">
        <v>115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2" x14ac:dyDescent="0.2">
      <c r="A28" s="222"/>
      <c r="B28" s="223"/>
      <c r="C28" s="246" t="s">
        <v>130</v>
      </c>
      <c r="D28" s="242"/>
      <c r="E28" s="242"/>
      <c r="F28" s="242"/>
      <c r="G28" s="242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25"/>
      <c r="Z28" s="215"/>
      <c r="AA28" s="215"/>
      <c r="AB28" s="215"/>
      <c r="AC28" s="215"/>
      <c r="AD28" s="215"/>
      <c r="AE28" s="215"/>
      <c r="AF28" s="215"/>
      <c r="AG28" s="215" t="s">
        <v>105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34">
        <v>11</v>
      </c>
      <c r="B29" s="235" t="s">
        <v>131</v>
      </c>
      <c r="C29" s="245" t="s">
        <v>132</v>
      </c>
      <c r="D29" s="236" t="s">
        <v>98</v>
      </c>
      <c r="E29" s="237">
        <v>75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7">
        <v>0</v>
      </c>
      <c r="O29" s="237">
        <f>ROUND(E29*N29,2)</f>
        <v>0</v>
      </c>
      <c r="P29" s="237">
        <v>0</v>
      </c>
      <c r="Q29" s="237">
        <f>ROUND(E29*P29,2)</f>
        <v>0</v>
      </c>
      <c r="R29" s="239"/>
      <c r="S29" s="239" t="s">
        <v>99</v>
      </c>
      <c r="T29" s="240" t="s">
        <v>100</v>
      </c>
      <c r="U29" s="225">
        <v>0</v>
      </c>
      <c r="V29" s="225">
        <f>ROUND(E29*U29,2)</f>
        <v>0</v>
      </c>
      <c r="W29" s="225"/>
      <c r="X29" s="225" t="s">
        <v>101</v>
      </c>
      <c r="Y29" s="225" t="s">
        <v>102</v>
      </c>
      <c r="Z29" s="215"/>
      <c r="AA29" s="215"/>
      <c r="AB29" s="215"/>
      <c r="AC29" s="215"/>
      <c r="AD29" s="215"/>
      <c r="AE29" s="215"/>
      <c r="AF29" s="215"/>
      <c r="AG29" s="215" t="s">
        <v>103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ht="22.5" outlineLevel="2" x14ac:dyDescent="0.2">
      <c r="A30" s="222"/>
      <c r="B30" s="223"/>
      <c r="C30" s="246" t="s">
        <v>133</v>
      </c>
      <c r="D30" s="242"/>
      <c r="E30" s="242"/>
      <c r="F30" s="242"/>
      <c r="G30" s="242"/>
      <c r="H30" s="225"/>
      <c r="I30" s="225"/>
      <c r="J30" s="225"/>
      <c r="K30" s="225"/>
      <c r="L30" s="225"/>
      <c r="M30" s="225"/>
      <c r="N30" s="224"/>
      <c r="O30" s="224"/>
      <c r="P30" s="224"/>
      <c r="Q30" s="224"/>
      <c r="R30" s="225"/>
      <c r="S30" s="225"/>
      <c r="T30" s="225"/>
      <c r="U30" s="225"/>
      <c r="V30" s="225"/>
      <c r="W30" s="225"/>
      <c r="X30" s="225"/>
      <c r="Y30" s="225"/>
      <c r="Z30" s="215"/>
      <c r="AA30" s="215"/>
      <c r="AB30" s="215"/>
      <c r="AC30" s="215"/>
      <c r="AD30" s="215"/>
      <c r="AE30" s="215"/>
      <c r="AF30" s="215"/>
      <c r="AG30" s="215" t="s">
        <v>105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41" t="str">
        <f>C30</f>
        <v>Materiál - sedák potažen odolnou látkou, opěrka kvalitní síťovina,mechanika s plynulým nastavení výšky sedáku plynovým pístem, plastový zesílený kříž, tvrdá kolečka na měkké podlahy, područky plastové, nosnost 130 kg</v>
      </c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34">
        <v>12</v>
      </c>
      <c r="B31" s="235" t="s">
        <v>134</v>
      </c>
      <c r="C31" s="245" t="s">
        <v>135</v>
      </c>
      <c r="D31" s="236" t="s">
        <v>98</v>
      </c>
      <c r="E31" s="237">
        <v>61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9"/>
      <c r="S31" s="239" t="s">
        <v>99</v>
      </c>
      <c r="T31" s="240" t="s">
        <v>100</v>
      </c>
      <c r="U31" s="225">
        <v>0</v>
      </c>
      <c r="V31" s="225">
        <f>ROUND(E31*U31,2)</f>
        <v>0</v>
      </c>
      <c r="W31" s="225"/>
      <c r="X31" s="225" t="s">
        <v>114</v>
      </c>
      <c r="Y31" s="225" t="s">
        <v>102</v>
      </c>
      <c r="Z31" s="215"/>
      <c r="AA31" s="215"/>
      <c r="AB31" s="215"/>
      <c r="AC31" s="215"/>
      <c r="AD31" s="215"/>
      <c r="AE31" s="215"/>
      <c r="AF31" s="215"/>
      <c r="AG31" s="215" t="s">
        <v>115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ht="22.5" outlineLevel="2" x14ac:dyDescent="0.2">
      <c r="A32" s="222"/>
      <c r="B32" s="223"/>
      <c r="C32" s="246" t="s">
        <v>136</v>
      </c>
      <c r="D32" s="242"/>
      <c r="E32" s="242"/>
      <c r="F32" s="242"/>
      <c r="G32" s="242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25"/>
      <c r="Z32" s="215"/>
      <c r="AA32" s="215"/>
      <c r="AB32" s="215"/>
      <c r="AC32" s="215"/>
      <c r="AD32" s="215"/>
      <c r="AE32" s="215"/>
      <c r="AF32" s="215"/>
      <c r="AG32" s="215" t="s">
        <v>105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41" t="str">
        <f>C32</f>
        <v>Materiál - konstrukce z ocelových oválných trubek (30 x 15 mm), povrchová úprava práškovou barvou, plastové koncovky nohou, čalounění: 100% polyester, plastové kryty zad a sedáku, nosnost 120 kg</v>
      </c>
      <c r="BB32" s="215"/>
      <c r="BC32" s="215"/>
      <c r="BD32" s="215"/>
      <c r="BE32" s="215"/>
      <c r="BF32" s="215"/>
      <c r="BG32" s="215"/>
      <c r="BH32" s="215"/>
    </row>
    <row r="33" spans="1:60" outlineLevel="1" x14ac:dyDescent="0.2">
      <c r="A33" s="234">
        <v>13</v>
      </c>
      <c r="B33" s="235" t="s">
        <v>137</v>
      </c>
      <c r="C33" s="245" t="s">
        <v>138</v>
      </c>
      <c r="D33" s="236" t="s">
        <v>98</v>
      </c>
      <c r="E33" s="237">
        <v>31</v>
      </c>
      <c r="F33" s="238"/>
      <c r="G33" s="239">
        <f>ROUND(E33*F33,2)</f>
        <v>0</v>
      </c>
      <c r="H33" s="238"/>
      <c r="I33" s="239">
        <f>ROUND(E33*H33,2)</f>
        <v>0</v>
      </c>
      <c r="J33" s="238"/>
      <c r="K33" s="239">
        <f>ROUND(E33*J33,2)</f>
        <v>0</v>
      </c>
      <c r="L33" s="239">
        <v>21</v>
      </c>
      <c r="M33" s="239">
        <f>G33*(1+L33/100)</f>
        <v>0</v>
      </c>
      <c r="N33" s="237">
        <v>0</v>
      </c>
      <c r="O33" s="237">
        <f>ROUND(E33*N33,2)</f>
        <v>0</v>
      </c>
      <c r="P33" s="237">
        <v>0</v>
      </c>
      <c r="Q33" s="237">
        <f>ROUND(E33*P33,2)</f>
        <v>0</v>
      </c>
      <c r="R33" s="239"/>
      <c r="S33" s="239" t="s">
        <v>99</v>
      </c>
      <c r="T33" s="240" t="s">
        <v>100</v>
      </c>
      <c r="U33" s="225">
        <v>0</v>
      </c>
      <c r="V33" s="225">
        <f>ROUND(E33*U33,2)</f>
        <v>0</v>
      </c>
      <c r="W33" s="225"/>
      <c r="X33" s="225" t="s">
        <v>114</v>
      </c>
      <c r="Y33" s="225" t="s">
        <v>102</v>
      </c>
      <c r="Z33" s="215"/>
      <c r="AA33" s="215"/>
      <c r="AB33" s="215"/>
      <c r="AC33" s="215"/>
      <c r="AD33" s="215"/>
      <c r="AE33" s="215"/>
      <c r="AF33" s="215"/>
      <c r="AG33" s="215" t="s">
        <v>115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2" x14ac:dyDescent="0.2">
      <c r="A34" s="222"/>
      <c r="B34" s="223"/>
      <c r="C34" s="246" t="s">
        <v>139</v>
      </c>
      <c r="D34" s="242"/>
      <c r="E34" s="242"/>
      <c r="F34" s="242"/>
      <c r="G34" s="242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25"/>
      <c r="Z34" s="215"/>
      <c r="AA34" s="215"/>
      <c r="AB34" s="215"/>
      <c r="AC34" s="215"/>
      <c r="AD34" s="215"/>
      <c r="AE34" s="215"/>
      <c r="AF34" s="215"/>
      <c r="AG34" s="215" t="s">
        <v>105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41" t="str">
        <f>C34</f>
        <v>Materiál pracovní desky lamino tl.25mm, hrany ABS tl.2mm, kostra kovová, výškově stavitelné nožky umožňující skryté vedení kabeláže</v>
      </c>
      <c r="BB34" s="215"/>
      <c r="BC34" s="215"/>
      <c r="BD34" s="215"/>
      <c r="BE34" s="215"/>
      <c r="BF34" s="215"/>
      <c r="BG34" s="215"/>
      <c r="BH34" s="215"/>
    </row>
    <row r="35" spans="1:60" outlineLevel="1" x14ac:dyDescent="0.2">
      <c r="A35" s="234">
        <v>14</v>
      </c>
      <c r="B35" s="235" t="s">
        <v>140</v>
      </c>
      <c r="C35" s="245" t="s">
        <v>141</v>
      </c>
      <c r="D35" s="236" t="s">
        <v>98</v>
      </c>
      <c r="E35" s="237">
        <v>11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9"/>
      <c r="S35" s="239" t="s">
        <v>99</v>
      </c>
      <c r="T35" s="240" t="s">
        <v>100</v>
      </c>
      <c r="U35" s="225">
        <v>0</v>
      </c>
      <c r="V35" s="225">
        <f>ROUND(E35*U35,2)</f>
        <v>0</v>
      </c>
      <c r="W35" s="225"/>
      <c r="X35" s="225" t="s">
        <v>101</v>
      </c>
      <c r="Y35" s="225" t="s">
        <v>102</v>
      </c>
      <c r="Z35" s="215"/>
      <c r="AA35" s="215"/>
      <c r="AB35" s="215"/>
      <c r="AC35" s="215"/>
      <c r="AD35" s="215"/>
      <c r="AE35" s="215"/>
      <c r="AF35" s="215"/>
      <c r="AG35" s="215" t="s">
        <v>103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ht="22.5" outlineLevel="2" x14ac:dyDescent="0.2">
      <c r="A36" s="222"/>
      <c r="B36" s="223"/>
      <c r="C36" s="246" t="s">
        <v>142</v>
      </c>
      <c r="D36" s="242"/>
      <c r="E36" s="242"/>
      <c r="F36" s="242"/>
      <c r="G36" s="242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25"/>
      <c r="Z36" s="215"/>
      <c r="AA36" s="215"/>
      <c r="AB36" s="215"/>
      <c r="AC36" s="215"/>
      <c r="AD36" s="215"/>
      <c r="AE36" s="215"/>
      <c r="AF36" s="215"/>
      <c r="AG36" s="215" t="s">
        <v>105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41" t="str">
        <f>C36</f>
        <v>Materiál skříně lamino tl.18mm, ABS hrany dvířek tl.2mm, ABS hrany korpusu tl.0,5mm, 1x přestavitelná police, úchytky, sokl v=50mm, kovový, rektifikovatelný</v>
      </c>
      <c r="BB36" s="215"/>
      <c r="BC36" s="215"/>
      <c r="BD36" s="215"/>
      <c r="BE36" s="215"/>
      <c r="BF36" s="215"/>
      <c r="BG36" s="215"/>
      <c r="BH36" s="215"/>
    </row>
    <row r="37" spans="1:60" outlineLevel="1" x14ac:dyDescent="0.2">
      <c r="A37" s="234">
        <v>15</v>
      </c>
      <c r="B37" s="235" t="s">
        <v>143</v>
      </c>
      <c r="C37" s="245" t="s">
        <v>144</v>
      </c>
      <c r="D37" s="236" t="s">
        <v>98</v>
      </c>
      <c r="E37" s="237">
        <v>4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7">
        <v>0</v>
      </c>
      <c r="O37" s="237">
        <f>ROUND(E37*N37,2)</f>
        <v>0</v>
      </c>
      <c r="P37" s="237">
        <v>0</v>
      </c>
      <c r="Q37" s="237">
        <f>ROUND(E37*P37,2)</f>
        <v>0</v>
      </c>
      <c r="R37" s="239"/>
      <c r="S37" s="239" t="s">
        <v>99</v>
      </c>
      <c r="T37" s="240" t="s">
        <v>100</v>
      </c>
      <c r="U37" s="225">
        <v>0</v>
      </c>
      <c r="V37" s="225">
        <f>ROUND(E37*U37,2)</f>
        <v>0</v>
      </c>
      <c r="W37" s="225"/>
      <c r="X37" s="225" t="s">
        <v>101</v>
      </c>
      <c r="Y37" s="225" t="s">
        <v>102</v>
      </c>
      <c r="Z37" s="215"/>
      <c r="AA37" s="215"/>
      <c r="AB37" s="215"/>
      <c r="AC37" s="215"/>
      <c r="AD37" s="215"/>
      <c r="AE37" s="215"/>
      <c r="AF37" s="215"/>
      <c r="AG37" s="215" t="s">
        <v>103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ht="22.5" outlineLevel="2" x14ac:dyDescent="0.2">
      <c r="A38" s="222"/>
      <c r="B38" s="223"/>
      <c r="C38" s="246" t="s">
        <v>145</v>
      </c>
      <c r="D38" s="242"/>
      <c r="E38" s="242"/>
      <c r="F38" s="242"/>
      <c r="G38" s="242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25"/>
      <c r="Z38" s="215"/>
      <c r="AA38" s="215"/>
      <c r="AB38" s="215"/>
      <c r="AC38" s="215"/>
      <c r="AD38" s="215"/>
      <c r="AE38" s="215"/>
      <c r="AF38" s="215"/>
      <c r="AG38" s="215" t="s">
        <v>105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41" t="str">
        <f>C38</f>
        <v>Materiál skříně lamino tl.18mm, hrany ABS, pracovní deska nerez AISI 304, nerezový dřez s odkládací plochou, stojánková směšovací baterie, úchytky, sokl v=50mm, kovový, rektifikovatelný</v>
      </c>
      <c r="BB38" s="215"/>
      <c r="BC38" s="215"/>
      <c r="BD38" s="215"/>
      <c r="BE38" s="215"/>
      <c r="BF38" s="215"/>
      <c r="BG38" s="215"/>
      <c r="BH38" s="215"/>
    </row>
    <row r="39" spans="1:60" outlineLevel="1" x14ac:dyDescent="0.2">
      <c r="A39" s="234">
        <v>16</v>
      </c>
      <c r="B39" s="235" t="s">
        <v>146</v>
      </c>
      <c r="C39" s="245" t="s">
        <v>147</v>
      </c>
      <c r="D39" s="236" t="s">
        <v>98</v>
      </c>
      <c r="E39" s="237">
        <v>13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7">
        <v>0</v>
      </c>
      <c r="O39" s="237">
        <f>ROUND(E39*N39,2)</f>
        <v>0</v>
      </c>
      <c r="P39" s="237">
        <v>0</v>
      </c>
      <c r="Q39" s="237">
        <f>ROUND(E39*P39,2)</f>
        <v>0</v>
      </c>
      <c r="R39" s="239"/>
      <c r="S39" s="239" t="s">
        <v>99</v>
      </c>
      <c r="T39" s="240" t="s">
        <v>100</v>
      </c>
      <c r="U39" s="225">
        <v>0</v>
      </c>
      <c r="V39" s="225">
        <f>ROUND(E39*U39,2)</f>
        <v>0</v>
      </c>
      <c r="W39" s="225"/>
      <c r="X39" s="225" t="s">
        <v>114</v>
      </c>
      <c r="Y39" s="225" t="s">
        <v>102</v>
      </c>
      <c r="Z39" s="215"/>
      <c r="AA39" s="215"/>
      <c r="AB39" s="215"/>
      <c r="AC39" s="215"/>
      <c r="AD39" s="215"/>
      <c r="AE39" s="215"/>
      <c r="AF39" s="215"/>
      <c r="AG39" s="215" t="s">
        <v>115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2" x14ac:dyDescent="0.2">
      <c r="A40" s="222"/>
      <c r="B40" s="223"/>
      <c r="C40" s="246" t="s">
        <v>139</v>
      </c>
      <c r="D40" s="242"/>
      <c r="E40" s="242"/>
      <c r="F40" s="242"/>
      <c r="G40" s="242"/>
      <c r="H40" s="225"/>
      <c r="I40" s="225"/>
      <c r="J40" s="225"/>
      <c r="K40" s="225"/>
      <c r="L40" s="225"/>
      <c r="M40" s="225"/>
      <c r="N40" s="224"/>
      <c r="O40" s="224"/>
      <c r="P40" s="224"/>
      <c r="Q40" s="224"/>
      <c r="R40" s="225"/>
      <c r="S40" s="225"/>
      <c r="T40" s="225"/>
      <c r="U40" s="225"/>
      <c r="V40" s="225"/>
      <c r="W40" s="225"/>
      <c r="X40" s="225"/>
      <c r="Y40" s="225"/>
      <c r="Z40" s="215"/>
      <c r="AA40" s="215"/>
      <c r="AB40" s="215"/>
      <c r="AC40" s="215"/>
      <c r="AD40" s="215"/>
      <c r="AE40" s="215"/>
      <c r="AF40" s="215"/>
      <c r="AG40" s="215" t="s">
        <v>105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41" t="str">
        <f>C40</f>
        <v>Materiál pracovní desky lamino tl.25mm, hrany ABS tl.2mm, kostra kovová, výškově stavitelné nožky umožňující skryté vedení kabeláže</v>
      </c>
      <c r="BB40" s="215"/>
      <c r="BC40" s="215"/>
      <c r="BD40" s="215"/>
      <c r="BE40" s="215"/>
      <c r="BF40" s="215"/>
      <c r="BG40" s="215"/>
      <c r="BH40" s="215"/>
    </row>
    <row r="41" spans="1:60" outlineLevel="1" x14ac:dyDescent="0.2">
      <c r="A41" s="234">
        <v>17</v>
      </c>
      <c r="B41" s="235" t="s">
        <v>148</v>
      </c>
      <c r="C41" s="245" t="s">
        <v>149</v>
      </c>
      <c r="D41" s="236" t="s">
        <v>98</v>
      </c>
      <c r="E41" s="237">
        <v>2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7">
        <v>0</v>
      </c>
      <c r="O41" s="237">
        <f>ROUND(E41*N41,2)</f>
        <v>0</v>
      </c>
      <c r="P41" s="237">
        <v>0</v>
      </c>
      <c r="Q41" s="237">
        <f>ROUND(E41*P41,2)</f>
        <v>0</v>
      </c>
      <c r="R41" s="239"/>
      <c r="S41" s="239" t="s">
        <v>99</v>
      </c>
      <c r="T41" s="240" t="s">
        <v>100</v>
      </c>
      <c r="U41" s="225">
        <v>0</v>
      </c>
      <c r="V41" s="225">
        <f>ROUND(E41*U41,2)</f>
        <v>0</v>
      </c>
      <c r="W41" s="225"/>
      <c r="X41" s="225" t="s">
        <v>101</v>
      </c>
      <c r="Y41" s="225" t="s">
        <v>102</v>
      </c>
      <c r="Z41" s="215"/>
      <c r="AA41" s="215"/>
      <c r="AB41" s="215"/>
      <c r="AC41" s="215"/>
      <c r="AD41" s="215"/>
      <c r="AE41" s="215"/>
      <c r="AF41" s="215"/>
      <c r="AG41" s="215" t="s">
        <v>103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2" x14ac:dyDescent="0.2">
      <c r="A42" s="222"/>
      <c r="B42" s="223"/>
      <c r="C42" s="246" t="s">
        <v>122</v>
      </c>
      <c r="D42" s="242"/>
      <c r="E42" s="242"/>
      <c r="F42" s="242"/>
      <c r="G42" s="242"/>
      <c r="H42" s="225"/>
      <c r="I42" s="225"/>
      <c r="J42" s="225"/>
      <c r="K42" s="225"/>
      <c r="L42" s="225"/>
      <c r="M42" s="225"/>
      <c r="N42" s="224"/>
      <c r="O42" s="224"/>
      <c r="P42" s="224"/>
      <c r="Q42" s="224"/>
      <c r="R42" s="225"/>
      <c r="S42" s="225"/>
      <c r="T42" s="225"/>
      <c r="U42" s="225"/>
      <c r="V42" s="225"/>
      <c r="W42" s="225"/>
      <c r="X42" s="225"/>
      <c r="Y42" s="225"/>
      <c r="Z42" s="215"/>
      <c r="AA42" s="215"/>
      <c r="AB42" s="215"/>
      <c r="AC42" s="215"/>
      <c r="AD42" s="215"/>
      <c r="AE42" s="215"/>
      <c r="AF42" s="215"/>
      <c r="AG42" s="215" t="s">
        <v>105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41" t="str">
        <f>C42</f>
        <v>Materiál lamino tl.18mm, záda skříňky jednostranně lakovaná dřevovláknitá deska, hrany ABS tl.2mm, 1 stavitelná police</v>
      </c>
      <c r="BB42" s="215"/>
      <c r="BC42" s="215"/>
      <c r="BD42" s="215"/>
      <c r="BE42" s="215"/>
      <c r="BF42" s="215"/>
      <c r="BG42" s="215"/>
      <c r="BH42" s="215"/>
    </row>
    <row r="43" spans="1:60" outlineLevel="1" x14ac:dyDescent="0.2">
      <c r="A43" s="234">
        <v>18</v>
      </c>
      <c r="B43" s="235" t="s">
        <v>150</v>
      </c>
      <c r="C43" s="245" t="s">
        <v>151</v>
      </c>
      <c r="D43" s="236" t="s">
        <v>98</v>
      </c>
      <c r="E43" s="237">
        <v>2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9"/>
      <c r="S43" s="239" t="s">
        <v>99</v>
      </c>
      <c r="T43" s="240" t="s">
        <v>100</v>
      </c>
      <c r="U43" s="225">
        <v>0</v>
      </c>
      <c r="V43" s="225">
        <f>ROUND(E43*U43,2)</f>
        <v>0</v>
      </c>
      <c r="W43" s="225"/>
      <c r="X43" s="225" t="s">
        <v>101</v>
      </c>
      <c r="Y43" s="225" t="s">
        <v>102</v>
      </c>
      <c r="Z43" s="215"/>
      <c r="AA43" s="215"/>
      <c r="AB43" s="215"/>
      <c r="AC43" s="215"/>
      <c r="AD43" s="215"/>
      <c r="AE43" s="215"/>
      <c r="AF43" s="215"/>
      <c r="AG43" s="215" t="s">
        <v>103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ht="22.5" outlineLevel="2" x14ac:dyDescent="0.2">
      <c r="A44" s="222"/>
      <c r="B44" s="223"/>
      <c r="C44" s="246" t="s">
        <v>142</v>
      </c>
      <c r="D44" s="242"/>
      <c r="E44" s="242"/>
      <c r="F44" s="242"/>
      <c r="G44" s="242"/>
      <c r="H44" s="225"/>
      <c r="I44" s="225"/>
      <c r="J44" s="225"/>
      <c r="K44" s="225"/>
      <c r="L44" s="225"/>
      <c r="M44" s="225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25"/>
      <c r="Z44" s="215"/>
      <c r="AA44" s="215"/>
      <c r="AB44" s="215"/>
      <c r="AC44" s="215"/>
      <c r="AD44" s="215"/>
      <c r="AE44" s="215"/>
      <c r="AF44" s="215"/>
      <c r="AG44" s="215" t="s">
        <v>105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41" t="str">
        <f>C44</f>
        <v>Materiál skříně lamino tl.18mm, ABS hrany dvířek tl.2mm, ABS hrany korpusu tl.0,5mm, 1x přestavitelná police, úchytky, sokl v=50mm, kovový, rektifikovatelný</v>
      </c>
      <c r="BB44" s="215"/>
      <c r="BC44" s="215"/>
      <c r="BD44" s="215"/>
      <c r="BE44" s="215"/>
      <c r="BF44" s="215"/>
      <c r="BG44" s="215"/>
      <c r="BH44" s="215"/>
    </row>
    <row r="45" spans="1:60" outlineLevel="1" x14ac:dyDescent="0.2">
      <c r="A45" s="234">
        <v>19</v>
      </c>
      <c r="B45" s="235" t="s">
        <v>152</v>
      </c>
      <c r="C45" s="245" t="s">
        <v>153</v>
      </c>
      <c r="D45" s="236" t="s">
        <v>98</v>
      </c>
      <c r="E45" s="237">
        <v>10</v>
      </c>
      <c r="F45" s="238"/>
      <c r="G45" s="239">
        <f>ROUND(E45*F45,2)</f>
        <v>0</v>
      </c>
      <c r="H45" s="238"/>
      <c r="I45" s="239">
        <f>ROUND(E45*H45,2)</f>
        <v>0</v>
      </c>
      <c r="J45" s="238"/>
      <c r="K45" s="239">
        <f>ROUND(E45*J45,2)</f>
        <v>0</v>
      </c>
      <c r="L45" s="239">
        <v>21</v>
      </c>
      <c r="M45" s="239">
        <f>G45*(1+L45/100)</f>
        <v>0</v>
      </c>
      <c r="N45" s="237">
        <v>0</v>
      </c>
      <c r="O45" s="237">
        <f>ROUND(E45*N45,2)</f>
        <v>0</v>
      </c>
      <c r="P45" s="237">
        <v>0</v>
      </c>
      <c r="Q45" s="237">
        <f>ROUND(E45*P45,2)</f>
        <v>0</v>
      </c>
      <c r="R45" s="239"/>
      <c r="S45" s="239" t="s">
        <v>99</v>
      </c>
      <c r="T45" s="240" t="s">
        <v>100</v>
      </c>
      <c r="U45" s="225">
        <v>0</v>
      </c>
      <c r="V45" s="225">
        <f>ROUND(E45*U45,2)</f>
        <v>0</v>
      </c>
      <c r="W45" s="225"/>
      <c r="X45" s="225" t="s">
        <v>101</v>
      </c>
      <c r="Y45" s="225" t="s">
        <v>102</v>
      </c>
      <c r="Z45" s="215"/>
      <c r="AA45" s="215"/>
      <c r="AB45" s="215"/>
      <c r="AC45" s="215"/>
      <c r="AD45" s="215"/>
      <c r="AE45" s="215"/>
      <c r="AF45" s="215"/>
      <c r="AG45" s="215" t="s">
        <v>103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ht="22.5" outlineLevel="2" x14ac:dyDescent="0.2">
      <c r="A46" s="222"/>
      <c r="B46" s="223"/>
      <c r="C46" s="246" t="s">
        <v>142</v>
      </c>
      <c r="D46" s="242"/>
      <c r="E46" s="242"/>
      <c r="F46" s="242"/>
      <c r="G46" s="242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25"/>
      <c r="Z46" s="215"/>
      <c r="AA46" s="215"/>
      <c r="AB46" s="215"/>
      <c r="AC46" s="215"/>
      <c r="AD46" s="215"/>
      <c r="AE46" s="215"/>
      <c r="AF46" s="215"/>
      <c r="AG46" s="215" t="s">
        <v>105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41" t="str">
        <f>C46</f>
        <v>Materiál skříně lamino tl.18mm, ABS hrany dvířek tl.2mm, ABS hrany korpusu tl.0,5mm, 1x přestavitelná police, úchytky, sokl v=50mm, kovový, rektifikovatelný</v>
      </c>
      <c r="BB46" s="215"/>
      <c r="BC46" s="215"/>
      <c r="BD46" s="215"/>
      <c r="BE46" s="215"/>
      <c r="BF46" s="215"/>
      <c r="BG46" s="215"/>
      <c r="BH46" s="215"/>
    </row>
    <row r="47" spans="1:60" outlineLevel="1" x14ac:dyDescent="0.2">
      <c r="A47" s="234">
        <v>20</v>
      </c>
      <c r="B47" s="235" t="s">
        <v>154</v>
      </c>
      <c r="C47" s="245" t="s">
        <v>155</v>
      </c>
      <c r="D47" s="236" t="s">
        <v>98</v>
      </c>
      <c r="E47" s="237">
        <v>12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21</v>
      </c>
      <c r="M47" s="239">
        <f>G47*(1+L47/100)</f>
        <v>0</v>
      </c>
      <c r="N47" s="237">
        <v>0</v>
      </c>
      <c r="O47" s="237">
        <f>ROUND(E47*N47,2)</f>
        <v>0</v>
      </c>
      <c r="P47" s="237">
        <v>0</v>
      </c>
      <c r="Q47" s="237">
        <f>ROUND(E47*P47,2)</f>
        <v>0</v>
      </c>
      <c r="R47" s="239"/>
      <c r="S47" s="239" t="s">
        <v>99</v>
      </c>
      <c r="T47" s="240" t="s">
        <v>100</v>
      </c>
      <c r="U47" s="225">
        <v>0</v>
      </c>
      <c r="V47" s="225">
        <f>ROUND(E47*U47,2)</f>
        <v>0</v>
      </c>
      <c r="W47" s="225"/>
      <c r="X47" s="225" t="s">
        <v>101</v>
      </c>
      <c r="Y47" s="225" t="s">
        <v>102</v>
      </c>
      <c r="Z47" s="215"/>
      <c r="AA47" s="215"/>
      <c r="AB47" s="215"/>
      <c r="AC47" s="215"/>
      <c r="AD47" s="215"/>
      <c r="AE47" s="215"/>
      <c r="AF47" s="215"/>
      <c r="AG47" s="215" t="s">
        <v>103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ht="22.5" outlineLevel="2" x14ac:dyDescent="0.2">
      <c r="A48" s="222"/>
      <c r="B48" s="223"/>
      <c r="C48" s="246" t="s">
        <v>119</v>
      </c>
      <c r="D48" s="242"/>
      <c r="E48" s="242"/>
      <c r="F48" s="242"/>
      <c r="G48" s="242"/>
      <c r="H48" s="225"/>
      <c r="I48" s="225"/>
      <c r="J48" s="225"/>
      <c r="K48" s="225"/>
      <c r="L48" s="225"/>
      <c r="M48" s="225"/>
      <c r="N48" s="224"/>
      <c r="O48" s="224"/>
      <c r="P48" s="224"/>
      <c r="Q48" s="224"/>
      <c r="R48" s="225"/>
      <c r="S48" s="225"/>
      <c r="T48" s="225"/>
      <c r="U48" s="225"/>
      <c r="V48" s="225"/>
      <c r="W48" s="225"/>
      <c r="X48" s="225"/>
      <c r="Y48" s="225"/>
      <c r="Z48" s="215"/>
      <c r="AA48" s="215"/>
      <c r="AB48" s="215"/>
      <c r="AC48" s="215"/>
      <c r="AD48" s="215"/>
      <c r="AE48" s="215"/>
      <c r="AF48" s="215"/>
      <c r="AG48" s="215" t="s">
        <v>105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41" t="str">
        <f>C48</f>
        <v>Materiál lamino tl.18mm, záda skříňky jednostranně lakovaná dřevovláknitá deska, hrany dvířek ABS tl.2mm, hrany korpusu ABS tl.0,5mm, 1 stavitelná police, úchtyky</v>
      </c>
      <c r="BB48" s="215"/>
      <c r="BC48" s="215"/>
      <c r="BD48" s="215"/>
      <c r="BE48" s="215"/>
      <c r="BF48" s="215"/>
      <c r="BG48" s="215"/>
      <c r="BH48" s="215"/>
    </row>
    <row r="49" spans="1:60" outlineLevel="1" x14ac:dyDescent="0.2">
      <c r="A49" s="234">
        <v>21</v>
      </c>
      <c r="B49" s="235" t="s">
        <v>156</v>
      </c>
      <c r="C49" s="245" t="s">
        <v>157</v>
      </c>
      <c r="D49" s="236" t="s">
        <v>98</v>
      </c>
      <c r="E49" s="237">
        <v>8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7">
        <v>0</v>
      </c>
      <c r="O49" s="237">
        <f>ROUND(E49*N49,2)</f>
        <v>0</v>
      </c>
      <c r="P49" s="237">
        <v>0</v>
      </c>
      <c r="Q49" s="237">
        <f>ROUND(E49*P49,2)</f>
        <v>0</v>
      </c>
      <c r="R49" s="239"/>
      <c r="S49" s="239" t="s">
        <v>99</v>
      </c>
      <c r="T49" s="240" t="s">
        <v>100</v>
      </c>
      <c r="U49" s="225">
        <v>0</v>
      </c>
      <c r="V49" s="225">
        <f>ROUND(E49*U49,2)</f>
        <v>0</v>
      </c>
      <c r="W49" s="225"/>
      <c r="X49" s="225" t="s">
        <v>101</v>
      </c>
      <c r="Y49" s="225" t="s">
        <v>102</v>
      </c>
      <c r="Z49" s="215"/>
      <c r="AA49" s="215"/>
      <c r="AB49" s="215"/>
      <c r="AC49" s="215"/>
      <c r="AD49" s="215"/>
      <c r="AE49" s="215"/>
      <c r="AF49" s="215"/>
      <c r="AG49" s="215" t="s">
        <v>103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2" x14ac:dyDescent="0.2">
      <c r="A50" s="222"/>
      <c r="B50" s="223"/>
      <c r="C50" s="246" t="s">
        <v>158</v>
      </c>
      <c r="D50" s="242"/>
      <c r="E50" s="242"/>
      <c r="F50" s="242"/>
      <c r="G50" s="242"/>
      <c r="H50" s="225"/>
      <c r="I50" s="225"/>
      <c r="J50" s="225"/>
      <c r="K50" s="225"/>
      <c r="L50" s="225"/>
      <c r="M50" s="225"/>
      <c r="N50" s="224"/>
      <c r="O50" s="224"/>
      <c r="P50" s="224"/>
      <c r="Q50" s="224"/>
      <c r="R50" s="225"/>
      <c r="S50" s="225"/>
      <c r="T50" s="225"/>
      <c r="U50" s="225"/>
      <c r="V50" s="225"/>
      <c r="W50" s="225"/>
      <c r="X50" s="225"/>
      <c r="Y50" s="225"/>
      <c r="Z50" s="215"/>
      <c r="AA50" s="215"/>
      <c r="AB50" s="215"/>
      <c r="AC50" s="215"/>
      <c r="AD50" s="215"/>
      <c r="AE50" s="215"/>
      <c r="AF50" s="215"/>
      <c r="AG50" s="215" t="s">
        <v>105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41" t="str">
        <f>C50</f>
        <v>Materiál lamino, tl.18mm, hrany ABS korpusu a polic tl.0,5mm, 4x stavitelná police, sokl v=50mm, kovový, rektifikovatelný</v>
      </c>
      <c r="BB50" s="215"/>
      <c r="BC50" s="215"/>
      <c r="BD50" s="215"/>
      <c r="BE50" s="215"/>
      <c r="BF50" s="215"/>
      <c r="BG50" s="215"/>
      <c r="BH50" s="215"/>
    </row>
    <row r="51" spans="1:60" outlineLevel="1" x14ac:dyDescent="0.2">
      <c r="A51" s="234">
        <v>22</v>
      </c>
      <c r="B51" s="235" t="s">
        <v>159</v>
      </c>
      <c r="C51" s="245" t="s">
        <v>160</v>
      </c>
      <c r="D51" s="236" t="s">
        <v>98</v>
      </c>
      <c r="E51" s="237">
        <v>4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7">
        <v>0</v>
      </c>
      <c r="O51" s="237">
        <f>ROUND(E51*N51,2)</f>
        <v>0</v>
      </c>
      <c r="P51" s="237">
        <v>0</v>
      </c>
      <c r="Q51" s="237">
        <f>ROUND(E51*P51,2)</f>
        <v>0</v>
      </c>
      <c r="R51" s="239"/>
      <c r="S51" s="239" t="s">
        <v>99</v>
      </c>
      <c r="T51" s="240" t="s">
        <v>100</v>
      </c>
      <c r="U51" s="225">
        <v>0</v>
      </c>
      <c r="V51" s="225">
        <f>ROUND(E51*U51,2)</f>
        <v>0</v>
      </c>
      <c r="W51" s="225"/>
      <c r="X51" s="225" t="s">
        <v>114</v>
      </c>
      <c r="Y51" s="225" t="s">
        <v>102</v>
      </c>
      <c r="Z51" s="215"/>
      <c r="AA51" s="215"/>
      <c r="AB51" s="215"/>
      <c r="AC51" s="215"/>
      <c r="AD51" s="215"/>
      <c r="AE51" s="215"/>
      <c r="AF51" s="215"/>
      <c r="AG51" s="215" t="s">
        <v>115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2" x14ac:dyDescent="0.2">
      <c r="A52" s="222"/>
      <c r="B52" s="223"/>
      <c r="C52" s="246" t="s">
        <v>139</v>
      </c>
      <c r="D52" s="242"/>
      <c r="E52" s="242"/>
      <c r="F52" s="242"/>
      <c r="G52" s="242"/>
      <c r="H52" s="225"/>
      <c r="I52" s="225"/>
      <c r="J52" s="225"/>
      <c r="K52" s="225"/>
      <c r="L52" s="225"/>
      <c r="M52" s="225"/>
      <c r="N52" s="224"/>
      <c r="O52" s="224"/>
      <c r="P52" s="224"/>
      <c r="Q52" s="224"/>
      <c r="R52" s="225"/>
      <c r="S52" s="225"/>
      <c r="T52" s="225"/>
      <c r="U52" s="225"/>
      <c r="V52" s="225"/>
      <c r="W52" s="225"/>
      <c r="X52" s="225"/>
      <c r="Y52" s="225"/>
      <c r="Z52" s="215"/>
      <c r="AA52" s="215"/>
      <c r="AB52" s="215"/>
      <c r="AC52" s="215"/>
      <c r="AD52" s="215"/>
      <c r="AE52" s="215"/>
      <c r="AF52" s="215"/>
      <c r="AG52" s="215" t="s">
        <v>105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41" t="str">
        <f>C52</f>
        <v>Materiál pracovní desky lamino tl.25mm, hrany ABS tl.2mm, kostra kovová, výškově stavitelné nožky umožňující skryté vedení kabeláže</v>
      </c>
      <c r="BB52" s="215"/>
      <c r="BC52" s="215"/>
      <c r="BD52" s="215"/>
      <c r="BE52" s="215"/>
      <c r="BF52" s="215"/>
      <c r="BG52" s="215"/>
      <c r="BH52" s="215"/>
    </row>
    <row r="53" spans="1:60" outlineLevel="1" x14ac:dyDescent="0.2">
      <c r="A53" s="234">
        <v>23</v>
      </c>
      <c r="B53" s="235" t="s">
        <v>161</v>
      </c>
      <c r="C53" s="245" t="s">
        <v>162</v>
      </c>
      <c r="D53" s="236" t="s">
        <v>98</v>
      </c>
      <c r="E53" s="237">
        <v>5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7">
        <v>0</v>
      </c>
      <c r="O53" s="237">
        <f>ROUND(E53*N53,2)</f>
        <v>0</v>
      </c>
      <c r="P53" s="237">
        <v>0</v>
      </c>
      <c r="Q53" s="237">
        <f>ROUND(E53*P53,2)</f>
        <v>0</v>
      </c>
      <c r="R53" s="239"/>
      <c r="S53" s="239" t="s">
        <v>99</v>
      </c>
      <c r="T53" s="240" t="s">
        <v>100</v>
      </c>
      <c r="U53" s="225">
        <v>0</v>
      </c>
      <c r="V53" s="225">
        <f>ROUND(E53*U53,2)</f>
        <v>0</v>
      </c>
      <c r="W53" s="225"/>
      <c r="X53" s="225" t="s">
        <v>101</v>
      </c>
      <c r="Y53" s="225" t="s">
        <v>102</v>
      </c>
      <c r="Z53" s="215"/>
      <c r="AA53" s="215"/>
      <c r="AB53" s="215"/>
      <c r="AC53" s="215"/>
      <c r="AD53" s="215"/>
      <c r="AE53" s="215"/>
      <c r="AF53" s="215"/>
      <c r="AG53" s="215" t="s">
        <v>103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ht="22.5" outlineLevel="2" x14ac:dyDescent="0.2">
      <c r="A54" s="222"/>
      <c r="B54" s="223"/>
      <c r="C54" s="246" t="s">
        <v>163</v>
      </c>
      <c r="D54" s="242"/>
      <c r="E54" s="242"/>
      <c r="F54" s="242"/>
      <c r="G54" s="242"/>
      <c r="H54" s="225"/>
      <c r="I54" s="225"/>
      <c r="J54" s="225"/>
      <c r="K54" s="225"/>
      <c r="L54" s="225"/>
      <c r="M54" s="225"/>
      <c r="N54" s="224"/>
      <c r="O54" s="224"/>
      <c r="P54" s="224"/>
      <c r="Q54" s="224"/>
      <c r="R54" s="225"/>
      <c r="S54" s="225"/>
      <c r="T54" s="225"/>
      <c r="U54" s="225"/>
      <c r="V54" s="225"/>
      <c r="W54" s="225"/>
      <c r="X54" s="225"/>
      <c r="Y54" s="225"/>
      <c r="Z54" s="215"/>
      <c r="AA54" s="215"/>
      <c r="AB54" s="215"/>
      <c r="AC54" s="215"/>
      <c r="AD54" s="215"/>
      <c r="AE54" s="215"/>
      <c r="AF54" s="215"/>
      <c r="AG54" s="215" t="s">
        <v>105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41" t="str">
        <f>C54</f>
        <v>Materiál pracovní desky lamino tl.25mm, hrany ABS tl.2mm, 3 sloupky s elektromotorem s rozsahem nastavení 580-1235mm, nosnost 150kg, kabelové průchodky, možný výřez pro sloup</v>
      </c>
      <c r="BB54" s="215"/>
      <c r="BC54" s="215"/>
      <c r="BD54" s="215"/>
      <c r="BE54" s="215"/>
      <c r="BF54" s="215"/>
      <c r="BG54" s="215"/>
      <c r="BH54" s="215"/>
    </row>
    <row r="55" spans="1:60" outlineLevel="1" x14ac:dyDescent="0.2">
      <c r="A55" s="234">
        <v>24</v>
      </c>
      <c r="B55" s="235" t="s">
        <v>164</v>
      </c>
      <c r="C55" s="245" t="s">
        <v>165</v>
      </c>
      <c r="D55" s="236" t="s">
        <v>98</v>
      </c>
      <c r="E55" s="237">
        <v>4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21</v>
      </c>
      <c r="M55" s="239">
        <f>G55*(1+L55/100)</f>
        <v>0</v>
      </c>
      <c r="N55" s="237">
        <v>0</v>
      </c>
      <c r="O55" s="237">
        <f>ROUND(E55*N55,2)</f>
        <v>0</v>
      </c>
      <c r="P55" s="237">
        <v>0</v>
      </c>
      <c r="Q55" s="237">
        <f>ROUND(E55*P55,2)</f>
        <v>0</v>
      </c>
      <c r="R55" s="239"/>
      <c r="S55" s="239" t="s">
        <v>99</v>
      </c>
      <c r="T55" s="240" t="s">
        <v>100</v>
      </c>
      <c r="U55" s="225">
        <v>0</v>
      </c>
      <c r="V55" s="225">
        <f>ROUND(E55*U55,2)</f>
        <v>0</v>
      </c>
      <c r="W55" s="225"/>
      <c r="X55" s="225" t="s">
        <v>101</v>
      </c>
      <c r="Y55" s="225" t="s">
        <v>102</v>
      </c>
      <c r="Z55" s="215"/>
      <c r="AA55" s="215"/>
      <c r="AB55" s="215"/>
      <c r="AC55" s="215"/>
      <c r="AD55" s="215"/>
      <c r="AE55" s="215"/>
      <c r="AF55" s="215"/>
      <c r="AG55" s="215" t="s">
        <v>103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ht="22.5" outlineLevel="2" x14ac:dyDescent="0.2">
      <c r="A56" s="222"/>
      <c r="B56" s="223"/>
      <c r="C56" s="246" t="s">
        <v>104</v>
      </c>
      <c r="D56" s="242"/>
      <c r="E56" s="242"/>
      <c r="F56" s="242"/>
      <c r="G56" s="242"/>
      <c r="H56" s="225"/>
      <c r="I56" s="225"/>
      <c r="J56" s="225"/>
      <c r="K56" s="225"/>
      <c r="L56" s="225"/>
      <c r="M56" s="225"/>
      <c r="N56" s="224"/>
      <c r="O56" s="224"/>
      <c r="P56" s="224"/>
      <c r="Q56" s="224"/>
      <c r="R56" s="225"/>
      <c r="S56" s="225"/>
      <c r="T56" s="225"/>
      <c r="U56" s="225"/>
      <c r="V56" s="225"/>
      <c r="W56" s="225"/>
      <c r="X56" s="225"/>
      <c r="Y56" s="225"/>
      <c r="Z56" s="215"/>
      <c r="AA56" s="215"/>
      <c r="AB56" s="215"/>
      <c r="AC56" s="215"/>
      <c r="AD56" s="215"/>
      <c r="AE56" s="215"/>
      <c r="AF56" s="215"/>
      <c r="AG56" s="215" t="s">
        <v>105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41" t="str">
        <f>C56</f>
        <v>Materiál pracovní desky lamino tl.25mm, hrany ABS tl.2mm, kostra kovová, výškově stavitelné nožky umožňující skryté vedení kabeláže, kabelové průchodky</v>
      </c>
      <c r="BB56" s="215"/>
      <c r="BC56" s="215"/>
      <c r="BD56" s="215"/>
      <c r="BE56" s="215"/>
      <c r="BF56" s="215"/>
      <c r="BG56" s="215"/>
      <c r="BH56" s="215"/>
    </row>
    <row r="57" spans="1:60" outlineLevel="1" x14ac:dyDescent="0.2">
      <c r="A57" s="234">
        <v>25</v>
      </c>
      <c r="B57" s="235" t="s">
        <v>166</v>
      </c>
      <c r="C57" s="245" t="s">
        <v>167</v>
      </c>
      <c r="D57" s="236" t="s">
        <v>98</v>
      </c>
      <c r="E57" s="237">
        <v>3</v>
      </c>
      <c r="F57" s="238"/>
      <c r="G57" s="239">
        <f>ROUND(E57*F57,2)</f>
        <v>0</v>
      </c>
      <c r="H57" s="238"/>
      <c r="I57" s="239">
        <f>ROUND(E57*H57,2)</f>
        <v>0</v>
      </c>
      <c r="J57" s="238"/>
      <c r="K57" s="239">
        <f>ROUND(E57*J57,2)</f>
        <v>0</v>
      </c>
      <c r="L57" s="239">
        <v>21</v>
      </c>
      <c r="M57" s="239">
        <f>G57*(1+L57/100)</f>
        <v>0</v>
      </c>
      <c r="N57" s="237">
        <v>0</v>
      </c>
      <c r="O57" s="237">
        <f>ROUND(E57*N57,2)</f>
        <v>0</v>
      </c>
      <c r="P57" s="237">
        <v>0</v>
      </c>
      <c r="Q57" s="237">
        <f>ROUND(E57*P57,2)</f>
        <v>0</v>
      </c>
      <c r="R57" s="239"/>
      <c r="S57" s="239" t="s">
        <v>99</v>
      </c>
      <c r="T57" s="240" t="s">
        <v>100</v>
      </c>
      <c r="U57" s="225">
        <v>0</v>
      </c>
      <c r="V57" s="225">
        <f>ROUND(E57*U57,2)</f>
        <v>0</v>
      </c>
      <c r="W57" s="225"/>
      <c r="X57" s="225" t="s">
        <v>114</v>
      </c>
      <c r="Y57" s="225" t="s">
        <v>102</v>
      </c>
      <c r="Z57" s="215"/>
      <c r="AA57" s="215"/>
      <c r="AB57" s="215"/>
      <c r="AC57" s="215"/>
      <c r="AD57" s="215"/>
      <c r="AE57" s="215"/>
      <c r="AF57" s="215"/>
      <c r="AG57" s="215" t="s">
        <v>168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2" x14ac:dyDescent="0.2">
      <c r="A58" s="222"/>
      <c r="B58" s="223"/>
      <c r="C58" s="246" t="s">
        <v>169</v>
      </c>
      <c r="D58" s="242"/>
      <c r="E58" s="242"/>
      <c r="F58" s="242"/>
      <c r="G58" s="242"/>
      <c r="H58" s="225"/>
      <c r="I58" s="225"/>
      <c r="J58" s="225"/>
      <c r="K58" s="225"/>
      <c r="L58" s="225"/>
      <c r="M58" s="225"/>
      <c r="N58" s="224"/>
      <c r="O58" s="224"/>
      <c r="P58" s="224"/>
      <c r="Q58" s="224"/>
      <c r="R58" s="225"/>
      <c r="S58" s="225"/>
      <c r="T58" s="225"/>
      <c r="U58" s="225"/>
      <c r="V58" s="225"/>
      <c r="W58" s="225"/>
      <c r="X58" s="225"/>
      <c r="Y58" s="225"/>
      <c r="Z58" s="215"/>
      <c r="AA58" s="215"/>
      <c r="AB58" s="215"/>
      <c r="AC58" s="215"/>
      <c r="AD58" s="215"/>
      <c r="AE58" s="215"/>
      <c r="AF58" s="215"/>
      <c r="AG58" s="215" t="s">
        <v>105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3" x14ac:dyDescent="0.2">
      <c r="A59" s="222"/>
      <c r="B59" s="223"/>
      <c r="C59" s="247" t="s">
        <v>170</v>
      </c>
      <c r="D59" s="243"/>
      <c r="E59" s="243"/>
      <c r="F59" s="243"/>
      <c r="G59" s="243"/>
      <c r="H59" s="225"/>
      <c r="I59" s="225"/>
      <c r="J59" s="225"/>
      <c r="K59" s="225"/>
      <c r="L59" s="225"/>
      <c r="M59" s="225"/>
      <c r="N59" s="224"/>
      <c r="O59" s="224"/>
      <c r="P59" s="224"/>
      <c r="Q59" s="224"/>
      <c r="R59" s="225"/>
      <c r="S59" s="225"/>
      <c r="T59" s="225"/>
      <c r="U59" s="225"/>
      <c r="V59" s="225"/>
      <c r="W59" s="225"/>
      <c r="X59" s="225"/>
      <c r="Y59" s="225"/>
      <c r="Z59" s="215"/>
      <c r="AA59" s="215"/>
      <c r="AB59" s="215"/>
      <c r="AC59" s="215"/>
      <c r="AD59" s="215"/>
      <c r="AE59" s="215"/>
      <c r="AF59" s="215"/>
      <c r="AG59" s="215" t="s">
        <v>105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x14ac:dyDescent="0.2">
      <c r="A60" s="3"/>
      <c r="B60" s="4"/>
      <c r="C60" s="248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E60">
        <v>12</v>
      </c>
      <c r="AF60">
        <v>21</v>
      </c>
      <c r="AG60" t="s">
        <v>80</v>
      </c>
    </row>
    <row r="61" spans="1:60" x14ac:dyDescent="0.2">
      <c r="A61" s="218"/>
      <c r="B61" s="219" t="s">
        <v>29</v>
      </c>
      <c r="C61" s="249"/>
      <c r="D61" s="220"/>
      <c r="E61" s="221"/>
      <c r="F61" s="221"/>
      <c r="G61" s="233">
        <f>G8</f>
        <v>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AE61">
        <f>SUMIF(L7:L59,AE60,G7:G59)</f>
        <v>0</v>
      </c>
      <c r="AF61">
        <f>SUMIF(L7:L59,AF60,G7:G59)</f>
        <v>0</v>
      </c>
      <c r="AG61" t="s">
        <v>171</v>
      </c>
    </row>
    <row r="62" spans="1:60" x14ac:dyDescent="0.2">
      <c r="C62" s="250"/>
      <c r="D62" s="10"/>
      <c r="AG62" t="s">
        <v>172</v>
      </c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eaNlRM/j/yDfeVybgUsNxitzdod/Tes3BCKxEnsSNZrHSn1iuzSztI52VEPYqIaE0s+mmQjtNi8XwnPjynGRQ==" saltValue="oVyLUATc7yXWIVC9gNENfg==" spinCount="100000" sheet="1" formatRows="0"/>
  <mergeCells count="30">
    <mergeCell ref="C50:G50"/>
    <mergeCell ref="C52:G52"/>
    <mergeCell ref="C54:G54"/>
    <mergeCell ref="C56:G56"/>
    <mergeCell ref="C58:G58"/>
    <mergeCell ref="C59:G59"/>
    <mergeCell ref="C38:G38"/>
    <mergeCell ref="C40:G40"/>
    <mergeCell ref="C42:G42"/>
    <mergeCell ref="C44:G44"/>
    <mergeCell ref="C46:G46"/>
    <mergeCell ref="C48:G48"/>
    <mergeCell ref="C26:G26"/>
    <mergeCell ref="C28:G28"/>
    <mergeCell ref="C30:G30"/>
    <mergeCell ref="C32:G32"/>
    <mergeCell ref="C34:G34"/>
    <mergeCell ref="C36:G36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19544547465c62a1384639bfb8523264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ec50c24212fe8b47600ee8a5c952b3e6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32C2D8-D79B-42D2-AA2A-9076B259A5C4}"/>
</file>

<file path=customXml/itemProps2.xml><?xml version="1.0" encoding="utf-8"?>
<ds:datastoreItem xmlns:ds="http://schemas.openxmlformats.org/officeDocument/2006/customXml" ds:itemID="{634271E5-BB66-4A51-B21E-4D963771B1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D.3 D.3.1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'D.3 D.3.1 Pol'!Názvy_tisku</vt:lpstr>
      <vt:lpstr>oadresa</vt:lpstr>
      <vt:lpstr>Stavba!Objednatel</vt:lpstr>
      <vt:lpstr>Stavba!Objekt</vt:lpstr>
      <vt:lpstr>'D.3 D.3.1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Plesníková</dc:creator>
  <cp:lastModifiedBy>Jana Plesníková</cp:lastModifiedBy>
  <cp:lastPrinted>2019-03-19T12:27:02Z</cp:lastPrinted>
  <dcterms:created xsi:type="dcterms:W3CDTF">2009-04-08T07:15:50Z</dcterms:created>
  <dcterms:modified xsi:type="dcterms:W3CDTF">2024-07-01T12:28:37Z</dcterms:modified>
</cp:coreProperties>
</file>