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FAKULTY/LF/01_LF-Dodavky/13_Interier_C03/ZD/Kancelarsky_nabytek/02_Vysvetleni_ZD/Vysvetleni_ZD_1/"/>
    </mc:Choice>
  </mc:AlternateContent>
  <xr:revisionPtr revIDLastSave="69" documentId="13_ncr:1_{397C23A0-5551-446B-8FF4-FC6AE6540EAE}" xr6:coauthVersionLast="47" xr6:coauthVersionMax="47" xr10:uidLastSave="{47887480-C88B-4491-AE25-A5C8923BD5E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3 D.3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'D.3 D.3.1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'D.3 D.3.1 Pol'!$A$1:$Y$73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8" i="12" l="1"/>
  <c r="O68" i="12"/>
  <c r="K68" i="12"/>
  <c r="I68" i="12"/>
  <c r="G68" i="12"/>
  <c r="M68" i="12" s="1"/>
  <c r="Q66" i="12"/>
  <c r="O66" i="12"/>
  <c r="K66" i="12"/>
  <c r="I66" i="12"/>
  <c r="G66" i="12"/>
  <c r="M66" i="12" s="1"/>
  <c r="BA65" i="12"/>
  <c r="BA63" i="12"/>
  <c r="BA61" i="12"/>
  <c r="BA59" i="12"/>
  <c r="BA57" i="12"/>
  <c r="BA55" i="12"/>
  <c r="BA53" i="12"/>
  <c r="BA51" i="12"/>
  <c r="BA49" i="12"/>
  <c r="BA47" i="12"/>
  <c r="BA45" i="12"/>
  <c r="BA43" i="12"/>
  <c r="BA41" i="12"/>
  <c r="BA39" i="12"/>
  <c r="BA37" i="12"/>
  <c r="BA35" i="12"/>
  <c r="BA33" i="12"/>
  <c r="BA31" i="12"/>
  <c r="BA27" i="12"/>
  <c r="BA25" i="12"/>
  <c r="BA23" i="12"/>
  <c r="BA21" i="12"/>
  <c r="BA19" i="12"/>
  <c r="BA17" i="12"/>
  <c r="BA15" i="12"/>
  <c r="BA13" i="12"/>
  <c r="BA11" i="12"/>
  <c r="G10" i="12"/>
  <c r="M10" i="12" s="1"/>
  <c r="I10" i="12"/>
  <c r="K10" i="12"/>
  <c r="O10" i="12"/>
  <c r="Q10" i="12"/>
  <c r="V10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AE72" i="12"/>
  <c r="F42" i="1" s="1"/>
  <c r="I20" i="1"/>
  <c r="I19" i="1"/>
  <c r="I18" i="1"/>
  <c r="I16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M64" i="12" l="1"/>
  <c r="M8" i="12" s="1"/>
  <c r="G8" i="12"/>
  <c r="AF72" i="12"/>
  <c r="G42" i="1" s="1"/>
  <c r="I42" i="1" s="1"/>
  <c r="Q8" i="12"/>
  <c r="F39" i="1"/>
  <c r="F43" i="1" s="1"/>
  <c r="G23" i="1" s="1"/>
  <c r="K8" i="12"/>
  <c r="I8" i="12"/>
  <c r="F41" i="1"/>
  <c r="O8" i="12"/>
  <c r="V8" i="12"/>
  <c r="G41" i="1" l="1"/>
  <c r="I41" i="1" s="1"/>
  <c r="G39" i="1"/>
  <c r="G43" i="1" s="1"/>
  <c r="G25" i="1" s="1"/>
  <c r="A27" i="1" s="1"/>
  <c r="I53" i="1"/>
  <c r="G72" i="12"/>
  <c r="I39" i="1" l="1"/>
  <c r="I43" i="1" s="1"/>
  <c r="J42" i="1" s="1"/>
  <c r="G28" i="1"/>
  <c r="G27" i="1" s="1"/>
  <c r="G29" i="1" s="1"/>
  <c r="A28" i="1"/>
  <c r="I17" i="1"/>
  <c r="I21" i="1" s="1"/>
  <c r="I54" i="1"/>
  <c r="J53" i="1" s="1"/>
  <c r="J54" i="1" s="1"/>
  <c r="J39" i="1" l="1"/>
  <c r="J43" i="1" s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23D1E870-819C-4A42-A0E7-3907F0C7596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8589A8F-93ED-4B0E-A2A9-B0882B2AD9C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<sst xmlns="http://schemas.openxmlformats.org/spreadsheetml/2006/main" count="426" uniqueCount="185">
  <si>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</si>
  <si>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</si>
  <si>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</si>
  <si>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</si>
  <si>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</si>
  <si>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</si>
  <si>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</si>
  <si>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</si>
  <si>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</si>
  <si>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</si>
  <si>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</si>
  <si>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</si>
  <si>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</si>
  <si>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</si>
  <si>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</si>
  <si>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</si>
  <si>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</si>
  <si>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</si>
  <si>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</si>
  <si>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</si>
  <si>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</si>
  <si>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</si>
  <si>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</si>
  <si>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</si>
  <si>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</si>
  <si>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</si>
  <si>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</si>
  <si>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</si>
  <si>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</si>
  <si>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</si>
  <si>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</si>
  <si>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</si>
  <si>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</si>
  <si>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</si>
  <si>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</si>
  <si>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</si>
  <si>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</si>
  <si>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</si>
  <si>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</si>
  <si>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</si>
  <si>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</si>
  <si>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</si>
  <si>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</si>
  <si>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D.3.1</t>
  </si>
  <si>
    <t>Kancelářský nábytek</t>
  </si>
  <si>
    <t>D.3</t>
  </si>
  <si>
    <t xml:space="preserve">Interiérové vybavení </t>
  </si>
  <si>
    <t>Objekt:</t>
  </si>
  <si>
    <t>Rozpočet:</t>
  </si>
  <si>
    <t>K23051016</t>
  </si>
  <si>
    <t xml:space="preserve">Úpravy pavilonu C03 v Univerzitním kampusu Bohunice		</t>
  </si>
  <si>
    <t>21.8.2024</t>
  </si>
  <si>
    <t>Stavba</t>
  </si>
  <si>
    <t>Stavební objekt</t>
  </si>
  <si>
    <t>Celkem za stavbu</t>
  </si>
  <si>
    <t>CZK</t>
  </si>
  <si>
    <t>#POPS</t>
  </si>
  <si>
    <t xml:space="preserve">Popis stavby: K23051016 - Úpravy pavilonu C03 v Univerzitním kampusu Bohunice		</t>
  </si>
  <si>
    <t>#POPO</t>
  </si>
  <si>
    <t xml:space="preserve">Popis objektu: D.3 - Interiérové vybavení </t>
  </si>
  <si>
    <t>#POPR</t>
  </si>
  <si>
    <t>Popis rozpočtu: D.3.1 - Kancelářský nábytek</t>
  </si>
  <si>
    <t>Rekapitulace dílů</t>
  </si>
  <si>
    <t>Typ dílu</t>
  </si>
  <si>
    <t>01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</si>
  <si>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</si>
  <si>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</si>
  <si>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</si>
  <si>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</si>
  <si>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</si>
  <si>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</si>
  <si>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</si>
  <si>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</si>
  <si>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</si>
  <si>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</si>
  <si>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</si>
  <si>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</si>
  <si>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</si>
  <si>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</si>
  <si>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</si>
  <si>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</si>
  <si>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</si>
  <si>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</si>
  <si>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</si>
  <si>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</si>
  <si>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</si>
  <si>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</si>
  <si>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</si>
  <si>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</si>
  <si>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</si>
  <si>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</si>
  <si>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</si>
  <si>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</si>
  <si>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</si>
  <si>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</si>
  <si>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</si>
  <si>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PODROBNĚJŠÍ POPIS _ MUNI STANDARDY</t>
  </si>
  <si>
    <t>POP</t>
  </si>
  <si>
    <t>N27</t>
  </si>
  <si>
    <t>D+M STŮL KANCELÁŘSKÝ1800x750x750mm</t>
  </si>
  <si>
    <t>ks</t>
  </si>
  <si>
    <t>Vlastní</t>
  </si>
  <si>
    <t>Indiv</t>
  </si>
  <si>
    <t>Specifikace</t>
  </si>
  <si>
    <t>Běžná</t>
  </si>
  <si>
    <t>POL3_0</t>
  </si>
  <si>
    <t>Materiál pracovní desky lamino tl.25mm, hrany ABS tl.2mm, kostra kovová, výškově stavitelné nožky umožňující skryté vedení kabeláže, kabelové průchodky</t>
  </si>
  <si>
    <t>N28</t>
  </si>
  <si>
    <t>D+M STŮL KANCELÁŘSKÝ1500x750x750mm</t>
  </si>
  <si>
    <t>N29</t>
  </si>
  <si>
    <t>D+M STŮL KANCELÁŘSKÝ1250x750x750mm</t>
  </si>
  <si>
    <t>N30</t>
  </si>
  <si>
    <t>D+M STŮL KANCELÁŘSKÝ1200x750x750mm</t>
  </si>
  <si>
    <t>N31</t>
  </si>
  <si>
    <t>D+M KONTEJNER450x650x620mm</t>
  </si>
  <si>
    <t>Práce</t>
  </si>
  <si>
    <t>POL1_1</t>
  </si>
  <si>
    <t>Mobilní kolečkový kontejner, materiál lamino tl.18mm, hrany ABS, 4 zásuvky, centrální zamykání, 4 nábytková kolečka</t>
  </si>
  <si>
    <t>N32</t>
  </si>
  <si>
    <t>D+M SKŘÍŇ ZÁVĚSNÁ600x350x600mm</t>
  </si>
  <si>
    <t>Materiál lamino tl.18mm, záda skříňky jednostranně lakovaná dřevovláknitá deska, hrany dvířek ABS tl.2mm, hrany korpusu ABS tl.0,5mm, 1 stavitelná police, úchtyky</t>
  </si>
  <si>
    <t>N33</t>
  </si>
  <si>
    <t>D+M SKŘÍŇ ZÁVĚSNÁ OTEVŘENÁ600x350x600mm</t>
  </si>
  <si>
    <t>Materiál lamino tl.18mm, záda skříňky jednostranně lakovaná dřevovláknitá deska, hrany ABS tl.2mm, 1 stavitelná police</t>
  </si>
  <si>
    <t>N34</t>
  </si>
  <si>
    <t>D+M SKŘÍŇ500x600x1950mm</t>
  </si>
  <si>
    <t>Materiál lamino tl.18mm, hrany dvířek ABS tl.2mm, hrany korpusu a polic ABS tl.0,5mm, 4x stavitelné police, úchytky, sokl kovový, rektifikovatelný v = 50mm</t>
  </si>
  <si>
    <t>N35</t>
  </si>
  <si>
    <t>D+M SKŘÍŇ700x600x1900mm</t>
  </si>
  <si>
    <t>N36</t>
  </si>
  <si>
    <t>D+M VĚŠÁK500x1800x18mm</t>
  </si>
  <si>
    <t>Materiál lamino tl.18mm, hrana ABS tl.2mm, kotvená do stěny, 5x věšákové dvojháčky dl.120mm</t>
  </si>
  <si>
    <t>N37</t>
  </si>
  <si>
    <t>D+M ŽIDLE OTOČNÁ</t>
  </si>
  <si>
    <t>Materiál - sedák potažen odolnou látkou, opěrka kvalitní síťovina,mechanika s plynulým nastavení výšky sedáku plynovým pístem, plastový zesílený kříž, tvrdá kolečka na měkké podlahy, područky plastové, nosnost 130 kg</t>
  </si>
  <si>
    <t>N38</t>
  </si>
  <si>
    <t>D+M ŽIDLE</t>
  </si>
  <si>
    <t>Materiál - konstrukce z ocelových oválných trubek (30 x 15 mm), povrchová úprava práškovou barvou, plastové koncovky nohou, čalounění: 100% polyester, plastové kryty zad a sedáku, nosnost 120 kg</t>
  </si>
  <si>
    <t>N39</t>
  </si>
  <si>
    <t>D+M STŮL800x600x750mm</t>
  </si>
  <si>
    <t>Materiál pracovní desky lamino tl.25mm, hrany ABS tl.2mm, kostra kovová, výškově stavitelné nožky umožňující skryté vedení kabeláže</t>
  </si>
  <si>
    <t>N40</t>
  </si>
  <si>
    <t>D+M SKŘÍŇ NÍZKÁ800x500x900mm</t>
  </si>
  <si>
    <t>Materiál skříně lamino tl.18mm, ABS hrany dvířek tl.2mm, ABS hrany korpusu tl.0,5mm, 1x přestavitelná police, úchytky, sokl v=50mm, kovový, rektifikovatelný</t>
  </si>
  <si>
    <t>N41</t>
  </si>
  <si>
    <t>D+M SKŘÍŇ DŘEZOVÁ800x600x900mm</t>
  </si>
  <si>
    <t>N42</t>
  </si>
  <si>
    <t>D+M STŮL900x900x750mm</t>
  </si>
  <si>
    <t>N43</t>
  </si>
  <si>
    <t>D+M SKŘÍŇ ZÁVĚSNÁ OTEVŘENÁ900x350x600mm</t>
  </si>
  <si>
    <t>N44</t>
  </si>
  <si>
    <t>D+M SKŘÍŇ NÍZKÁ900x600x900mm</t>
  </si>
  <si>
    <t>N45</t>
  </si>
  <si>
    <t>D+M SKŘÍŇ NÍZKÁ800x600x900mm</t>
  </si>
  <si>
    <t>N46</t>
  </si>
  <si>
    <t>D+M SKŘÍŇ ZÁVĚSNÁ, 800x350x450mm</t>
  </si>
  <si>
    <t>Nachový</t>
  </si>
  <si>
    <t>N48</t>
  </si>
  <si>
    <t>D+M SKŘÍŇ POLICOVÁ OTEVŘENÁ800x400x1900mm</t>
  </si>
  <si>
    <t>Materiál lamino, tl.18mm, hrany ABS korpusu a polic tl.0,5mm, 4x stavitelná police, sokl v=50mm, kovový, rektifikovatelný</t>
  </si>
  <si>
    <t>N51</t>
  </si>
  <si>
    <t>D+M STŮL900x600x750mm</t>
  </si>
  <si>
    <t>N69</t>
  </si>
  <si>
    <t>D+M STŮL ROHOVÝ1400x1400x700mm</t>
  </si>
  <si>
    <t>N78</t>
  </si>
  <si>
    <t>D+M STŮL KANCELÁŘSKÝ1500x700x750mm</t>
  </si>
  <si>
    <t>N90</t>
  </si>
  <si>
    <t>D+M SKŘÍŇ ZÁVĚSNÁ, 600x350x450mm</t>
  </si>
  <si>
    <t>POL1_</t>
  </si>
  <si>
    <t>T01</t>
  </si>
  <si>
    <t>D+M LEDNICE + MRAZÁK</t>
  </si>
  <si>
    <t>Chladnička s mrazničkou, volně stojící, nastavitelné police, manuální ovládání, nastavitelný termostat, LED osvětlení, možnost změny směru otvírání dveří, min.270l/80l, mrazící box dole, energetická třída A, nerezová</t>
  </si>
  <si>
    <t>T02</t>
  </si>
  <si>
    <t>D+M LEDNICE</t>
  </si>
  <si>
    <t>T03</t>
  </si>
  <si>
    <t>D+M MYČKA</t>
  </si>
  <si>
    <t>SUM</t>
  </si>
  <si>
    <t>END</t>
  </si>
  <si>
    <t>Materiál pracovní desky lamino tl.25mm, hrany ABS tl.2mm, 3 sloupky s elektromotorem s rozsahem nastavení 580-1235mm, nosnost 150kg, kabelové průchodky, výřez pro sloup, včetně osazení výsuvného sloupku.</t>
  </si>
  <si>
    <t>viz. MUNI standard</t>
  </si>
  <si>
    <t>D+M  Pracovní plocha z postformingu - světle šedé barvy blízké RAL 7047, pohledová výška desky 40 mm. Rozměr 3200/600 mm.</t>
  </si>
  <si>
    <t>Materiál skříně lamino tl.18mm, hrany ABS, pracovní deska nerez AISI 304,  dřez s odkládací plochou (dle MUNI standard), stojánková směšovací baterie, úchytky, sokl v=50mm, kovový, rektifikovatelný, korpusu pod dřezem umístěn výsuvný sorter pro korpusy šířky 600, se třemi popř. čtyřmi nádobami na tříděný odpad, nádoby
plastové, kryté hygienickým víkem viz. MUNI standard</t>
  </si>
  <si>
    <t>D+M  Obklad za pracovní deskou jednostranně lakované sklo; barva bílá, blízká RAL 9003, materiál tl. 4 mm, včetně výřezů pro montáž zásuvek. (viz. MUNI standard) rozměr 800/3200 mm</t>
  </si>
  <si>
    <t>Chladnička, volně stojící, nastavitelné police, manuální ovládání, nastavitelný termostat, LED osvětlení, min.80l,  energetická třída C a lépe, výška max 850mm</t>
  </si>
  <si>
    <t>Vestavná myčka - energetická třída A, program ECO, AquaStop, automatické otevírání dveří, ukládání příborů do šuplíku, indikace soli a leštidla, indikace chodu na podlaze (viz. MUNI standard)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</si>
</sst>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7" xfId="0" applyNumberFormat="1" applyFont="1" applyFill="1" applyBorder="1" applyAlignment="1">
      <alignment vertical="center"/>
    </xf>
    <xf numFmtId="4" fontId="7" fillId="5" borderId="28" xfId="0" applyNumberFormat="1" applyFont="1" applyFill="1" applyBorder="1" applyAlignment="1">
      <alignment vertical="center" wrapText="1"/>
    </xf>
    <xf numFmtId="4" fontId="10" fillId="5" borderId="29" xfId="0" applyNumberFormat="1" applyFont="1" applyFill="1" applyBorder="1" applyAlignment="1">
      <alignment horizontal="center" vertical="center" wrapText="1" shrinkToFit="1"/>
    </xf>
    <xf numFmtId="4" fontId="7" fillId="5" borderId="27" xfId="0" applyNumberFormat="1" applyFont="1" applyFill="1" applyBorder="1" applyAlignment="1">
      <alignment horizontal="center" vertical="center" wrapText="1" shrinkToFit="1"/>
    </xf>
    <xf numFmtId="4" fontId="7" fillId="5" borderId="29" xfId="0" applyNumberFormat="1" applyFont="1" applyFill="1" applyBorder="1" applyAlignment="1">
      <alignment horizontal="center" vertical="center" wrapText="1" shrinkToFit="1"/>
    </xf>
    <xf numFmtId="3" fontId="7" fillId="5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1" xfId="0" applyNumberFormat="1" applyFont="1" applyBorder="1" applyAlignment="1">
      <alignment horizontal="right" vertical="center" wrapText="1" shrinkToFit="1"/>
    </xf>
    <xf numFmtId="4" fontId="3" fillId="0" borderId="31" xfId="0" applyNumberFormat="1" applyFont="1" applyBorder="1" applyAlignment="1">
      <alignment horizontal="right" vertical="center" shrinkToFit="1"/>
    </xf>
    <xf numFmtId="4" fontId="0" fillId="0" borderId="31" xfId="0" applyNumberFormat="1" applyBorder="1" applyAlignment="1">
      <alignment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8" fillId="0" borderId="30" xfId="0" applyNumberFormat="1" applyFont="1" applyBorder="1" applyAlignment="1">
      <alignment vertical="center"/>
    </xf>
    <xf numFmtId="4" fontId="8" fillId="0" borderId="31" xfId="0" applyNumberFormat="1" applyFont="1" applyBorder="1" applyAlignment="1">
      <alignment vertical="center" wrapText="1" shrinkToFit="1"/>
    </xf>
    <xf numFmtId="4" fontId="8" fillId="0" borderId="31" xfId="0" applyNumberFormat="1" applyFont="1" applyBorder="1" applyAlignment="1">
      <alignment vertical="center" shrinkToFit="1"/>
    </xf>
    <xf numFmtId="4" fontId="8" fillId="0" borderId="32" xfId="0" applyNumberFormat="1" applyFont="1" applyBorder="1" applyAlignment="1">
      <alignment vertical="center" shrinkToFit="1"/>
    </xf>
    <xf numFmtId="3" fontId="8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1" xfId="0" applyNumberFormat="1" applyBorder="1" applyAlignment="1">
      <alignment vertical="center" wrapText="1" shrinkToFit="1"/>
    </xf>
    <xf numFmtId="4" fontId="15" fillId="3" borderId="34" xfId="0" applyNumberFormat="1" applyFont="1" applyFill="1" applyBorder="1" applyAlignment="1">
      <alignment vertical="center" wrapText="1" shrinkToFit="1"/>
    </xf>
    <xf numFmtId="4" fontId="15" fillId="3" borderId="34" xfId="0" applyNumberFormat="1" applyFont="1" applyFill="1" applyBorder="1" applyAlignment="1">
      <alignment vertical="center" shrinkToFit="1"/>
    </xf>
    <xf numFmtId="4" fontId="0" fillId="3" borderId="35" xfId="0" applyNumberFormat="1" applyFill="1" applyBorder="1" applyAlignment="1">
      <alignment vertical="center" shrinkToFit="1"/>
    </xf>
    <xf numFmtId="3" fontId="0" fillId="3" borderId="35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7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49" fontId="7" fillId="0" borderId="30" xfId="0" applyNumberFormat="1" applyFont="1" applyBorder="1" applyAlignment="1">
      <alignment vertical="center"/>
    </xf>
    <xf numFmtId="0" fontId="7" fillId="3" borderId="33" xfId="0" applyFont="1" applyFill="1" applyBorder="1" applyAlignment="1">
      <alignment vertical="center"/>
    </xf>
    <xf numFmtId="0" fontId="7" fillId="3" borderId="33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 wrapText="1"/>
    </xf>
    <xf numFmtId="164" fontId="7" fillId="0" borderId="32" xfId="0" applyNumberFormat="1" applyFont="1" applyBorder="1" applyAlignment="1">
      <alignment vertical="center"/>
    </xf>
    <xf numFmtId="164" fontId="7" fillId="3" borderId="35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2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vertical="center"/>
    </xf>
    <xf numFmtId="4" fontId="7" fillId="3" borderId="35" xfId="0" applyNumberFormat="1" applyFont="1" applyFill="1" applyBorder="1" applyAlignment="1">
      <alignment horizontal="center" vertical="center"/>
    </xf>
    <xf numFmtId="4" fontId="7" fillId="3" borderId="35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6" xfId="0" applyFont="1" applyBorder="1" applyAlignment="1">
      <alignment vertical="top"/>
    </xf>
    <xf numFmtId="49" fontId="17" fillId="0" borderId="37" xfId="0" applyNumberFormat="1" applyFont="1" applyBorder="1" applyAlignment="1">
      <alignment vertical="top"/>
    </xf>
    <xf numFmtId="0" fontId="17" fillId="0" borderId="37" xfId="0" applyFont="1" applyBorder="1" applyAlignment="1">
      <alignment horizontal="center" vertical="top" shrinkToFit="1"/>
    </xf>
    <xf numFmtId="165" fontId="17" fillId="0" borderId="37" xfId="0" applyNumberFormat="1" applyFont="1" applyBorder="1" applyAlignment="1">
      <alignment vertical="top" shrinkToFit="1"/>
    </xf>
    <xf numFmtId="4" fontId="17" fillId="4" borderId="37" xfId="0" applyNumberFormat="1" applyFont="1" applyFill="1" applyBorder="1" applyAlignment="1" applyProtection="1">
      <alignment vertical="top" shrinkToFit="1"/>
      <protection locked="0"/>
    </xf>
    <xf numFmtId="4" fontId="17" fillId="0" borderId="37" xfId="0" applyNumberFormat="1" applyFont="1" applyBorder="1" applyAlignment="1">
      <alignment vertical="top" shrinkToFit="1"/>
    </xf>
    <xf numFmtId="4" fontId="17" fillId="0" borderId="38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17" fillId="0" borderId="3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0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4" fontId="0" fillId="0" borderId="31" xfId="0" applyNumberFormat="1" applyBorder="1" applyAlignment="1">
      <alignment vertical="center" wrapText="1"/>
    </xf>
    <xf numFmtId="4" fontId="8" fillId="0" borderId="31" xfId="0" applyNumberFormat="1" applyFont="1" applyBorder="1" applyAlignment="1">
      <alignment vertical="center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1" t="s">
        <v>39</v>
      </c>
      <c r="B2" s="181"/>
      <c r="C2" s="181"/>
      <c r="D2" s="181"/>
      <c r="E2" s="181"/>
      <c r="F2" s="181"/>
      <c r="G2" s="181"/>
    </row>
  </sheetData>
  <sheetProtection algorithmName="SHA-512" hashValue="VvTC40n4ucPUAqHYb+e1/X50fkBX6lfevlytu6u7oOqhqazCeKwBLa+rwglbjALMtu7CIvvdvQwv+HcDDDnJCg==" saltValue="BNAiSw7MKtKh2ywjs4wTs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opLeftCell="B1" zoomScaleNormal="100" zoomScaleSheetLayoutView="75" workbookViewId="0">
      <selection activeCell="I53" sqref="I5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82" t="s">
        <v>41</v>
      </c>
      <c r="C1" s="183"/>
      <c r="D1" s="183"/>
      <c r="E1" s="183"/>
      <c r="F1" s="183"/>
      <c r="G1" s="183"/>
      <c r="H1" s="183"/>
      <c r="I1" s="183"/>
      <c r="J1" s="184"/>
    </row>
    <row r="2" spans="1:15" ht="36" customHeight="1" x14ac:dyDescent="0.2">
      <c r="A2" s="2"/>
      <c r="B2" s="77" t="s">
        <v>22</v>
      </c>
      <c r="C2" s="78"/>
      <c r="D2" s="79" t="s">
        <v>49</v>
      </c>
      <c r="E2" s="191" t="s">
        <v>50</v>
      </c>
      <c r="F2" s="192"/>
      <c r="G2" s="192"/>
      <c r="H2" s="192"/>
      <c r="I2" s="192"/>
      <c r="J2" s="193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194" t="s">
        <v>46</v>
      </c>
      <c r="F3" s="195"/>
      <c r="G3" s="195"/>
      <c r="H3" s="195"/>
      <c r="I3" s="195"/>
      <c r="J3" s="196"/>
    </row>
    <row r="4" spans="1:15" ht="23.25" customHeight="1" x14ac:dyDescent="0.2">
      <c r="A4" s="76">
        <v>3667</v>
      </c>
      <c r="B4" s="82" t="s">
        <v>48</v>
      </c>
      <c r="C4" s="83"/>
      <c r="D4" s="84" t="s">
        <v>43</v>
      </c>
      <c r="E4" s="204" t="s">
        <v>44</v>
      </c>
      <c r="F4" s="205"/>
      <c r="G4" s="205"/>
      <c r="H4" s="205"/>
      <c r="I4" s="205"/>
      <c r="J4" s="206"/>
    </row>
    <row r="5" spans="1:15" ht="24" customHeight="1" x14ac:dyDescent="0.2">
      <c r="A5" s="2"/>
      <c r="B5" s="31" t="s">
        <v>42</v>
      </c>
      <c r="D5" s="209"/>
      <c r="E5" s="210"/>
      <c r="F5" s="210"/>
      <c r="G5" s="21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1"/>
      <c r="E6" s="212"/>
      <c r="F6" s="212"/>
      <c r="G6" s="21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13"/>
      <c r="F7" s="214"/>
      <c r="G7" s="21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98"/>
      <c r="E11" s="198"/>
      <c r="F11" s="198"/>
      <c r="G11" s="198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03"/>
      <c r="E12" s="203"/>
      <c r="F12" s="203"/>
      <c r="G12" s="203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07"/>
      <c r="F13" s="208"/>
      <c r="G13" s="20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197"/>
      <c r="F15" s="197"/>
      <c r="G15" s="199"/>
      <c r="H15" s="199"/>
      <c r="I15" s="199" t="s">
        <v>29</v>
      </c>
      <c r="J15" s="200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188"/>
      <c r="F16" s="189"/>
      <c r="G16" s="188"/>
      <c r="H16" s="189"/>
      <c r="I16" s="188">
        <f>SUMIF(F53:F53,A16,I53:I53)+SUMIF(F53:F53,"PSU",I53:I53)</f>
        <v>0</v>
      </c>
      <c r="J16" s="190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188"/>
      <c r="F17" s="189"/>
      <c r="G17" s="188"/>
      <c r="H17" s="189"/>
      <c r="I17" s="188">
        <f>SUMIF(F53:F53,A17,I53:I53)</f>
        <v>0</v>
      </c>
      <c r="J17" s="190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188"/>
      <c r="F18" s="189"/>
      <c r="G18" s="188"/>
      <c r="H18" s="189"/>
      <c r="I18" s="188">
        <f>SUMIF(F53:F53,A18,I53:I53)</f>
        <v>0</v>
      </c>
      <c r="J18" s="190"/>
    </row>
    <row r="19" spans="1:10" ht="23.25" customHeight="1" x14ac:dyDescent="0.2">
      <c r="A19" s="143" t="s">
        <v>65</v>
      </c>
      <c r="B19" s="38" t="s">
        <v>27</v>
      </c>
      <c r="C19" s="62"/>
      <c r="D19" s="63"/>
      <c r="E19" s="188"/>
      <c r="F19" s="189"/>
      <c r="G19" s="188"/>
      <c r="H19" s="189"/>
      <c r="I19" s="188">
        <f>SUMIF(F53:F53,A19,I53:I53)</f>
        <v>0</v>
      </c>
      <c r="J19" s="190"/>
    </row>
    <row r="20" spans="1:10" ht="23.25" customHeight="1" x14ac:dyDescent="0.2">
      <c r="A20" s="143" t="s">
        <v>66</v>
      </c>
      <c r="B20" s="38" t="s">
        <v>28</v>
      </c>
      <c r="C20" s="62"/>
      <c r="D20" s="63"/>
      <c r="E20" s="188"/>
      <c r="F20" s="189"/>
      <c r="G20" s="188"/>
      <c r="H20" s="189"/>
      <c r="I20" s="188">
        <f>SUMIF(F53:F53,A20,I53:I53)</f>
        <v>0</v>
      </c>
      <c r="J20" s="190"/>
    </row>
    <row r="21" spans="1:10" ht="23.25" customHeight="1" x14ac:dyDescent="0.2">
      <c r="A21" s="2"/>
      <c r="B21" s="48" t="s">
        <v>29</v>
      </c>
      <c r="C21" s="64"/>
      <c r="D21" s="65"/>
      <c r="E21" s="201"/>
      <c r="F21" s="202"/>
      <c r="G21" s="201"/>
      <c r="H21" s="202"/>
      <c r="I21" s="201">
        <f>SUM(I16:J20)</f>
        <v>0</v>
      </c>
      <c r="J21" s="22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18">
        <f>ZakladDPHSniVypocet</f>
        <v>0</v>
      </c>
      <c r="H23" s="219"/>
      <c r="I23" s="21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16">
        <f>I23*E23/100</f>
        <v>0</v>
      </c>
      <c r="H24" s="217"/>
      <c r="I24" s="217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18">
        <f>ZakladDPHZaklVypocet</f>
        <v>0</v>
      </c>
      <c r="H25" s="219"/>
      <c r="I25" s="219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85">
        <f>I25*E25/100</f>
        <v>0</v>
      </c>
      <c r="H26" s="186"/>
      <c r="I26" s="186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187">
        <f>CenaCelkemBezDPH-(ZakladDPHSni+ZakladDPHZakl)</f>
        <v>0</v>
      </c>
      <c r="H27" s="187"/>
      <c r="I27" s="187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22">
        <f>A27</f>
        <v>0</v>
      </c>
      <c r="H28" s="222"/>
      <c r="I28" s="222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21">
        <f>ZakladDPHSni+DPHSni+ZakladDPHZakl+DPHZakl+Zaokrouhleni</f>
        <v>0</v>
      </c>
      <c r="H29" s="221"/>
      <c r="I29" s="221"/>
      <c r="J29" s="123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51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3"/>
      <c r="E34" s="224"/>
      <c r="G34" s="225"/>
      <c r="H34" s="226"/>
      <c r="I34" s="226"/>
      <c r="J34" s="25"/>
    </row>
    <row r="35" spans="1:10" ht="12.75" customHeight="1" x14ac:dyDescent="0.2">
      <c r="A35" s="2"/>
      <c r="B35" s="2"/>
      <c r="D35" s="215" t="s">
        <v>2</v>
      </c>
      <c r="E35" s="21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52</v>
      </c>
      <c r="C39" s="229"/>
      <c r="D39" s="229"/>
      <c r="E39" s="229"/>
      <c r="F39" s="100">
        <f>'D.3 D.3.1 Pol'!AE72</f>
        <v>0</v>
      </c>
      <c r="G39" s="101">
        <f>'D.3 D.3.1 Pol'!AF72</f>
        <v>0</v>
      </c>
      <c r="H39" s="102"/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5"/>
      <c r="C40" s="230" t="s">
        <v>53</v>
      </c>
      <c r="D40" s="230"/>
      <c r="E40" s="230"/>
      <c r="F40" s="106"/>
      <c r="G40" s="107"/>
      <c r="H40" s="107"/>
      <c r="I40" s="108"/>
      <c r="J40" s="109"/>
    </row>
    <row r="41" spans="1:10" ht="25.5" hidden="1" customHeight="1" x14ac:dyDescent="0.2">
      <c r="A41" s="88">
        <v>2</v>
      </c>
      <c r="B41" s="105" t="s">
        <v>45</v>
      </c>
      <c r="C41" s="230" t="s">
        <v>46</v>
      </c>
      <c r="D41" s="230"/>
      <c r="E41" s="230"/>
      <c r="F41" s="106">
        <f>'D.3 D.3.1 Pol'!AE72</f>
        <v>0</v>
      </c>
      <c r="G41" s="107">
        <f>'D.3 D.3.1 Pol'!AF72</f>
        <v>0</v>
      </c>
      <c r="H41" s="107"/>
      <c r="I41" s="108">
        <f>F41+G41+H41</f>
        <v>0</v>
      </c>
      <c r="J41" s="109" t="str">
        <f>IF(_xlfn.SINGLE(CenaCelkemVypocet)=0,"",I41/_xlfn.SINGLE(CenaCelkemVypocet)*100)</f>
        <v/>
      </c>
    </row>
    <row r="42" spans="1:10" ht="25.5" hidden="1" customHeight="1" x14ac:dyDescent="0.2">
      <c r="A42" s="88">
        <v>3</v>
      </c>
      <c r="B42" s="110" t="s">
        <v>43</v>
      </c>
      <c r="C42" s="229" t="s">
        <v>44</v>
      </c>
      <c r="D42" s="229"/>
      <c r="E42" s="229"/>
      <c r="F42" s="111">
        <f>'D.3 D.3.1 Pol'!AE72</f>
        <v>0</v>
      </c>
      <c r="G42" s="102">
        <f>'D.3 D.3.1 Pol'!AF72</f>
        <v>0</v>
      </c>
      <c r="H42" s="102"/>
      <c r="I42" s="103">
        <f>F42+G42+H42</f>
        <v>0</v>
      </c>
      <c r="J42" s="104" t="str">
        <f>IF(_xlfn.SINGLE(CenaCelkemVypocet)=0,"",I42/_xlfn.SINGLE(CenaCelkemVypocet)*100)</f>
        <v/>
      </c>
    </row>
    <row r="43" spans="1:10" ht="25.5" hidden="1" customHeight="1" x14ac:dyDescent="0.2">
      <c r="A43" s="88"/>
      <c r="B43" s="231" t="s">
        <v>54</v>
      </c>
      <c r="C43" s="232"/>
      <c r="D43" s="232"/>
      <c r="E43" s="232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">
      <c r="A45" t="s">
        <v>56</v>
      </c>
      <c r="B45" t="s">
        <v>57</v>
      </c>
    </row>
    <row r="46" spans="1:10" x14ac:dyDescent="0.2">
      <c r="A46" t="s">
        <v>58</v>
      </c>
      <c r="B46" t="s">
        <v>59</v>
      </c>
    </row>
    <row r="47" spans="1:10" x14ac:dyDescent="0.2">
      <c r="A47" t="s">
        <v>60</v>
      </c>
      <c r="B47" t="s">
        <v>61</v>
      </c>
    </row>
    <row r="50" spans="1:10" ht="15.75" x14ac:dyDescent="0.25">
      <c r="B50" s="124" t="s">
        <v>62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63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64</v>
      </c>
      <c r="C53" s="227" t="s">
        <v>44</v>
      </c>
      <c r="D53" s="228"/>
      <c r="E53" s="228"/>
      <c r="F53" s="139" t="s">
        <v>25</v>
      </c>
      <c r="G53" s="140"/>
      <c r="H53" s="140"/>
      <c r="I53" s="140">
        <f>'D.3 D.3.1 Pol'!G8</f>
        <v>0</v>
      </c>
      <c r="J53" s="136" t="str">
        <f>IF(I54=0,"",I53/I54*100)</f>
        <v/>
      </c>
    </row>
    <row r="54" spans="1:10" ht="25.5" customHeight="1" x14ac:dyDescent="0.2">
      <c r="A54" s="128"/>
      <c r="B54" s="133" t="s">
        <v>1</v>
      </c>
      <c r="C54" s="134"/>
      <c r="D54" s="135"/>
      <c r="E54" s="135"/>
      <c r="F54" s="141"/>
      <c r="G54" s="142"/>
      <c r="H54" s="142"/>
      <c r="I54" s="142">
        <f>I53</f>
        <v>0</v>
      </c>
      <c r="J54" s="137" t="str">
        <f>J53</f>
        <v/>
      </c>
    </row>
    <row r="55" spans="1:10" x14ac:dyDescent="0.2">
      <c r="F55" s="87"/>
      <c r="G55" s="87"/>
      <c r="H55" s="87"/>
      <c r="I55" s="87"/>
      <c r="J55" s="138"/>
    </row>
    <row r="56" spans="1:10" x14ac:dyDescent="0.2">
      <c r="F56" s="87"/>
      <c r="G56" s="87"/>
      <c r="H56" s="87"/>
      <c r="I56" s="87"/>
      <c r="J56" s="138"/>
    </row>
    <row r="57" spans="1:10" x14ac:dyDescent="0.2">
      <c r="F57" s="87"/>
      <c r="G57" s="87"/>
      <c r="H57" s="87"/>
      <c r="I57" s="87"/>
      <c r="J57" s="138"/>
    </row>
  </sheetData>
  <sheetProtection algorithmName="SHA-512" hashValue="PyAbMSlTpGy0F8pHzTk8wduqca/l/3YgubvLDGq7T3ISHLAYKE3prVy7NcCX23XN39B1u93+4OjEJuGwqYKwNw==" saltValue="D09JYg7VJ8jaHGUT5FtOh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3:E53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50" t="s">
        <v>7</v>
      </c>
      <c r="B2" s="49"/>
      <c r="C2" s="235"/>
      <c r="D2" s="235"/>
      <c r="E2" s="235"/>
      <c r="F2" s="235"/>
      <c r="G2" s="236"/>
    </row>
    <row r="3" spans="1:7" ht="24.95" customHeight="1" x14ac:dyDescent="0.2">
      <c r="A3" s="50" t="s">
        <v>8</v>
      </c>
      <c r="B3" s="49"/>
      <c r="C3" s="235"/>
      <c r="D3" s="235"/>
      <c r="E3" s="235"/>
      <c r="F3" s="235"/>
      <c r="G3" s="236"/>
    </row>
    <row r="4" spans="1:7" ht="24.95" customHeight="1" x14ac:dyDescent="0.2">
      <c r="A4" s="50" t="s">
        <v>9</v>
      </c>
      <c r="B4" s="49"/>
      <c r="C4" s="235"/>
      <c r="D4" s="235"/>
      <c r="E4" s="235"/>
      <c r="F4" s="235"/>
      <c r="G4" s="236"/>
    </row>
    <row r="5" spans="1:7" x14ac:dyDescent="0.2">
      <c r="B5" s="4"/>
      <c r="C5" s="5"/>
      <c r="D5" s="6"/>
    </row>
  </sheetData>
  <sheetProtection algorithmName="SHA-512" hashValue="er2y5GcUmew6z92HV7KQ7FznVVYWVGTX2UAn1fvGMGo7G3kr+1pw5F5EmQ9hSCQ06cw62u+PBurvzb0z/5NSFA==" saltValue="wUe8xm7z5VSSH50jiMIIu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0E641-D8F8-4BB2-B981-108AB69849A0}">
  <sheetPr>
    <outlinePr summaryBelow="0"/>
  </sheetPr>
  <dimension ref="A1:BH5005"/>
  <sheetViews>
    <sheetView tabSelected="1" workbookViewId="0">
      <pane ySplit="7" topLeftCell="A8" activePane="bottomLeft" state="frozen"/>
      <selection pane="bottomLeft" activeCell="AP17" sqref="AP17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39" t="s">
        <v>67</v>
      </c>
      <c r="B1" s="239"/>
      <c r="C1" s="239"/>
      <c r="D1" s="239"/>
      <c r="E1" s="239"/>
      <c r="F1" s="239"/>
      <c r="G1" s="239"/>
      <c r="AG1" t="s">
        <v>68</v>
      </c>
    </row>
    <row r="2" spans="1:60" ht="24.95" customHeight="1" x14ac:dyDescent="0.2">
      <c r="A2" s="50" t="s">
        <v>7</v>
      </c>
      <c r="B2" s="49" t="s">
        <v>49</v>
      </c>
      <c r="C2" s="240" t="s">
        <v>50</v>
      </c>
      <c r="D2" s="241"/>
      <c r="E2" s="241"/>
      <c r="F2" s="241"/>
      <c r="G2" s="242"/>
      <c r="AG2" t="s">
        <v>69</v>
      </c>
    </row>
    <row r="3" spans="1:60" ht="24.95" customHeight="1" x14ac:dyDescent="0.2">
      <c r="A3" s="50" t="s">
        <v>8</v>
      </c>
      <c r="B3" s="49" t="s">
        <v>45</v>
      </c>
      <c r="C3" s="240" t="s">
        <v>46</v>
      </c>
      <c r="D3" s="241"/>
      <c r="E3" s="241"/>
      <c r="F3" s="241"/>
      <c r="G3" s="242"/>
      <c r="AC3" s="125" t="s">
        <v>69</v>
      </c>
      <c r="AG3" t="s">
        <v>70</v>
      </c>
    </row>
    <row r="4" spans="1:60" ht="24.95" customHeight="1" x14ac:dyDescent="0.2">
      <c r="A4" s="144" t="s">
        <v>9</v>
      </c>
      <c r="B4" s="145" t="s">
        <v>43</v>
      </c>
      <c r="C4" s="243" t="s">
        <v>44</v>
      </c>
      <c r="D4" s="244"/>
      <c r="E4" s="244"/>
      <c r="F4" s="244"/>
      <c r="G4" s="245"/>
      <c r="AG4" t="s">
        <v>71</v>
      </c>
    </row>
    <row r="5" spans="1:60" x14ac:dyDescent="0.2">
      <c r="D5" s="10"/>
    </row>
    <row r="6" spans="1:60" ht="38.25" x14ac:dyDescent="0.2">
      <c r="A6" s="147" t="s">
        <v>72</v>
      </c>
      <c r="B6" s="149" t="s">
        <v>73</v>
      </c>
      <c r="C6" s="149" t="s">
        <v>74</v>
      </c>
      <c r="D6" s="148" t="s">
        <v>75</v>
      </c>
      <c r="E6" s="147" t="s">
        <v>76</v>
      </c>
      <c r="F6" s="146" t="s">
        <v>77</v>
      </c>
      <c r="G6" s="147" t="s">
        <v>29</v>
      </c>
      <c r="H6" s="150" t="s">
        <v>30</v>
      </c>
      <c r="I6" s="150" t="s">
        <v>78</v>
      </c>
      <c r="J6" s="150" t="s">
        <v>31</v>
      </c>
      <c r="K6" s="150" t="s">
        <v>79</v>
      </c>
      <c r="L6" s="150" t="s">
        <v>80</v>
      </c>
      <c r="M6" s="150" t="s">
        <v>81</v>
      </c>
      <c r="N6" s="150" t="s">
        <v>82</v>
      </c>
      <c r="O6" s="150" t="s">
        <v>83</v>
      </c>
      <c r="P6" s="150" t="s">
        <v>84</v>
      </c>
      <c r="Q6" s="150" t="s">
        <v>85</v>
      </c>
      <c r="R6" s="150" t="s">
        <v>86</v>
      </c>
      <c r="S6" s="150" t="s">
        <v>87</v>
      </c>
      <c r="T6" s="150" t="s">
        <v>88</v>
      </c>
      <c r="U6" s="150" t="s">
        <v>89</v>
      </c>
      <c r="V6" s="150" t="s">
        <v>90</v>
      </c>
      <c r="W6" s="150" t="s">
        <v>91</v>
      </c>
      <c r="X6" s="150" t="s">
        <v>92</v>
      </c>
      <c r="Y6" s="150" t="s">
        <v>93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54" t="s">
        <v>94</v>
      </c>
      <c r="B8" s="155" t="s">
        <v>64</v>
      </c>
      <c r="C8" s="175" t="s">
        <v>44</v>
      </c>
      <c r="D8" s="163"/>
      <c r="E8" s="164"/>
      <c r="F8" s="165"/>
      <c r="G8" s="165">
        <f>SUMIF(AG9:AG68,"&lt;&gt;NOR",G9:G68)</f>
        <v>0</v>
      </c>
      <c r="H8" s="165"/>
      <c r="I8" s="165">
        <f>SUM(I9:I65)</f>
        <v>0</v>
      </c>
      <c r="J8" s="165"/>
      <c r="K8" s="165">
        <f>SUM(K9:K65)</f>
        <v>0</v>
      </c>
      <c r="L8" s="165"/>
      <c r="M8" s="165">
        <f>SUM(M9:M65)</f>
        <v>0</v>
      </c>
      <c r="N8" s="164"/>
      <c r="O8" s="164">
        <f>SUM(O9:O65)</f>
        <v>0</v>
      </c>
      <c r="P8" s="164"/>
      <c r="Q8" s="164">
        <f>SUM(Q9:Q65)</f>
        <v>0</v>
      </c>
      <c r="R8" s="165"/>
      <c r="S8" s="165"/>
      <c r="T8" s="166"/>
      <c r="U8" s="162"/>
      <c r="V8" s="162">
        <f>SUM(V9:V65)</f>
        <v>0</v>
      </c>
      <c r="W8" s="162"/>
      <c r="X8" s="162"/>
      <c r="Y8" s="162"/>
      <c r="AG8" t="s">
        <v>95</v>
      </c>
    </row>
    <row r="9" spans="1:60" outlineLevel="1" x14ac:dyDescent="0.2">
      <c r="A9" s="158"/>
      <c r="B9" s="159"/>
      <c r="C9" s="237" t="s">
        <v>96</v>
      </c>
      <c r="D9" s="238"/>
      <c r="E9" s="238"/>
      <c r="F9" s="238"/>
      <c r="G9" s="238"/>
      <c r="H9" s="161"/>
      <c r="I9" s="161"/>
      <c r="J9" s="161"/>
      <c r="K9" s="161"/>
      <c r="L9" s="161"/>
      <c r="M9" s="161"/>
      <c r="N9" s="160"/>
      <c r="O9" s="160"/>
      <c r="P9" s="160"/>
      <c r="Q9" s="160"/>
      <c r="R9" s="161"/>
      <c r="S9" s="161"/>
      <c r="T9" s="161"/>
      <c r="U9" s="161"/>
      <c r="V9" s="161"/>
      <c r="W9" s="161"/>
      <c r="X9" s="161"/>
      <c r="Y9" s="161"/>
      <c r="Z9" s="151"/>
      <c r="AA9" s="151"/>
      <c r="AB9" s="151"/>
      <c r="AC9" s="151"/>
      <c r="AD9" s="151"/>
      <c r="AE9" s="151"/>
      <c r="AF9" s="151"/>
      <c r="AG9" s="151" t="s">
        <v>97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67">
        <v>1</v>
      </c>
      <c r="B10" s="168" t="s">
        <v>98</v>
      </c>
      <c r="C10" s="176" t="s">
        <v>99</v>
      </c>
      <c r="D10" s="169" t="s">
        <v>100</v>
      </c>
      <c r="E10" s="170">
        <v>62</v>
      </c>
      <c r="F10" s="171"/>
      <c r="G10" s="172">
        <f>ROUND(E10*F10,2)</f>
        <v>0</v>
      </c>
      <c r="H10" s="171"/>
      <c r="I10" s="172">
        <f>ROUND(E10*H10,2)</f>
        <v>0</v>
      </c>
      <c r="J10" s="171"/>
      <c r="K10" s="172">
        <f>ROUND(E10*J10,2)</f>
        <v>0</v>
      </c>
      <c r="L10" s="172">
        <v>21</v>
      </c>
      <c r="M10" s="172">
        <f>G10*(1+L10/100)</f>
        <v>0</v>
      </c>
      <c r="N10" s="170">
        <v>0</v>
      </c>
      <c r="O10" s="170">
        <f>ROUND(E10*N10,2)</f>
        <v>0</v>
      </c>
      <c r="P10" s="170">
        <v>0</v>
      </c>
      <c r="Q10" s="170">
        <f>ROUND(E10*P10,2)</f>
        <v>0</v>
      </c>
      <c r="R10" s="172"/>
      <c r="S10" s="172" t="s">
        <v>101</v>
      </c>
      <c r="T10" s="173" t="s">
        <v>102</v>
      </c>
      <c r="U10" s="161">
        <v>0</v>
      </c>
      <c r="V10" s="161">
        <f>ROUND(E10*U10,2)</f>
        <v>0</v>
      </c>
      <c r="W10" s="161"/>
      <c r="X10" s="161" t="s">
        <v>103</v>
      </c>
      <c r="Y10" s="161" t="s">
        <v>104</v>
      </c>
      <c r="Z10" s="151"/>
      <c r="AA10" s="151"/>
      <c r="AB10" s="151"/>
      <c r="AC10" s="151"/>
      <c r="AD10" s="151"/>
      <c r="AE10" s="151"/>
      <c r="AF10" s="151"/>
      <c r="AG10" s="151" t="s">
        <v>105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2" x14ac:dyDescent="0.2">
      <c r="A11" s="158"/>
      <c r="B11" s="159"/>
      <c r="C11" s="237" t="s">
        <v>106</v>
      </c>
      <c r="D11" s="238"/>
      <c r="E11" s="238"/>
      <c r="F11" s="238"/>
      <c r="G11" s="238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97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74" t="str">
        <f>C11</f>
        <v>Materiál pracovní desky lamino tl.25mm, hrany ABS tl.2mm, kostra kovová, výškově stavitelné nožky umožňující skryté vedení kabeláže, kabelové průchodky</v>
      </c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67">
        <v>2</v>
      </c>
      <c r="B12" s="168" t="s">
        <v>107</v>
      </c>
      <c r="C12" s="176" t="s">
        <v>108</v>
      </c>
      <c r="D12" s="169" t="s">
        <v>100</v>
      </c>
      <c r="E12" s="170">
        <v>5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0">
        <v>0</v>
      </c>
      <c r="O12" s="170">
        <f>ROUND(E12*N12,2)</f>
        <v>0</v>
      </c>
      <c r="P12" s="170">
        <v>0</v>
      </c>
      <c r="Q12" s="170">
        <f>ROUND(E12*P12,2)</f>
        <v>0</v>
      </c>
      <c r="R12" s="172"/>
      <c r="S12" s="172" t="s">
        <v>101</v>
      </c>
      <c r="T12" s="173" t="s">
        <v>102</v>
      </c>
      <c r="U12" s="161">
        <v>0</v>
      </c>
      <c r="V12" s="161">
        <f>ROUND(E12*U12,2)</f>
        <v>0</v>
      </c>
      <c r="W12" s="161"/>
      <c r="X12" s="161" t="s">
        <v>103</v>
      </c>
      <c r="Y12" s="161" t="s">
        <v>104</v>
      </c>
      <c r="Z12" s="151"/>
      <c r="AA12" s="151"/>
      <c r="AB12" s="151"/>
      <c r="AC12" s="151"/>
      <c r="AD12" s="151"/>
      <c r="AE12" s="151"/>
      <c r="AF12" s="151"/>
      <c r="AG12" s="151" t="s">
        <v>105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2" x14ac:dyDescent="0.2">
      <c r="A13" s="158"/>
      <c r="B13" s="159"/>
      <c r="C13" s="237" t="s">
        <v>106</v>
      </c>
      <c r="D13" s="238"/>
      <c r="E13" s="238"/>
      <c r="F13" s="238"/>
      <c r="G13" s="238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97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4" t="str">
        <f>C13</f>
        <v>Materiál pracovní desky lamino tl.25mm, hrany ABS tl.2mm, kostra kovová, výškově stavitelné nožky umožňující skryté vedení kabeláže, kabelové průchodky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67">
        <v>3</v>
      </c>
      <c r="B14" s="168" t="s">
        <v>109</v>
      </c>
      <c r="C14" s="176" t="s">
        <v>110</v>
      </c>
      <c r="D14" s="169" t="s">
        <v>100</v>
      </c>
      <c r="E14" s="170">
        <v>2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0">
        <v>0</v>
      </c>
      <c r="O14" s="170">
        <f>ROUND(E14*N14,2)</f>
        <v>0</v>
      </c>
      <c r="P14" s="170">
        <v>0</v>
      </c>
      <c r="Q14" s="170">
        <f>ROUND(E14*P14,2)</f>
        <v>0</v>
      </c>
      <c r="R14" s="172"/>
      <c r="S14" s="172" t="s">
        <v>101</v>
      </c>
      <c r="T14" s="173" t="s">
        <v>102</v>
      </c>
      <c r="U14" s="161">
        <v>0</v>
      </c>
      <c r="V14" s="161">
        <f>ROUND(E14*U14,2)</f>
        <v>0</v>
      </c>
      <c r="W14" s="161"/>
      <c r="X14" s="161" t="s">
        <v>103</v>
      </c>
      <c r="Y14" s="161" t="s">
        <v>104</v>
      </c>
      <c r="Z14" s="151"/>
      <c r="AA14" s="151"/>
      <c r="AB14" s="151"/>
      <c r="AC14" s="151"/>
      <c r="AD14" s="151"/>
      <c r="AE14" s="151"/>
      <c r="AF14" s="151"/>
      <c r="AG14" s="151" t="s">
        <v>105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2" x14ac:dyDescent="0.2">
      <c r="A15" s="158"/>
      <c r="B15" s="159"/>
      <c r="C15" s="237" t="s">
        <v>106</v>
      </c>
      <c r="D15" s="238"/>
      <c r="E15" s="238"/>
      <c r="F15" s="238"/>
      <c r="G15" s="238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97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74" t="str">
        <f>C15</f>
        <v>Materiál pracovní desky lamino tl.25mm, hrany ABS tl.2mm, kostra kovová, výškově stavitelné nožky umožňující skryté vedení kabeláže, kabelové průchodky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67">
        <v>4</v>
      </c>
      <c r="B16" s="168" t="s">
        <v>111</v>
      </c>
      <c r="C16" s="176" t="s">
        <v>112</v>
      </c>
      <c r="D16" s="169" t="s">
        <v>100</v>
      </c>
      <c r="E16" s="170">
        <v>5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0">
        <v>0</v>
      </c>
      <c r="O16" s="170">
        <f>ROUND(E16*N16,2)</f>
        <v>0</v>
      </c>
      <c r="P16" s="170">
        <v>0</v>
      </c>
      <c r="Q16" s="170">
        <f>ROUND(E16*P16,2)</f>
        <v>0</v>
      </c>
      <c r="R16" s="172"/>
      <c r="S16" s="172" t="s">
        <v>101</v>
      </c>
      <c r="T16" s="173" t="s">
        <v>102</v>
      </c>
      <c r="U16" s="161">
        <v>0</v>
      </c>
      <c r="V16" s="161">
        <f>ROUND(E16*U16,2)</f>
        <v>0</v>
      </c>
      <c r="W16" s="161"/>
      <c r="X16" s="161" t="s">
        <v>103</v>
      </c>
      <c r="Y16" s="161" t="s">
        <v>104</v>
      </c>
      <c r="Z16" s="151"/>
      <c r="AA16" s="151"/>
      <c r="AB16" s="151"/>
      <c r="AC16" s="151"/>
      <c r="AD16" s="151"/>
      <c r="AE16" s="151"/>
      <c r="AF16" s="151"/>
      <c r="AG16" s="151" t="s">
        <v>105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2" x14ac:dyDescent="0.2">
      <c r="A17" s="158"/>
      <c r="B17" s="159"/>
      <c r="C17" s="237" t="s">
        <v>106</v>
      </c>
      <c r="D17" s="238"/>
      <c r="E17" s="238"/>
      <c r="F17" s="238"/>
      <c r="G17" s="238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97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74" t="str">
        <f>C17</f>
        <v>Materiál pracovní desky lamino tl.25mm, hrany ABS tl.2mm, kostra kovová, výškově stavitelné nožky umožňující skryté vedení kabeláže, kabelové průchodky</v>
      </c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67">
        <v>5</v>
      </c>
      <c r="B18" s="168" t="s">
        <v>113</v>
      </c>
      <c r="C18" s="176" t="s">
        <v>114</v>
      </c>
      <c r="D18" s="169" t="s">
        <v>100</v>
      </c>
      <c r="E18" s="170">
        <v>63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0">
        <v>0</v>
      </c>
      <c r="O18" s="170">
        <f>ROUND(E18*N18,2)</f>
        <v>0</v>
      </c>
      <c r="P18" s="170">
        <v>0</v>
      </c>
      <c r="Q18" s="170">
        <f>ROUND(E18*P18,2)</f>
        <v>0</v>
      </c>
      <c r="R18" s="172"/>
      <c r="S18" s="172" t="s">
        <v>101</v>
      </c>
      <c r="T18" s="173" t="s">
        <v>102</v>
      </c>
      <c r="U18" s="161">
        <v>0</v>
      </c>
      <c r="V18" s="161">
        <f>ROUND(E18*U18,2)</f>
        <v>0</v>
      </c>
      <c r="W18" s="161"/>
      <c r="X18" s="161" t="s">
        <v>115</v>
      </c>
      <c r="Y18" s="161" t="s">
        <v>104</v>
      </c>
      <c r="Z18" s="151"/>
      <c r="AA18" s="151"/>
      <c r="AB18" s="151"/>
      <c r="AC18" s="151"/>
      <c r="AD18" s="151"/>
      <c r="AE18" s="151"/>
      <c r="AF18" s="151"/>
      <c r="AG18" s="151" t="s">
        <v>116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37" t="s">
        <v>117</v>
      </c>
      <c r="D19" s="238"/>
      <c r="E19" s="238"/>
      <c r="F19" s="238"/>
      <c r="G19" s="238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97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4" t="str">
        <f>C19</f>
        <v>Mobilní kolečkový kontejner, materiál lamino tl.18mm, hrany ABS, 4 zásuvky, centrální zamykání, 4 nábytková kolečka</v>
      </c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7">
        <v>6</v>
      </c>
      <c r="B20" s="168" t="s">
        <v>118</v>
      </c>
      <c r="C20" s="176" t="s">
        <v>119</v>
      </c>
      <c r="D20" s="169" t="s">
        <v>100</v>
      </c>
      <c r="E20" s="170">
        <v>74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0">
        <v>0</v>
      </c>
      <c r="O20" s="170">
        <f>ROUND(E20*N20,2)</f>
        <v>0</v>
      </c>
      <c r="P20" s="170">
        <v>0</v>
      </c>
      <c r="Q20" s="170">
        <f>ROUND(E20*P20,2)</f>
        <v>0</v>
      </c>
      <c r="R20" s="172"/>
      <c r="S20" s="172" t="s">
        <v>101</v>
      </c>
      <c r="T20" s="173" t="s">
        <v>102</v>
      </c>
      <c r="U20" s="161">
        <v>0</v>
      </c>
      <c r="V20" s="161">
        <f>ROUND(E20*U20,2)</f>
        <v>0</v>
      </c>
      <c r="W20" s="161"/>
      <c r="X20" s="161" t="s">
        <v>103</v>
      </c>
      <c r="Y20" s="161" t="s">
        <v>104</v>
      </c>
      <c r="Z20" s="151"/>
      <c r="AA20" s="151"/>
      <c r="AB20" s="151"/>
      <c r="AC20" s="151"/>
      <c r="AD20" s="151"/>
      <c r="AE20" s="151"/>
      <c r="AF20" s="151"/>
      <c r="AG20" s="151" t="s">
        <v>105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2" x14ac:dyDescent="0.2">
      <c r="A21" s="158"/>
      <c r="B21" s="159"/>
      <c r="C21" s="237" t="s">
        <v>120</v>
      </c>
      <c r="D21" s="238"/>
      <c r="E21" s="238"/>
      <c r="F21" s="238"/>
      <c r="G21" s="238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97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4" t="str">
        <f>C21</f>
        <v>Materiál lamino tl.18mm, záda skříňky jednostranně lakovaná dřevovláknitá deska, hrany dvířek ABS tl.2mm, hrany korpusu ABS tl.0,5mm, 1 stavitelná police, úchtyky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67">
        <v>7</v>
      </c>
      <c r="B22" s="168" t="s">
        <v>121</v>
      </c>
      <c r="C22" s="176" t="s">
        <v>122</v>
      </c>
      <c r="D22" s="169" t="s">
        <v>100</v>
      </c>
      <c r="E22" s="170">
        <v>87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2"/>
      <c r="S22" s="172" t="s">
        <v>101</v>
      </c>
      <c r="T22" s="173" t="s">
        <v>102</v>
      </c>
      <c r="U22" s="161">
        <v>0</v>
      </c>
      <c r="V22" s="161">
        <f>ROUND(E22*U22,2)</f>
        <v>0</v>
      </c>
      <c r="W22" s="161"/>
      <c r="X22" s="161" t="s">
        <v>103</v>
      </c>
      <c r="Y22" s="161" t="s">
        <v>104</v>
      </c>
      <c r="Z22" s="151"/>
      <c r="AA22" s="151"/>
      <c r="AB22" s="151"/>
      <c r="AC22" s="151"/>
      <c r="AD22" s="151"/>
      <c r="AE22" s="151"/>
      <c r="AF22" s="151"/>
      <c r="AG22" s="151" t="s">
        <v>105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237" t="s">
        <v>123</v>
      </c>
      <c r="D23" s="238"/>
      <c r="E23" s="238"/>
      <c r="F23" s="238"/>
      <c r="G23" s="238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97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74" t="str">
        <f>C23</f>
        <v>Materiál lamino tl.18mm, záda skříňky jednostranně lakovaná dřevovláknitá deska, hrany ABS tl.2mm, 1 stavitelná police</v>
      </c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67">
        <v>8</v>
      </c>
      <c r="B24" s="168" t="s">
        <v>124</v>
      </c>
      <c r="C24" s="176" t="s">
        <v>125</v>
      </c>
      <c r="D24" s="169" t="s">
        <v>100</v>
      </c>
      <c r="E24" s="170">
        <v>37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0">
        <v>0</v>
      </c>
      <c r="O24" s="170">
        <f>ROUND(E24*N24,2)</f>
        <v>0</v>
      </c>
      <c r="P24" s="170">
        <v>0</v>
      </c>
      <c r="Q24" s="170">
        <f>ROUND(E24*P24,2)</f>
        <v>0</v>
      </c>
      <c r="R24" s="172"/>
      <c r="S24" s="172" t="s">
        <v>101</v>
      </c>
      <c r="T24" s="173" t="s">
        <v>102</v>
      </c>
      <c r="U24" s="161">
        <v>0</v>
      </c>
      <c r="V24" s="161">
        <f>ROUND(E24*U24,2)</f>
        <v>0</v>
      </c>
      <c r="W24" s="161"/>
      <c r="X24" s="161" t="s">
        <v>115</v>
      </c>
      <c r="Y24" s="161" t="s">
        <v>104</v>
      </c>
      <c r="Z24" s="151"/>
      <c r="AA24" s="151"/>
      <c r="AB24" s="151"/>
      <c r="AC24" s="151"/>
      <c r="AD24" s="151"/>
      <c r="AE24" s="151"/>
      <c r="AF24" s="151"/>
      <c r="AG24" s="151" t="s">
        <v>116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2" x14ac:dyDescent="0.2">
      <c r="A25" s="158"/>
      <c r="B25" s="159"/>
      <c r="C25" s="237" t="s">
        <v>126</v>
      </c>
      <c r="D25" s="238"/>
      <c r="E25" s="238"/>
      <c r="F25" s="238"/>
      <c r="G25" s="238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97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74" t="str">
        <f>C25</f>
        <v>Materiál lamino tl.18mm, hrany dvířek ABS tl.2mm, hrany korpusu a polic ABS tl.0,5mm, 4x stavitelné police, úchytky, sokl kovový, rektifikovatelný v = 50mm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67">
        <v>9</v>
      </c>
      <c r="B26" s="168" t="s">
        <v>127</v>
      </c>
      <c r="C26" s="176" t="s">
        <v>128</v>
      </c>
      <c r="D26" s="169" t="s">
        <v>100</v>
      </c>
      <c r="E26" s="170">
        <v>17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0">
        <v>0</v>
      </c>
      <c r="O26" s="170">
        <f>ROUND(E26*N26,2)</f>
        <v>0</v>
      </c>
      <c r="P26" s="170">
        <v>0</v>
      </c>
      <c r="Q26" s="170">
        <f>ROUND(E26*P26,2)</f>
        <v>0</v>
      </c>
      <c r="R26" s="172"/>
      <c r="S26" s="172" t="s">
        <v>101</v>
      </c>
      <c r="T26" s="173" t="s">
        <v>102</v>
      </c>
      <c r="U26" s="161">
        <v>0</v>
      </c>
      <c r="V26" s="161">
        <f>ROUND(E26*U26,2)</f>
        <v>0</v>
      </c>
      <c r="W26" s="161"/>
      <c r="X26" s="161" t="s">
        <v>115</v>
      </c>
      <c r="Y26" s="161" t="s">
        <v>104</v>
      </c>
      <c r="Z26" s="151"/>
      <c r="AA26" s="151"/>
      <c r="AB26" s="151"/>
      <c r="AC26" s="151"/>
      <c r="AD26" s="151"/>
      <c r="AE26" s="151"/>
      <c r="AF26" s="151"/>
      <c r="AG26" s="151" t="s">
        <v>116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2" x14ac:dyDescent="0.2">
      <c r="A27" s="158"/>
      <c r="B27" s="159"/>
      <c r="C27" s="237" t="s">
        <v>126</v>
      </c>
      <c r="D27" s="238"/>
      <c r="E27" s="238"/>
      <c r="F27" s="238"/>
      <c r="G27" s="238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97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4" t="str">
        <f>C27</f>
        <v>Materiál lamino tl.18mm, hrany dvířek ABS tl.2mm, hrany korpusu a polic ABS tl.0,5mm, 4x stavitelné police, úchytky, sokl kovový, rektifikovatelný v = 50mm</v>
      </c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67">
        <v>10</v>
      </c>
      <c r="B28" s="168" t="s">
        <v>129</v>
      </c>
      <c r="C28" s="176" t="s">
        <v>130</v>
      </c>
      <c r="D28" s="169" t="s">
        <v>100</v>
      </c>
      <c r="E28" s="170">
        <v>21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2"/>
      <c r="S28" s="172" t="s">
        <v>101</v>
      </c>
      <c r="T28" s="173" t="s">
        <v>102</v>
      </c>
      <c r="U28" s="161">
        <v>0</v>
      </c>
      <c r="V28" s="161">
        <f>ROUND(E28*U28,2)</f>
        <v>0</v>
      </c>
      <c r="W28" s="161"/>
      <c r="X28" s="161" t="s">
        <v>115</v>
      </c>
      <c r="Y28" s="161" t="s">
        <v>104</v>
      </c>
      <c r="Z28" s="151"/>
      <c r="AA28" s="151"/>
      <c r="AB28" s="151"/>
      <c r="AC28" s="151"/>
      <c r="AD28" s="151"/>
      <c r="AE28" s="151"/>
      <c r="AF28" s="151"/>
      <c r="AG28" s="151" t="s">
        <v>116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237" t="s">
        <v>131</v>
      </c>
      <c r="D29" s="238"/>
      <c r="E29" s="238"/>
      <c r="F29" s="238"/>
      <c r="G29" s="238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97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7">
        <v>11</v>
      </c>
      <c r="B30" s="168" t="s">
        <v>132</v>
      </c>
      <c r="C30" s="176" t="s">
        <v>133</v>
      </c>
      <c r="D30" s="169" t="s">
        <v>100</v>
      </c>
      <c r="E30" s="170">
        <v>75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0">
        <v>0</v>
      </c>
      <c r="O30" s="170">
        <f>ROUND(E30*N30,2)</f>
        <v>0</v>
      </c>
      <c r="P30" s="170">
        <v>0</v>
      </c>
      <c r="Q30" s="170">
        <f>ROUND(E30*P30,2)</f>
        <v>0</v>
      </c>
      <c r="R30" s="172"/>
      <c r="S30" s="172" t="s">
        <v>101</v>
      </c>
      <c r="T30" s="173" t="s">
        <v>102</v>
      </c>
      <c r="U30" s="161">
        <v>0</v>
      </c>
      <c r="V30" s="161">
        <f>ROUND(E30*U30,2)</f>
        <v>0</v>
      </c>
      <c r="W30" s="161"/>
      <c r="X30" s="161" t="s">
        <v>103</v>
      </c>
      <c r="Y30" s="161" t="s">
        <v>104</v>
      </c>
      <c r="Z30" s="151"/>
      <c r="AA30" s="151"/>
      <c r="AB30" s="151"/>
      <c r="AC30" s="151"/>
      <c r="AD30" s="151"/>
      <c r="AE30" s="151"/>
      <c r="AF30" s="151"/>
      <c r="AG30" s="151" t="s">
        <v>105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2" x14ac:dyDescent="0.2">
      <c r="A31" s="158"/>
      <c r="B31" s="159"/>
      <c r="C31" s="237" t="s">
        <v>134</v>
      </c>
      <c r="D31" s="238"/>
      <c r="E31" s="238"/>
      <c r="F31" s="238"/>
      <c r="G31" s="238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97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4" t="str">
        <f>C31</f>
        <v>Materiál - sedák potažen odolnou látkou, opěrka kvalitní síťovina,mechanika s plynulým nastavení výšky sedáku plynovým pístem, plastový zesílený kříž, tvrdá kolečka na měkké podlahy, područky plastové, nosnost 130 kg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67">
        <v>12</v>
      </c>
      <c r="B32" s="168" t="s">
        <v>135</v>
      </c>
      <c r="C32" s="176" t="s">
        <v>136</v>
      </c>
      <c r="D32" s="169" t="s">
        <v>100</v>
      </c>
      <c r="E32" s="170">
        <v>61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0">
        <v>0</v>
      </c>
      <c r="O32" s="170">
        <f>ROUND(E32*N32,2)</f>
        <v>0</v>
      </c>
      <c r="P32" s="170">
        <v>0</v>
      </c>
      <c r="Q32" s="170">
        <f>ROUND(E32*P32,2)</f>
        <v>0</v>
      </c>
      <c r="R32" s="172"/>
      <c r="S32" s="172" t="s">
        <v>101</v>
      </c>
      <c r="T32" s="173" t="s">
        <v>102</v>
      </c>
      <c r="U32" s="161">
        <v>0</v>
      </c>
      <c r="V32" s="161">
        <f>ROUND(E32*U32,2)</f>
        <v>0</v>
      </c>
      <c r="W32" s="161"/>
      <c r="X32" s="161" t="s">
        <v>115</v>
      </c>
      <c r="Y32" s="161" t="s">
        <v>104</v>
      </c>
      <c r="Z32" s="151"/>
      <c r="AA32" s="151"/>
      <c r="AB32" s="151"/>
      <c r="AC32" s="151"/>
      <c r="AD32" s="151"/>
      <c r="AE32" s="151"/>
      <c r="AF32" s="151"/>
      <c r="AG32" s="151" t="s">
        <v>116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2" x14ac:dyDescent="0.2">
      <c r="A33" s="158"/>
      <c r="B33" s="159"/>
      <c r="C33" s="237" t="s">
        <v>137</v>
      </c>
      <c r="D33" s="238"/>
      <c r="E33" s="238"/>
      <c r="F33" s="238"/>
      <c r="G33" s="238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97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4" t="str">
        <f>C33</f>
        <v>Materiál - konstrukce z ocelových oválných trubek (30 x 15 mm), povrchová úprava práškovou barvou, plastové koncovky nohou, čalounění: 100% polyester, plastové kryty zad a sedáku, nosnost 120 kg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7">
        <v>13</v>
      </c>
      <c r="B34" s="168" t="s">
        <v>138</v>
      </c>
      <c r="C34" s="176" t="s">
        <v>139</v>
      </c>
      <c r="D34" s="169" t="s">
        <v>100</v>
      </c>
      <c r="E34" s="170">
        <v>31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0">
        <v>0</v>
      </c>
      <c r="O34" s="170">
        <f>ROUND(E34*N34,2)</f>
        <v>0</v>
      </c>
      <c r="P34" s="170">
        <v>0</v>
      </c>
      <c r="Q34" s="170">
        <f>ROUND(E34*P34,2)</f>
        <v>0</v>
      </c>
      <c r="R34" s="172"/>
      <c r="S34" s="172" t="s">
        <v>101</v>
      </c>
      <c r="T34" s="173" t="s">
        <v>102</v>
      </c>
      <c r="U34" s="161">
        <v>0</v>
      </c>
      <c r="V34" s="161">
        <f>ROUND(E34*U34,2)</f>
        <v>0</v>
      </c>
      <c r="W34" s="161"/>
      <c r="X34" s="161" t="s">
        <v>115</v>
      </c>
      <c r="Y34" s="161" t="s">
        <v>104</v>
      </c>
      <c r="Z34" s="151"/>
      <c r="AA34" s="151"/>
      <c r="AB34" s="151"/>
      <c r="AC34" s="151"/>
      <c r="AD34" s="151"/>
      <c r="AE34" s="151"/>
      <c r="AF34" s="151"/>
      <c r="AG34" s="151" t="s">
        <v>116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237" t="s">
        <v>140</v>
      </c>
      <c r="D35" s="238"/>
      <c r="E35" s="238"/>
      <c r="F35" s="238"/>
      <c r="G35" s="238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97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74" t="str">
        <f>C35</f>
        <v>Materiál pracovní desky lamino tl.25mm, hrany ABS tl.2mm, kostra kovová, výškově stavitelné nožky umožňující skryté vedení kabeláže</v>
      </c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67">
        <v>14</v>
      </c>
      <c r="B36" s="168" t="s">
        <v>141</v>
      </c>
      <c r="C36" s="176" t="s">
        <v>142</v>
      </c>
      <c r="D36" s="169" t="s">
        <v>100</v>
      </c>
      <c r="E36" s="170">
        <v>11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0">
        <v>0</v>
      </c>
      <c r="O36" s="170">
        <f>ROUND(E36*N36,2)</f>
        <v>0</v>
      </c>
      <c r="P36" s="170">
        <v>0</v>
      </c>
      <c r="Q36" s="170">
        <f>ROUND(E36*P36,2)</f>
        <v>0</v>
      </c>
      <c r="R36" s="172"/>
      <c r="S36" s="172" t="s">
        <v>101</v>
      </c>
      <c r="T36" s="173" t="s">
        <v>102</v>
      </c>
      <c r="U36" s="161">
        <v>0</v>
      </c>
      <c r="V36" s="161">
        <f>ROUND(E36*U36,2)</f>
        <v>0</v>
      </c>
      <c r="W36" s="161"/>
      <c r="X36" s="161" t="s">
        <v>103</v>
      </c>
      <c r="Y36" s="161" t="s">
        <v>104</v>
      </c>
      <c r="Z36" s="151"/>
      <c r="AA36" s="151"/>
      <c r="AB36" s="151"/>
      <c r="AC36" s="151"/>
      <c r="AD36" s="151"/>
      <c r="AE36" s="151"/>
      <c r="AF36" s="151"/>
      <c r="AG36" s="151" t="s">
        <v>105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2" x14ac:dyDescent="0.2">
      <c r="A37" s="158"/>
      <c r="B37" s="159"/>
      <c r="C37" s="237" t="s">
        <v>143</v>
      </c>
      <c r="D37" s="238"/>
      <c r="E37" s="238"/>
      <c r="F37" s="238"/>
      <c r="G37" s="238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97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4" t="str">
        <f>C37</f>
        <v>Materiál skříně lamino tl.18mm, ABS hrany dvířek tl.2mm, ABS hrany korpusu tl.0,5mm, 1x přestavitelná police, úchytky, sokl v=50mm, kovový, rektifikovatelný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67">
        <v>15</v>
      </c>
      <c r="B38" s="168" t="s">
        <v>144</v>
      </c>
      <c r="C38" s="176" t="s">
        <v>145</v>
      </c>
      <c r="D38" s="169" t="s">
        <v>100</v>
      </c>
      <c r="E38" s="170">
        <v>4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0">
        <v>0</v>
      </c>
      <c r="O38" s="170">
        <f>ROUND(E38*N38,2)</f>
        <v>0</v>
      </c>
      <c r="P38" s="170">
        <v>0</v>
      </c>
      <c r="Q38" s="170">
        <f>ROUND(E38*P38,2)</f>
        <v>0</v>
      </c>
      <c r="R38" s="172"/>
      <c r="S38" s="172" t="s">
        <v>101</v>
      </c>
      <c r="T38" s="173" t="s">
        <v>102</v>
      </c>
      <c r="U38" s="161">
        <v>0</v>
      </c>
      <c r="V38" s="161">
        <f>ROUND(E38*U38,2)</f>
        <v>0</v>
      </c>
      <c r="W38" s="161"/>
      <c r="X38" s="161" t="s">
        <v>103</v>
      </c>
      <c r="Y38" s="161" t="s">
        <v>104</v>
      </c>
      <c r="Z38" s="151"/>
      <c r="AA38" s="151"/>
      <c r="AB38" s="151"/>
      <c r="AC38" s="151"/>
      <c r="AD38" s="151"/>
      <c r="AE38" s="151"/>
      <c r="AF38" s="151"/>
      <c r="AG38" s="151" t="s">
        <v>105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45" outlineLevel="2" x14ac:dyDescent="0.2">
      <c r="A39" s="158"/>
      <c r="B39" s="159"/>
      <c r="C39" s="237" t="s">
        <v>181</v>
      </c>
      <c r="D39" s="238"/>
      <c r="E39" s="238"/>
      <c r="F39" s="238"/>
      <c r="G39" s="238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97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74" t="str">
        <f>C39</f>
        <v>Materiál skříně lamino tl.18mm, hrany ABS, pracovní deska nerez AISI 304,  dřez s odkládací plochou (dle MUNI standard), stojánková směšovací baterie, úchytky, sokl v=50mm, kovový, rektifikovatelný, korpusu pod dřezem umístěn výsuvný sorter pro korpusy šířky 600, se třemi popř. čtyřmi nádobami na tříděný odpad, nádoby
plastové, kryté hygienickým víkem viz. MUNI standard</v>
      </c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67">
        <v>16</v>
      </c>
      <c r="B40" s="168" t="s">
        <v>146</v>
      </c>
      <c r="C40" s="176" t="s">
        <v>147</v>
      </c>
      <c r="D40" s="169" t="s">
        <v>100</v>
      </c>
      <c r="E40" s="170">
        <v>13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0">
        <v>0</v>
      </c>
      <c r="O40" s="170">
        <f>ROUND(E40*N40,2)</f>
        <v>0</v>
      </c>
      <c r="P40" s="170">
        <v>0</v>
      </c>
      <c r="Q40" s="170">
        <f>ROUND(E40*P40,2)</f>
        <v>0</v>
      </c>
      <c r="R40" s="172"/>
      <c r="S40" s="172" t="s">
        <v>101</v>
      </c>
      <c r="T40" s="173" t="s">
        <v>102</v>
      </c>
      <c r="U40" s="161">
        <v>0</v>
      </c>
      <c r="V40" s="161">
        <f>ROUND(E40*U40,2)</f>
        <v>0</v>
      </c>
      <c r="W40" s="161"/>
      <c r="X40" s="161" t="s">
        <v>115</v>
      </c>
      <c r="Y40" s="161" t="s">
        <v>104</v>
      </c>
      <c r="Z40" s="151"/>
      <c r="AA40" s="151"/>
      <c r="AB40" s="151"/>
      <c r="AC40" s="151"/>
      <c r="AD40" s="151"/>
      <c r="AE40" s="151"/>
      <c r="AF40" s="151"/>
      <c r="AG40" s="151" t="s">
        <v>116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37" t="s">
        <v>140</v>
      </c>
      <c r="D41" s="238"/>
      <c r="E41" s="238"/>
      <c r="F41" s="238"/>
      <c r="G41" s="238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97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74" t="str">
        <f>C41</f>
        <v>Materiál pracovní desky lamino tl.25mm, hrany ABS tl.2mm, kostra kovová, výškově stavitelné nožky umožňující skryté vedení kabeláže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67">
        <v>17</v>
      </c>
      <c r="B42" s="168" t="s">
        <v>148</v>
      </c>
      <c r="C42" s="176" t="s">
        <v>149</v>
      </c>
      <c r="D42" s="169" t="s">
        <v>100</v>
      </c>
      <c r="E42" s="170">
        <v>2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0">
        <v>0</v>
      </c>
      <c r="O42" s="170">
        <f>ROUND(E42*N42,2)</f>
        <v>0</v>
      </c>
      <c r="P42" s="170">
        <v>0</v>
      </c>
      <c r="Q42" s="170">
        <f>ROUND(E42*P42,2)</f>
        <v>0</v>
      </c>
      <c r="R42" s="172"/>
      <c r="S42" s="172" t="s">
        <v>101</v>
      </c>
      <c r="T42" s="173" t="s">
        <v>102</v>
      </c>
      <c r="U42" s="161">
        <v>0</v>
      </c>
      <c r="V42" s="161">
        <f>ROUND(E42*U42,2)</f>
        <v>0</v>
      </c>
      <c r="W42" s="161"/>
      <c r="X42" s="161" t="s">
        <v>103</v>
      </c>
      <c r="Y42" s="161" t="s">
        <v>104</v>
      </c>
      <c r="Z42" s="151"/>
      <c r="AA42" s="151"/>
      <c r="AB42" s="151"/>
      <c r="AC42" s="151"/>
      <c r="AD42" s="151"/>
      <c r="AE42" s="151"/>
      <c r="AF42" s="151"/>
      <c r="AG42" s="151" t="s">
        <v>105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237" t="s">
        <v>123</v>
      </c>
      <c r="D43" s="238"/>
      <c r="E43" s="238"/>
      <c r="F43" s="238"/>
      <c r="G43" s="238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97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74" t="str">
        <f>C43</f>
        <v>Materiál lamino tl.18mm, záda skříňky jednostranně lakovaná dřevovláknitá deska, hrany ABS tl.2mm, 1 stavitelná police</v>
      </c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67">
        <v>18</v>
      </c>
      <c r="B44" s="168" t="s">
        <v>150</v>
      </c>
      <c r="C44" s="176" t="s">
        <v>151</v>
      </c>
      <c r="D44" s="169" t="s">
        <v>100</v>
      </c>
      <c r="E44" s="170">
        <v>2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0">
        <v>0</v>
      </c>
      <c r="O44" s="170">
        <f>ROUND(E44*N44,2)</f>
        <v>0</v>
      </c>
      <c r="P44" s="170">
        <v>0</v>
      </c>
      <c r="Q44" s="170">
        <f>ROUND(E44*P44,2)</f>
        <v>0</v>
      </c>
      <c r="R44" s="172"/>
      <c r="S44" s="172" t="s">
        <v>101</v>
      </c>
      <c r="T44" s="173" t="s">
        <v>102</v>
      </c>
      <c r="U44" s="161">
        <v>0</v>
      </c>
      <c r="V44" s="161">
        <f>ROUND(E44*U44,2)</f>
        <v>0</v>
      </c>
      <c r="W44" s="161"/>
      <c r="X44" s="161" t="s">
        <v>103</v>
      </c>
      <c r="Y44" s="161" t="s">
        <v>104</v>
      </c>
      <c r="Z44" s="151"/>
      <c r="AA44" s="151"/>
      <c r="AB44" s="151"/>
      <c r="AC44" s="151"/>
      <c r="AD44" s="151"/>
      <c r="AE44" s="151"/>
      <c r="AF44" s="151"/>
      <c r="AG44" s="151" t="s">
        <v>105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2" x14ac:dyDescent="0.2">
      <c r="A45" s="158"/>
      <c r="B45" s="159"/>
      <c r="C45" s="237" t="s">
        <v>143</v>
      </c>
      <c r="D45" s="238"/>
      <c r="E45" s="238"/>
      <c r="F45" s="238"/>
      <c r="G45" s="238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97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4" t="str">
        <f>C45</f>
        <v>Materiál skříně lamino tl.18mm, ABS hrany dvířek tl.2mm, ABS hrany korpusu tl.0,5mm, 1x přestavitelná police, úchytky, sokl v=50mm, kovový, rektifikovatelný</v>
      </c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7">
        <v>19</v>
      </c>
      <c r="B46" s="168" t="s">
        <v>152</v>
      </c>
      <c r="C46" s="176" t="s">
        <v>153</v>
      </c>
      <c r="D46" s="169" t="s">
        <v>100</v>
      </c>
      <c r="E46" s="170">
        <v>10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70">
        <v>0</v>
      </c>
      <c r="O46" s="170">
        <f>ROUND(E46*N46,2)</f>
        <v>0</v>
      </c>
      <c r="P46" s="170">
        <v>0</v>
      </c>
      <c r="Q46" s="170">
        <f>ROUND(E46*P46,2)</f>
        <v>0</v>
      </c>
      <c r="R46" s="172"/>
      <c r="S46" s="172" t="s">
        <v>101</v>
      </c>
      <c r="T46" s="173" t="s">
        <v>102</v>
      </c>
      <c r="U46" s="161">
        <v>0</v>
      </c>
      <c r="V46" s="161">
        <f>ROUND(E46*U46,2)</f>
        <v>0</v>
      </c>
      <c r="W46" s="161"/>
      <c r="X46" s="161" t="s">
        <v>103</v>
      </c>
      <c r="Y46" s="161" t="s">
        <v>104</v>
      </c>
      <c r="Z46" s="151"/>
      <c r="AA46" s="151"/>
      <c r="AB46" s="151"/>
      <c r="AC46" s="151"/>
      <c r="AD46" s="151"/>
      <c r="AE46" s="151"/>
      <c r="AF46" s="151"/>
      <c r="AG46" s="151" t="s">
        <v>105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2" x14ac:dyDescent="0.2">
      <c r="A47" s="158"/>
      <c r="B47" s="159"/>
      <c r="C47" s="237" t="s">
        <v>143</v>
      </c>
      <c r="D47" s="238"/>
      <c r="E47" s="238"/>
      <c r="F47" s="238"/>
      <c r="G47" s="238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97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74" t="str">
        <f>C47</f>
        <v>Materiál skříně lamino tl.18mm, ABS hrany dvířek tl.2mm, ABS hrany korpusu tl.0,5mm, 1x přestavitelná police, úchytky, sokl v=50mm, kovový, rektifikovatelný</v>
      </c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7">
        <v>20</v>
      </c>
      <c r="B48" s="168" t="s">
        <v>154</v>
      </c>
      <c r="C48" s="176" t="s">
        <v>155</v>
      </c>
      <c r="D48" s="169" t="s">
        <v>100</v>
      </c>
      <c r="E48" s="170">
        <v>9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0">
        <v>0</v>
      </c>
      <c r="O48" s="170">
        <f>ROUND(E48*N48,2)</f>
        <v>0</v>
      </c>
      <c r="P48" s="170">
        <v>0</v>
      </c>
      <c r="Q48" s="170">
        <f>ROUND(E48*P48,2)</f>
        <v>0</v>
      </c>
      <c r="R48" s="172"/>
      <c r="S48" s="172" t="s">
        <v>101</v>
      </c>
      <c r="T48" s="173" t="s">
        <v>102</v>
      </c>
      <c r="U48" s="161">
        <v>0</v>
      </c>
      <c r="V48" s="161">
        <f>ROUND(E48*U48,2)</f>
        <v>0</v>
      </c>
      <c r="W48" s="161"/>
      <c r="X48" s="161" t="s">
        <v>103</v>
      </c>
      <c r="Y48" s="161" t="s">
        <v>156</v>
      </c>
      <c r="Z48" s="151"/>
      <c r="AA48" s="151"/>
      <c r="AB48" s="151"/>
      <c r="AC48" s="151"/>
      <c r="AD48" s="151"/>
      <c r="AE48" s="151"/>
      <c r="AF48" s="151"/>
      <c r="AG48" s="151" t="s">
        <v>105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2" x14ac:dyDescent="0.2">
      <c r="A49" s="158"/>
      <c r="B49" s="159"/>
      <c r="C49" s="237" t="s">
        <v>120</v>
      </c>
      <c r="D49" s="238"/>
      <c r="E49" s="238"/>
      <c r="F49" s="238"/>
      <c r="G49" s="238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97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74" t="str">
        <f>C49</f>
        <v>Materiál lamino tl.18mm, záda skříňky jednostranně lakovaná dřevovláknitá deska, hrany dvířek ABS tl.2mm, hrany korpusu ABS tl.0,5mm, 1 stavitelná police, úchtyky</v>
      </c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67">
        <v>21</v>
      </c>
      <c r="B50" s="168" t="s">
        <v>157</v>
      </c>
      <c r="C50" s="176" t="s">
        <v>158</v>
      </c>
      <c r="D50" s="169" t="s">
        <v>100</v>
      </c>
      <c r="E50" s="170">
        <v>8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0">
        <v>0</v>
      </c>
      <c r="O50" s="170">
        <f>ROUND(E50*N50,2)</f>
        <v>0</v>
      </c>
      <c r="P50" s="170">
        <v>0</v>
      </c>
      <c r="Q50" s="170">
        <f>ROUND(E50*P50,2)</f>
        <v>0</v>
      </c>
      <c r="R50" s="172"/>
      <c r="S50" s="172" t="s">
        <v>101</v>
      </c>
      <c r="T50" s="173" t="s">
        <v>102</v>
      </c>
      <c r="U50" s="161">
        <v>0</v>
      </c>
      <c r="V50" s="161">
        <f>ROUND(E50*U50,2)</f>
        <v>0</v>
      </c>
      <c r="W50" s="161"/>
      <c r="X50" s="161" t="s">
        <v>103</v>
      </c>
      <c r="Y50" s="161" t="s">
        <v>104</v>
      </c>
      <c r="Z50" s="151"/>
      <c r="AA50" s="151"/>
      <c r="AB50" s="151"/>
      <c r="AC50" s="151"/>
      <c r="AD50" s="151"/>
      <c r="AE50" s="151"/>
      <c r="AF50" s="151"/>
      <c r="AG50" s="151" t="s">
        <v>105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237" t="s">
        <v>159</v>
      </c>
      <c r="D51" s="238"/>
      <c r="E51" s="238"/>
      <c r="F51" s="238"/>
      <c r="G51" s="238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97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74" t="str">
        <f>C51</f>
        <v>Materiál lamino, tl.18mm, hrany ABS korpusu a polic tl.0,5mm, 4x stavitelná police, sokl v=50mm, kovový, rektifikovatelný</v>
      </c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67">
        <v>22</v>
      </c>
      <c r="B52" s="168" t="s">
        <v>160</v>
      </c>
      <c r="C52" s="176" t="s">
        <v>161</v>
      </c>
      <c r="D52" s="169" t="s">
        <v>100</v>
      </c>
      <c r="E52" s="170">
        <v>4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0">
        <v>0</v>
      </c>
      <c r="O52" s="170">
        <f>ROUND(E52*N52,2)</f>
        <v>0</v>
      </c>
      <c r="P52" s="170">
        <v>0</v>
      </c>
      <c r="Q52" s="170">
        <f>ROUND(E52*P52,2)</f>
        <v>0</v>
      </c>
      <c r="R52" s="172"/>
      <c r="S52" s="172" t="s">
        <v>101</v>
      </c>
      <c r="T52" s="173" t="s">
        <v>102</v>
      </c>
      <c r="U52" s="161">
        <v>0</v>
      </c>
      <c r="V52" s="161">
        <f>ROUND(E52*U52,2)</f>
        <v>0</v>
      </c>
      <c r="W52" s="161"/>
      <c r="X52" s="161" t="s">
        <v>115</v>
      </c>
      <c r="Y52" s="161" t="s">
        <v>104</v>
      </c>
      <c r="Z52" s="151"/>
      <c r="AA52" s="151"/>
      <c r="AB52" s="151"/>
      <c r="AC52" s="151"/>
      <c r="AD52" s="151"/>
      <c r="AE52" s="151"/>
      <c r="AF52" s="151"/>
      <c r="AG52" s="151" t="s">
        <v>116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237" t="s">
        <v>140</v>
      </c>
      <c r="D53" s="238"/>
      <c r="E53" s="238"/>
      <c r="F53" s="238"/>
      <c r="G53" s="238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97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4" t="str">
        <f>C53</f>
        <v>Materiál pracovní desky lamino tl.25mm, hrany ABS tl.2mm, kostra kovová, výškově stavitelné nožky umožňující skryté vedení kabeláže</v>
      </c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7">
        <v>23</v>
      </c>
      <c r="B54" s="168" t="s">
        <v>162</v>
      </c>
      <c r="C54" s="176" t="s">
        <v>163</v>
      </c>
      <c r="D54" s="169" t="s">
        <v>100</v>
      </c>
      <c r="E54" s="170">
        <v>5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0">
        <v>0</v>
      </c>
      <c r="O54" s="170">
        <f>ROUND(E54*N54,2)</f>
        <v>0</v>
      </c>
      <c r="P54" s="170">
        <v>0</v>
      </c>
      <c r="Q54" s="170">
        <f>ROUND(E54*P54,2)</f>
        <v>0</v>
      </c>
      <c r="R54" s="172"/>
      <c r="S54" s="172" t="s">
        <v>101</v>
      </c>
      <c r="T54" s="173" t="s">
        <v>102</v>
      </c>
      <c r="U54" s="161">
        <v>0</v>
      </c>
      <c r="V54" s="161">
        <f>ROUND(E54*U54,2)</f>
        <v>0</v>
      </c>
      <c r="W54" s="161"/>
      <c r="X54" s="161" t="s">
        <v>103</v>
      </c>
      <c r="Y54" s="161" t="s">
        <v>104</v>
      </c>
      <c r="Z54" s="151"/>
      <c r="AA54" s="151"/>
      <c r="AB54" s="151"/>
      <c r="AC54" s="151"/>
      <c r="AD54" s="151"/>
      <c r="AE54" s="151"/>
      <c r="AF54" s="151"/>
      <c r="AG54" s="151" t="s">
        <v>105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2" x14ac:dyDescent="0.2">
      <c r="A55" s="158"/>
      <c r="B55" s="159"/>
      <c r="C55" s="237" t="s">
        <v>178</v>
      </c>
      <c r="D55" s="238"/>
      <c r="E55" s="238"/>
      <c r="F55" s="238"/>
      <c r="G55" s="238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97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74" t="str">
        <f>C55</f>
        <v>Materiál pracovní desky lamino tl.25mm, hrany ABS tl.2mm, 3 sloupky s elektromotorem s rozsahem nastavení 580-1235mm, nosnost 150kg, kabelové průchodky, výřez pro sloup, včetně osazení výsuvného sloupku.</v>
      </c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7">
        <v>24</v>
      </c>
      <c r="B56" s="168" t="s">
        <v>164</v>
      </c>
      <c r="C56" s="176" t="s">
        <v>165</v>
      </c>
      <c r="D56" s="169" t="s">
        <v>100</v>
      </c>
      <c r="E56" s="170">
        <v>4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70">
        <v>0</v>
      </c>
      <c r="O56" s="170">
        <f>ROUND(E56*N56,2)</f>
        <v>0</v>
      </c>
      <c r="P56" s="170">
        <v>0</v>
      </c>
      <c r="Q56" s="170">
        <f>ROUND(E56*P56,2)</f>
        <v>0</v>
      </c>
      <c r="R56" s="172"/>
      <c r="S56" s="172" t="s">
        <v>101</v>
      </c>
      <c r="T56" s="173" t="s">
        <v>102</v>
      </c>
      <c r="U56" s="161">
        <v>0</v>
      </c>
      <c r="V56" s="161">
        <f>ROUND(E56*U56,2)</f>
        <v>0</v>
      </c>
      <c r="W56" s="161"/>
      <c r="X56" s="161" t="s">
        <v>103</v>
      </c>
      <c r="Y56" s="161" t="s">
        <v>104</v>
      </c>
      <c r="Z56" s="151"/>
      <c r="AA56" s="151"/>
      <c r="AB56" s="151"/>
      <c r="AC56" s="151"/>
      <c r="AD56" s="151"/>
      <c r="AE56" s="151"/>
      <c r="AF56" s="151"/>
      <c r="AG56" s="151" t="s">
        <v>105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2" x14ac:dyDescent="0.2">
      <c r="A57" s="158"/>
      <c r="B57" s="159"/>
      <c r="C57" s="237" t="s">
        <v>106</v>
      </c>
      <c r="D57" s="238"/>
      <c r="E57" s="238"/>
      <c r="F57" s="238"/>
      <c r="G57" s="238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97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74" t="str">
        <f>C57</f>
        <v>Materiál pracovní desky lamino tl.25mm, hrany ABS tl.2mm, kostra kovová, výškově stavitelné nožky umožňující skryté vedení kabeláže, kabelové průchodky</v>
      </c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7">
        <v>25</v>
      </c>
      <c r="B58" s="168" t="s">
        <v>166</v>
      </c>
      <c r="C58" s="176" t="s">
        <v>167</v>
      </c>
      <c r="D58" s="169" t="s">
        <v>100</v>
      </c>
      <c r="E58" s="170">
        <v>3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0">
        <v>0</v>
      </c>
      <c r="O58" s="170">
        <f>ROUND(E58*N58,2)</f>
        <v>0</v>
      </c>
      <c r="P58" s="170">
        <v>0</v>
      </c>
      <c r="Q58" s="170">
        <f>ROUND(E58*P58,2)</f>
        <v>0</v>
      </c>
      <c r="R58" s="172"/>
      <c r="S58" s="172" t="s">
        <v>101</v>
      </c>
      <c r="T58" s="173" t="s">
        <v>102</v>
      </c>
      <c r="U58" s="161">
        <v>0</v>
      </c>
      <c r="V58" s="161">
        <f>ROUND(E58*U58,2)</f>
        <v>0</v>
      </c>
      <c r="W58" s="161"/>
      <c r="X58" s="161" t="s">
        <v>115</v>
      </c>
      <c r="Y58" s="161" t="s">
        <v>104</v>
      </c>
      <c r="Z58" s="151"/>
      <c r="AA58" s="151"/>
      <c r="AB58" s="151"/>
      <c r="AC58" s="151"/>
      <c r="AD58" s="151"/>
      <c r="AE58" s="151"/>
      <c r="AF58" s="151"/>
      <c r="AG58" s="151" t="s">
        <v>168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2" x14ac:dyDescent="0.2">
      <c r="A59" s="158"/>
      <c r="B59" s="159"/>
      <c r="C59" s="237" t="s">
        <v>120</v>
      </c>
      <c r="D59" s="238"/>
      <c r="E59" s="238"/>
      <c r="F59" s="238"/>
      <c r="G59" s="238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97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74" t="str">
        <f>C59</f>
        <v>Materiál lamino tl.18mm, záda skříňky jednostranně lakovaná dřevovláknitá deska, hrany dvířek ABS tl.2mm, hrany korpusu ABS tl.0,5mm, 1 stavitelná police, úchtyky</v>
      </c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7">
        <v>26</v>
      </c>
      <c r="B60" s="168" t="s">
        <v>169</v>
      </c>
      <c r="C60" s="176" t="s">
        <v>170</v>
      </c>
      <c r="D60" s="169" t="s">
        <v>100</v>
      </c>
      <c r="E60" s="170">
        <v>1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0">
        <v>0</v>
      </c>
      <c r="O60" s="170">
        <f>ROUND(E60*N60,2)</f>
        <v>0</v>
      </c>
      <c r="P60" s="170">
        <v>0</v>
      </c>
      <c r="Q60" s="170">
        <f>ROUND(E60*P60,2)</f>
        <v>0</v>
      </c>
      <c r="R60" s="172"/>
      <c r="S60" s="172" t="s">
        <v>101</v>
      </c>
      <c r="T60" s="173" t="s">
        <v>102</v>
      </c>
      <c r="U60" s="161">
        <v>0</v>
      </c>
      <c r="V60" s="161">
        <f>ROUND(E60*U60,2)</f>
        <v>0</v>
      </c>
      <c r="W60" s="161"/>
      <c r="X60" s="161" t="s">
        <v>115</v>
      </c>
      <c r="Y60" s="161" t="s">
        <v>104</v>
      </c>
      <c r="Z60" s="151"/>
      <c r="AA60" s="151"/>
      <c r="AB60" s="151"/>
      <c r="AC60" s="151"/>
      <c r="AD60" s="151"/>
      <c r="AE60" s="151"/>
      <c r="AF60" s="151"/>
      <c r="AG60" s="151" t="s">
        <v>168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2" x14ac:dyDescent="0.2">
      <c r="A61" s="158"/>
      <c r="B61" s="159"/>
      <c r="C61" s="237" t="s">
        <v>171</v>
      </c>
      <c r="D61" s="238"/>
      <c r="E61" s="238"/>
      <c r="F61" s="238"/>
      <c r="G61" s="238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97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74" t="str">
        <f>C61</f>
        <v>Chladnička s mrazničkou, volně stojící, nastavitelné police, manuální ovládání, nastavitelný termostat, LED osvětlení, možnost změny směru otvírání dveří, min.270l/80l, mrazící box dole, energetická třída A, nerezová</v>
      </c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67">
        <v>27</v>
      </c>
      <c r="B62" s="168" t="s">
        <v>172</v>
      </c>
      <c r="C62" s="176" t="s">
        <v>173</v>
      </c>
      <c r="D62" s="169" t="s">
        <v>100</v>
      </c>
      <c r="E62" s="170">
        <v>2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0">
        <v>0</v>
      </c>
      <c r="O62" s="170">
        <f>ROUND(E62*N62,2)</f>
        <v>0</v>
      </c>
      <c r="P62" s="170">
        <v>0</v>
      </c>
      <c r="Q62" s="170">
        <f>ROUND(E62*P62,2)</f>
        <v>0</v>
      </c>
      <c r="R62" s="172"/>
      <c r="S62" s="172" t="s">
        <v>101</v>
      </c>
      <c r="T62" s="173" t="s">
        <v>102</v>
      </c>
      <c r="U62" s="161">
        <v>0</v>
      </c>
      <c r="V62" s="161">
        <f>ROUND(E62*U62,2)</f>
        <v>0</v>
      </c>
      <c r="W62" s="161"/>
      <c r="X62" s="161" t="s">
        <v>115</v>
      </c>
      <c r="Y62" s="161" t="s">
        <v>104</v>
      </c>
      <c r="Z62" s="151"/>
      <c r="AA62" s="151"/>
      <c r="AB62" s="151"/>
      <c r="AC62" s="151"/>
      <c r="AD62" s="151"/>
      <c r="AE62" s="151"/>
      <c r="AF62" s="151"/>
      <c r="AG62" s="151" t="s">
        <v>168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2" x14ac:dyDescent="0.2">
      <c r="A63" s="158"/>
      <c r="B63" s="159"/>
      <c r="C63" s="237" t="s">
        <v>183</v>
      </c>
      <c r="D63" s="238"/>
      <c r="E63" s="238"/>
      <c r="F63" s="238"/>
      <c r="G63" s="238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97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74" t="str">
        <f>C63</f>
        <v>Chladnička, volně stojící, nastavitelné police, manuální ovládání, nastavitelný termostat, LED osvětlení, min.80l,  energetická třída C a lépe, výška max 850mm</v>
      </c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67">
        <v>28</v>
      </c>
      <c r="B64" s="168" t="s">
        <v>174</v>
      </c>
      <c r="C64" s="176" t="s">
        <v>175</v>
      </c>
      <c r="D64" s="169" t="s">
        <v>100</v>
      </c>
      <c r="E64" s="170">
        <v>3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0">
        <v>0</v>
      </c>
      <c r="O64" s="170">
        <f>ROUND(E64*N64,2)</f>
        <v>0</v>
      </c>
      <c r="P64" s="170">
        <v>0</v>
      </c>
      <c r="Q64" s="170">
        <f>ROUND(E64*P64,2)</f>
        <v>0</v>
      </c>
      <c r="R64" s="172"/>
      <c r="S64" s="172" t="s">
        <v>101</v>
      </c>
      <c r="T64" s="173" t="s">
        <v>102</v>
      </c>
      <c r="U64" s="161">
        <v>0</v>
      </c>
      <c r="V64" s="161">
        <f>ROUND(E64*U64,2)</f>
        <v>0</v>
      </c>
      <c r="W64" s="161"/>
      <c r="X64" s="161" t="s">
        <v>115</v>
      </c>
      <c r="Y64" s="161" t="s">
        <v>104</v>
      </c>
      <c r="Z64" s="151"/>
      <c r="AA64" s="151"/>
      <c r="AB64" s="151"/>
      <c r="AC64" s="151"/>
      <c r="AD64" s="151"/>
      <c r="AE64" s="151"/>
      <c r="AF64" s="151"/>
      <c r="AG64" s="151" t="s">
        <v>168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2" x14ac:dyDescent="0.2">
      <c r="A65" s="158"/>
      <c r="B65" s="159"/>
      <c r="C65" s="237" t="s">
        <v>184</v>
      </c>
      <c r="D65" s="238"/>
      <c r="E65" s="238"/>
      <c r="F65" s="238"/>
      <c r="G65" s="238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97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74" t="str">
        <f>C65</f>
        <v>Vestavná myčka - energetická třída A, program ECO, AquaStop, automatické otevírání dveří, ukládání příborů do šuplíku, indikace soli a leštidla, indikace chodu na podlaze (viz. MUNI standard)</v>
      </c>
      <c r="BB65" s="151"/>
      <c r="BC65" s="151"/>
      <c r="BD65" s="151"/>
      <c r="BE65" s="151"/>
      <c r="BF65" s="151"/>
      <c r="BG65" s="151"/>
      <c r="BH65" s="151"/>
    </row>
    <row r="66" spans="1:60" ht="22.5" outlineLevel="2" x14ac:dyDescent="0.2">
      <c r="A66" s="167">
        <v>29</v>
      </c>
      <c r="B66" s="168"/>
      <c r="C66" s="176" t="s">
        <v>180</v>
      </c>
      <c r="D66" s="169" t="s">
        <v>100</v>
      </c>
      <c r="E66" s="170">
        <v>3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0">
        <v>0</v>
      </c>
      <c r="O66" s="170">
        <f>ROUND(E66*N66,2)</f>
        <v>0</v>
      </c>
      <c r="P66" s="170">
        <v>0</v>
      </c>
      <c r="Q66" s="170">
        <f>ROUND(E66*P66,2)</f>
        <v>0</v>
      </c>
      <c r="R66" s="172"/>
      <c r="S66" s="172" t="s">
        <v>101</v>
      </c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74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237" t="s">
        <v>179</v>
      </c>
      <c r="D67" s="238"/>
      <c r="E67" s="238"/>
      <c r="F67" s="238"/>
      <c r="G67" s="238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74"/>
      <c r="BB67" s="151"/>
      <c r="BC67" s="151"/>
      <c r="BD67" s="151"/>
      <c r="BE67" s="151"/>
      <c r="BF67" s="151"/>
      <c r="BG67" s="151"/>
      <c r="BH67" s="151"/>
    </row>
    <row r="68" spans="1:60" ht="23.45" customHeight="1" outlineLevel="2" x14ac:dyDescent="0.2">
      <c r="A68" s="167">
        <v>30</v>
      </c>
      <c r="B68" s="168"/>
      <c r="C68" s="176" t="s">
        <v>182</v>
      </c>
      <c r="D68" s="169" t="s">
        <v>100</v>
      </c>
      <c r="E68" s="170">
        <v>3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0">
        <v>0</v>
      </c>
      <c r="O68" s="170">
        <f>ROUND(E68*N68,2)</f>
        <v>0</v>
      </c>
      <c r="P68" s="170">
        <v>0</v>
      </c>
      <c r="Q68" s="170">
        <f>ROUND(E68*P68,2)</f>
        <v>0</v>
      </c>
      <c r="R68" s="172"/>
      <c r="S68" s="172" t="s">
        <v>101</v>
      </c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74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237" t="s">
        <v>179</v>
      </c>
      <c r="D69" s="238"/>
      <c r="E69" s="238"/>
      <c r="F69" s="238"/>
      <c r="G69" s="238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74"/>
      <c r="BB69" s="151"/>
      <c r="BC69" s="151"/>
      <c r="BD69" s="151"/>
      <c r="BE69" s="151"/>
      <c r="BF69" s="151"/>
      <c r="BG69" s="151"/>
      <c r="BH69" s="151"/>
    </row>
    <row r="70" spans="1:60" outlineLevel="2" x14ac:dyDescent="0.2">
      <c r="A70" s="158"/>
      <c r="B70" s="159"/>
      <c r="C70" s="179"/>
      <c r="D70" s="180"/>
      <c r="E70" s="180"/>
      <c r="F70" s="180"/>
      <c r="G70" s="180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74"/>
      <c r="BB70" s="151"/>
      <c r="BC70" s="151"/>
      <c r="BD70" s="151"/>
      <c r="BE70" s="151"/>
      <c r="BF70" s="151"/>
      <c r="BG70" s="151"/>
      <c r="BH70" s="151"/>
    </row>
    <row r="71" spans="1:60" x14ac:dyDescent="0.2">
      <c r="A71" s="3"/>
      <c r="B71" s="4"/>
      <c r="C71" s="177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v>12</v>
      </c>
      <c r="AF71">
        <v>21</v>
      </c>
      <c r="AG71" t="s">
        <v>80</v>
      </c>
    </row>
    <row r="72" spans="1:60" x14ac:dyDescent="0.2">
      <c r="A72" s="154"/>
      <c r="B72" s="155" t="s">
        <v>29</v>
      </c>
      <c r="C72" s="175"/>
      <c r="D72" s="156"/>
      <c r="E72" s="157"/>
      <c r="F72" s="157"/>
      <c r="G72" s="166">
        <f>G8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f>SUMIF(L7:L65,AE71,G7:G65)</f>
        <v>0</v>
      </c>
      <c r="AF72">
        <f>SUMIF(L7:L65,AF71,G7:G65)</f>
        <v>0</v>
      </c>
      <c r="AG72" t="s">
        <v>176</v>
      </c>
    </row>
    <row r="73" spans="1:60" x14ac:dyDescent="0.2">
      <c r="C73" s="178"/>
      <c r="D73" s="10"/>
      <c r="AG73" t="s">
        <v>177</v>
      </c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</sheetData>
  <sheetProtection algorithmName="SHA-512" hashValue="OEyEBDc2dRbtyx2p6ZepB2n0oKYz5gkMQyEnhLc9IDFXtHfevdRen+EN448EVbXCicAky/uuUfApmHRx6wuIzA==" saltValue="/Rg6yWeMrdN0lKyjYxvHcQ==" spinCount="100000" sheet="1" formatRows="0"/>
  <mergeCells count="35">
    <mergeCell ref="C55:G55"/>
    <mergeCell ref="C57:G57"/>
    <mergeCell ref="C67:G67"/>
    <mergeCell ref="C69:G69"/>
    <mergeCell ref="C61:G61"/>
    <mergeCell ref="C63:G63"/>
    <mergeCell ref="C65:G65"/>
    <mergeCell ref="C59:G59"/>
    <mergeCell ref="C47:G47"/>
    <mergeCell ref="C25:G25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45:G45"/>
    <mergeCell ref="C49:G49"/>
    <mergeCell ref="C51:G51"/>
    <mergeCell ref="C53:G53"/>
    <mergeCell ref="C23:G23"/>
    <mergeCell ref="A1:G1"/>
    <mergeCell ref="C2:G2"/>
    <mergeCell ref="C3:G3"/>
    <mergeCell ref="C4:G4"/>
    <mergeCell ref="C9:G9"/>
    <mergeCell ref="C11:G11"/>
    <mergeCell ref="C13:G13"/>
    <mergeCell ref="C15:G15"/>
    <mergeCell ref="C17:G17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CD8A6A-24F1-4D81-942D-37B914A74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6951D5-77A1-468C-A828-B8B1D0857F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D.3 D.3.1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'D.3 D.3.1 Pol'!Názvy_tisku</vt:lpstr>
      <vt:lpstr>oadresa</vt:lpstr>
      <vt:lpstr>Stavba!Objednatel</vt:lpstr>
      <vt:lpstr>Stavba!Objekt</vt:lpstr>
      <vt:lpstr>'D.3 D.3.1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Plesníková</dc:creator>
  <cp:lastModifiedBy>Elena Komjaty</cp:lastModifiedBy>
  <cp:lastPrinted>2019-03-19T12:27:02Z</cp:lastPrinted>
  <dcterms:created xsi:type="dcterms:W3CDTF">2009-04-08T07:15:50Z</dcterms:created>
  <dcterms:modified xsi:type="dcterms:W3CDTF">2024-08-22T13:11:18Z</dcterms:modified>
</cp:coreProperties>
</file>