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Celouniverzitni/02_Sluzby/05_Platebni_brana_opak/01_ZD/"/>
    </mc:Choice>
  </mc:AlternateContent>
  <xr:revisionPtr revIDLastSave="7" documentId="8_{C941CFCB-9C77-4E21-9BE1-FEC97B7EEF56}" xr6:coauthVersionLast="47" xr6:coauthVersionMax="47" xr10:uidLastSave="{E1D457A9-0AF4-48DD-B05C-6348A258B5DF}"/>
  <bookViews>
    <workbookView xWindow="-110" yWindow="-110" windowWidth="19420" windowHeight="11500" firstSheet="1" activeTab="1" xr2:uid="{3957F5FB-AA12-4B24-BCFA-87B83241E6E4}"/>
  </bookViews>
  <sheets>
    <sheet name="List1" sheetId="1" state="hidden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F24" i="2"/>
  <c r="C24" i="2"/>
  <c r="B24" i="2"/>
  <c r="F23" i="2"/>
  <c r="C19" i="2"/>
  <c r="B19" i="2"/>
  <c r="F18" i="2"/>
  <c r="F17" i="2"/>
  <c r="F16" i="2"/>
  <c r="F15" i="2"/>
  <c r="F14" i="2"/>
  <c r="C10" i="2"/>
  <c r="B10" i="2"/>
  <c r="F9" i="2"/>
  <c r="F8" i="2"/>
  <c r="F7" i="2"/>
  <c r="F6" i="2"/>
  <c r="F5" i="2"/>
  <c r="F10" i="2" s="1"/>
  <c r="C30" i="1"/>
  <c r="C29" i="1"/>
  <c r="C28" i="1"/>
  <c r="C27" i="1"/>
  <c r="C26" i="1"/>
  <c r="C31" i="1" s="1"/>
  <c r="B27" i="1"/>
  <c r="B28" i="1"/>
  <c r="F28" i="1" s="1"/>
  <c r="B29" i="1"/>
  <c r="F29" i="1" s="1"/>
  <c r="B30" i="1"/>
  <c r="F30" i="1" s="1"/>
  <c r="B26" i="1"/>
  <c r="C11" i="1"/>
  <c r="B11" i="1"/>
  <c r="B21" i="1"/>
  <c r="C21" i="1"/>
  <c r="F27" i="1"/>
  <c r="F26" i="1"/>
  <c r="F16" i="1"/>
  <c r="F21" i="1" s="1"/>
  <c r="F20" i="1"/>
  <c r="F19" i="1"/>
  <c r="F18" i="1"/>
  <c r="F17" i="1"/>
  <c r="F15" i="1"/>
  <c r="I7" i="1"/>
  <c r="F8" i="1"/>
  <c r="F7" i="1"/>
  <c r="F9" i="1"/>
  <c r="F10" i="1"/>
  <c r="F6" i="1"/>
  <c r="F11" i="1" l="1"/>
  <c r="B31" i="1"/>
  <c r="F30" i="2"/>
  <c r="C33" i="2"/>
  <c r="B33" i="2"/>
  <c r="F32" i="2"/>
  <c r="F19" i="2"/>
  <c r="F31" i="2"/>
  <c r="F29" i="2"/>
  <c r="F31" i="1"/>
  <c r="F34" i="1" s="1"/>
  <c r="F33" i="2" l="1"/>
  <c r="F40" i="2" s="1"/>
</calcChain>
</file>

<file path=xl/sharedStrings.xml><?xml version="1.0" encoding="utf-8"?>
<sst xmlns="http://schemas.openxmlformats.org/spreadsheetml/2006/main" count="113" uniqueCount="38">
  <si>
    <t>Platba kartou přes platební bránu</t>
  </si>
  <si>
    <t>Pásmo platby</t>
  </si>
  <si>
    <t>Počet plateb v pásmu - příklad</t>
  </si>
  <si>
    <t>Celkový objem v Kč - příklad</t>
  </si>
  <si>
    <t>Fixní sazba za transakci v Kč</t>
  </si>
  <si>
    <t>Poplatek z objemu transakce v %</t>
  </si>
  <si>
    <t>Poplatek celkem</t>
  </si>
  <si>
    <t xml:space="preserve">Poplatek celkem </t>
  </si>
  <si>
    <t>Od 0 Kč do 100 Kč vč.</t>
  </si>
  <si>
    <t>vzorec</t>
  </si>
  <si>
    <t>Nad 100 Kč do 240 Kč vč.</t>
  </si>
  <si>
    <t>Nad 240 Kč do 600 Kč vč.</t>
  </si>
  <si>
    <t>Nad 600 Kč do 5000 Kč vč.</t>
  </si>
  <si>
    <t>Nad 5000 Kč do 95000 Kč.</t>
  </si>
  <si>
    <t>CELKEM</t>
  </si>
  <si>
    <t>Platby kartou přes terminál</t>
  </si>
  <si>
    <t>Počet plateb v pásmu/počet terminálů</t>
  </si>
  <si>
    <t>Fixní sazba za transakci v Kč/pronájem terminálu za měsíc</t>
  </si>
  <si>
    <t>Poplatek za termnál</t>
  </si>
  <si>
    <t>Online platba</t>
  </si>
  <si>
    <t>Platební brána a terminály - Cenová část nabídky</t>
  </si>
  <si>
    <t>Platby kartou přes platební bránu</t>
  </si>
  <si>
    <t>Počet plateb v pásmu</t>
  </si>
  <si>
    <t>Celkový objem v Kč</t>
  </si>
  <si>
    <t>Nad 100 Kč do 500 Kč vč.</t>
  </si>
  <si>
    <t>Nad 500 Kč do 1 000 Kč vč.</t>
  </si>
  <si>
    <t>Nad 1 000 Kč do 7 000 Kč vč.</t>
  </si>
  <si>
    <t>Nad 7 000 Kč do 110 000 Kč</t>
  </si>
  <si>
    <t>Pronájem terminálů</t>
  </si>
  <si>
    <t>Počet terminálů</t>
  </si>
  <si>
    <t>Počet měsíců</t>
  </si>
  <si>
    <t>Fixní měsíční poplatek za pronájem terminálu</t>
  </si>
  <si>
    <r>
      <t xml:space="preserve">Poplatek za terminál </t>
    </r>
    <r>
      <rPr>
        <sz val="10"/>
        <color rgb="FFFF0000"/>
        <rFont val="Calibri"/>
        <family val="2"/>
      </rPr>
      <t>*)</t>
    </r>
  </si>
  <si>
    <t>Platby online bankovním převodem</t>
  </si>
  <si>
    <t xml:space="preserve">Počet plateb </t>
  </si>
  <si>
    <t>Počet plateb a celkový objem v Kč vychází z údajů za kalendářní rok 2024 (jedná se tedy o celkové náklady na 1 rok). V případě plateb kartou přes platební bránu jsou zahrnuty i platby v EUR přepočítané denním kurzem ČNB.</t>
  </si>
  <si>
    <t xml:space="preserve">Do políček označených žlutě vyplňte hodnotu výše fixní sazby poplatku za transakci, resp. poplatek z objemu transakce v procentech. Jedná se o celkovou hodnotu poplatku, která zahrnuje všechny poplatky (mezibankovní poplatek, poplatek karetní společnosti i všechny ostatní poplatky za zprostředkování platby). </t>
  </si>
  <si>
    <t>*) Poplatek za pronájem terminálu při celkovém minimálním objemu transakcí přes všechny pronajaté terminály ve výši 20 mil.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</si>
</sst>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4"/>
      <color rgb="FF000000"/>
      <name val="Calibri"/>
      <family val="2"/>
      <charset val="238"/>
    </font>
    <font>
      <sz val="22"/>
      <color theme="1"/>
      <name val="Aptos Narrow"/>
      <family val="2"/>
      <charset val="238"/>
      <scheme val="minor"/>
    </font>
    <font>
      <sz val="22"/>
      <color rgb="FFFF0000"/>
      <name val="Aptos Narrow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4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8"/>
      <color theme="1"/>
      <name val="Aptos Narrow"/>
      <family val="2"/>
      <scheme val="minor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2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 indent="2"/>
    </xf>
    <xf numFmtId="10" fontId="2" fillId="0" borderId="4" xfId="1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4" fillId="0" borderId="0" xfId="0" applyFont="1"/>
    <xf numFmtId="0" fontId="2" fillId="4" borderId="4" xfId="0" applyFont="1" applyFill="1" applyBorder="1" applyAlignment="1">
      <alignment vertical="center" wrapText="1"/>
    </xf>
    <xf numFmtId="164" fontId="2" fillId="5" borderId="4" xfId="0" applyNumberFormat="1" applyFont="1" applyFill="1" applyBorder="1" applyAlignment="1">
      <alignment vertical="center" wrapText="1"/>
    </xf>
    <xf numFmtId="0" fontId="6" fillId="5" borderId="5" xfId="0" applyFont="1" applyFill="1" applyBorder="1"/>
    <xf numFmtId="164" fontId="7" fillId="5" borderId="6" xfId="0" applyNumberFormat="1" applyFont="1" applyFill="1" applyBorder="1"/>
    <xf numFmtId="0" fontId="8" fillId="0" borderId="3" xfId="0" applyFont="1" applyBorder="1" applyAlignment="1">
      <alignment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right" vertical="center" wrapText="1" indent="2"/>
    </xf>
    <xf numFmtId="10" fontId="5" fillId="0" borderId="4" xfId="1" applyNumberFormat="1" applyFont="1" applyFill="1" applyBorder="1" applyAlignment="1">
      <alignment vertical="center" wrapText="1"/>
    </xf>
    <xf numFmtId="164" fontId="5" fillId="5" borderId="4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 indent="2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/>
    <xf numFmtId="0" fontId="9" fillId="2" borderId="1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 indent="2"/>
    </xf>
    <xf numFmtId="165" fontId="2" fillId="0" borderId="11" xfId="0" applyNumberFormat="1" applyFont="1" applyBorder="1" applyAlignment="1">
      <alignment horizontal="right" vertical="center" wrapText="1" indent="2"/>
    </xf>
    <xf numFmtId="165" fontId="2" fillId="0" borderId="12" xfId="0" applyNumberFormat="1" applyFont="1" applyBorder="1" applyAlignment="1">
      <alignment horizontal="right" vertical="center" wrapText="1" indent="2"/>
    </xf>
    <xf numFmtId="165" fontId="8" fillId="0" borderId="3" xfId="0" applyNumberFormat="1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 indent="2"/>
    </xf>
    <xf numFmtId="164" fontId="2" fillId="5" borderId="18" xfId="0" applyNumberFormat="1" applyFont="1" applyFill="1" applyBorder="1" applyAlignment="1">
      <alignment vertical="center" wrapText="1"/>
    </xf>
    <xf numFmtId="164" fontId="2" fillId="5" borderId="19" xfId="0" applyNumberFormat="1" applyFont="1" applyFill="1" applyBorder="1" applyAlignment="1">
      <alignment vertical="center" wrapText="1"/>
    </xf>
    <xf numFmtId="164" fontId="2" fillId="5" borderId="20" xfId="0" applyNumberFormat="1" applyFont="1" applyFill="1" applyBorder="1" applyAlignment="1">
      <alignment vertical="center" wrapText="1"/>
    </xf>
    <xf numFmtId="10" fontId="5" fillId="0" borderId="3" xfId="1" applyNumberFormat="1" applyFont="1" applyFill="1" applyBorder="1" applyAlignment="1">
      <alignment vertical="center" wrapText="1"/>
    </xf>
    <xf numFmtId="164" fontId="2" fillId="5" borderId="2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4" borderId="14" xfId="0" applyNumberFormat="1" applyFont="1" applyFill="1" applyBorder="1" applyAlignment="1" applyProtection="1">
      <alignment horizontal="right" vertical="center" wrapText="1" indent="2"/>
      <protection locked="0"/>
    </xf>
    <xf numFmtId="10" fontId="2" fillId="4" borderId="10" xfId="1" applyNumberFormat="1" applyFont="1" applyFill="1" applyBorder="1" applyAlignment="1" applyProtection="1">
      <alignment vertical="center" wrapText="1"/>
      <protection locked="0"/>
    </xf>
    <xf numFmtId="164" fontId="2" fillId="4" borderId="15" xfId="0" applyNumberFormat="1" applyFont="1" applyFill="1" applyBorder="1" applyAlignment="1" applyProtection="1">
      <alignment horizontal="right" vertical="center" wrapText="1" indent="2"/>
      <protection locked="0"/>
    </xf>
    <xf numFmtId="10" fontId="2" fillId="4" borderId="11" xfId="1" applyNumberFormat="1" applyFont="1" applyFill="1" applyBorder="1" applyAlignment="1" applyProtection="1">
      <alignment vertical="center" wrapText="1"/>
      <protection locked="0"/>
    </xf>
    <xf numFmtId="164" fontId="2" fillId="4" borderId="16" xfId="0" applyNumberFormat="1" applyFont="1" applyFill="1" applyBorder="1" applyAlignment="1" applyProtection="1">
      <alignment horizontal="right" vertical="center" wrapText="1" indent="2"/>
      <protection locked="0"/>
    </xf>
    <xf numFmtId="10" fontId="2" fillId="4" borderId="12" xfId="1" applyNumberFormat="1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B1C36-3571-4E80-8D89-F6F116C8650F}">
  <dimension ref="A4:I34"/>
  <sheetViews>
    <sheetView workbookViewId="0">
      <selection activeCell="A4" sqref="A4:F34"/>
    </sheetView>
  </sheetViews>
  <sheetFormatPr defaultColWidth="8.81640625" defaultRowHeight="14.5" x14ac:dyDescent="0.35"/>
  <cols>
    <col min="1" max="2" width="27.453125" customWidth="1"/>
    <col min="3" max="3" width="25.7265625" customWidth="1"/>
    <col min="4" max="6" width="27.453125" customWidth="1"/>
    <col min="7" max="7" width="27.453125" hidden="1" customWidth="1"/>
    <col min="8" max="8" width="8.7265625" hidden="1" customWidth="1"/>
    <col min="9" max="9" width="11.1796875" hidden="1" customWidth="1"/>
  </cols>
  <sheetData>
    <row r="4" spans="1:9" ht="15" thickBot="1" x14ac:dyDescent="0.4">
      <c r="A4" s="10" t="s">
        <v>0</v>
      </c>
    </row>
    <row r="5" spans="1:9" ht="15" thickBot="1" x14ac:dyDescent="0.4">
      <c r="A5" s="20" t="s">
        <v>1</v>
      </c>
      <c r="B5" s="21" t="s">
        <v>2</v>
      </c>
      <c r="C5" s="21" t="s">
        <v>3</v>
      </c>
      <c r="D5" s="22" t="s">
        <v>4</v>
      </c>
      <c r="E5" s="21" t="s">
        <v>5</v>
      </c>
      <c r="F5" s="23" t="s">
        <v>6</v>
      </c>
      <c r="G5" s="1" t="s">
        <v>7</v>
      </c>
    </row>
    <row r="6" spans="1:9" ht="15" thickBot="1" x14ac:dyDescent="0.4">
      <c r="A6" s="2" t="s">
        <v>8</v>
      </c>
      <c r="B6" s="5">
        <v>42831</v>
      </c>
      <c r="C6" s="5">
        <v>2705574</v>
      </c>
      <c r="D6" s="6">
        <v>0</v>
      </c>
      <c r="E6" s="7">
        <v>0</v>
      </c>
      <c r="F6" s="12">
        <f>B6*D6+E6*C6</f>
        <v>0</v>
      </c>
      <c r="G6" s="3" t="s">
        <v>9</v>
      </c>
    </row>
    <row r="7" spans="1:9" ht="15" thickBot="1" x14ac:dyDescent="0.4">
      <c r="A7" s="2" t="s">
        <v>10</v>
      </c>
      <c r="B7" s="5">
        <v>40094</v>
      </c>
      <c r="C7" s="5">
        <v>6718478</v>
      </c>
      <c r="D7" s="6">
        <v>0</v>
      </c>
      <c r="E7" s="7">
        <v>0</v>
      </c>
      <c r="F7" s="12">
        <f>B7*D7+E7*C7</f>
        <v>0</v>
      </c>
      <c r="G7" s="3" t="s">
        <v>9</v>
      </c>
      <c r="I7">
        <f>E7*C7</f>
        <v>0</v>
      </c>
    </row>
    <row r="8" spans="1:9" ht="15" thickBot="1" x14ac:dyDescent="0.4">
      <c r="A8" s="2" t="s">
        <v>11</v>
      </c>
      <c r="B8" s="5">
        <v>43738</v>
      </c>
      <c r="C8" s="5">
        <v>17276980</v>
      </c>
      <c r="D8" s="6">
        <v>0</v>
      </c>
      <c r="E8" s="7">
        <v>0</v>
      </c>
      <c r="F8" s="12">
        <f>B8*D8+E8*C8</f>
        <v>0</v>
      </c>
      <c r="G8" s="3" t="s">
        <v>9</v>
      </c>
    </row>
    <row r="9" spans="1:9" ht="15" thickBot="1" x14ac:dyDescent="0.4">
      <c r="A9" s="2" t="s">
        <v>12</v>
      </c>
      <c r="B9" s="5">
        <v>43756</v>
      </c>
      <c r="C9" s="5">
        <v>66186513</v>
      </c>
      <c r="D9" s="6">
        <v>0</v>
      </c>
      <c r="E9" s="7">
        <v>0</v>
      </c>
      <c r="F9" s="12">
        <f t="shared" ref="F9:F10" si="0">B9*D9+E9*C9</f>
        <v>0</v>
      </c>
      <c r="G9" s="3" t="s">
        <v>9</v>
      </c>
    </row>
    <row r="10" spans="1:9" ht="15" thickBot="1" x14ac:dyDescent="0.4">
      <c r="A10" s="2" t="s">
        <v>13</v>
      </c>
      <c r="B10" s="5">
        <v>13551</v>
      </c>
      <c r="C10" s="5">
        <v>100124487</v>
      </c>
      <c r="D10" s="6">
        <v>0</v>
      </c>
      <c r="E10" s="7">
        <v>0</v>
      </c>
      <c r="F10" s="12">
        <f t="shared" si="0"/>
        <v>0</v>
      </c>
      <c r="G10" s="3" t="s">
        <v>9</v>
      </c>
    </row>
    <row r="11" spans="1:9" ht="19" thickBot="1" x14ac:dyDescent="0.4">
      <c r="A11" s="15" t="s">
        <v>14</v>
      </c>
      <c r="B11" s="16">
        <f>SUM(B5:B10)</f>
        <v>183970</v>
      </c>
      <c r="C11" s="16">
        <f>SUM(C5:C10)</f>
        <v>193012032</v>
      </c>
      <c r="D11" s="17"/>
      <c r="E11" s="18"/>
      <c r="F11" s="19">
        <f>SUM(F5:F10)</f>
        <v>0</v>
      </c>
      <c r="G11" s="3" t="s">
        <v>9</v>
      </c>
    </row>
    <row r="13" spans="1:9" ht="15" thickBot="1" x14ac:dyDescent="0.4">
      <c r="A13" s="10" t="s">
        <v>15</v>
      </c>
    </row>
    <row r="14" spans="1:9" ht="39.5" thickBot="1" x14ac:dyDescent="0.4">
      <c r="A14" s="20" t="s">
        <v>1</v>
      </c>
      <c r="B14" s="21" t="s">
        <v>16</v>
      </c>
      <c r="C14" s="21" t="s">
        <v>3</v>
      </c>
      <c r="D14" s="22" t="s">
        <v>17</v>
      </c>
      <c r="E14" s="21" t="s">
        <v>5</v>
      </c>
      <c r="F14" s="23" t="s">
        <v>6</v>
      </c>
      <c r="G14" s="1" t="s">
        <v>7</v>
      </c>
    </row>
    <row r="15" spans="1:9" ht="15" thickBot="1" x14ac:dyDescent="0.4">
      <c r="A15" s="8" t="s">
        <v>18</v>
      </c>
      <c r="B15" s="11">
        <v>70</v>
      </c>
      <c r="C15" s="11"/>
      <c r="D15" s="6">
        <v>0</v>
      </c>
      <c r="E15" s="7">
        <v>0</v>
      </c>
      <c r="F15" s="12">
        <f>B15*D15*12</f>
        <v>0</v>
      </c>
      <c r="G15" s="9"/>
    </row>
    <row r="16" spans="1:9" ht="15" thickBot="1" x14ac:dyDescent="0.4">
      <c r="A16" s="2" t="s">
        <v>8</v>
      </c>
      <c r="B16" s="4">
        <v>42831</v>
      </c>
      <c r="C16" s="5">
        <v>2705574</v>
      </c>
      <c r="D16" s="6">
        <v>0</v>
      </c>
      <c r="E16" s="7">
        <v>0</v>
      </c>
      <c r="F16" s="12">
        <f>B16*D16+E16*C16</f>
        <v>0</v>
      </c>
      <c r="G16" s="3" t="s">
        <v>9</v>
      </c>
    </row>
    <row r="17" spans="1:7" ht="15" thickBot="1" x14ac:dyDescent="0.4">
      <c r="A17" s="2" t="s">
        <v>10</v>
      </c>
      <c r="B17" s="4">
        <v>40094</v>
      </c>
      <c r="C17" s="5">
        <v>6718478</v>
      </c>
      <c r="D17" s="6">
        <v>0</v>
      </c>
      <c r="E17" s="7">
        <v>0</v>
      </c>
      <c r="F17" s="12">
        <f>B17*D17+E17*C17</f>
        <v>0</v>
      </c>
      <c r="G17" s="3" t="s">
        <v>9</v>
      </c>
    </row>
    <row r="18" spans="1:7" ht="15" thickBot="1" x14ac:dyDescent="0.4">
      <c r="A18" s="2" t="s">
        <v>11</v>
      </c>
      <c r="B18" s="4">
        <v>43738</v>
      </c>
      <c r="C18" s="5">
        <v>17276980</v>
      </c>
      <c r="D18" s="6">
        <v>0</v>
      </c>
      <c r="E18" s="7">
        <v>0</v>
      </c>
      <c r="F18" s="12">
        <f>B18*D18+E18*C18</f>
        <v>0</v>
      </c>
      <c r="G18" s="3" t="s">
        <v>9</v>
      </c>
    </row>
    <row r="19" spans="1:7" ht="15" thickBot="1" x14ac:dyDescent="0.4">
      <c r="A19" s="2" t="s">
        <v>12</v>
      </c>
      <c r="B19" s="4">
        <v>43756</v>
      </c>
      <c r="C19" s="5">
        <v>66186513</v>
      </c>
      <c r="D19" s="6">
        <v>0</v>
      </c>
      <c r="E19" s="7">
        <v>0</v>
      </c>
      <c r="F19" s="12">
        <f t="shared" ref="F19:F20" si="1">B19*D19+E19*C19</f>
        <v>0</v>
      </c>
      <c r="G19" s="3" t="s">
        <v>9</v>
      </c>
    </row>
    <row r="20" spans="1:7" ht="15" thickBot="1" x14ac:dyDescent="0.4">
      <c r="A20" s="2" t="s">
        <v>13</v>
      </c>
      <c r="B20" s="4">
        <v>13551</v>
      </c>
      <c r="C20" s="5">
        <v>100124487</v>
      </c>
      <c r="D20" s="6">
        <v>0</v>
      </c>
      <c r="E20" s="7">
        <v>0</v>
      </c>
      <c r="F20" s="12">
        <f t="shared" si="1"/>
        <v>0</v>
      </c>
      <c r="G20" s="3" t="s">
        <v>9</v>
      </c>
    </row>
    <row r="21" spans="1:7" ht="19" thickBot="1" x14ac:dyDescent="0.4">
      <c r="A21" s="15" t="s">
        <v>14</v>
      </c>
      <c r="B21" s="16">
        <f>SUM(B15:B20)</f>
        <v>184040</v>
      </c>
      <c r="C21" s="16">
        <f>SUM(C15:C20)</f>
        <v>193012032</v>
      </c>
      <c r="D21" s="17"/>
      <c r="E21" s="18"/>
      <c r="F21" s="19">
        <f>SUM(F15:F20)</f>
        <v>0</v>
      </c>
      <c r="G21" s="3" t="s">
        <v>9</v>
      </c>
    </row>
    <row r="24" spans="1:7" ht="15" thickBot="1" x14ac:dyDescent="0.4">
      <c r="A24" s="10" t="s">
        <v>19</v>
      </c>
    </row>
    <row r="25" spans="1:7" ht="15" thickBot="1" x14ac:dyDescent="0.4">
      <c r="A25" s="20" t="s">
        <v>1</v>
      </c>
      <c r="B25" s="21" t="s">
        <v>2</v>
      </c>
      <c r="C25" s="21" t="s">
        <v>3</v>
      </c>
      <c r="D25" s="22" t="s">
        <v>4</v>
      </c>
      <c r="E25" s="21" t="s">
        <v>5</v>
      </c>
      <c r="F25" s="23" t="s">
        <v>6</v>
      </c>
      <c r="G25" s="1" t="s">
        <v>7</v>
      </c>
    </row>
    <row r="26" spans="1:7" ht="15" thickBot="1" x14ac:dyDescent="0.4">
      <c r="A26" s="2" t="s">
        <v>8</v>
      </c>
      <c r="B26" s="5">
        <f>B6*0.3</f>
        <v>12849.3</v>
      </c>
      <c r="C26" s="5">
        <f>C6*0.3</f>
        <v>811672.2</v>
      </c>
      <c r="D26" s="6">
        <v>0</v>
      </c>
      <c r="E26" s="7">
        <v>0</v>
      </c>
      <c r="F26" s="12">
        <f>B26*D26*12</f>
        <v>0</v>
      </c>
      <c r="G26" s="3" t="s">
        <v>9</v>
      </c>
    </row>
    <row r="27" spans="1:7" ht="15" thickBot="1" x14ac:dyDescent="0.4">
      <c r="A27" s="2" t="s">
        <v>10</v>
      </c>
      <c r="B27" s="5">
        <f t="shared" ref="B27:C30" si="2">B7*0.3</f>
        <v>12028.199999999999</v>
      </c>
      <c r="C27" s="5">
        <f t="shared" si="2"/>
        <v>2015543.4</v>
      </c>
      <c r="D27" s="6">
        <v>0</v>
      </c>
      <c r="E27" s="7">
        <v>0</v>
      </c>
      <c r="F27" s="12">
        <f>B27*D27+E27*C27</f>
        <v>0</v>
      </c>
      <c r="G27" s="3" t="s">
        <v>9</v>
      </c>
    </row>
    <row r="28" spans="1:7" ht="15" thickBot="1" x14ac:dyDescent="0.4">
      <c r="A28" s="2" t="s">
        <v>11</v>
      </c>
      <c r="B28" s="5">
        <f t="shared" si="2"/>
        <v>13121.4</v>
      </c>
      <c r="C28" s="5">
        <f t="shared" si="2"/>
        <v>5183094</v>
      </c>
      <c r="D28" s="6">
        <v>0</v>
      </c>
      <c r="E28" s="7">
        <v>0</v>
      </c>
      <c r="F28" s="12">
        <f>B28*D28+E28*C28</f>
        <v>0</v>
      </c>
      <c r="G28" s="3" t="s">
        <v>9</v>
      </c>
    </row>
    <row r="29" spans="1:7" ht="15" thickBot="1" x14ac:dyDescent="0.4">
      <c r="A29" s="2" t="s">
        <v>12</v>
      </c>
      <c r="B29" s="5">
        <f t="shared" si="2"/>
        <v>13126.8</v>
      </c>
      <c r="C29" s="5">
        <f t="shared" si="2"/>
        <v>19855953.899999999</v>
      </c>
      <c r="D29" s="6">
        <v>0</v>
      </c>
      <c r="E29" s="7">
        <v>0</v>
      </c>
      <c r="F29" s="12">
        <f>B29*D29+E29*C29</f>
        <v>0</v>
      </c>
      <c r="G29" s="3" t="s">
        <v>9</v>
      </c>
    </row>
    <row r="30" spans="1:7" ht="15" thickBot="1" x14ac:dyDescent="0.4">
      <c r="A30" s="2" t="s">
        <v>13</v>
      </c>
      <c r="B30" s="5">
        <f t="shared" si="2"/>
        <v>4065.2999999999997</v>
      </c>
      <c r="C30" s="5">
        <f t="shared" si="2"/>
        <v>30037346.099999998</v>
      </c>
      <c r="D30" s="6">
        <v>0</v>
      </c>
      <c r="E30" s="7">
        <v>0</v>
      </c>
      <c r="F30" s="12">
        <f t="shared" ref="F30" si="3">B30*D30+E30*C30</f>
        <v>0</v>
      </c>
      <c r="G30" s="3" t="s">
        <v>9</v>
      </c>
    </row>
    <row r="31" spans="1:7" ht="19" thickBot="1" x14ac:dyDescent="0.4">
      <c r="A31" s="15"/>
      <c r="B31" s="16">
        <f>SUM(B26:B30)</f>
        <v>55191</v>
      </c>
      <c r="C31" s="16">
        <f>SUM(C26:C30)</f>
        <v>57903609.599999994</v>
      </c>
      <c r="D31" s="17"/>
      <c r="E31" s="18"/>
      <c r="F31" s="19">
        <f>SUM(F26:F30)</f>
        <v>0</v>
      </c>
      <c r="G31" s="3" t="s">
        <v>9</v>
      </c>
    </row>
    <row r="33" spans="5:6" ht="15" thickBot="1" x14ac:dyDescent="0.4"/>
    <row r="34" spans="5:6" ht="29" thickBot="1" x14ac:dyDescent="0.7">
      <c r="E34" s="13" t="s">
        <v>14</v>
      </c>
      <c r="F34" s="14">
        <f>F11+F21+F31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A6BF-AC2F-4182-A4E8-D96AB6AB4D49}">
  <sheetPr>
    <pageSetUpPr fitToPage="1"/>
  </sheetPr>
  <dimension ref="A1:F40"/>
  <sheetViews>
    <sheetView tabSelected="1" topLeftCell="A5" workbookViewId="0">
      <selection activeCell="D6" sqref="D6"/>
    </sheetView>
  </sheetViews>
  <sheetFormatPr defaultColWidth="8.81640625" defaultRowHeight="14.5" x14ac:dyDescent="0.35"/>
  <cols>
    <col min="1" max="2" width="27.453125" customWidth="1"/>
    <col min="3" max="3" width="25.7265625" customWidth="1"/>
    <col min="4" max="6" width="27.453125" customWidth="1"/>
  </cols>
  <sheetData>
    <row r="1" spans="1:6" ht="23.5" x14ac:dyDescent="0.55000000000000004">
      <c r="A1" s="32" t="s">
        <v>20</v>
      </c>
    </row>
    <row r="3" spans="1:6" ht="19" thickBot="1" x14ac:dyDescent="0.5">
      <c r="A3" s="30" t="s">
        <v>21</v>
      </c>
    </row>
    <row r="4" spans="1:6" ht="15" thickBot="1" x14ac:dyDescent="0.4">
      <c r="A4" s="26" t="s">
        <v>1</v>
      </c>
      <c r="B4" s="33" t="s">
        <v>22</v>
      </c>
      <c r="C4" s="34" t="s">
        <v>23</v>
      </c>
      <c r="D4" s="33" t="s">
        <v>4</v>
      </c>
      <c r="E4" s="34" t="s">
        <v>5</v>
      </c>
      <c r="F4" s="25" t="s">
        <v>6</v>
      </c>
    </row>
    <row r="5" spans="1:6" x14ac:dyDescent="0.35">
      <c r="A5" s="27" t="s">
        <v>8</v>
      </c>
      <c r="B5" s="46">
        <v>27208</v>
      </c>
      <c r="C5" s="35">
        <v>1420364</v>
      </c>
      <c r="D5" s="51">
        <v>0</v>
      </c>
      <c r="E5" s="52">
        <v>0</v>
      </c>
      <c r="F5" s="40">
        <f>B5*D5+E5*C5</f>
        <v>0</v>
      </c>
    </row>
    <row r="6" spans="1:6" x14ac:dyDescent="0.35">
      <c r="A6" s="28" t="s">
        <v>24</v>
      </c>
      <c r="B6" s="47">
        <v>27621</v>
      </c>
      <c r="C6" s="36">
        <v>8221022</v>
      </c>
      <c r="D6" s="53">
        <v>0</v>
      </c>
      <c r="E6" s="54">
        <v>0</v>
      </c>
      <c r="F6" s="41">
        <f>B6*D6+E6*C6</f>
        <v>0</v>
      </c>
    </row>
    <row r="7" spans="1:6" x14ac:dyDescent="0.35">
      <c r="A7" s="28" t="s">
        <v>25</v>
      </c>
      <c r="B7" s="47">
        <v>31686</v>
      </c>
      <c r="C7" s="36">
        <v>23647105</v>
      </c>
      <c r="D7" s="53">
        <v>0</v>
      </c>
      <c r="E7" s="54">
        <v>0</v>
      </c>
      <c r="F7" s="41">
        <f>B7*D7+E7*C7</f>
        <v>0</v>
      </c>
    </row>
    <row r="8" spans="1:6" x14ac:dyDescent="0.35">
      <c r="A8" s="28" t="s">
        <v>26</v>
      </c>
      <c r="B8" s="47">
        <v>28730</v>
      </c>
      <c r="C8" s="36">
        <v>105382363</v>
      </c>
      <c r="D8" s="53">
        <v>0</v>
      </c>
      <c r="E8" s="54">
        <v>0</v>
      </c>
      <c r="F8" s="41">
        <f t="shared" ref="F8:F9" si="0">B8*D8+E8*C8</f>
        <v>0</v>
      </c>
    </row>
    <row r="9" spans="1:6" ht="15" thickBot="1" x14ac:dyDescent="0.4">
      <c r="A9" s="29" t="s">
        <v>27</v>
      </c>
      <c r="B9" s="48">
        <v>8786</v>
      </c>
      <c r="C9" s="37">
        <v>109354780</v>
      </c>
      <c r="D9" s="55">
        <v>0</v>
      </c>
      <c r="E9" s="56">
        <v>0</v>
      </c>
      <c r="F9" s="42">
        <f t="shared" si="0"/>
        <v>0</v>
      </c>
    </row>
    <row r="10" spans="1:6" ht="19" thickBot="1" x14ac:dyDescent="0.4">
      <c r="A10" s="15" t="s">
        <v>14</v>
      </c>
      <c r="B10" s="49">
        <f>SUM(B4:B9)</f>
        <v>124031</v>
      </c>
      <c r="C10" s="38">
        <f>SUM(C4:C9)</f>
        <v>248025634</v>
      </c>
      <c r="D10" s="39"/>
      <c r="E10" s="43"/>
      <c r="F10" s="19">
        <f>SUM(F5:F9)</f>
        <v>0</v>
      </c>
    </row>
    <row r="12" spans="1:6" ht="19" thickBot="1" x14ac:dyDescent="0.5">
      <c r="A12" s="30" t="s">
        <v>15</v>
      </c>
    </row>
    <row r="13" spans="1:6" ht="15" thickBot="1" x14ac:dyDescent="0.4">
      <c r="A13" s="26" t="s">
        <v>1</v>
      </c>
      <c r="B13" s="33" t="s">
        <v>22</v>
      </c>
      <c r="C13" s="34" t="s">
        <v>23</v>
      </c>
      <c r="D13" s="33" t="s">
        <v>4</v>
      </c>
      <c r="E13" s="34" t="s">
        <v>5</v>
      </c>
      <c r="F13" s="25" t="s">
        <v>6</v>
      </c>
    </row>
    <row r="14" spans="1:6" x14ac:dyDescent="0.35">
      <c r="A14" s="27" t="s">
        <v>8</v>
      </c>
      <c r="B14" s="46">
        <v>23776</v>
      </c>
      <c r="C14" s="35">
        <v>1794911</v>
      </c>
      <c r="D14" s="51">
        <v>0</v>
      </c>
      <c r="E14" s="52">
        <v>0</v>
      </c>
      <c r="F14" s="40">
        <f>B14*D14+E14*C14</f>
        <v>0</v>
      </c>
    </row>
    <row r="15" spans="1:6" x14ac:dyDescent="0.35">
      <c r="A15" s="28" t="s">
        <v>24</v>
      </c>
      <c r="B15" s="47">
        <v>66628</v>
      </c>
      <c r="C15" s="36">
        <v>16478016</v>
      </c>
      <c r="D15" s="53">
        <v>0</v>
      </c>
      <c r="E15" s="54">
        <v>0</v>
      </c>
      <c r="F15" s="41">
        <f>B15*D15+E15*C15</f>
        <v>0</v>
      </c>
    </row>
    <row r="16" spans="1:6" x14ac:dyDescent="0.35">
      <c r="A16" s="28" t="s">
        <v>25</v>
      </c>
      <c r="B16" s="47">
        <v>4728</v>
      </c>
      <c r="C16" s="36">
        <v>4184506</v>
      </c>
      <c r="D16" s="53">
        <v>0</v>
      </c>
      <c r="E16" s="54">
        <v>0</v>
      </c>
      <c r="F16" s="41">
        <f>B16*D16+E16*C16</f>
        <v>0</v>
      </c>
    </row>
    <row r="17" spans="1:6" x14ac:dyDescent="0.35">
      <c r="A17" s="28" t="s">
        <v>26</v>
      </c>
      <c r="B17" s="47">
        <v>1732</v>
      </c>
      <c r="C17" s="36">
        <v>3575912</v>
      </c>
      <c r="D17" s="53">
        <v>0</v>
      </c>
      <c r="E17" s="54">
        <v>0</v>
      </c>
      <c r="F17" s="41">
        <f t="shared" ref="F17:F18" si="1">B17*D17+E17*C17</f>
        <v>0</v>
      </c>
    </row>
    <row r="18" spans="1:6" ht="15" thickBot="1" x14ac:dyDescent="0.4">
      <c r="A18" s="29" t="s">
        <v>27</v>
      </c>
      <c r="B18" s="48">
        <v>159</v>
      </c>
      <c r="C18" s="37">
        <v>2240994</v>
      </c>
      <c r="D18" s="55">
        <v>0</v>
      </c>
      <c r="E18" s="56">
        <v>0</v>
      </c>
      <c r="F18" s="42">
        <f t="shared" si="1"/>
        <v>0</v>
      </c>
    </row>
    <row r="19" spans="1:6" ht="19" thickBot="1" x14ac:dyDescent="0.4">
      <c r="A19" s="15" t="s">
        <v>14</v>
      </c>
      <c r="B19" s="49">
        <f>SUM(B14:B18)</f>
        <v>97023</v>
      </c>
      <c r="C19" s="38">
        <f>SUM(C14:C18)</f>
        <v>28274339</v>
      </c>
      <c r="D19" s="39"/>
      <c r="E19" s="43"/>
      <c r="F19" s="19">
        <f>SUM(F14:F18)</f>
        <v>0</v>
      </c>
    </row>
    <row r="21" spans="1:6" ht="16" thickBot="1" x14ac:dyDescent="0.4">
      <c r="A21" s="31" t="s">
        <v>28</v>
      </c>
    </row>
    <row r="22" spans="1:6" ht="26.5" customHeight="1" thickBot="1" x14ac:dyDescent="0.4">
      <c r="A22" s="20" t="s">
        <v>1</v>
      </c>
      <c r="B22" s="23" t="s">
        <v>29</v>
      </c>
      <c r="C22" s="23" t="s">
        <v>30</v>
      </c>
      <c r="D22" s="57" t="s">
        <v>31</v>
      </c>
      <c r="E22" s="58"/>
      <c r="F22" s="23" t="s">
        <v>6</v>
      </c>
    </row>
    <row r="23" spans="1:6" ht="15" thickBot="1" x14ac:dyDescent="0.4">
      <c r="A23" s="8" t="s">
        <v>32</v>
      </c>
      <c r="B23" s="50">
        <v>70</v>
      </c>
      <c r="C23" s="50">
        <v>12</v>
      </c>
      <c r="D23" s="59">
        <v>0</v>
      </c>
      <c r="E23" s="60"/>
      <c r="F23" s="12">
        <f>B23*C23*D23</f>
        <v>0</v>
      </c>
    </row>
    <row r="24" spans="1:6" ht="19" thickBot="1" x14ac:dyDescent="0.4">
      <c r="A24" s="15" t="s">
        <v>14</v>
      </c>
      <c r="B24" s="49">
        <f>SUM(B23)</f>
        <v>70</v>
      </c>
      <c r="C24" s="49">
        <f>SUM(C23)</f>
        <v>12</v>
      </c>
      <c r="D24" s="39"/>
      <c r="E24" s="43"/>
      <c r="F24" s="19">
        <f>SUM(F23)</f>
        <v>0</v>
      </c>
    </row>
    <row r="26" spans="1:6" ht="19" thickBot="1" x14ac:dyDescent="0.5">
      <c r="A26" s="30" t="s">
        <v>33</v>
      </c>
    </row>
    <row r="27" spans="1:6" ht="15" thickBot="1" x14ac:dyDescent="0.4">
      <c r="A27" s="26" t="s">
        <v>1</v>
      </c>
      <c r="B27" s="33" t="s">
        <v>34</v>
      </c>
      <c r="C27" s="34" t="s">
        <v>23</v>
      </c>
      <c r="D27" s="33" t="s">
        <v>4</v>
      </c>
      <c r="E27" s="34" t="s">
        <v>5</v>
      </c>
      <c r="F27" s="45" t="s">
        <v>6</v>
      </c>
    </row>
    <row r="28" spans="1:6" x14ac:dyDescent="0.35">
      <c r="A28" s="27" t="s">
        <v>8</v>
      </c>
      <c r="B28" s="46">
        <v>663</v>
      </c>
      <c r="C28" s="35">
        <v>33106</v>
      </c>
      <c r="D28" s="51">
        <v>0</v>
      </c>
      <c r="E28" s="52">
        <v>0</v>
      </c>
      <c r="F28" s="44">
        <f>B28*D28+E28*C28</f>
        <v>0</v>
      </c>
    </row>
    <row r="29" spans="1:6" x14ac:dyDescent="0.35">
      <c r="A29" s="28" t="s">
        <v>24</v>
      </c>
      <c r="B29" s="47">
        <v>4021</v>
      </c>
      <c r="C29" s="36">
        <v>1186066</v>
      </c>
      <c r="D29" s="53">
        <v>0</v>
      </c>
      <c r="E29" s="54">
        <v>0</v>
      </c>
      <c r="F29" s="41">
        <f>B29*D29+E29*C29</f>
        <v>0</v>
      </c>
    </row>
    <row r="30" spans="1:6" x14ac:dyDescent="0.35">
      <c r="A30" s="28" t="s">
        <v>25</v>
      </c>
      <c r="B30" s="47">
        <v>2044</v>
      </c>
      <c r="C30" s="36">
        <v>1554909</v>
      </c>
      <c r="D30" s="53">
        <v>0</v>
      </c>
      <c r="E30" s="54">
        <v>0</v>
      </c>
      <c r="F30" s="41">
        <f>B30*D30+E30*C30</f>
        <v>0</v>
      </c>
    </row>
    <row r="31" spans="1:6" x14ac:dyDescent="0.35">
      <c r="A31" s="28" t="s">
        <v>26</v>
      </c>
      <c r="B31" s="47">
        <v>3522</v>
      </c>
      <c r="C31" s="36">
        <v>10888537</v>
      </c>
      <c r="D31" s="53">
        <v>0</v>
      </c>
      <c r="E31" s="54">
        <v>0</v>
      </c>
      <c r="F31" s="41">
        <f>B31*D31+E31*C31</f>
        <v>0</v>
      </c>
    </row>
    <row r="32" spans="1:6" ht="15" thickBot="1" x14ac:dyDescent="0.4">
      <c r="A32" s="29" t="s">
        <v>27</v>
      </c>
      <c r="B32" s="48">
        <v>956</v>
      </c>
      <c r="C32" s="37">
        <v>20206539</v>
      </c>
      <c r="D32" s="55">
        <v>0</v>
      </c>
      <c r="E32" s="56">
        <v>0</v>
      </c>
      <c r="F32" s="42">
        <f t="shared" ref="F32" si="2">B32*D32+E32*C32</f>
        <v>0</v>
      </c>
    </row>
    <row r="33" spans="1:6" ht="19" thickBot="1" x14ac:dyDescent="0.4">
      <c r="A33" s="15" t="s">
        <v>14</v>
      </c>
      <c r="B33" s="49">
        <f>SUM(B28:B32)</f>
        <v>11206</v>
      </c>
      <c r="C33" s="38">
        <f>SUM(C28:C32)</f>
        <v>33869157</v>
      </c>
      <c r="D33" s="39"/>
      <c r="E33" s="43"/>
      <c r="F33" s="19">
        <f>SUM(F28:F32)</f>
        <v>0</v>
      </c>
    </row>
    <row r="35" spans="1:6" ht="28.5" customHeight="1" x14ac:dyDescent="0.35">
      <c r="A35" s="61" t="s">
        <v>35</v>
      </c>
      <c r="B35" s="61"/>
      <c r="C35" s="61"/>
      <c r="D35" s="61"/>
      <c r="E35" s="61"/>
      <c r="F35" s="61"/>
    </row>
    <row r="36" spans="1:6" ht="44.15" customHeight="1" x14ac:dyDescent="0.35">
      <c r="A36" s="61" t="s">
        <v>36</v>
      </c>
      <c r="B36" s="61"/>
      <c r="C36" s="61"/>
      <c r="D36" s="61"/>
      <c r="E36" s="61"/>
      <c r="F36" s="61"/>
    </row>
    <row r="37" spans="1:6" ht="23.5" customHeight="1" x14ac:dyDescent="0.35">
      <c r="A37" s="24" t="s">
        <v>37</v>
      </c>
    </row>
    <row r="39" spans="1:6" ht="15" thickBot="1" x14ac:dyDescent="0.4"/>
    <row r="40" spans="1:6" ht="29" thickBot="1" x14ac:dyDescent="0.7">
      <c r="E40" s="13" t="s">
        <v>14</v>
      </c>
      <c r="F40" s="14">
        <f>SUM(F33,F24,F19,F10)</f>
        <v>0</v>
      </c>
    </row>
  </sheetData>
  <sheetProtection algorithmName="SHA-512" hashValue="hii5EIw8IWNxKauOEK9y2SZeNcuRqbny3ptew7gV967iMxI0Z+o56PY2rFhF6EJUZWauACIHyfIPxohPMBf06A==" saltValue="6zo75wZ4V+A5uQpeDjmz9Q==" spinCount="100000" sheet="1" objects="1" scenarios="1" selectLockedCells="1"/>
  <mergeCells count="4">
    <mergeCell ref="D22:E22"/>
    <mergeCell ref="D23:E23"/>
    <mergeCell ref="A35:F35"/>
    <mergeCell ref="A36:F36"/>
  </mergeCells>
  <pageMargins left="0.7" right="0.7" top="0.78740157499999996" bottom="0.78740157499999996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5AAB9C66-D048-40A2-BA39-736C4B3CBB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697E8-E029-4987-97E1-F4FAA4DAB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CFC85C-534E-42F7-A38F-F611FC0A309C}">
  <ds:schemaRefs>
    <ds:schemaRef ds:uri="http://purl.org/dc/elements/1.1/"/>
    <ds:schemaRef ds:uri="0b678d0f-b603-42cf-9f03-06d7c2f3cdd5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3e986b39-0513-4973-b900-5dc2c221c4f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42aeb5e0-4d8c-495b-8ac8-9c7e0f9108af"/>
    <ds:schemaRef ds:uri="1c1cfe40-64e6-48a4-a923-d8a21d9bc96d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Hrdličková</dc:creator>
  <cp:keywords/>
  <dc:description/>
  <cp:lastModifiedBy>Ivana Stehlíková</cp:lastModifiedBy>
  <cp:revision/>
  <dcterms:created xsi:type="dcterms:W3CDTF">2024-12-16T15:27:33Z</dcterms:created>
  <dcterms:modified xsi:type="dcterms:W3CDTF">2025-03-27T07:52:07Z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