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Položky bez vyjádření schval." sheetId="2" r:id="rId2"/>
  </sheets>
  <definedNames/>
  <calcPr fullCalcOnLoad="1"/>
</workbook>
</file>

<file path=xl/sharedStrings.xml><?xml version="1.0" encoding="utf-8"?>
<sst xmlns="http://schemas.openxmlformats.org/spreadsheetml/2006/main" count="691" uniqueCount="319">
  <si>
    <t>Kategorie: AVT 005-2011 - Audiovizuální technika, sběr do: 31.05.2011, dodání od: 11.07.2011, vygenerováno: 09.06.2011 14:05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</si>
  <si>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</si>
  <si>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</si>
  <si>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</si>
  <si>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</si>
  <si>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</si>
  <si>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</si>
  <si>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</si>
  <si>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</si>
  <si>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</si>
  <si>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</si>
  <si>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</si>
  <si>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</si>
  <si>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</si>
  <si>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</si>
  <si>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</si>
  <si>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</si>
  <si>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</si>
  <si>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</si>
  <si>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</si>
  <si>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</si>
  <si>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</si>
  <si>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</si>
  <si>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</si>
  <si>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</si>
  <si>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</si>
  <si>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</si>
  <si>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</si>
  <si>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</si>
  <si>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</si>
  <si>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</si>
  <si>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</si>
  <si>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</si>
  <si>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</si>
  <si>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</si>
  <si>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</si>
  <si>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</si>
  <si>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</si>
  <si>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</si>
  <si>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</si>
  <si>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</si>
  <si>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</si>
  <si>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</si>
  <si>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</si>
  <si>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</si>
  <si>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</si>
  <si>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</si>
  <si>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</si>
  <si>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</si>
  <si>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</si>
  <si>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</si>
  <si>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</si>
  <si>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</si>
  <si>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Předpokládaná cena - jednotková (včetně DPH) v Kč</t>
  </si>
  <si>
    <t>Předpokládaná cena - celkem (včetně DPH) v Kč</t>
  </si>
  <si>
    <t>Swaczynová Petra Mgr.</t>
  </si>
  <si>
    <t>104874@mail.muni.cz</t>
  </si>
  <si>
    <t>32342200-4</t>
  </si>
  <si>
    <t>32342200-4-91</t>
  </si>
  <si>
    <t>Headset pro volání v internetu (sluchátka s mikrofonem)</t>
  </si>
  <si>
    <t>sluchátka s mikrofonem, připojení pomocí USB dle standardu USB audio, případně 2x 3,5mm jack + USB adaptér dle standardu USB audio. (podpora Windows, Linux, Mac OS X), uzavřené mušle, rozsah min. 100 Hz ? 18 kHz, ovládání hlasitosti, certifikace pro Skype. Mikrofon: frekvenční rozsah min. 100 Hz ? 14 kHz, funkce potlačení okolního hluku.</t>
  </si>
  <si>
    <t>Cena max 300 Kč/ks</t>
  </si>
  <si>
    <t>ks</t>
  </si>
  <si>
    <t>Ústřední knihovna</t>
  </si>
  <si>
    <t>PedF, Poříčí 9, budova A</t>
  </si>
  <si>
    <t>Poříčí 945/9, 60300 Brno</t>
  </si>
  <si>
    <t/>
  </si>
  <si>
    <t>1111</t>
  </si>
  <si>
    <t>Mrskošová Jitka</t>
  </si>
  <si>
    <t>2471@mail.muni.cz</t>
  </si>
  <si>
    <t>Vystavit fakturu za soubor položek výše: ve faktruře uvést ID žádanky</t>
  </si>
  <si>
    <t>Celkem za fakturu</t>
  </si>
  <si>
    <t>Franková Alena Mgr. DiS.</t>
  </si>
  <si>
    <t>68963@mail.muni.cz</t>
  </si>
  <si>
    <t>32332100-0</t>
  </si>
  <si>
    <t>32332100-0-2</t>
  </si>
  <si>
    <t>Digitální diktafon s vyšší kvalitou záznamu</t>
  </si>
  <si>
    <t>podpora vzorkovacích frekvencí 44,1; 48; 88,2; 96kHz; podpora kvantování 16 a 24b; vstup stereofonní jack s úrovněmi mikrofonu i linky (příp. 2 samostatné vstupy) pro připojení externího audio vstupu; 2 (stereo) mikrofony - zabudované nebo samostatně dodané; odstup signálu od šumu &gt;100dB; nahrávání do MP3 (min. rozsah bitrate 128-320kbps) a PCM; záznam na SD/SDHC nebo microSD/microSDHC karty; výdrž baterie minimálně 4 hodiny; záruka 36 měsíců</t>
  </si>
  <si>
    <t>Prosím dodavatele, aby mi zaslal informaci o předběžném termíně dodání zboží: mail: frankova@ped.muni.cz</t>
  </si>
  <si>
    <t>Kat.speciální pedagogiky</t>
  </si>
  <si>
    <t>BBA05N02028</t>
  </si>
  <si>
    <t>bud. A/02028</t>
  </si>
  <si>
    <t>3004</t>
  </si>
  <si>
    <t>Sochor Vlastimil Mgr. et Mgr.</t>
  </si>
  <si>
    <t>82416@mail.muni.cz</t>
  </si>
  <si>
    <t>Fajmon Petr Mgr.</t>
  </si>
  <si>
    <t>3913@mail.muni.cz</t>
  </si>
  <si>
    <t>Kat.politologie</t>
  </si>
  <si>
    <t>FSS, Joštova 10</t>
  </si>
  <si>
    <t>Joštova 218/10, 60200 Brno</t>
  </si>
  <si>
    <t>0209</t>
  </si>
  <si>
    <t>Fryml Svatopluk Ing.</t>
  </si>
  <si>
    <t>106732@mail.muni.cz</t>
  </si>
  <si>
    <t>32332100-0-1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</si>
  <si>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</si>
  <si>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</si>
  <si>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32322000-6</t>
  </si>
  <si>
    <t>32322000-6-1</t>
  </si>
  <si>
    <t>Dálkové ovládání prezentací</t>
  </si>
  <si>
    <t>Prezentér obsahující laserové ukazovátko, dosah min. 10 m, LCD displej s časovačem, indikátor nabití baterie, tlačítka pro ovládání prezentace (vpřed, zpět, fullscreen), vibrační alarm, vč. pouzdra.</t>
  </si>
  <si>
    <t>Kat.psychologie</t>
  </si>
  <si>
    <t>2117</t>
  </si>
  <si>
    <t>Damborská Martina Mgr.</t>
  </si>
  <si>
    <t>8324@mail.muni.cz</t>
  </si>
  <si>
    <t>s USB</t>
  </si>
  <si>
    <t>Ústav experimentální biologie</t>
  </si>
  <si>
    <t>UKB, Kamenice 5, budova A13</t>
  </si>
  <si>
    <t>Kamenice 753/5, 62500 Brno</t>
  </si>
  <si>
    <t>BHA14N02026</t>
  </si>
  <si>
    <t>bud. A13/226</t>
  </si>
  <si>
    <t>6012</t>
  </si>
  <si>
    <t>Bláha Luděk doc. RNDr. Ph.D.</t>
  </si>
  <si>
    <t>15473@mail.muni.cz</t>
  </si>
  <si>
    <t>Mácha Jakub Dr. phil. Ph.D.</t>
  </si>
  <si>
    <t>3662@mail.muni.cz</t>
  </si>
  <si>
    <t>32342200-4-2</t>
  </si>
  <si>
    <t>Sluchátka k PC</t>
  </si>
  <si>
    <t>Sluchátka k PC otevřená, rozsah min. 100 Hz ? 18 kHz, citlivost min. 90 dB, impedance min. 32 Ohmů. Konektor jack 3,5 mm, délka kabelu min. 1 metr.</t>
  </si>
  <si>
    <t>Kat.filozofie</t>
  </si>
  <si>
    <t>FF, Jaselská 18, budova J</t>
  </si>
  <si>
    <t>Jaselská 201/18, 60200 Brno</t>
  </si>
  <si>
    <t>BVA08N01026</t>
  </si>
  <si>
    <t>bud. J/J121</t>
  </si>
  <si>
    <t>2113</t>
  </si>
  <si>
    <t>Jurtík Ivo Ing.</t>
  </si>
  <si>
    <t>213180@mail.muni.cz</t>
  </si>
  <si>
    <t>Mikulová Jitka</t>
  </si>
  <si>
    <t>114665@mail.muni.cz</t>
  </si>
  <si>
    <t>Centrum inovace studijních oborů</t>
  </si>
  <si>
    <t>FF, Gorkého 14, budova A</t>
  </si>
  <si>
    <t>Arna Nováka 1/1, 60200 Brno</t>
  </si>
  <si>
    <t>BVA01N03020</t>
  </si>
  <si>
    <t>bud. A/03020</t>
  </si>
  <si>
    <t>0100</t>
  </si>
  <si>
    <t>11</t>
  </si>
  <si>
    <t>Ústav slavistiky</t>
  </si>
  <si>
    <t>FF, Gorkého 14, budova B</t>
  </si>
  <si>
    <t>BVA02N03026</t>
  </si>
  <si>
    <t>bud. B/03049</t>
  </si>
  <si>
    <t>Przybylski Michal Mgr. et Mgr.</t>
  </si>
  <si>
    <t>53241@mail.muni.cz</t>
  </si>
  <si>
    <t>2815</t>
  </si>
  <si>
    <t>Nekovářová Darja Ing.</t>
  </si>
  <si>
    <t>1929@mail.muni.cz</t>
  </si>
  <si>
    <t>Stohlová Soňa</t>
  </si>
  <si>
    <t>186014@mail.muni.cz</t>
  </si>
  <si>
    <t>Fakulta sportovních studií</t>
  </si>
  <si>
    <t>UKB, Kamenice 5, budova A33</t>
  </si>
  <si>
    <t>BHA34N02015</t>
  </si>
  <si>
    <t>bud. A33/215</t>
  </si>
  <si>
    <t>3205</t>
  </si>
  <si>
    <t>Sellner Michal Ing.</t>
  </si>
  <si>
    <t>112169@mail.muni.cz</t>
  </si>
  <si>
    <t>Trnečková Magdalena</t>
  </si>
  <si>
    <t>56067@mail.muni.cz</t>
  </si>
  <si>
    <t>- podpora SDHC karet ve.min.32 GB
 - paměť min. 32GB (může být řešeno int. pamětí, SDHC kartou, nebo kombinací)
 - výdrž baterie min.4 hodiny (může být řešeno dodáním přídavné baterie)</t>
  </si>
  <si>
    <t>32333200-8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</si>
  <si>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</si>
  <si>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</si>
  <si>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</si>
  <si>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Fakulta informatiky</t>
  </si>
  <si>
    <t>FI, Botanická 68a</t>
  </si>
  <si>
    <t>Botanická 554/68a, 60200 Brno</t>
  </si>
  <si>
    <t>BNA01N03018</t>
  </si>
  <si>
    <t>B312</t>
  </si>
  <si>
    <t>1152</t>
  </si>
  <si>
    <t>Bartošková Lenka RNDr.</t>
  </si>
  <si>
    <t>2394@mail.muni.cz</t>
  </si>
  <si>
    <t>Homolová Eva</t>
  </si>
  <si>
    <t>169732@mail.muni.cz</t>
  </si>
  <si>
    <t>Historický ústav</t>
  </si>
  <si>
    <t>BVA01N02003</t>
  </si>
  <si>
    <t>bud. A/02003</t>
  </si>
  <si>
    <t>0017</t>
  </si>
  <si>
    <t>000</t>
  </si>
  <si>
    <t>38651000-3</t>
  </si>
  <si>
    <t>38651000-3-2</t>
  </si>
  <si>
    <t>Kompaktní digitální fotoaparát s vyšší obrazovou kvalitou</t>
  </si>
  <si>
    <t>Kompaktní digitální fotoaparát, maximální hmotnost 400g, čip mininimálně 10Mpix, minimální velikost čipu 1/1,7" a maximální hustota 30 Mpix/cm2, minimální rozsah optického zoomu 28-90mm (přepočteno na 35mm kinofilm), ISO minimálně 100-800, podpora ukládání RAW, stabilizace obrazu opticky nebo pohybem čipu, možnost snímat video minimálně 720p 24fps se zvukem, barevný displej minimálně 2,7 palce, vestavěný blesk, dobíjecí baterie a paměťová karta SD s velikostí minimálně 4GB součástí dodávky; záruka 36 měsíců</t>
  </si>
  <si>
    <t>maximální celková cena vč. DPH  25000,- Kč
 typ fotoaparátu: kompaktní digitální fotoaparát s výměnnými objektivy
 charakteristika
 rozlišení ? min. 12 MP
 hledáček elektronický (rozlišení min. 1000k bodů) nebo  LCD (velikost min. 3 palce, rozlišení minimálně 400k bodů) nebo obojí
 blesk vestavěný
 stabilizace pohybem čipu nebo objektivu
 možnost snímat ozvučené video min. 720p
 dva objektivy: 1. min. 28-80mm, 2. min. 50-150mm (v přepočtu na 35mm)
 barva ? černá
 váha těla včetně karty a baterie (bez objektivu) max. 450g
 příslušenství
 paměťová vysokorychlostní karta SDHC, min. 4GB
 náhradní značkový akumulátor
 UV filtry na ochranu objektivů
 brašna přes rameno z nepromokavého materiálu (vhodná pro uložení fotoaparátu s objektivem i drobným příslušenstvím)
 stativ</t>
  </si>
  <si>
    <t>Dvořák Tomáš Mgr. Ph.D.</t>
  </si>
  <si>
    <t>16710@mail.muni.cz</t>
  </si>
  <si>
    <t>32321000-9</t>
  </si>
  <si>
    <t>32321000-9-4</t>
  </si>
  <si>
    <t>Přenosný dataprojektor 16:10 s dlouhou životností zdroje světla</t>
  </si>
  <si>
    <t>svítivost min. 2000 lumenů; rozlišení WXGA (1280x768) nebo lepší; vstupy minimálně 1x analogový D-SUB (VGA) a 1x digitální DVI nebo HDMI; podpora vstupních rozlišení 4:3 i 16:9/16:10 minimálně 1600x1200; hlučnost do 30 dB; integrované audio; životnost lampy min. 10.000 h; dálkové ovládání a brašna součástí dodávky; hmotnost do 3,5kg; záruka 36 měsíců</t>
  </si>
  <si>
    <t>HDMI vstup vč. kabelu cca 14 m.</t>
  </si>
  <si>
    <t>Biofyzikální ústav</t>
  </si>
  <si>
    <t>UKB, Kamenice 3, budova 1</t>
  </si>
  <si>
    <t>Kamenice 126/3, 62500 Brno</t>
  </si>
  <si>
    <t>BHA02N03010</t>
  </si>
  <si>
    <t>bud. 1/210</t>
  </si>
  <si>
    <t>Vlk Daniel Mgr. CSc.</t>
  </si>
  <si>
    <t>98282@mail.muni.cz</t>
  </si>
  <si>
    <t>Předání po tel. dohodě.
 Tel. 54949 8048, 54949 1334.</t>
  </si>
  <si>
    <t>Sochorová Blanka Ing.</t>
  </si>
  <si>
    <t>63513@mail.muni.cz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</si>
  <si>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</si>
  <si>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</si>
  <si>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</si>
  <si>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Santarová Lenka</t>
  </si>
  <si>
    <t>169617@mail.muni.cz</t>
  </si>
  <si>
    <t>32321000-9-10</t>
  </si>
  <si>
    <t>Projekční plátno roletové - š 210 - 229 cm</t>
  </si>
  <si>
    <t>Manuálně stahované roletové plátno 4:3 šířka 210-229 cm, povrch MattWhite, pozorovací úhel min. 140°, gain 1.0 - 1.2, určeno pro instalaci na zdi i stropy, zisk, hmotnost max. 12 kg, viditelná úhlopříčka min. 265 cm, záruka 36 měsíců, zesílený okraj plátna, tloušťka materiálu min. 0,35 mm</t>
  </si>
  <si>
    <t>Kat.ošetřovatelství</t>
  </si>
  <si>
    <t>BHA02N03018</t>
  </si>
  <si>
    <t>bud. 1/218</t>
  </si>
  <si>
    <t>Hošková Kateřina Mgr.</t>
  </si>
  <si>
    <t>9127@mail.muni.cz</t>
  </si>
  <si>
    <t>32342000-2</t>
  </si>
  <si>
    <t>32342000-2-2</t>
  </si>
  <si>
    <t>Stolní reproduktory k PC</t>
  </si>
  <si>
    <t>Stolní reproduktory k PC, výkon minimálně 2x2 W, vstup: jack 3,5 mm, výstup jack 3,5 mm, ovládací prvky na reproduktorech</t>
  </si>
  <si>
    <t>Akademické centrum rozvoje soft skills</t>
  </si>
  <si>
    <t>FF, Grohova 7, budova C</t>
  </si>
  <si>
    <t>BVA03N01030</t>
  </si>
  <si>
    <t>bud. C/01030</t>
  </si>
  <si>
    <t>0001</t>
  </si>
  <si>
    <t>UKB, Kamenice 5, budova A34</t>
  </si>
  <si>
    <t>Večeřová Věra PaedDr.</t>
  </si>
  <si>
    <t>1501@mail.muni.cz</t>
  </si>
  <si>
    <t>3523</t>
  </si>
  <si>
    <t>03</t>
  </si>
  <si>
    <t>32342000-2-3</t>
  </si>
  <si>
    <t>Reproduktorová sestava 5.1</t>
  </si>
  <si>
    <t>5.1 reproduktorová sestava. Výkon satelitů min. 5x5 W, výkon subwooferu min. 20 W (RMS), frekvenční rozsah min. 40 Hz - 18 kHz. Odstup signálu od šumu min 75 dB.</t>
  </si>
  <si>
    <t>32321000-9-12</t>
  </si>
  <si>
    <t>Projekční plátno stativové - š. 150 - 169 cm</t>
  </si>
  <si>
    <t>Přenosné stativové plátno 4:3, šířka 150-169 cm, povrch MattWhite, pozorovací úhel min. 140°, gain 1.0 - 1.2, určeno pro instalaci na zdi i stropy, zisk, hmotnost max. 6 kg, viditelná úhlopříčka min. 190 cm, záruka 36 měsíců, zesílený okraj plátna, tloušťka materiálu min. 0,35 mm</t>
  </si>
  <si>
    <t>32321000-9-13</t>
  </si>
  <si>
    <t>Projekční plátno stativové - š 170 - 189 cm</t>
  </si>
  <si>
    <t>Přenosné stativové plátno 4:3, šířka 170-189 cm, povrch MattWhite, pozorovací úhel min. 140°, gain 1.0 - 1.2, určeno pro instalaci na zdi i stropy, zisk, hmotnost max 8 kg, viditelná úhlopříčka min. 215 cm, záruka 36 měsíců, zesílený okraj plátna, tloušťka materiálu min. 0,35 mm</t>
  </si>
  <si>
    <t>32331600-8</t>
  </si>
  <si>
    <t>32331600-8-1</t>
  </si>
  <si>
    <t>MP3 přehrávač</t>
  </si>
  <si>
    <t>MP3 přehrávač s interní pamětí min 8 GB, slot pro microSD nebo SD/SDHC karty, barevný dotykový displej s úhlopříčkou min. 2,5". Podporované audio formáty: MP3, WMA, AAC, FLAC. Podporované video formáty: DivX, XviD, WMV. Podpora zobrazování obrázků JPEG a BMP. Další funkce: hlasový záznamník, FM rádio. USB 2.0 rozhraní pro připojení k PC, případně nabíjení. Jack 3,5 mm pro připojení sluchátek. Napájení integrovanou baterií. Výdrž min. 20 h přehrávání audia a 4 h přehrávání videa. Hmotnost max. 100 g.</t>
  </si>
  <si>
    <t>Zítka Zdeněk PaedDr.</t>
  </si>
  <si>
    <t>43@mail.muni.cz</t>
  </si>
  <si>
    <t>3106</t>
  </si>
  <si>
    <t>32333200-8-5</t>
  </si>
  <si>
    <t>Kamera na helmu</t>
  </si>
  <si>
    <t>Videokamera na helmu, záznam v rozlišení 1920x1080 při 30 snímcích/s. nebo lepší, záznam do formátu H.264, vestavěný mikrofon, USB 2.0, výdrž min. 2,5 h, slot pro SD nebo microSD kartu, vodotěsnost min. 30 m, nabíjecí akumulátor a příslušenství pro montáž na helmu součástí dodávky, hmotnost max. 200 g.</t>
  </si>
  <si>
    <t>Kubíková Zdeňka Mgr. Ph.D.</t>
  </si>
  <si>
    <t>57034@mail.muni.cz</t>
  </si>
  <si>
    <t>3501</t>
  </si>
  <si>
    <t>32333200-8-3</t>
  </si>
  <si>
    <t>Kompaktní videokamera</t>
  </si>
  <si>
    <t>Videokamera, snímač alespoň 3 Mpix. Barevný LCD, úhlopříčka displeje alespoň 2,7", optický zoom min. 10x, slot pro SD/SDHC karty podporující min. 8 GB. Rozhraní min. USB 2.0, A/V výstup. Záznam v rozlišení min. 720p (1280x720 pixelů). Baterie a kabeláž součástí dodávky.</t>
  </si>
  <si>
    <t>Vít Michal PhDr.</t>
  </si>
  <si>
    <t>54174@mail.muni.cz</t>
  </si>
  <si>
    <t>3104</t>
  </si>
  <si>
    <t>Dvořáková Zdeňka</t>
  </si>
  <si>
    <t>115398@mail.muni.cz</t>
  </si>
  <si>
    <t>Interní gastroenterologická klinika</t>
  </si>
  <si>
    <t>LF, FN Brno, Jihlavská 20, pavilon L</t>
  </si>
  <si>
    <t>Jihlavská 340/20, 62500 Brno</t>
  </si>
  <si>
    <t>BHB09N15184</t>
  </si>
  <si>
    <t>pav. L/15184</t>
  </si>
  <si>
    <t>Kafoňková Dagmar</t>
  </si>
  <si>
    <t>100565@mail.muni.cz</t>
  </si>
  <si>
    <t>Kat.výtvarné výchovy</t>
  </si>
  <si>
    <t>PedF, Poříčí 7, budova B</t>
  </si>
  <si>
    <t>Poříčí 623/7, 60300 Brno</t>
  </si>
  <si>
    <t>BBA01N04001</t>
  </si>
  <si>
    <t>bud. B/04001</t>
  </si>
  <si>
    <t>3002</t>
  </si>
  <si>
    <t>Nerudová Lenka</t>
  </si>
  <si>
    <t>89478@mail.muni.cz</t>
  </si>
  <si>
    <t>Biochemický ústav</t>
  </si>
  <si>
    <t>UKB, Kamenice 5, budova A16</t>
  </si>
  <si>
    <t>BHA17N03025</t>
  </si>
  <si>
    <t>bud. A16/325</t>
  </si>
  <si>
    <t>Janoušková Jana</t>
  </si>
  <si>
    <t>2090@mail.muni.cz</t>
  </si>
  <si>
    <t>32342200-4-6</t>
  </si>
  <si>
    <t>Sluchátka k PC bez mikrofonu (USB, vyšší kvalita)</t>
  </si>
  <si>
    <t>Sluchátka k PC uzavřená, rozsah min. 30 Hz - 18 kHz, citlivost min. 100 dB/mW. Připojitelné pomocí USB dle standardu USB audio, případně konektor jack 3,5 mm + USB adaptér dle standardu USB audio, ovládání hlasitosti na kabelu, délka kabelu min. 1 metr.</t>
  </si>
  <si>
    <t>Ústav výpočetní techniky</t>
  </si>
  <si>
    <t>BNA01N02044</t>
  </si>
  <si>
    <t>C212</t>
  </si>
  <si>
    <t>1304</t>
  </si>
  <si>
    <t>Ledvinka Jaroslav Ing.</t>
  </si>
  <si>
    <t>510@mail.muni.cz</t>
  </si>
  <si>
    <t>Šimková Danuše</t>
  </si>
  <si>
    <t>49724@mail.muni.cz</t>
  </si>
  <si>
    <t>Inst.výzkumu dětí, mládeže a rodiny</t>
  </si>
  <si>
    <t>BMB02N02043</t>
  </si>
  <si>
    <t>0321</t>
  </si>
  <si>
    <t>01</t>
  </si>
  <si>
    <t>Foretová Kateřina Ing.</t>
  </si>
  <si>
    <t>135058@mail.muni.cz</t>
  </si>
  <si>
    <t>32321000-9-31</t>
  </si>
  <si>
    <t>Dataprojektor XGA, velký zoom</t>
  </si>
  <si>
    <t>Přenosný LCD projektor 4:3, rozlišení XGA (1024x768) nebo lepší, svítivost min. 2600 ANSI lumenů, vstup min. 2x D-SUB (VGA) nebo 1xD-SUB + 1x DVI-I, 1x S-VIDEO. Kontrast min. 1000:1, optický zoom min. 1,5x, vertikální lichoběžníková korekce. Hlučnost max. 40 dB, životnost lampy min. 3000 hodin, dálkové ovládání, kabeláž a brašna součástí dodávky. Zabudovaný reproduktor. Hmotnost max. 3,5 kg, záruka 36 měsíců</t>
  </si>
  <si>
    <t>Centrum informačních technologií</t>
  </si>
  <si>
    <t>BBA01N03018</t>
  </si>
  <si>
    <t>bud. B/03018</t>
  </si>
  <si>
    <t>Kryzan Otto PaedDr.</t>
  </si>
  <si>
    <t>584@mail.muni.cz</t>
  </si>
  <si>
    <t>1034</t>
  </si>
  <si>
    <t>Šimek Svatopluk</t>
  </si>
  <si>
    <t>111602@mail.muni.cz</t>
  </si>
  <si>
    <t>Ekonomicko-správní fakulta</t>
  </si>
  <si>
    <t>ESF, Lipová 41a</t>
  </si>
  <si>
    <t>Lipová 507/41a, 60200 Brno</t>
  </si>
  <si>
    <t>BPA11N03010</t>
  </si>
  <si>
    <t>Šmajsová Buchtová Božena doc. PhDr. CSc.</t>
  </si>
  <si>
    <t>318@mail.muni.cz</t>
  </si>
  <si>
    <t>Kontaktní osoba pro dodání:
 Roman Horňák
 mobil: 603157020</t>
  </si>
  <si>
    <t>2201</t>
  </si>
  <si>
    <t>Kuchovský Ondřej Ing.</t>
  </si>
  <si>
    <t>13444@mail.muni.cz</t>
  </si>
  <si>
    <t>38651000-3-4</t>
  </si>
  <si>
    <t>Kompaktní digitální fotoaparát s nízkou hmotností</t>
  </si>
  <si>
    <t>Kompaktní digitální fotoaparát, maximální hmotnost 180 g, čip mininimálně 14 MPix, minimální velikost čipu 1/2,3" a maximální hustota 30 Mpix/cm2, minimální rozsah optického zoomu 28-130mm (přepočteno na 35mm kinofilm), ISO minimálně 100-1600, optická stabilizace obrazu, možnost snímat video minimálně 720p 30fps se zvukem, barevný displej minimálně 2,7 palce, vestavěný blesk, dobíjecí baterie, ochranné pouzdro a paměťová karta SD s velikostí minimálně 2 GB součástí dodávky; záruka 36 měsíců</t>
  </si>
  <si>
    <t>3105</t>
  </si>
  <si>
    <t>Celkem</t>
  </si>
  <si>
    <t>včetně náhradní dobíjecí baterie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</si>
</sst>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">
    <font>
      <sz val="10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4" borderId="3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172" fontId="0" fillId="0" borderId="0" xfId="0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" fontId="0" fillId="4" borderId="4" xfId="0" applyFont="1" applyBorder="1" applyAlignment="1" applyProtection="1">
      <alignment horizontal="right" vertical="top"/>
      <protection locked="0"/>
    </xf>
    <xf numFmtId="3" fontId="0" fillId="4" borderId="4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4" fontId="0" fillId="5" borderId="4" xfId="0" applyFont="1" applyBorder="1" applyAlignment="1" applyProtection="1">
      <alignment horizontal="right" vertical="top"/>
      <protection locked="0"/>
    </xf>
    <xf numFmtId="0" fontId="1" fillId="6" borderId="5" xfId="0" applyFont="1" applyBorder="1" applyAlignment="1">
      <alignment horizontal="left" vertical="top"/>
    </xf>
    <xf numFmtId="4" fontId="1" fillId="6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4" fontId="1" fillId="7" borderId="0" xfId="0" applyFont="1" applyAlignment="1">
      <alignment horizontal="right" vertical="top"/>
    </xf>
    <xf numFmtId="0" fontId="1" fillId="8" borderId="1" xfId="0" applyFont="1" applyBorder="1" applyAlignment="1">
      <alignment horizontal="left" vertical="top"/>
    </xf>
    <xf numFmtId="0" fontId="1" fillId="2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1" fillId="6" borderId="5" xfId="0" applyFont="1" applyBorder="1" applyAlignment="1">
      <alignment horizontal="left" vertical="top"/>
    </xf>
    <xf numFmtId="0" fontId="0" fillId="0" borderId="0" xfId="0" applyAlignment="1">
      <alignment/>
    </xf>
    <xf numFmtId="0" fontId="1" fillId="7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2"/>
  <sheetViews>
    <sheetView tabSelected="1" workbookViewId="0" topLeftCell="A1">
      <pane ySplit="5" topLeftCell="BM6" activePane="bottomLeft" state="frozen"/>
      <selection pane="topLeft" activeCell="A1" sqref="A1"/>
      <selection pane="bottomLeft" activeCell="AM13" sqref="AM13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1.140625" style="0" customWidth="1"/>
    <col min="4" max="4" width="24.57421875" style="0" customWidth="1"/>
    <col min="5" max="5" width="50.421875" style="0" customWidth="1"/>
    <col min="6" max="6" width="52.7109375" style="0" customWidth="1"/>
    <col min="7" max="7" width="65.57421875" style="0" customWidth="1"/>
    <col min="8" max="8" width="46.8515625" style="0" customWidth="1"/>
    <col min="9" max="9" width="23.421875" style="0" customWidth="1"/>
    <col min="10" max="10" width="12.8515625" style="0" customWidth="1"/>
    <col min="11" max="11" width="37.421875" style="0" customWidth="1"/>
    <col min="12" max="12" width="36.28125" style="0" customWidth="1"/>
    <col min="13" max="13" width="38.7109375" style="0" hidden="1" customWidth="1"/>
    <col min="14" max="14" width="9.421875" style="0" customWidth="1"/>
    <col min="15" max="15" width="32.8515625" style="0" hidden="1" customWidth="1"/>
    <col min="16" max="16" width="19.8515625" style="0" hidden="1" customWidth="1"/>
    <col min="17" max="17" width="27.00390625" style="0" hidden="1" customWidth="1"/>
    <col min="18" max="18" width="37.421875" style="0" customWidth="1"/>
    <col min="19" max="19" width="49.28125" style="0" customWidth="1"/>
    <col min="20" max="20" width="37.421875" style="0" customWidth="1"/>
    <col min="21" max="21" width="69.140625" style="0" customWidth="1"/>
    <col min="22" max="22" width="56.28125" style="0" hidden="1" customWidth="1"/>
    <col min="23" max="23" width="12.8515625" style="0" hidden="1" customWidth="1"/>
    <col min="24" max="24" width="14.00390625" style="0" hidden="1" customWidth="1"/>
    <col min="25" max="25" width="16.421875" style="0" hidden="1" customWidth="1"/>
    <col min="26" max="26" width="9.421875" style="0" hidden="1" customWidth="1"/>
    <col min="27" max="27" width="16.421875" style="0" hidden="1" customWidth="1"/>
    <col min="28" max="28" width="28.140625" style="0" hidden="1" customWidth="1"/>
    <col min="29" max="29" width="18.7109375" style="0" hidden="1" customWidth="1"/>
    <col min="30" max="30" width="23.421875" style="0" hidden="1" customWidth="1"/>
    <col min="31" max="31" width="34.00390625" style="0" hidden="1" customWidth="1"/>
    <col min="32" max="32" width="41.00390625" style="0" hidden="1" customWidth="1"/>
    <col min="33" max="33" width="30.421875" style="0" hidden="1" customWidth="1"/>
    <col min="34" max="34" width="21.140625" style="0" customWidth="1"/>
    <col min="35" max="35" width="11.7109375" style="0" customWidth="1"/>
    <col min="36" max="36" width="15.28125" style="0" customWidth="1"/>
    <col min="37" max="38" width="27.00390625" style="0" customWidth="1"/>
    <col min="39" max="39" width="23.421875" style="0" customWidth="1"/>
    <col min="40" max="41" width="17.57421875" style="0" customWidth="1"/>
  </cols>
  <sheetData>
    <row r="1" spans="1:38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6.5" customHeight="1">
      <c r="A3" s="2" t="s">
        <v>1</v>
      </c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6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22"/>
      <c r="Q4" s="21"/>
      <c r="R4" s="21"/>
      <c r="S4" s="21"/>
      <c r="T4" s="21"/>
      <c r="U4" s="21"/>
      <c r="V4" s="21"/>
      <c r="W4" s="22" t="s">
        <v>4</v>
      </c>
      <c r="X4" s="22"/>
      <c r="Y4" s="22"/>
      <c r="Z4" s="22"/>
      <c r="AA4" s="22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41" ht="69.75" customHeight="1">
      <c r="A5" s="3" t="s">
        <v>5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N5" s="3" t="s">
        <v>53</v>
      </c>
      <c r="AO5" s="3" t="s">
        <v>54</v>
      </c>
    </row>
    <row r="6" spans="1:41" ht="64.5" thickBot="1">
      <c r="A6" s="4">
        <v>8838</v>
      </c>
      <c r="B6" s="4">
        <v>21968</v>
      </c>
      <c r="C6" s="5" t="s">
        <v>57</v>
      </c>
      <c r="D6" s="5" t="s">
        <v>58</v>
      </c>
      <c r="E6" s="5" t="s">
        <v>59</v>
      </c>
      <c r="F6" s="6"/>
      <c r="G6" s="5" t="s">
        <v>60</v>
      </c>
      <c r="H6" s="5" t="s">
        <v>61</v>
      </c>
      <c r="I6" s="5" t="s">
        <v>62</v>
      </c>
      <c r="J6" s="7">
        <v>3</v>
      </c>
      <c r="K6" s="5" t="s">
        <v>63</v>
      </c>
      <c r="L6" s="5" t="s">
        <v>64</v>
      </c>
      <c r="M6" s="5" t="s">
        <v>65</v>
      </c>
      <c r="N6" s="5">
        <v>0</v>
      </c>
      <c r="O6" s="5" t="s">
        <v>66</v>
      </c>
      <c r="P6" s="5" t="s">
        <v>66</v>
      </c>
      <c r="Q6" s="4">
        <v>104874</v>
      </c>
      <c r="R6" s="5" t="s">
        <v>55</v>
      </c>
      <c r="S6" s="5" t="s">
        <v>56</v>
      </c>
      <c r="T6" s="5">
        <v>549491608</v>
      </c>
      <c r="U6" s="5"/>
      <c r="V6" s="5"/>
      <c r="W6" s="9" t="s">
        <v>67</v>
      </c>
      <c r="X6" s="5">
        <v>419840</v>
      </c>
      <c r="Y6" s="9"/>
      <c r="Z6" s="5">
        <v>1111</v>
      </c>
      <c r="AA6" s="5"/>
      <c r="AB6" s="5"/>
      <c r="AC6" s="8">
        <v>40659</v>
      </c>
      <c r="AD6" s="4">
        <v>2471</v>
      </c>
      <c r="AE6" s="5" t="s">
        <v>68</v>
      </c>
      <c r="AF6" s="5" t="s">
        <v>69</v>
      </c>
      <c r="AG6" s="5">
        <v>549491667</v>
      </c>
      <c r="AH6" s="10"/>
      <c r="AI6" s="11"/>
      <c r="AJ6" s="12">
        <f>((J6*AH6)*(AI6/100))/J6</f>
        <v>0</v>
      </c>
      <c r="AK6" s="12">
        <f>ROUND(J6*ROUND(AH6,2),2)</f>
        <v>0</v>
      </c>
      <c r="AL6" s="12">
        <f>ROUND(AK6*((100+AI6)/100),2)</f>
        <v>0</v>
      </c>
      <c r="AN6" s="13">
        <v>542</v>
      </c>
      <c r="AO6" s="13">
        <f>542*3</f>
        <v>1626</v>
      </c>
    </row>
    <row r="7" spans="1:41" ht="13.5" customHeight="1" thickTop="1">
      <c r="A7" s="14" t="s">
        <v>70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23" t="s">
        <v>71</v>
      </c>
      <c r="AJ7" s="23"/>
      <c r="AK7" s="15">
        <f>SUM(AK6:AK6)</f>
        <v>0</v>
      </c>
      <c r="AL7" s="15">
        <f>SUM(AL6:AL6)</f>
        <v>0</v>
      </c>
      <c r="AN7" s="15"/>
      <c r="AO7" s="15">
        <f>SUM(AO6:AO6)</f>
        <v>1626</v>
      </c>
    </row>
    <row r="8" spans="1:38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41" ht="90" thickBot="1">
      <c r="A9" s="4">
        <v>9211</v>
      </c>
      <c r="B9" s="4">
        <v>21948</v>
      </c>
      <c r="C9" s="5" t="s">
        <v>74</v>
      </c>
      <c r="D9" s="5" t="s">
        <v>75</v>
      </c>
      <c r="E9" s="5" t="s">
        <v>76</v>
      </c>
      <c r="F9" s="6"/>
      <c r="G9" s="5" t="s">
        <v>77</v>
      </c>
      <c r="H9" s="5" t="s">
        <v>78</v>
      </c>
      <c r="I9" s="5" t="s">
        <v>62</v>
      </c>
      <c r="J9" s="7">
        <v>2</v>
      </c>
      <c r="K9" s="5" t="s">
        <v>79</v>
      </c>
      <c r="L9" s="5" t="s">
        <v>64</v>
      </c>
      <c r="M9" s="5" t="s">
        <v>65</v>
      </c>
      <c r="N9" s="5">
        <v>2</v>
      </c>
      <c r="O9" s="5" t="s">
        <v>80</v>
      </c>
      <c r="P9" s="5" t="s">
        <v>81</v>
      </c>
      <c r="Q9" s="4">
        <v>68963</v>
      </c>
      <c r="R9" s="5" t="s">
        <v>72</v>
      </c>
      <c r="S9" s="5" t="s">
        <v>73</v>
      </c>
      <c r="T9" s="5">
        <v>549496125</v>
      </c>
      <c r="U9" s="5"/>
      <c r="V9" s="5"/>
      <c r="W9" s="9" t="s">
        <v>82</v>
      </c>
      <c r="X9" s="5">
        <v>413200</v>
      </c>
      <c r="Y9" s="9"/>
      <c r="Z9" s="5">
        <v>2126</v>
      </c>
      <c r="AA9" s="5">
        <v>410000</v>
      </c>
      <c r="AB9" s="5"/>
      <c r="AC9" s="8">
        <v>40637</v>
      </c>
      <c r="AD9" s="4">
        <v>82416</v>
      </c>
      <c r="AE9" s="5" t="s">
        <v>83</v>
      </c>
      <c r="AF9" s="5" t="s">
        <v>84</v>
      </c>
      <c r="AG9" s="5">
        <v>549491606</v>
      </c>
      <c r="AH9" s="10"/>
      <c r="AI9" s="11"/>
      <c r="AJ9" s="12">
        <f>((J9*AH9)*(AI9/100))/J9</f>
        <v>0</v>
      </c>
      <c r="AK9" s="12">
        <f>ROUND(J9*ROUND(AH9,2),2)</f>
        <v>0</v>
      </c>
      <c r="AL9" s="12">
        <f>ROUND(AK9*((100+AI9)/100),2)</f>
        <v>0</v>
      </c>
      <c r="AN9" s="13">
        <v>3589</v>
      </c>
      <c r="AO9" s="13">
        <f>3589*2</f>
        <v>7178</v>
      </c>
    </row>
    <row r="10" spans="1:41" ht="13.5" customHeight="1" thickTop="1">
      <c r="A10" s="14" t="s">
        <v>70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23" t="s">
        <v>71</v>
      </c>
      <c r="AJ10" s="23"/>
      <c r="AK10" s="15">
        <f>SUM(AK9:AK9)</f>
        <v>0</v>
      </c>
      <c r="AL10" s="15">
        <f>SUM(AL9:AL9)</f>
        <v>0</v>
      </c>
      <c r="AN10" s="15"/>
      <c r="AO10" s="15">
        <f>SUM(AO9:AO9)</f>
        <v>7178</v>
      </c>
    </row>
    <row r="11" spans="1:38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41" ht="63.75">
      <c r="A12" s="4">
        <v>9381</v>
      </c>
      <c r="B12" s="4">
        <v>22075</v>
      </c>
      <c r="C12" s="5" t="s">
        <v>57</v>
      </c>
      <c r="D12" s="5" t="s">
        <v>58</v>
      </c>
      <c r="E12" s="5" t="s">
        <v>59</v>
      </c>
      <c r="F12" s="6"/>
      <c r="G12" s="5" t="s">
        <v>60</v>
      </c>
      <c r="H12" s="5"/>
      <c r="I12" s="5" t="s">
        <v>62</v>
      </c>
      <c r="J12" s="7">
        <v>1</v>
      </c>
      <c r="K12" s="5" t="s">
        <v>87</v>
      </c>
      <c r="L12" s="5" t="s">
        <v>88</v>
      </c>
      <c r="M12" s="5" t="s">
        <v>89</v>
      </c>
      <c r="N12" s="5"/>
      <c r="O12" s="5" t="s">
        <v>66</v>
      </c>
      <c r="P12" s="5" t="s">
        <v>66</v>
      </c>
      <c r="Q12" s="4">
        <v>3913</v>
      </c>
      <c r="R12" s="5" t="s">
        <v>85</v>
      </c>
      <c r="S12" s="5" t="s">
        <v>86</v>
      </c>
      <c r="T12" s="5">
        <v>549493609</v>
      </c>
      <c r="U12" s="5"/>
      <c r="V12" s="5"/>
      <c r="W12" s="9" t="s">
        <v>90</v>
      </c>
      <c r="X12" s="5">
        <v>231320</v>
      </c>
      <c r="Y12" s="9"/>
      <c r="Z12" s="5">
        <v>2223</v>
      </c>
      <c r="AA12" s="5">
        <v>230000</v>
      </c>
      <c r="AB12" s="5"/>
      <c r="AC12" s="8">
        <v>40640</v>
      </c>
      <c r="AD12" s="4">
        <v>106732</v>
      </c>
      <c r="AE12" s="5" t="s">
        <v>91</v>
      </c>
      <c r="AF12" s="5" t="s">
        <v>92</v>
      </c>
      <c r="AG12" s="5">
        <v>549494486</v>
      </c>
      <c r="AH12" s="10"/>
      <c r="AI12" s="11"/>
      <c r="AJ12" s="12">
        <f>((J12*AH12)*(AI12/100))/J12</f>
        <v>0</v>
      </c>
      <c r="AK12" s="12">
        <f>ROUND(J12*ROUND(AH12,2),2)</f>
        <v>0</v>
      </c>
      <c r="AL12" s="12">
        <f>ROUND(AK12*((100+AI12)/100),2)</f>
        <v>0</v>
      </c>
      <c r="AN12" s="13">
        <v>542</v>
      </c>
      <c r="AO12" s="13">
        <f>542*1</f>
        <v>542</v>
      </c>
    </row>
    <row r="13" spans="1:41" ht="89.25">
      <c r="A13" s="4">
        <v>9381</v>
      </c>
      <c r="B13" s="4">
        <v>22104</v>
      </c>
      <c r="C13" s="5" t="s">
        <v>74</v>
      </c>
      <c r="D13" s="5" t="s">
        <v>75</v>
      </c>
      <c r="E13" s="5" t="s">
        <v>76</v>
      </c>
      <c r="F13" s="6"/>
      <c r="G13" s="5" t="s">
        <v>77</v>
      </c>
      <c r="H13" s="5"/>
      <c r="I13" s="5" t="s">
        <v>62</v>
      </c>
      <c r="J13" s="7">
        <v>1</v>
      </c>
      <c r="K13" s="5" t="s">
        <v>87</v>
      </c>
      <c r="L13" s="5" t="s">
        <v>88</v>
      </c>
      <c r="M13" s="5" t="s">
        <v>89</v>
      </c>
      <c r="N13" s="5"/>
      <c r="O13" s="5" t="s">
        <v>66</v>
      </c>
      <c r="P13" s="5" t="s">
        <v>66</v>
      </c>
      <c r="Q13" s="4">
        <v>3913</v>
      </c>
      <c r="R13" s="5" t="s">
        <v>85</v>
      </c>
      <c r="S13" s="5" t="s">
        <v>86</v>
      </c>
      <c r="T13" s="5">
        <v>549493609</v>
      </c>
      <c r="U13" s="5"/>
      <c r="V13" s="5"/>
      <c r="W13" s="9" t="s">
        <v>90</v>
      </c>
      <c r="X13" s="5">
        <v>231320</v>
      </c>
      <c r="Y13" s="9"/>
      <c r="Z13" s="5">
        <v>2223</v>
      </c>
      <c r="AA13" s="5">
        <v>230000</v>
      </c>
      <c r="AB13" s="5"/>
      <c r="AC13" s="8">
        <v>40640</v>
      </c>
      <c r="AD13" s="4">
        <v>106732</v>
      </c>
      <c r="AE13" s="5" t="s">
        <v>91</v>
      </c>
      <c r="AF13" s="5" t="s">
        <v>92</v>
      </c>
      <c r="AG13" s="5">
        <v>549494486</v>
      </c>
      <c r="AH13" s="10"/>
      <c r="AI13" s="11"/>
      <c r="AJ13" s="12">
        <f>((J13*AH13)*(AI13/100))/J13</f>
        <v>0</v>
      </c>
      <c r="AK13" s="12">
        <f>ROUND(J13*ROUND(AH13,2),2)</f>
        <v>0</v>
      </c>
      <c r="AL13" s="12">
        <f>ROUND(AK13*((100+AI13)/100),2)</f>
        <v>0</v>
      </c>
      <c r="AN13" s="13">
        <v>3589</v>
      </c>
      <c r="AO13" s="13">
        <f>3589*1</f>
        <v>3589</v>
      </c>
    </row>
    <row r="14" spans="1:41" ht="39" thickBot="1">
      <c r="A14" s="4">
        <v>9381</v>
      </c>
      <c r="B14" s="4">
        <v>22105</v>
      </c>
      <c r="C14" s="5" t="s">
        <v>74</v>
      </c>
      <c r="D14" s="5" t="s">
        <v>93</v>
      </c>
      <c r="E14" s="5" t="s">
        <v>94</v>
      </c>
      <c r="F14" s="6"/>
      <c r="G14" s="5" t="s">
        <v>95</v>
      </c>
      <c r="H14" s="5"/>
      <c r="I14" s="5" t="s">
        <v>62</v>
      </c>
      <c r="J14" s="7">
        <v>1</v>
      </c>
      <c r="K14" s="5" t="s">
        <v>87</v>
      </c>
      <c r="L14" s="5" t="s">
        <v>88</v>
      </c>
      <c r="M14" s="5" t="s">
        <v>89</v>
      </c>
      <c r="N14" s="5"/>
      <c r="O14" s="5" t="s">
        <v>66</v>
      </c>
      <c r="P14" s="5" t="s">
        <v>66</v>
      </c>
      <c r="Q14" s="4">
        <v>3913</v>
      </c>
      <c r="R14" s="5" t="s">
        <v>85</v>
      </c>
      <c r="S14" s="5" t="s">
        <v>86</v>
      </c>
      <c r="T14" s="5">
        <v>549493609</v>
      </c>
      <c r="U14" s="5"/>
      <c r="V14" s="5"/>
      <c r="W14" s="9" t="s">
        <v>90</v>
      </c>
      <c r="X14" s="5">
        <v>231320</v>
      </c>
      <c r="Y14" s="9"/>
      <c r="Z14" s="5">
        <v>2223</v>
      </c>
      <c r="AA14" s="5">
        <v>230000</v>
      </c>
      <c r="AB14" s="5"/>
      <c r="AC14" s="8">
        <v>40640</v>
      </c>
      <c r="AD14" s="4">
        <v>106732</v>
      </c>
      <c r="AE14" s="5" t="s">
        <v>91</v>
      </c>
      <c r="AF14" s="5" t="s">
        <v>92</v>
      </c>
      <c r="AG14" s="5">
        <v>549494486</v>
      </c>
      <c r="AH14" s="10"/>
      <c r="AI14" s="11"/>
      <c r="AJ14" s="12">
        <f>((J14*AH14)*(AI14/100))/J14</f>
        <v>0</v>
      </c>
      <c r="AK14" s="12">
        <f>ROUND(J14*ROUND(AH14,2),2)</f>
        <v>0</v>
      </c>
      <c r="AL14" s="12">
        <f>ROUND(AK14*((100+AI14)/100),2)</f>
        <v>0</v>
      </c>
      <c r="AN14" s="13">
        <v>1936</v>
      </c>
      <c r="AO14" s="13">
        <f>1936*1</f>
        <v>1936</v>
      </c>
    </row>
    <row r="15" spans="1:41" ht="13.5" customHeight="1" thickTop="1">
      <c r="A15" s="14" t="s">
        <v>70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23" t="s">
        <v>71</v>
      </c>
      <c r="AJ15" s="23"/>
      <c r="AK15" s="15">
        <f>SUM(AK12:AK14)</f>
        <v>0</v>
      </c>
      <c r="AL15" s="15">
        <f>SUM(AL12:AL14)</f>
        <v>0</v>
      </c>
      <c r="AN15" s="15"/>
      <c r="AO15" s="15">
        <f>SUM(AO12:AO14)</f>
        <v>6067</v>
      </c>
    </row>
    <row r="16" spans="1:38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41" ht="39" thickBot="1">
      <c r="A17" s="4">
        <v>9598</v>
      </c>
      <c r="B17" s="4">
        <v>22323</v>
      </c>
      <c r="C17" s="5" t="s">
        <v>96</v>
      </c>
      <c r="D17" s="5" t="s">
        <v>97</v>
      </c>
      <c r="E17" s="5" t="s">
        <v>98</v>
      </c>
      <c r="F17" s="6"/>
      <c r="G17" s="5" t="s">
        <v>99</v>
      </c>
      <c r="H17" s="5"/>
      <c r="I17" s="5" t="s">
        <v>62</v>
      </c>
      <c r="J17" s="7">
        <v>1</v>
      </c>
      <c r="K17" s="5" t="s">
        <v>100</v>
      </c>
      <c r="L17" s="5" t="s">
        <v>88</v>
      </c>
      <c r="M17" s="5" t="s">
        <v>89</v>
      </c>
      <c r="N17" s="5"/>
      <c r="O17" s="5" t="s">
        <v>66</v>
      </c>
      <c r="P17" s="5" t="s">
        <v>66</v>
      </c>
      <c r="Q17" s="4">
        <v>3913</v>
      </c>
      <c r="R17" s="5" t="s">
        <v>85</v>
      </c>
      <c r="S17" s="5" t="s">
        <v>86</v>
      </c>
      <c r="T17" s="5">
        <v>549493609</v>
      </c>
      <c r="U17" s="5"/>
      <c r="V17" s="5"/>
      <c r="W17" s="9" t="s">
        <v>101</v>
      </c>
      <c r="X17" s="5">
        <v>231200</v>
      </c>
      <c r="Y17" s="9"/>
      <c r="Z17" s="5">
        <v>2126</v>
      </c>
      <c r="AA17" s="5">
        <v>230000</v>
      </c>
      <c r="AB17" s="5"/>
      <c r="AC17" s="8">
        <v>40645</v>
      </c>
      <c r="AD17" s="4">
        <v>106732</v>
      </c>
      <c r="AE17" s="5" t="s">
        <v>91</v>
      </c>
      <c r="AF17" s="5" t="s">
        <v>92</v>
      </c>
      <c r="AG17" s="5">
        <v>549494486</v>
      </c>
      <c r="AH17" s="10"/>
      <c r="AI17" s="11"/>
      <c r="AJ17" s="12">
        <f>((J17*AH17)*(AI17/100))/J17</f>
        <v>0</v>
      </c>
      <c r="AK17" s="12">
        <f>ROUND(J17*ROUND(AH17,2),2)</f>
        <v>0</v>
      </c>
      <c r="AL17" s="12">
        <f>ROUND(AK17*((100+AI17)/100),2)</f>
        <v>0</v>
      </c>
      <c r="AN17" s="13">
        <v>350</v>
      </c>
      <c r="AO17" s="13">
        <f>350*1</f>
        <v>350</v>
      </c>
    </row>
    <row r="18" spans="1:41" ht="13.5" customHeight="1" thickTop="1">
      <c r="A18" s="14" t="s">
        <v>70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3" t="s">
        <v>71</v>
      </c>
      <c r="AJ18" s="23"/>
      <c r="AK18" s="15">
        <f>SUM(AK17:AK17)</f>
        <v>0</v>
      </c>
      <c r="AL18" s="15">
        <f>SUM(AL17:AL17)</f>
        <v>0</v>
      </c>
      <c r="AN18" s="15"/>
      <c r="AO18" s="15">
        <f>SUM(AO17:AO17)</f>
        <v>350</v>
      </c>
    </row>
    <row r="19" spans="1:38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41" ht="64.5" thickBot="1">
      <c r="A20" s="4">
        <v>9746</v>
      </c>
      <c r="B20" s="4">
        <v>22521</v>
      </c>
      <c r="C20" s="5" t="s">
        <v>57</v>
      </c>
      <c r="D20" s="5" t="s">
        <v>58</v>
      </c>
      <c r="E20" s="5" t="s">
        <v>59</v>
      </c>
      <c r="F20" s="6"/>
      <c r="G20" s="5" t="s">
        <v>60</v>
      </c>
      <c r="H20" s="5" t="s">
        <v>104</v>
      </c>
      <c r="I20" s="5" t="s">
        <v>62</v>
      </c>
      <c r="J20" s="7">
        <v>4</v>
      </c>
      <c r="K20" s="5" t="s">
        <v>105</v>
      </c>
      <c r="L20" s="5" t="s">
        <v>106</v>
      </c>
      <c r="M20" s="5" t="s">
        <v>107</v>
      </c>
      <c r="N20" s="5">
        <v>2</v>
      </c>
      <c r="O20" s="5" t="s">
        <v>108</v>
      </c>
      <c r="P20" s="5" t="s">
        <v>109</v>
      </c>
      <c r="Q20" s="4">
        <v>8324</v>
      </c>
      <c r="R20" s="5" t="s">
        <v>102</v>
      </c>
      <c r="S20" s="5" t="s">
        <v>103</v>
      </c>
      <c r="T20" s="5">
        <v>549493041</v>
      </c>
      <c r="U20" s="5"/>
      <c r="V20" s="5"/>
      <c r="W20" s="9" t="s">
        <v>110</v>
      </c>
      <c r="X20" s="5">
        <v>314010</v>
      </c>
      <c r="Y20" s="9"/>
      <c r="Z20" s="5">
        <v>2121</v>
      </c>
      <c r="AA20" s="5">
        <v>310000</v>
      </c>
      <c r="AB20" s="5"/>
      <c r="AC20" s="8">
        <v>40648</v>
      </c>
      <c r="AD20" s="4">
        <v>15473</v>
      </c>
      <c r="AE20" s="5" t="s">
        <v>111</v>
      </c>
      <c r="AF20" s="5" t="s">
        <v>112</v>
      </c>
      <c r="AG20" s="5">
        <v>549493194</v>
      </c>
      <c r="AH20" s="10"/>
      <c r="AI20" s="11"/>
      <c r="AJ20" s="12">
        <f>((J20*AH20)*(AI20/100))/J20</f>
        <v>0</v>
      </c>
      <c r="AK20" s="12">
        <f>ROUND(J20*ROUND(AH20,2),2)</f>
        <v>0</v>
      </c>
      <c r="AL20" s="12">
        <f>ROUND(AK20*((100+AI20)/100),2)</f>
        <v>0</v>
      </c>
      <c r="AN20" s="13">
        <v>542</v>
      </c>
      <c r="AO20" s="13">
        <f>542*4</f>
        <v>2168</v>
      </c>
    </row>
    <row r="21" spans="1:41" ht="13.5" customHeight="1" thickTop="1">
      <c r="A21" s="14" t="s">
        <v>70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23" t="s">
        <v>71</v>
      </c>
      <c r="AJ21" s="23"/>
      <c r="AK21" s="15">
        <f>SUM(AK20:AK20)</f>
        <v>0</v>
      </c>
      <c r="AL21" s="15">
        <f>SUM(AL20:AL20)</f>
        <v>0</v>
      </c>
      <c r="AN21" s="15"/>
      <c r="AO21" s="15">
        <f>SUM(AO20:AO20)</f>
        <v>2168</v>
      </c>
    </row>
    <row r="22" spans="1:3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41" ht="39" thickBot="1">
      <c r="A23" s="4">
        <v>9825</v>
      </c>
      <c r="B23" s="4">
        <v>22726</v>
      </c>
      <c r="C23" s="5" t="s">
        <v>57</v>
      </c>
      <c r="D23" s="5" t="s">
        <v>115</v>
      </c>
      <c r="E23" s="5" t="s">
        <v>116</v>
      </c>
      <c r="F23" s="6"/>
      <c r="G23" s="5" t="s">
        <v>117</v>
      </c>
      <c r="H23" s="5"/>
      <c r="I23" s="5" t="s">
        <v>62</v>
      </c>
      <c r="J23" s="7">
        <v>1</v>
      </c>
      <c r="K23" s="5" t="s">
        <v>118</v>
      </c>
      <c r="L23" s="5" t="s">
        <v>119</v>
      </c>
      <c r="M23" s="5" t="s">
        <v>120</v>
      </c>
      <c r="N23" s="5">
        <v>1</v>
      </c>
      <c r="O23" s="5" t="s">
        <v>121</v>
      </c>
      <c r="P23" s="5" t="s">
        <v>122</v>
      </c>
      <c r="Q23" s="4">
        <v>3662</v>
      </c>
      <c r="R23" s="5" t="s">
        <v>113</v>
      </c>
      <c r="S23" s="5" t="s">
        <v>114</v>
      </c>
      <c r="T23" s="5">
        <v>549493679</v>
      </c>
      <c r="U23" s="5"/>
      <c r="V23" s="5"/>
      <c r="W23" s="9" t="s">
        <v>123</v>
      </c>
      <c r="X23" s="5">
        <v>211100</v>
      </c>
      <c r="Y23" s="9"/>
      <c r="Z23" s="5">
        <v>2211</v>
      </c>
      <c r="AA23" s="5"/>
      <c r="AB23" s="5"/>
      <c r="AC23" s="8">
        <v>40662</v>
      </c>
      <c r="AD23" s="4">
        <v>213180</v>
      </c>
      <c r="AE23" s="5" t="s">
        <v>124</v>
      </c>
      <c r="AF23" s="5" t="s">
        <v>125</v>
      </c>
      <c r="AG23" s="5">
        <v>549491502</v>
      </c>
      <c r="AH23" s="10"/>
      <c r="AI23" s="11"/>
      <c r="AJ23" s="12">
        <f>((J23*AH23)*(AI23/100))/J23</f>
        <v>0</v>
      </c>
      <c r="AK23" s="12">
        <f>ROUND(J23*ROUND(AH23,2),2)</f>
        <v>0</v>
      </c>
      <c r="AL23" s="12">
        <f>ROUND(AK23*((100+AI23)/100),2)</f>
        <v>0</v>
      </c>
      <c r="AN23" s="13">
        <v>1000</v>
      </c>
      <c r="AO23" s="13">
        <f>1000*1</f>
        <v>1000</v>
      </c>
    </row>
    <row r="24" spans="1:41" ht="13.5" customHeight="1" thickTop="1">
      <c r="A24" s="14" t="s">
        <v>70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23" t="s">
        <v>71</v>
      </c>
      <c r="AJ24" s="23"/>
      <c r="AK24" s="15">
        <f>SUM(AK23:AK23)</f>
        <v>0</v>
      </c>
      <c r="AL24" s="15">
        <f>SUM(AL23:AL23)</f>
        <v>0</v>
      </c>
      <c r="AN24" s="15"/>
      <c r="AO24" s="15">
        <f>SUM(AO23:AO23)</f>
        <v>1000</v>
      </c>
    </row>
    <row r="25" spans="1:3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41" ht="64.5" thickBot="1">
      <c r="A26" s="4">
        <v>9906</v>
      </c>
      <c r="B26" s="4">
        <v>22978</v>
      </c>
      <c r="C26" s="5" t="s">
        <v>57</v>
      </c>
      <c r="D26" s="5" t="s">
        <v>58</v>
      </c>
      <c r="E26" s="5" t="s">
        <v>59</v>
      </c>
      <c r="F26" s="6"/>
      <c r="G26" s="5" t="s">
        <v>60</v>
      </c>
      <c r="H26" s="5"/>
      <c r="I26" s="5" t="s">
        <v>62</v>
      </c>
      <c r="J26" s="7">
        <v>1</v>
      </c>
      <c r="K26" s="5" t="s">
        <v>128</v>
      </c>
      <c r="L26" s="5" t="s">
        <v>129</v>
      </c>
      <c r="M26" s="5" t="s">
        <v>130</v>
      </c>
      <c r="N26" s="5">
        <v>3</v>
      </c>
      <c r="O26" s="5" t="s">
        <v>131</v>
      </c>
      <c r="P26" s="5" t="s">
        <v>132</v>
      </c>
      <c r="Q26" s="4">
        <v>114665</v>
      </c>
      <c r="R26" s="5" t="s">
        <v>126</v>
      </c>
      <c r="S26" s="5" t="s">
        <v>127</v>
      </c>
      <c r="T26" s="5">
        <v>549495870</v>
      </c>
      <c r="U26" s="5"/>
      <c r="V26" s="5"/>
      <c r="W26" s="9" t="s">
        <v>133</v>
      </c>
      <c r="X26" s="5">
        <v>212120</v>
      </c>
      <c r="Y26" s="9" t="s">
        <v>134</v>
      </c>
      <c r="Z26" s="5">
        <v>1590</v>
      </c>
      <c r="AA26" s="5"/>
      <c r="AB26" s="5"/>
      <c r="AC26" s="8">
        <v>40660</v>
      </c>
      <c r="AD26" s="4">
        <v>213180</v>
      </c>
      <c r="AE26" s="5" t="s">
        <v>124</v>
      </c>
      <c r="AF26" s="5" t="s">
        <v>125</v>
      </c>
      <c r="AG26" s="5">
        <v>549491502</v>
      </c>
      <c r="AH26" s="10"/>
      <c r="AI26" s="11"/>
      <c r="AJ26" s="12">
        <f>((J26*AH26)*(AI26/100))/J26</f>
        <v>0</v>
      </c>
      <c r="AK26" s="12">
        <f>ROUND(J26*ROUND(AH26,2),2)</f>
        <v>0</v>
      </c>
      <c r="AL26" s="12">
        <f>ROUND(AK26*((100+AI26)/100),2)</f>
        <v>0</v>
      </c>
      <c r="AN26" s="13">
        <v>542</v>
      </c>
      <c r="AO26" s="13">
        <f>542*1</f>
        <v>542</v>
      </c>
    </row>
    <row r="27" spans="1:41" ht="13.5" customHeight="1" thickTop="1">
      <c r="A27" s="14" t="s">
        <v>70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23" t="s">
        <v>71</v>
      </c>
      <c r="AJ27" s="23"/>
      <c r="AK27" s="15">
        <f>SUM(AK26:AK26)</f>
        <v>0</v>
      </c>
      <c r="AL27" s="15">
        <f>SUM(AL26:AL26)</f>
        <v>0</v>
      </c>
      <c r="AN27" s="15"/>
      <c r="AO27" s="15">
        <f>SUM(AO26:AO26)</f>
        <v>542</v>
      </c>
    </row>
    <row r="28" spans="1:38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41" ht="38.25">
      <c r="A29" s="4">
        <v>10078</v>
      </c>
      <c r="B29" s="4">
        <v>23440</v>
      </c>
      <c r="C29" s="5" t="s">
        <v>96</v>
      </c>
      <c r="D29" s="5" t="s">
        <v>97</v>
      </c>
      <c r="E29" s="5" t="s">
        <v>98</v>
      </c>
      <c r="F29" s="6"/>
      <c r="G29" s="5" t="s">
        <v>99</v>
      </c>
      <c r="H29" s="5"/>
      <c r="I29" s="5" t="s">
        <v>62</v>
      </c>
      <c r="J29" s="7">
        <v>1</v>
      </c>
      <c r="K29" s="5" t="s">
        <v>135</v>
      </c>
      <c r="L29" s="5" t="s">
        <v>136</v>
      </c>
      <c r="M29" s="5" t="s">
        <v>130</v>
      </c>
      <c r="N29" s="5">
        <v>3</v>
      </c>
      <c r="O29" s="5" t="s">
        <v>137</v>
      </c>
      <c r="P29" s="5" t="s">
        <v>138</v>
      </c>
      <c r="Q29" s="4">
        <v>53241</v>
      </c>
      <c r="R29" s="5" t="s">
        <v>139</v>
      </c>
      <c r="S29" s="5" t="s">
        <v>140</v>
      </c>
      <c r="T29" s="5">
        <v>549495019</v>
      </c>
      <c r="U29" s="5"/>
      <c r="V29" s="5"/>
      <c r="W29" s="9" t="s">
        <v>141</v>
      </c>
      <c r="X29" s="5">
        <v>212700</v>
      </c>
      <c r="Y29" s="9"/>
      <c r="Z29" s="5">
        <v>2126</v>
      </c>
      <c r="AA29" s="5"/>
      <c r="AB29" s="5"/>
      <c r="AC29" s="8">
        <v>40658</v>
      </c>
      <c r="AD29" s="4">
        <v>1929</v>
      </c>
      <c r="AE29" s="5" t="s">
        <v>142</v>
      </c>
      <c r="AF29" s="5" t="s">
        <v>143</v>
      </c>
      <c r="AG29" s="5">
        <v>549491504</v>
      </c>
      <c r="AH29" s="10"/>
      <c r="AI29" s="11"/>
      <c r="AJ29" s="12">
        <f>((J29*AH29)*(AI29/100))/J29</f>
        <v>0</v>
      </c>
      <c r="AK29" s="12">
        <f>ROUND(J29*ROUND(AH29,2),2)</f>
        <v>0</v>
      </c>
      <c r="AL29" s="12">
        <f>ROUND(AK29*((100+AI29)/100),2)</f>
        <v>0</v>
      </c>
      <c r="AN29" s="13">
        <v>350</v>
      </c>
      <c r="AO29" s="13">
        <f>350*1</f>
        <v>350</v>
      </c>
    </row>
    <row r="30" spans="1:41" ht="90" thickBot="1">
      <c r="A30" s="4">
        <v>10078</v>
      </c>
      <c r="B30" s="4">
        <v>23441</v>
      </c>
      <c r="C30" s="5" t="s">
        <v>74</v>
      </c>
      <c r="D30" s="5" t="s">
        <v>75</v>
      </c>
      <c r="E30" s="5" t="s">
        <v>76</v>
      </c>
      <c r="F30" s="6"/>
      <c r="G30" s="5" t="s">
        <v>77</v>
      </c>
      <c r="H30" s="5"/>
      <c r="I30" s="5" t="s">
        <v>62</v>
      </c>
      <c r="J30" s="7">
        <v>1</v>
      </c>
      <c r="K30" s="5" t="s">
        <v>135</v>
      </c>
      <c r="L30" s="5" t="s">
        <v>136</v>
      </c>
      <c r="M30" s="5" t="s">
        <v>130</v>
      </c>
      <c r="N30" s="5">
        <v>3</v>
      </c>
      <c r="O30" s="5" t="s">
        <v>137</v>
      </c>
      <c r="P30" s="5" t="s">
        <v>138</v>
      </c>
      <c r="Q30" s="4">
        <v>53241</v>
      </c>
      <c r="R30" s="5" t="s">
        <v>139</v>
      </c>
      <c r="S30" s="5" t="s">
        <v>140</v>
      </c>
      <c r="T30" s="5">
        <v>549495019</v>
      </c>
      <c r="U30" s="5"/>
      <c r="V30" s="5"/>
      <c r="W30" s="9" t="s">
        <v>141</v>
      </c>
      <c r="X30" s="5">
        <v>212700</v>
      </c>
      <c r="Y30" s="9"/>
      <c r="Z30" s="5">
        <v>2126</v>
      </c>
      <c r="AA30" s="5"/>
      <c r="AB30" s="5"/>
      <c r="AC30" s="8">
        <v>40658</v>
      </c>
      <c r="AD30" s="4">
        <v>1929</v>
      </c>
      <c r="AE30" s="5" t="s">
        <v>142</v>
      </c>
      <c r="AF30" s="5" t="s">
        <v>143</v>
      </c>
      <c r="AG30" s="5">
        <v>549491504</v>
      </c>
      <c r="AH30" s="10"/>
      <c r="AI30" s="11"/>
      <c r="AJ30" s="12">
        <f>((J30*AH30)*(AI30/100))/J30</f>
        <v>0</v>
      </c>
      <c r="AK30" s="12">
        <f>ROUND(J30*ROUND(AH30,2),2)</f>
        <v>0</v>
      </c>
      <c r="AL30" s="12">
        <f>ROUND(AK30*((100+AI30)/100),2)</f>
        <v>0</v>
      </c>
      <c r="AN30" s="13">
        <v>3589</v>
      </c>
      <c r="AO30" s="13">
        <f>3589*1</f>
        <v>3589</v>
      </c>
    </row>
    <row r="31" spans="1:41" ht="13.5" customHeight="1" thickTop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23" t="s">
        <v>71</v>
      </c>
      <c r="AJ31" s="23"/>
      <c r="AK31" s="15">
        <f>SUM(AK29:AK30)</f>
        <v>0</v>
      </c>
      <c r="AL31" s="15">
        <f>SUM(AL29:AL30)</f>
        <v>0</v>
      </c>
      <c r="AN31" s="15"/>
      <c r="AO31" s="15">
        <f>SUM(AO29:AO30)</f>
        <v>3939</v>
      </c>
    </row>
    <row r="32" spans="1:3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41" ht="64.5" thickBot="1">
      <c r="A33" s="4">
        <v>10149</v>
      </c>
      <c r="B33" s="4">
        <v>23908</v>
      </c>
      <c r="C33" s="5" t="s">
        <v>57</v>
      </c>
      <c r="D33" s="5" t="s">
        <v>58</v>
      </c>
      <c r="E33" s="5" t="s">
        <v>59</v>
      </c>
      <c r="F33" s="6"/>
      <c r="G33" s="5" t="s">
        <v>60</v>
      </c>
      <c r="H33" s="5"/>
      <c r="I33" s="5" t="s">
        <v>62</v>
      </c>
      <c r="J33" s="7">
        <v>1</v>
      </c>
      <c r="K33" s="5" t="s">
        <v>146</v>
      </c>
      <c r="L33" s="5" t="s">
        <v>147</v>
      </c>
      <c r="M33" s="5" t="s">
        <v>107</v>
      </c>
      <c r="N33" s="5">
        <v>2</v>
      </c>
      <c r="O33" s="5" t="s">
        <v>148</v>
      </c>
      <c r="P33" s="5" t="s">
        <v>149</v>
      </c>
      <c r="Q33" s="4">
        <v>186014</v>
      </c>
      <c r="R33" s="5" t="s">
        <v>144</v>
      </c>
      <c r="S33" s="5" t="s">
        <v>145</v>
      </c>
      <c r="T33" s="5">
        <v>549496321</v>
      </c>
      <c r="U33" s="5"/>
      <c r="V33" s="5"/>
      <c r="W33" s="9" t="s">
        <v>150</v>
      </c>
      <c r="X33" s="5">
        <v>511300</v>
      </c>
      <c r="Y33" s="9"/>
      <c r="Z33" s="5">
        <v>1181</v>
      </c>
      <c r="AA33" s="5">
        <v>510000</v>
      </c>
      <c r="AB33" s="5"/>
      <c r="AC33" s="8">
        <v>40662</v>
      </c>
      <c r="AD33" s="4">
        <v>112169</v>
      </c>
      <c r="AE33" s="5" t="s">
        <v>151</v>
      </c>
      <c r="AF33" s="5" t="s">
        <v>152</v>
      </c>
      <c r="AG33" s="5">
        <v>549492002</v>
      </c>
      <c r="AH33" s="10"/>
      <c r="AI33" s="11"/>
      <c r="AJ33" s="12">
        <f>((J33*AH33)*(AI33/100))/J33</f>
        <v>0</v>
      </c>
      <c r="AK33" s="12">
        <f>ROUND(J33*ROUND(AH33,2),2)</f>
        <v>0</v>
      </c>
      <c r="AL33" s="12">
        <f>ROUND(AK33*((100+AI33)/100),2)</f>
        <v>0</v>
      </c>
      <c r="AN33" s="13">
        <v>542</v>
      </c>
      <c r="AO33" s="13">
        <f>542*1</f>
        <v>542</v>
      </c>
    </row>
    <row r="34" spans="1:41" ht="13.5" customHeight="1" thickTop="1">
      <c r="A34" s="14" t="s">
        <v>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23" t="s">
        <v>71</v>
      </c>
      <c r="AJ34" s="23"/>
      <c r="AK34" s="15">
        <f>SUM(AK33:AK33)</f>
        <v>0</v>
      </c>
      <c r="AL34" s="15">
        <f>SUM(AL33:AL33)</f>
        <v>0</v>
      </c>
      <c r="AN34" s="15"/>
      <c r="AO34" s="15">
        <f>SUM(AO33:AO33)</f>
        <v>542</v>
      </c>
    </row>
    <row r="35" spans="1:3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41" ht="64.5" thickBot="1">
      <c r="A36" s="4">
        <v>10205</v>
      </c>
      <c r="B36" s="4">
        <v>24337</v>
      </c>
      <c r="C36" s="5" t="s">
        <v>156</v>
      </c>
      <c r="D36" s="5" t="s">
        <v>157</v>
      </c>
      <c r="E36" s="5" t="s">
        <v>158</v>
      </c>
      <c r="F36" s="6"/>
      <c r="G36" s="5" t="s">
        <v>159</v>
      </c>
      <c r="H36" s="5" t="s">
        <v>155</v>
      </c>
      <c r="I36" s="5" t="s">
        <v>62</v>
      </c>
      <c r="J36" s="7">
        <v>1</v>
      </c>
      <c r="K36" s="5" t="s">
        <v>160</v>
      </c>
      <c r="L36" s="5" t="s">
        <v>161</v>
      </c>
      <c r="M36" s="5" t="s">
        <v>162</v>
      </c>
      <c r="N36" s="5">
        <v>3</v>
      </c>
      <c r="O36" s="5" t="s">
        <v>163</v>
      </c>
      <c r="P36" s="5" t="s">
        <v>164</v>
      </c>
      <c r="Q36" s="4">
        <v>56067</v>
      </c>
      <c r="R36" s="5" t="s">
        <v>153</v>
      </c>
      <c r="S36" s="5" t="s">
        <v>154</v>
      </c>
      <c r="T36" s="5">
        <v>549497668</v>
      </c>
      <c r="U36" s="5" t="s">
        <v>155</v>
      </c>
      <c r="V36" s="5"/>
      <c r="W36" s="9" t="s">
        <v>165</v>
      </c>
      <c r="X36" s="5">
        <v>330000</v>
      </c>
      <c r="Y36" s="9"/>
      <c r="Z36" s="5">
        <v>1195</v>
      </c>
      <c r="AA36" s="5">
        <v>330000</v>
      </c>
      <c r="AB36" s="5"/>
      <c r="AC36" s="8">
        <v>40662</v>
      </c>
      <c r="AD36" s="4">
        <v>2394</v>
      </c>
      <c r="AE36" s="5" t="s">
        <v>166</v>
      </c>
      <c r="AF36" s="5" t="s">
        <v>167</v>
      </c>
      <c r="AG36" s="5">
        <v>549493350</v>
      </c>
      <c r="AH36" s="10"/>
      <c r="AI36" s="11"/>
      <c r="AJ36" s="12">
        <f>((J36*AH36)*(AI36/100))/J36</f>
        <v>0</v>
      </c>
      <c r="AK36" s="12">
        <f>ROUND(J36*ROUND(AH36,2),2)</f>
        <v>0</v>
      </c>
      <c r="AL36" s="12">
        <f>ROUND(AK36*((100+AI36)/100),2)</f>
        <v>0</v>
      </c>
      <c r="AN36" s="13">
        <v>20000</v>
      </c>
      <c r="AO36" s="13">
        <f>20000*1</f>
        <v>20000</v>
      </c>
    </row>
    <row r="37" spans="1:41" ht="13.5" customHeight="1" thickTop="1">
      <c r="A37" s="14" t="s">
        <v>70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23" t="s">
        <v>71</v>
      </c>
      <c r="AJ37" s="23"/>
      <c r="AK37" s="15">
        <f>SUM(AK36:AK36)</f>
        <v>0</v>
      </c>
      <c r="AL37" s="15">
        <f>SUM(AL36:AL36)</f>
        <v>0</v>
      </c>
      <c r="AN37" s="15"/>
      <c r="AO37" s="15">
        <f>SUM(AO36:AO36)</f>
        <v>20000</v>
      </c>
    </row>
    <row r="38" spans="1:38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41" ht="89.25">
      <c r="A39" s="4">
        <v>10820</v>
      </c>
      <c r="B39" s="4">
        <v>25256</v>
      </c>
      <c r="C39" s="5" t="s">
        <v>74</v>
      </c>
      <c r="D39" s="5" t="s">
        <v>75</v>
      </c>
      <c r="E39" s="5" t="s">
        <v>76</v>
      </c>
      <c r="F39" s="6"/>
      <c r="G39" s="5" t="s">
        <v>77</v>
      </c>
      <c r="H39" s="5"/>
      <c r="I39" s="5" t="s">
        <v>62</v>
      </c>
      <c r="J39" s="7">
        <v>1</v>
      </c>
      <c r="K39" s="5" t="s">
        <v>170</v>
      </c>
      <c r="L39" s="5" t="s">
        <v>129</v>
      </c>
      <c r="M39" s="5" t="s">
        <v>130</v>
      </c>
      <c r="N39" s="5">
        <v>2</v>
      </c>
      <c r="O39" s="5" t="s">
        <v>171</v>
      </c>
      <c r="P39" s="5" t="s">
        <v>172</v>
      </c>
      <c r="Q39" s="4">
        <v>169732</v>
      </c>
      <c r="R39" s="5" t="s">
        <v>168</v>
      </c>
      <c r="S39" s="5" t="s">
        <v>169</v>
      </c>
      <c r="T39" s="5">
        <v>549493851</v>
      </c>
      <c r="U39" s="5"/>
      <c r="V39" s="5"/>
      <c r="W39" s="9" t="s">
        <v>173</v>
      </c>
      <c r="X39" s="5">
        <v>213130</v>
      </c>
      <c r="Y39" s="9" t="s">
        <v>174</v>
      </c>
      <c r="Z39" s="5">
        <v>1195</v>
      </c>
      <c r="AA39" s="5"/>
      <c r="AB39" s="5"/>
      <c r="AC39" s="8">
        <v>40695</v>
      </c>
      <c r="AD39" s="4">
        <v>213180</v>
      </c>
      <c r="AE39" s="5" t="s">
        <v>124</v>
      </c>
      <c r="AF39" s="5" t="s">
        <v>125</v>
      </c>
      <c r="AG39" s="5">
        <v>549491502</v>
      </c>
      <c r="AH39" s="10"/>
      <c r="AI39" s="11"/>
      <c r="AJ39" s="12">
        <f>((J39*AH39)*(AI39/100))/J39</f>
        <v>0</v>
      </c>
      <c r="AK39" s="12">
        <f>ROUND(J39*ROUND(AH39,2),2)</f>
        <v>0</v>
      </c>
      <c r="AL39" s="12">
        <f>ROUND(AK39*((100+AI39)/100),2)</f>
        <v>0</v>
      </c>
      <c r="AN39" s="13">
        <v>3589</v>
      </c>
      <c r="AO39" s="13">
        <f>3589*1</f>
        <v>3589</v>
      </c>
    </row>
    <row r="40" spans="1:41" ht="217.5" thickBot="1">
      <c r="A40" s="4">
        <v>10820</v>
      </c>
      <c r="B40" s="4">
        <v>26826</v>
      </c>
      <c r="C40" s="5" t="s">
        <v>175</v>
      </c>
      <c r="D40" s="5" t="s">
        <v>176</v>
      </c>
      <c r="E40" s="5" t="s">
        <v>177</v>
      </c>
      <c r="F40" s="6"/>
      <c r="G40" s="5" t="s">
        <v>178</v>
      </c>
      <c r="H40" s="5" t="s">
        <v>179</v>
      </c>
      <c r="I40" s="5" t="s">
        <v>62</v>
      </c>
      <c r="J40" s="7">
        <v>1</v>
      </c>
      <c r="K40" s="5" t="s">
        <v>170</v>
      </c>
      <c r="L40" s="5" t="s">
        <v>129</v>
      </c>
      <c r="M40" s="5" t="s">
        <v>130</v>
      </c>
      <c r="N40" s="5">
        <v>2</v>
      </c>
      <c r="O40" s="5" t="s">
        <v>171</v>
      </c>
      <c r="P40" s="5" t="s">
        <v>172</v>
      </c>
      <c r="Q40" s="4">
        <v>16710</v>
      </c>
      <c r="R40" s="5" t="s">
        <v>180</v>
      </c>
      <c r="S40" s="5" t="s">
        <v>181</v>
      </c>
      <c r="T40" s="5">
        <v>549493534</v>
      </c>
      <c r="U40" s="5"/>
      <c r="V40" s="5"/>
      <c r="W40" s="9" t="s">
        <v>173</v>
      </c>
      <c r="X40" s="5">
        <v>213130</v>
      </c>
      <c r="Y40" s="9" t="s">
        <v>174</v>
      </c>
      <c r="Z40" s="5">
        <v>1195</v>
      </c>
      <c r="AA40" s="5"/>
      <c r="AB40" s="5"/>
      <c r="AC40" s="8">
        <v>40695</v>
      </c>
      <c r="AD40" s="4">
        <v>213180</v>
      </c>
      <c r="AE40" s="5" t="s">
        <v>124</v>
      </c>
      <c r="AF40" s="5" t="s">
        <v>125</v>
      </c>
      <c r="AG40" s="5">
        <v>549491502</v>
      </c>
      <c r="AH40" s="10"/>
      <c r="AI40" s="11"/>
      <c r="AJ40" s="12">
        <f>((J40*AH40)*(AI40/100))/J40</f>
        <v>0</v>
      </c>
      <c r="AK40" s="12">
        <f>ROUND(J40*ROUND(AH40,2),2)</f>
        <v>0</v>
      </c>
      <c r="AL40" s="12">
        <f>ROUND(AK40*((100+AI40)/100),2)</f>
        <v>0</v>
      </c>
      <c r="AN40" s="13">
        <v>9742</v>
      </c>
      <c r="AO40" s="13">
        <f>9742*1</f>
        <v>9742</v>
      </c>
    </row>
    <row r="41" spans="1:41" ht="13.5" customHeight="1" thickTop="1">
      <c r="A41" s="14" t="s">
        <v>70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23" t="s">
        <v>71</v>
      </c>
      <c r="AJ41" s="23"/>
      <c r="AK41" s="15">
        <f>SUM(AK39:AK40)</f>
        <v>0</v>
      </c>
      <c r="AL41" s="15">
        <f>SUM(AL39:AL40)</f>
        <v>0</v>
      </c>
      <c r="AN41" s="15"/>
      <c r="AO41" s="15">
        <f>SUM(AO39:AO40)</f>
        <v>13331</v>
      </c>
    </row>
    <row r="42" spans="1:38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41" ht="63.75">
      <c r="A43" s="4">
        <v>10808</v>
      </c>
      <c r="B43" s="4">
        <v>25290</v>
      </c>
      <c r="C43" s="5" t="s">
        <v>182</v>
      </c>
      <c r="D43" s="5" t="s">
        <v>183</v>
      </c>
      <c r="E43" s="5" t="s">
        <v>184</v>
      </c>
      <c r="F43" s="6"/>
      <c r="G43" s="5" t="s">
        <v>185</v>
      </c>
      <c r="H43" s="5" t="s">
        <v>186</v>
      </c>
      <c r="I43" s="5" t="s">
        <v>62</v>
      </c>
      <c r="J43" s="7">
        <v>1</v>
      </c>
      <c r="K43" s="5" t="s">
        <v>187</v>
      </c>
      <c r="L43" s="5" t="s">
        <v>188</v>
      </c>
      <c r="M43" s="5" t="s">
        <v>189</v>
      </c>
      <c r="N43" s="5">
        <v>3</v>
      </c>
      <c r="O43" s="5" t="s">
        <v>190</v>
      </c>
      <c r="P43" s="5" t="s">
        <v>191</v>
      </c>
      <c r="Q43" s="4">
        <v>98282</v>
      </c>
      <c r="R43" s="5" t="s">
        <v>192</v>
      </c>
      <c r="S43" s="5" t="s">
        <v>193</v>
      </c>
      <c r="T43" s="5">
        <v>549498048</v>
      </c>
      <c r="U43" s="5" t="s">
        <v>194</v>
      </c>
      <c r="V43" s="5"/>
      <c r="W43" s="9" t="s">
        <v>67</v>
      </c>
      <c r="X43" s="5">
        <v>110511</v>
      </c>
      <c r="Y43" s="9"/>
      <c r="Z43" s="5">
        <v>1111</v>
      </c>
      <c r="AA43" s="5">
        <v>110002</v>
      </c>
      <c r="AB43" s="5"/>
      <c r="AC43" s="8">
        <v>40679</v>
      </c>
      <c r="AD43" s="4">
        <v>63513</v>
      </c>
      <c r="AE43" s="5" t="s">
        <v>195</v>
      </c>
      <c r="AF43" s="5" t="s">
        <v>196</v>
      </c>
      <c r="AG43" s="5">
        <v>549491302</v>
      </c>
      <c r="AH43" s="10"/>
      <c r="AI43" s="11"/>
      <c r="AJ43" s="12">
        <f>((J43*AH43)*(AI43/100))/J43</f>
        <v>0</v>
      </c>
      <c r="AK43" s="12">
        <f>ROUND(J43*ROUND(AH43,2),2)</f>
        <v>0</v>
      </c>
      <c r="AL43" s="12">
        <f>ROUND(AK43*((100+AI43)/100),2)</f>
        <v>0</v>
      </c>
      <c r="AN43" s="13">
        <v>19149</v>
      </c>
      <c r="AO43" s="13">
        <f>19149*1</f>
        <v>19149</v>
      </c>
    </row>
    <row r="44" spans="1:41" ht="77.25" thickBot="1">
      <c r="A44" s="4">
        <v>10808</v>
      </c>
      <c r="B44" s="4">
        <v>25291</v>
      </c>
      <c r="C44" s="5" t="s">
        <v>57</v>
      </c>
      <c r="D44" s="5" t="s">
        <v>197</v>
      </c>
      <c r="E44" s="5" t="s">
        <v>198</v>
      </c>
      <c r="F44" s="6"/>
      <c r="G44" s="5" t="s">
        <v>199</v>
      </c>
      <c r="H44" s="5"/>
      <c r="I44" s="5" t="s">
        <v>62</v>
      </c>
      <c r="J44" s="7">
        <v>6</v>
      </c>
      <c r="K44" s="5" t="s">
        <v>187</v>
      </c>
      <c r="L44" s="5" t="s">
        <v>188</v>
      </c>
      <c r="M44" s="5" t="s">
        <v>189</v>
      </c>
      <c r="N44" s="5">
        <v>3</v>
      </c>
      <c r="O44" s="5" t="s">
        <v>190</v>
      </c>
      <c r="P44" s="5" t="s">
        <v>191</v>
      </c>
      <c r="Q44" s="4">
        <v>98282</v>
      </c>
      <c r="R44" s="5" t="s">
        <v>192</v>
      </c>
      <c r="S44" s="5" t="s">
        <v>193</v>
      </c>
      <c r="T44" s="5">
        <v>549498048</v>
      </c>
      <c r="U44" s="5" t="s">
        <v>194</v>
      </c>
      <c r="V44" s="5"/>
      <c r="W44" s="9" t="s">
        <v>67</v>
      </c>
      <c r="X44" s="5">
        <v>110511</v>
      </c>
      <c r="Y44" s="9"/>
      <c r="Z44" s="5">
        <v>1111</v>
      </c>
      <c r="AA44" s="5">
        <v>110002</v>
      </c>
      <c r="AB44" s="5"/>
      <c r="AC44" s="8">
        <v>40679</v>
      </c>
      <c r="AD44" s="4">
        <v>63513</v>
      </c>
      <c r="AE44" s="5" t="s">
        <v>195</v>
      </c>
      <c r="AF44" s="5" t="s">
        <v>196</v>
      </c>
      <c r="AG44" s="5">
        <v>549491302</v>
      </c>
      <c r="AH44" s="10"/>
      <c r="AI44" s="11"/>
      <c r="AJ44" s="12">
        <f>((J44*AH44)*(AI44/100))/J44</f>
        <v>0</v>
      </c>
      <c r="AK44" s="12">
        <f>ROUND(J44*ROUND(AH44,2),2)</f>
        <v>0</v>
      </c>
      <c r="AL44" s="12">
        <f>ROUND(AK44*((100+AI44)/100),2)</f>
        <v>0</v>
      </c>
      <c r="AN44" s="13">
        <v>1300</v>
      </c>
      <c r="AO44" s="13">
        <f>1300*6</f>
        <v>7800</v>
      </c>
    </row>
    <row r="45" spans="1:41" ht="13.5" customHeight="1" thickTop="1">
      <c r="A45" s="14" t="s">
        <v>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23" t="s">
        <v>71</v>
      </c>
      <c r="AJ45" s="23"/>
      <c r="AK45" s="15">
        <f>SUM(AK43:AK44)</f>
        <v>0</v>
      </c>
      <c r="AL45" s="15">
        <f>SUM(AL43:AL44)</f>
        <v>0</v>
      </c>
      <c r="AN45" s="15"/>
      <c r="AO45" s="15">
        <f>SUM(AO43:AO44)</f>
        <v>26949</v>
      </c>
    </row>
    <row r="46" spans="1:38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41" ht="51.75" thickBot="1">
      <c r="A47" s="4">
        <v>10966</v>
      </c>
      <c r="B47" s="4">
        <v>25634</v>
      </c>
      <c r="C47" s="5" t="s">
        <v>182</v>
      </c>
      <c r="D47" s="5" t="s">
        <v>202</v>
      </c>
      <c r="E47" s="5" t="s">
        <v>203</v>
      </c>
      <c r="F47" s="6"/>
      <c r="G47" s="5" t="s">
        <v>204</v>
      </c>
      <c r="H47" s="5"/>
      <c r="I47" s="5" t="s">
        <v>62</v>
      </c>
      <c r="J47" s="7">
        <v>1</v>
      </c>
      <c r="K47" s="5" t="s">
        <v>205</v>
      </c>
      <c r="L47" s="5" t="s">
        <v>188</v>
      </c>
      <c r="M47" s="5" t="s">
        <v>189</v>
      </c>
      <c r="N47" s="5">
        <v>3</v>
      </c>
      <c r="O47" s="5" t="s">
        <v>206</v>
      </c>
      <c r="P47" s="5" t="s">
        <v>207</v>
      </c>
      <c r="Q47" s="4">
        <v>169617</v>
      </c>
      <c r="R47" s="5" t="s">
        <v>200</v>
      </c>
      <c r="S47" s="5" t="s">
        <v>201</v>
      </c>
      <c r="T47" s="5"/>
      <c r="U47" s="5"/>
      <c r="V47" s="5"/>
      <c r="W47" s="9" t="s">
        <v>67</v>
      </c>
      <c r="X47" s="5">
        <v>110611</v>
      </c>
      <c r="Y47" s="9"/>
      <c r="Z47" s="5">
        <v>1111</v>
      </c>
      <c r="AA47" s="5">
        <v>110001</v>
      </c>
      <c r="AB47" s="5"/>
      <c r="AC47" s="8">
        <v>40696</v>
      </c>
      <c r="AD47" s="4">
        <v>63513</v>
      </c>
      <c r="AE47" s="5" t="s">
        <v>195</v>
      </c>
      <c r="AF47" s="5" t="s">
        <v>196</v>
      </c>
      <c r="AG47" s="5">
        <v>549491302</v>
      </c>
      <c r="AH47" s="10"/>
      <c r="AI47" s="11"/>
      <c r="AJ47" s="12">
        <f>((J47*AH47)*(AI47/100))/J47</f>
        <v>0</v>
      </c>
      <c r="AK47" s="12">
        <f>ROUND(J47*ROUND(AH47,2),2)</f>
        <v>0</v>
      </c>
      <c r="AL47" s="12">
        <f>ROUND(AK47*((100+AI47)/100),2)</f>
        <v>0</v>
      </c>
      <c r="AN47" s="13">
        <v>7000</v>
      </c>
      <c r="AO47" s="13">
        <f>7000*1</f>
        <v>7000</v>
      </c>
    </row>
    <row r="48" spans="1:41" ht="13.5" customHeight="1" thickTop="1">
      <c r="A48" s="14" t="s">
        <v>70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23" t="s">
        <v>71</v>
      </c>
      <c r="AJ48" s="23"/>
      <c r="AK48" s="15">
        <f>SUM(AK47:AK47)</f>
        <v>0</v>
      </c>
      <c r="AL48" s="15">
        <f>SUM(AL47:AL47)</f>
        <v>0</v>
      </c>
      <c r="AN48" s="15"/>
      <c r="AO48" s="15">
        <f>SUM(AO47:AO47)</f>
        <v>7000</v>
      </c>
    </row>
    <row r="49" spans="1:38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41" ht="26.25" thickBot="1">
      <c r="A50" s="4">
        <v>11138</v>
      </c>
      <c r="B50" s="4">
        <v>26000</v>
      </c>
      <c r="C50" s="5" t="s">
        <v>210</v>
      </c>
      <c r="D50" s="5" t="s">
        <v>211</v>
      </c>
      <c r="E50" s="5" t="s">
        <v>212</v>
      </c>
      <c r="F50" s="6"/>
      <c r="G50" s="5" t="s">
        <v>213</v>
      </c>
      <c r="H50" s="5"/>
      <c r="I50" s="5" t="s">
        <v>62</v>
      </c>
      <c r="J50" s="7">
        <v>2</v>
      </c>
      <c r="K50" s="5" t="s">
        <v>214</v>
      </c>
      <c r="L50" s="5" t="s">
        <v>215</v>
      </c>
      <c r="M50" s="5" t="s">
        <v>130</v>
      </c>
      <c r="N50" s="5">
        <v>1</v>
      </c>
      <c r="O50" s="5" t="s">
        <v>216</v>
      </c>
      <c r="P50" s="5" t="s">
        <v>217</v>
      </c>
      <c r="Q50" s="4">
        <v>9127</v>
      </c>
      <c r="R50" s="5" t="s">
        <v>208</v>
      </c>
      <c r="S50" s="5" t="s">
        <v>209</v>
      </c>
      <c r="T50" s="5"/>
      <c r="U50" s="5"/>
      <c r="V50" s="5"/>
      <c r="W50" s="9" t="s">
        <v>218</v>
      </c>
      <c r="X50" s="5">
        <v>211611</v>
      </c>
      <c r="Y50" s="9"/>
      <c r="Z50" s="5">
        <v>1195</v>
      </c>
      <c r="AA50" s="5">
        <v>210000</v>
      </c>
      <c r="AB50" s="5"/>
      <c r="AC50" s="8">
        <v>40687</v>
      </c>
      <c r="AD50" s="4">
        <v>213180</v>
      </c>
      <c r="AE50" s="5" t="s">
        <v>124</v>
      </c>
      <c r="AF50" s="5" t="s">
        <v>125</v>
      </c>
      <c r="AG50" s="5">
        <v>549491502</v>
      </c>
      <c r="AH50" s="10"/>
      <c r="AI50" s="11"/>
      <c r="AJ50" s="12">
        <f>((J50*AH50)*(AI50/100))/J50</f>
        <v>0</v>
      </c>
      <c r="AK50" s="12">
        <f>ROUND(J50*ROUND(AH50,2),2)</f>
        <v>0</v>
      </c>
      <c r="AL50" s="12">
        <f>ROUND(AK50*((100+AI50)/100),2)</f>
        <v>0</v>
      </c>
      <c r="AN50" s="13">
        <v>400</v>
      </c>
      <c r="AO50" s="13">
        <f>400*2</f>
        <v>800</v>
      </c>
    </row>
    <row r="51" spans="1:41" ht="13.5" customHeight="1" thickTop="1">
      <c r="A51" s="14" t="s">
        <v>70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23" t="s">
        <v>71</v>
      </c>
      <c r="AJ51" s="23"/>
      <c r="AK51" s="15">
        <f>SUM(AK50:AK50)</f>
        <v>0</v>
      </c>
      <c r="AL51" s="15">
        <f>SUM(AL50:AL50)</f>
        <v>0</v>
      </c>
      <c r="AN51" s="15"/>
      <c r="AO51" s="15">
        <f>SUM(AO50:AO50)</f>
        <v>800</v>
      </c>
    </row>
    <row r="52" spans="1:38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41" ht="38.25">
      <c r="A53" s="4">
        <v>11202</v>
      </c>
      <c r="B53" s="4">
        <v>26280</v>
      </c>
      <c r="C53" s="5" t="s">
        <v>96</v>
      </c>
      <c r="D53" s="5" t="s">
        <v>97</v>
      </c>
      <c r="E53" s="5" t="s">
        <v>98</v>
      </c>
      <c r="F53" s="6"/>
      <c r="G53" s="5" t="s">
        <v>99</v>
      </c>
      <c r="H53" s="5"/>
      <c r="I53" s="5" t="s">
        <v>62</v>
      </c>
      <c r="J53" s="7">
        <v>2</v>
      </c>
      <c r="K53" s="5" t="s">
        <v>146</v>
      </c>
      <c r="L53" s="5" t="s">
        <v>219</v>
      </c>
      <c r="M53" s="5" t="s">
        <v>107</v>
      </c>
      <c r="N53" s="5"/>
      <c r="O53" s="5" t="s">
        <v>66</v>
      </c>
      <c r="P53" s="5" t="s">
        <v>66</v>
      </c>
      <c r="Q53" s="4">
        <v>1501</v>
      </c>
      <c r="R53" s="5" t="s">
        <v>220</v>
      </c>
      <c r="S53" s="5" t="s">
        <v>221</v>
      </c>
      <c r="T53" s="5">
        <v>549492052</v>
      </c>
      <c r="U53" s="5"/>
      <c r="V53" s="5"/>
      <c r="W53" s="9" t="s">
        <v>222</v>
      </c>
      <c r="X53" s="5">
        <v>511400</v>
      </c>
      <c r="Y53" s="9" t="s">
        <v>223</v>
      </c>
      <c r="Z53" s="5">
        <v>1195</v>
      </c>
      <c r="AA53" s="5">
        <v>510000</v>
      </c>
      <c r="AB53" s="5"/>
      <c r="AC53" s="8">
        <v>40695</v>
      </c>
      <c r="AD53" s="4">
        <v>112169</v>
      </c>
      <c r="AE53" s="5" t="s">
        <v>151</v>
      </c>
      <c r="AF53" s="5" t="s">
        <v>152</v>
      </c>
      <c r="AG53" s="5">
        <v>549492002</v>
      </c>
      <c r="AH53" s="10"/>
      <c r="AI53" s="11"/>
      <c r="AJ53" s="12">
        <f>((J53*AH53)*(AI53/100))/J53</f>
        <v>0</v>
      </c>
      <c r="AK53" s="12">
        <f>ROUND(J53*ROUND(AH53,2),2)</f>
        <v>0</v>
      </c>
      <c r="AL53" s="12">
        <f>ROUND(AK53*((100+AI53)/100),2)</f>
        <v>0</v>
      </c>
      <c r="AN53" s="13">
        <v>350</v>
      </c>
      <c r="AO53" s="13">
        <f>350*2</f>
        <v>700</v>
      </c>
    </row>
    <row r="54" spans="1:41" ht="38.25">
      <c r="A54" s="4">
        <v>11202</v>
      </c>
      <c r="B54" s="4">
        <v>26281</v>
      </c>
      <c r="C54" s="5" t="s">
        <v>210</v>
      </c>
      <c r="D54" s="5" t="s">
        <v>224</v>
      </c>
      <c r="E54" s="5" t="s">
        <v>225</v>
      </c>
      <c r="F54" s="6"/>
      <c r="G54" s="5" t="s">
        <v>226</v>
      </c>
      <c r="H54" s="5"/>
      <c r="I54" s="5" t="s">
        <v>62</v>
      </c>
      <c r="J54" s="7">
        <v>2</v>
      </c>
      <c r="K54" s="5" t="s">
        <v>146</v>
      </c>
      <c r="L54" s="5" t="s">
        <v>219</v>
      </c>
      <c r="M54" s="5" t="s">
        <v>107</v>
      </c>
      <c r="N54" s="5"/>
      <c r="O54" s="5" t="s">
        <v>66</v>
      </c>
      <c r="P54" s="5" t="s">
        <v>66</v>
      </c>
      <c r="Q54" s="4">
        <v>1501</v>
      </c>
      <c r="R54" s="5" t="s">
        <v>220</v>
      </c>
      <c r="S54" s="5" t="s">
        <v>221</v>
      </c>
      <c r="T54" s="5">
        <v>549492052</v>
      </c>
      <c r="U54" s="5"/>
      <c r="V54" s="5"/>
      <c r="W54" s="9" t="s">
        <v>222</v>
      </c>
      <c r="X54" s="5">
        <v>511400</v>
      </c>
      <c r="Y54" s="9" t="s">
        <v>223</v>
      </c>
      <c r="Z54" s="5">
        <v>1195</v>
      </c>
      <c r="AA54" s="5">
        <v>510000</v>
      </c>
      <c r="AB54" s="5"/>
      <c r="AC54" s="8">
        <v>40695</v>
      </c>
      <c r="AD54" s="4">
        <v>112169</v>
      </c>
      <c r="AE54" s="5" t="s">
        <v>151</v>
      </c>
      <c r="AF54" s="5" t="s">
        <v>152</v>
      </c>
      <c r="AG54" s="5">
        <v>549492002</v>
      </c>
      <c r="AH54" s="10"/>
      <c r="AI54" s="11"/>
      <c r="AJ54" s="12">
        <f>((J54*AH54)*(AI54/100))/J54</f>
        <v>0</v>
      </c>
      <c r="AK54" s="12">
        <f>ROUND(J54*ROUND(AH54,2),2)</f>
        <v>0</v>
      </c>
      <c r="AL54" s="12">
        <f>ROUND(AK54*((100+AI54)/100),2)</f>
        <v>0</v>
      </c>
      <c r="AN54" s="13">
        <v>1500</v>
      </c>
      <c r="AO54" s="13">
        <f>1500*2</f>
        <v>3000</v>
      </c>
    </row>
    <row r="55" spans="1:41" ht="63.75">
      <c r="A55" s="4">
        <v>11202</v>
      </c>
      <c r="B55" s="4">
        <v>27552</v>
      </c>
      <c r="C55" s="5" t="s">
        <v>182</v>
      </c>
      <c r="D55" s="5" t="s">
        <v>183</v>
      </c>
      <c r="E55" s="5" t="s">
        <v>184</v>
      </c>
      <c r="F55" s="6"/>
      <c r="G55" s="5" t="s">
        <v>185</v>
      </c>
      <c r="H55" s="5"/>
      <c r="I55" s="5" t="s">
        <v>62</v>
      </c>
      <c r="J55" s="7">
        <v>2</v>
      </c>
      <c r="K55" s="5" t="s">
        <v>146</v>
      </c>
      <c r="L55" s="5" t="s">
        <v>219</v>
      </c>
      <c r="M55" s="5" t="s">
        <v>107</v>
      </c>
      <c r="N55" s="5"/>
      <c r="O55" s="5" t="s">
        <v>66</v>
      </c>
      <c r="P55" s="5" t="s">
        <v>66</v>
      </c>
      <c r="Q55" s="4">
        <v>1501</v>
      </c>
      <c r="R55" s="5" t="s">
        <v>220</v>
      </c>
      <c r="S55" s="5" t="s">
        <v>221</v>
      </c>
      <c r="T55" s="5">
        <v>549492052</v>
      </c>
      <c r="U55" s="5"/>
      <c r="V55" s="5"/>
      <c r="W55" s="9" t="s">
        <v>222</v>
      </c>
      <c r="X55" s="5">
        <v>511400</v>
      </c>
      <c r="Y55" s="9"/>
      <c r="Z55" s="5">
        <v>1195</v>
      </c>
      <c r="AA55" s="5">
        <v>510000</v>
      </c>
      <c r="AB55" s="5"/>
      <c r="AC55" s="8">
        <v>40695</v>
      </c>
      <c r="AD55" s="4">
        <v>112169</v>
      </c>
      <c r="AE55" s="5" t="s">
        <v>151</v>
      </c>
      <c r="AF55" s="5" t="s">
        <v>152</v>
      </c>
      <c r="AG55" s="5">
        <v>549492002</v>
      </c>
      <c r="AH55" s="10"/>
      <c r="AI55" s="11"/>
      <c r="AJ55" s="12">
        <f>((J55*AH55)*(AI55/100))/J55</f>
        <v>0</v>
      </c>
      <c r="AK55" s="12">
        <f>ROUND(J55*ROUND(AH55,2),2)</f>
        <v>0</v>
      </c>
      <c r="AL55" s="12">
        <f>ROUND(AK55*((100+AI55)/100),2)</f>
        <v>0</v>
      </c>
      <c r="AN55" s="13">
        <v>19149</v>
      </c>
      <c r="AO55" s="13">
        <f>19149*2</f>
        <v>38298</v>
      </c>
    </row>
    <row r="56" spans="1:41" ht="51">
      <c r="A56" s="4">
        <v>11202</v>
      </c>
      <c r="B56" s="4">
        <v>27553</v>
      </c>
      <c r="C56" s="5" t="s">
        <v>182</v>
      </c>
      <c r="D56" s="5" t="s">
        <v>227</v>
      </c>
      <c r="E56" s="5" t="s">
        <v>228</v>
      </c>
      <c r="F56" s="6"/>
      <c r="G56" s="5" t="s">
        <v>229</v>
      </c>
      <c r="H56" s="5"/>
      <c r="I56" s="5" t="s">
        <v>62</v>
      </c>
      <c r="J56" s="7">
        <v>1</v>
      </c>
      <c r="K56" s="5" t="s">
        <v>146</v>
      </c>
      <c r="L56" s="5" t="s">
        <v>219</v>
      </c>
      <c r="M56" s="5" t="s">
        <v>107</v>
      </c>
      <c r="N56" s="5"/>
      <c r="O56" s="5" t="s">
        <v>66</v>
      </c>
      <c r="P56" s="5" t="s">
        <v>66</v>
      </c>
      <c r="Q56" s="4">
        <v>1501</v>
      </c>
      <c r="R56" s="5" t="s">
        <v>220</v>
      </c>
      <c r="S56" s="5" t="s">
        <v>221</v>
      </c>
      <c r="T56" s="5">
        <v>549492052</v>
      </c>
      <c r="U56" s="5"/>
      <c r="V56" s="5"/>
      <c r="W56" s="9" t="s">
        <v>222</v>
      </c>
      <c r="X56" s="5">
        <v>511400</v>
      </c>
      <c r="Y56" s="9"/>
      <c r="Z56" s="5">
        <v>1195</v>
      </c>
      <c r="AA56" s="5">
        <v>510000</v>
      </c>
      <c r="AB56" s="5"/>
      <c r="AC56" s="8">
        <v>40695</v>
      </c>
      <c r="AD56" s="4">
        <v>112169</v>
      </c>
      <c r="AE56" s="5" t="s">
        <v>151</v>
      </c>
      <c r="AF56" s="5" t="s">
        <v>152</v>
      </c>
      <c r="AG56" s="5">
        <v>549492002</v>
      </c>
      <c r="AH56" s="10"/>
      <c r="AI56" s="11"/>
      <c r="AJ56" s="12">
        <f>((J56*AH56)*(AI56/100))/J56</f>
        <v>0</v>
      </c>
      <c r="AK56" s="12">
        <f>ROUND(J56*ROUND(AH56,2),2)</f>
        <v>0</v>
      </c>
      <c r="AL56" s="12">
        <f>ROUND(AK56*((100+AI56)/100),2)</f>
        <v>0</v>
      </c>
      <c r="AN56" s="13">
        <v>7000</v>
      </c>
      <c r="AO56" s="13">
        <f>7000*1</f>
        <v>7000</v>
      </c>
    </row>
    <row r="57" spans="1:41" ht="51.75" thickBot="1">
      <c r="A57" s="4">
        <v>11202</v>
      </c>
      <c r="B57" s="4">
        <v>27554</v>
      </c>
      <c r="C57" s="5" t="s">
        <v>182</v>
      </c>
      <c r="D57" s="5" t="s">
        <v>230</v>
      </c>
      <c r="E57" s="5" t="s">
        <v>231</v>
      </c>
      <c r="F57" s="6"/>
      <c r="G57" s="5" t="s">
        <v>232</v>
      </c>
      <c r="H57" s="5"/>
      <c r="I57" s="5" t="s">
        <v>62</v>
      </c>
      <c r="J57" s="7">
        <v>1</v>
      </c>
      <c r="K57" s="5" t="s">
        <v>146</v>
      </c>
      <c r="L57" s="5" t="s">
        <v>219</v>
      </c>
      <c r="M57" s="5" t="s">
        <v>107</v>
      </c>
      <c r="N57" s="5"/>
      <c r="O57" s="5" t="s">
        <v>66</v>
      </c>
      <c r="P57" s="5" t="s">
        <v>66</v>
      </c>
      <c r="Q57" s="4">
        <v>1501</v>
      </c>
      <c r="R57" s="5" t="s">
        <v>220</v>
      </c>
      <c r="S57" s="5" t="s">
        <v>221</v>
      </c>
      <c r="T57" s="5">
        <v>549492052</v>
      </c>
      <c r="U57" s="5"/>
      <c r="V57" s="5"/>
      <c r="W57" s="9" t="s">
        <v>222</v>
      </c>
      <c r="X57" s="5">
        <v>511400</v>
      </c>
      <c r="Y57" s="9"/>
      <c r="Z57" s="5">
        <v>1195</v>
      </c>
      <c r="AA57" s="5">
        <v>510000</v>
      </c>
      <c r="AB57" s="5"/>
      <c r="AC57" s="8">
        <v>40695</v>
      </c>
      <c r="AD57" s="4">
        <v>112169</v>
      </c>
      <c r="AE57" s="5" t="s">
        <v>151</v>
      </c>
      <c r="AF57" s="5" t="s">
        <v>152</v>
      </c>
      <c r="AG57" s="5">
        <v>549492002</v>
      </c>
      <c r="AH57" s="10"/>
      <c r="AI57" s="11"/>
      <c r="AJ57" s="12">
        <f>((J57*AH57)*(AI57/100))/J57</f>
        <v>0</v>
      </c>
      <c r="AK57" s="12">
        <f>ROUND(J57*ROUND(AH57,2),2)</f>
        <v>0</v>
      </c>
      <c r="AL57" s="12">
        <f>ROUND(AK57*((100+AI57)/100),2)</f>
        <v>0</v>
      </c>
      <c r="AN57" s="13">
        <v>8000</v>
      </c>
      <c r="AO57" s="13">
        <f>8000*1</f>
        <v>8000</v>
      </c>
    </row>
    <row r="58" spans="1:41" ht="13.5" customHeight="1" thickTop="1">
      <c r="A58" s="14" t="s">
        <v>70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23" t="s">
        <v>71</v>
      </c>
      <c r="AJ58" s="23"/>
      <c r="AK58" s="15">
        <f>SUM(AK53:AK57)</f>
        <v>0</v>
      </c>
      <c r="AL58" s="15">
        <f>SUM(AL53:AL57)</f>
        <v>0</v>
      </c>
      <c r="AN58" s="15"/>
      <c r="AO58" s="15">
        <f>SUM(AO53:AO57)</f>
        <v>56998</v>
      </c>
    </row>
    <row r="59" spans="1:38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41" ht="102.75" thickBot="1">
      <c r="A60" s="4">
        <v>11204</v>
      </c>
      <c r="B60" s="4">
        <v>26259</v>
      </c>
      <c r="C60" s="5" t="s">
        <v>233</v>
      </c>
      <c r="D60" s="5" t="s">
        <v>234</v>
      </c>
      <c r="E60" s="5" t="s">
        <v>235</v>
      </c>
      <c r="F60" s="6"/>
      <c r="G60" s="5" t="s">
        <v>236</v>
      </c>
      <c r="H60" s="5"/>
      <c r="I60" s="5" t="s">
        <v>62</v>
      </c>
      <c r="J60" s="7">
        <v>1</v>
      </c>
      <c r="K60" s="5" t="s">
        <v>146</v>
      </c>
      <c r="L60" s="5" t="s">
        <v>219</v>
      </c>
      <c r="M60" s="5" t="s">
        <v>107</v>
      </c>
      <c r="N60" s="5"/>
      <c r="O60" s="5" t="s">
        <v>66</v>
      </c>
      <c r="P60" s="5" t="s">
        <v>66</v>
      </c>
      <c r="Q60" s="4">
        <v>43</v>
      </c>
      <c r="R60" s="5" t="s">
        <v>237</v>
      </c>
      <c r="S60" s="5" t="s">
        <v>238</v>
      </c>
      <c r="T60" s="5">
        <v>549495457</v>
      </c>
      <c r="U60" s="5"/>
      <c r="V60" s="5"/>
      <c r="W60" s="9" t="s">
        <v>239</v>
      </c>
      <c r="X60" s="5">
        <v>511400</v>
      </c>
      <c r="Y60" s="9"/>
      <c r="Z60" s="5">
        <v>1165</v>
      </c>
      <c r="AA60" s="5">
        <v>510000</v>
      </c>
      <c r="AB60" s="5"/>
      <c r="AC60" s="8">
        <v>40694</v>
      </c>
      <c r="AD60" s="4">
        <v>112169</v>
      </c>
      <c r="AE60" s="5" t="s">
        <v>151</v>
      </c>
      <c r="AF60" s="5" t="s">
        <v>152</v>
      </c>
      <c r="AG60" s="5">
        <v>549492002</v>
      </c>
      <c r="AH60" s="10"/>
      <c r="AI60" s="11"/>
      <c r="AJ60" s="12">
        <f>((J60*AH60)*(AI60/100))/J60</f>
        <v>0</v>
      </c>
      <c r="AK60" s="12">
        <f>ROUND(J60*ROUND(AH60,2),2)</f>
        <v>0</v>
      </c>
      <c r="AL60" s="12">
        <f>ROUND(AK60*((100+AI60)/100),2)</f>
        <v>0</v>
      </c>
      <c r="AN60" s="13">
        <v>2000</v>
      </c>
      <c r="AO60" s="13">
        <f>2000*1</f>
        <v>2000</v>
      </c>
    </row>
    <row r="61" spans="1:41" ht="13.5" customHeight="1" thickTop="1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23" t="s">
        <v>71</v>
      </c>
      <c r="AJ61" s="23"/>
      <c r="AK61" s="15">
        <f>SUM(AK60:AK60)</f>
        <v>0</v>
      </c>
      <c r="AL61" s="15">
        <f>SUM(AL60:AL60)</f>
        <v>0</v>
      </c>
      <c r="AN61" s="15"/>
      <c r="AO61" s="15">
        <f>SUM(AO60:AO60)</f>
        <v>2000</v>
      </c>
    </row>
    <row r="62" spans="1:38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41" ht="63.75">
      <c r="A63" s="4">
        <v>11238</v>
      </c>
      <c r="B63" s="4">
        <v>26396</v>
      </c>
      <c r="C63" s="5" t="s">
        <v>156</v>
      </c>
      <c r="D63" s="5" t="s">
        <v>240</v>
      </c>
      <c r="E63" s="5" t="s">
        <v>241</v>
      </c>
      <c r="F63" s="6"/>
      <c r="G63" s="5" t="s">
        <v>242</v>
      </c>
      <c r="H63" s="5"/>
      <c r="I63" s="5" t="s">
        <v>62</v>
      </c>
      <c r="J63" s="7">
        <v>1</v>
      </c>
      <c r="K63" s="5" t="s">
        <v>146</v>
      </c>
      <c r="L63" s="5" t="s">
        <v>219</v>
      </c>
      <c r="M63" s="5" t="s">
        <v>107</v>
      </c>
      <c r="N63" s="5"/>
      <c r="O63" s="5" t="s">
        <v>66</v>
      </c>
      <c r="P63" s="5" t="s">
        <v>66</v>
      </c>
      <c r="Q63" s="4">
        <v>57034</v>
      </c>
      <c r="R63" s="5" t="s">
        <v>243</v>
      </c>
      <c r="S63" s="5" t="s">
        <v>244</v>
      </c>
      <c r="T63" s="5">
        <v>549493563</v>
      </c>
      <c r="U63" s="5"/>
      <c r="V63" s="5"/>
      <c r="W63" s="9" t="s">
        <v>245</v>
      </c>
      <c r="X63" s="5">
        <v>511100</v>
      </c>
      <c r="Y63" s="9" t="s">
        <v>223</v>
      </c>
      <c r="Z63" s="5">
        <v>1195</v>
      </c>
      <c r="AA63" s="5">
        <v>510000</v>
      </c>
      <c r="AB63" s="5"/>
      <c r="AC63" s="8">
        <v>40689</v>
      </c>
      <c r="AD63" s="4">
        <v>112169</v>
      </c>
      <c r="AE63" s="5" t="s">
        <v>151</v>
      </c>
      <c r="AF63" s="5" t="s">
        <v>152</v>
      </c>
      <c r="AG63" s="5">
        <v>549492002</v>
      </c>
      <c r="AH63" s="10"/>
      <c r="AI63" s="11"/>
      <c r="AJ63" s="12">
        <f>((J63*AH63)*(AI63/100))/J63</f>
        <v>0</v>
      </c>
      <c r="AK63" s="12">
        <f>ROUND(J63*ROUND(AH63,2),2)</f>
        <v>0</v>
      </c>
      <c r="AL63" s="12">
        <f>ROUND(AK63*((100+AI63)/100),2)</f>
        <v>0</v>
      </c>
      <c r="AN63" s="13">
        <v>9000</v>
      </c>
      <c r="AO63" s="13">
        <f>9000*1</f>
        <v>9000</v>
      </c>
    </row>
    <row r="64" spans="1:41" ht="51.75" thickBot="1">
      <c r="A64" s="4">
        <v>11238</v>
      </c>
      <c r="B64" s="4">
        <v>26500</v>
      </c>
      <c r="C64" s="5" t="s">
        <v>156</v>
      </c>
      <c r="D64" s="5" t="s">
        <v>246</v>
      </c>
      <c r="E64" s="5" t="s">
        <v>247</v>
      </c>
      <c r="F64" s="6"/>
      <c r="G64" s="5" t="s">
        <v>248</v>
      </c>
      <c r="H64" s="5"/>
      <c r="I64" s="5" t="s">
        <v>62</v>
      </c>
      <c r="J64" s="7">
        <v>1</v>
      </c>
      <c r="K64" s="5" t="s">
        <v>146</v>
      </c>
      <c r="L64" s="5" t="s">
        <v>219</v>
      </c>
      <c r="M64" s="5" t="s">
        <v>107</v>
      </c>
      <c r="N64" s="5"/>
      <c r="O64" s="5" t="s">
        <v>66</v>
      </c>
      <c r="P64" s="5" t="s">
        <v>66</v>
      </c>
      <c r="Q64" s="4">
        <v>54174</v>
      </c>
      <c r="R64" s="5" t="s">
        <v>249</v>
      </c>
      <c r="S64" s="5" t="s">
        <v>250</v>
      </c>
      <c r="T64" s="5">
        <v>549493656</v>
      </c>
      <c r="U64" s="5"/>
      <c r="V64" s="5"/>
      <c r="W64" s="9" t="s">
        <v>251</v>
      </c>
      <c r="X64" s="5">
        <v>511700</v>
      </c>
      <c r="Y64" s="9"/>
      <c r="Z64" s="5">
        <v>1165</v>
      </c>
      <c r="AA64" s="5">
        <v>510000</v>
      </c>
      <c r="AB64" s="5"/>
      <c r="AC64" s="8">
        <v>40689</v>
      </c>
      <c r="AD64" s="4">
        <v>112169</v>
      </c>
      <c r="AE64" s="5" t="s">
        <v>151</v>
      </c>
      <c r="AF64" s="5" t="s">
        <v>152</v>
      </c>
      <c r="AG64" s="5">
        <v>549492002</v>
      </c>
      <c r="AH64" s="10"/>
      <c r="AI64" s="11"/>
      <c r="AJ64" s="12">
        <f>((J64*AH64)*(AI64/100))/J64</f>
        <v>0</v>
      </c>
      <c r="AK64" s="12">
        <f>ROUND(J64*ROUND(AH64,2),2)</f>
        <v>0</v>
      </c>
      <c r="AL64" s="12">
        <f>ROUND(AK64*((100+AI64)/100),2)</f>
        <v>0</v>
      </c>
      <c r="AN64" s="13">
        <v>5000</v>
      </c>
      <c r="AO64" s="13">
        <f>5000*1</f>
        <v>5000</v>
      </c>
    </row>
    <row r="65" spans="1:41" ht="13.5" customHeight="1" thickTop="1">
      <c r="A65" s="14" t="s">
        <v>70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23" t="s">
        <v>71</v>
      </c>
      <c r="AJ65" s="23"/>
      <c r="AK65" s="15">
        <f>SUM(AK63:AK64)</f>
        <v>0</v>
      </c>
      <c r="AL65" s="15">
        <f>SUM(AL63:AL64)</f>
        <v>0</v>
      </c>
      <c r="AN65" s="15"/>
      <c r="AO65" s="15">
        <f>SUM(AO63:AO64)</f>
        <v>14000</v>
      </c>
    </row>
    <row r="66" spans="1:38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41" ht="39" thickBot="1">
      <c r="A67" s="4">
        <v>11284</v>
      </c>
      <c r="B67" s="4">
        <v>26485</v>
      </c>
      <c r="C67" s="5" t="s">
        <v>96</v>
      </c>
      <c r="D67" s="5" t="s">
        <v>97</v>
      </c>
      <c r="E67" s="5" t="s">
        <v>98</v>
      </c>
      <c r="F67" s="6"/>
      <c r="G67" s="5" t="s">
        <v>99</v>
      </c>
      <c r="H67" s="5"/>
      <c r="I67" s="5" t="s">
        <v>62</v>
      </c>
      <c r="J67" s="7">
        <v>1</v>
      </c>
      <c r="K67" s="5" t="s">
        <v>254</v>
      </c>
      <c r="L67" s="5" t="s">
        <v>255</v>
      </c>
      <c r="M67" s="5" t="s">
        <v>256</v>
      </c>
      <c r="N67" s="5">
        <v>15</v>
      </c>
      <c r="O67" s="5" t="s">
        <v>257</v>
      </c>
      <c r="P67" s="5" t="s">
        <v>258</v>
      </c>
      <c r="Q67" s="4">
        <v>115398</v>
      </c>
      <c r="R67" s="5" t="s">
        <v>252</v>
      </c>
      <c r="S67" s="5" t="s">
        <v>253</v>
      </c>
      <c r="T67" s="5">
        <v>532232425</v>
      </c>
      <c r="U67" s="5"/>
      <c r="V67" s="5"/>
      <c r="W67" s="9" t="s">
        <v>67</v>
      </c>
      <c r="X67" s="5">
        <v>110213</v>
      </c>
      <c r="Y67" s="9"/>
      <c r="Z67" s="5">
        <v>1111</v>
      </c>
      <c r="AA67" s="5">
        <v>110001</v>
      </c>
      <c r="AB67" s="5"/>
      <c r="AC67" s="8">
        <v>40696</v>
      </c>
      <c r="AD67" s="4">
        <v>63513</v>
      </c>
      <c r="AE67" s="5" t="s">
        <v>195</v>
      </c>
      <c r="AF67" s="5" t="s">
        <v>196</v>
      </c>
      <c r="AG67" s="5">
        <v>549491302</v>
      </c>
      <c r="AH67" s="10"/>
      <c r="AI67" s="11"/>
      <c r="AJ67" s="12">
        <f>((J67*AH67)*(AI67/100))/J67</f>
        <v>0</v>
      </c>
      <c r="AK67" s="12">
        <f>ROUND(J67*ROUND(AH67,2),2)</f>
        <v>0</v>
      </c>
      <c r="AL67" s="12">
        <f>ROUND(AK67*((100+AI67)/100),2)</f>
        <v>0</v>
      </c>
      <c r="AN67" s="13">
        <v>350</v>
      </c>
      <c r="AO67" s="13">
        <f>350*1</f>
        <v>350</v>
      </c>
    </row>
    <row r="68" spans="1:41" ht="13.5" customHeight="1" thickTop="1">
      <c r="A68" s="14" t="s">
        <v>70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23" t="s">
        <v>71</v>
      </c>
      <c r="AJ68" s="23"/>
      <c r="AK68" s="15">
        <f>SUM(AK67:AK67)</f>
        <v>0</v>
      </c>
      <c r="AL68" s="15">
        <f>SUM(AL67:AL67)</f>
        <v>0</v>
      </c>
      <c r="AN68" s="15"/>
      <c r="AO68" s="15">
        <f>SUM(AO67:AO67)</f>
        <v>350</v>
      </c>
    </row>
    <row r="69" spans="1:38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41" ht="90" thickBot="1">
      <c r="A70" s="4">
        <v>11285</v>
      </c>
      <c r="B70" s="4">
        <v>26513</v>
      </c>
      <c r="C70" s="5" t="s">
        <v>74</v>
      </c>
      <c r="D70" s="5" t="s">
        <v>75</v>
      </c>
      <c r="E70" s="5" t="s">
        <v>76</v>
      </c>
      <c r="F70" s="6"/>
      <c r="G70" s="5" t="s">
        <v>77</v>
      </c>
      <c r="H70" s="5"/>
      <c r="I70" s="5" t="s">
        <v>62</v>
      </c>
      <c r="J70" s="7">
        <v>1</v>
      </c>
      <c r="K70" s="5" t="s">
        <v>261</v>
      </c>
      <c r="L70" s="5" t="s">
        <v>262</v>
      </c>
      <c r="M70" s="5" t="s">
        <v>263</v>
      </c>
      <c r="N70" s="5">
        <v>4</v>
      </c>
      <c r="O70" s="5" t="s">
        <v>264</v>
      </c>
      <c r="P70" s="5" t="s">
        <v>265</v>
      </c>
      <c r="Q70" s="4">
        <v>100565</v>
      </c>
      <c r="R70" s="5" t="s">
        <v>259</v>
      </c>
      <c r="S70" s="5" t="s">
        <v>260</v>
      </c>
      <c r="T70" s="5">
        <v>549493269</v>
      </c>
      <c r="U70" s="5"/>
      <c r="V70" s="5"/>
      <c r="W70" s="9" t="s">
        <v>266</v>
      </c>
      <c r="X70" s="5">
        <v>412400</v>
      </c>
      <c r="Y70" s="9"/>
      <c r="Z70" s="5">
        <v>2126</v>
      </c>
      <c r="AA70" s="5"/>
      <c r="AB70" s="5"/>
      <c r="AC70" s="8">
        <v>40693</v>
      </c>
      <c r="AD70" s="4">
        <v>82416</v>
      </c>
      <c r="AE70" s="5" t="s">
        <v>83</v>
      </c>
      <c r="AF70" s="5" t="s">
        <v>84</v>
      </c>
      <c r="AG70" s="5">
        <v>549491606</v>
      </c>
      <c r="AH70" s="10"/>
      <c r="AI70" s="11"/>
      <c r="AJ70" s="12">
        <f>((J70*AH70)*(AI70/100))/J70</f>
        <v>0</v>
      </c>
      <c r="AK70" s="12">
        <f>ROUND(J70*ROUND(AH70,2),2)</f>
        <v>0</v>
      </c>
      <c r="AL70" s="12">
        <f>ROUND(AK70*((100+AI70)/100),2)</f>
        <v>0</v>
      </c>
      <c r="AN70" s="13">
        <v>3589</v>
      </c>
      <c r="AO70" s="13">
        <f>3589*1</f>
        <v>3589</v>
      </c>
    </row>
    <row r="71" spans="1:41" ht="13.5" customHeight="1" thickTop="1">
      <c r="A71" s="14" t="s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23" t="s">
        <v>71</v>
      </c>
      <c r="AJ71" s="23"/>
      <c r="AK71" s="15">
        <f>SUM(AK70:AK70)</f>
        <v>0</v>
      </c>
      <c r="AL71" s="15">
        <f>SUM(AL70:AL70)</f>
        <v>0</v>
      </c>
      <c r="AN71" s="15"/>
      <c r="AO71" s="15">
        <f>SUM(AO70:AO70)</f>
        <v>3589</v>
      </c>
    </row>
    <row r="72" spans="1:38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41" ht="26.25" thickBot="1">
      <c r="A73" s="4">
        <v>11318</v>
      </c>
      <c r="B73" s="4">
        <v>26507</v>
      </c>
      <c r="C73" s="5" t="s">
        <v>210</v>
      </c>
      <c r="D73" s="5" t="s">
        <v>211</v>
      </c>
      <c r="E73" s="5" t="s">
        <v>212</v>
      </c>
      <c r="F73" s="6"/>
      <c r="G73" s="5" t="s">
        <v>213</v>
      </c>
      <c r="H73" s="5"/>
      <c r="I73" s="5" t="s">
        <v>62</v>
      </c>
      <c r="J73" s="7">
        <v>1</v>
      </c>
      <c r="K73" s="5" t="s">
        <v>269</v>
      </c>
      <c r="L73" s="5" t="s">
        <v>270</v>
      </c>
      <c r="M73" s="5" t="s">
        <v>107</v>
      </c>
      <c r="N73" s="5">
        <v>3</v>
      </c>
      <c r="O73" s="5" t="s">
        <v>271</v>
      </c>
      <c r="P73" s="5" t="s">
        <v>272</v>
      </c>
      <c r="Q73" s="4">
        <v>89478</v>
      </c>
      <c r="R73" s="5" t="s">
        <v>267</v>
      </c>
      <c r="S73" s="5" t="s">
        <v>268</v>
      </c>
      <c r="T73" s="5">
        <v>549495818</v>
      </c>
      <c r="U73" s="5"/>
      <c r="V73" s="5"/>
      <c r="W73" s="9" t="s">
        <v>67</v>
      </c>
      <c r="X73" s="5">
        <v>110512</v>
      </c>
      <c r="Y73" s="9"/>
      <c r="Z73" s="5">
        <v>1111</v>
      </c>
      <c r="AA73" s="5">
        <v>110001</v>
      </c>
      <c r="AB73" s="5"/>
      <c r="AC73" s="8">
        <v>40696</v>
      </c>
      <c r="AD73" s="4">
        <v>63513</v>
      </c>
      <c r="AE73" s="5" t="s">
        <v>195</v>
      </c>
      <c r="AF73" s="5" t="s">
        <v>196</v>
      </c>
      <c r="AG73" s="5">
        <v>549491302</v>
      </c>
      <c r="AH73" s="10"/>
      <c r="AI73" s="11"/>
      <c r="AJ73" s="12">
        <f>((J73*AH73)*(AI73/100))/J73</f>
        <v>0</v>
      </c>
      <c r="AK73" s="12">
        <f>ROUND(J73*ROUND(AH73,2),2)</f>
        <v>0</v>
      </c>
      <c r="AL73" s="12">
        <f>ROUND(AK73*((100+AI73)/100),2)</f>
        <v>0</v>
      </c>
      <c r="AN73" s="13">
        <v>400</v>
      </c>
      <c r="AO73" s="13">
        <f>400*1</f>
        <v>400</v>
      </c>
    </row>
    <row r="74" spans="1:41" ht="13.5" customHeight="1" thickTop="1">
      <c r="A74" s="14" t="s">
        <v>70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23" t="s">
        <v>71</v>
      </c>
      <c r="AJ74" s="23"/>
      <c r="AK74" s="15">
        <f>SUM(AK73:AK73)</f>
        <v>0</v>
      </c>
      <c r="AL74" s="15">
        <f>SUM(AL73:AL73)</f>
        <v>0</v>
      </c>
      <c r="AN74" s="15"/>
      <c r="AO74" s="15">
        <f>SUM(AO73:AO73)</f>
        <v>400</v>
      </c>
    </row>
    <row r="75" spans="1:38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41" ht="51.75" thickBot="1">
      <c r="A76" s="4">
        <v>11321</v>
      </c>
      <c r="B76" s="4">
        <v>26539</v>
      </c>
      <c r="C76" s="5" t="s">
        <v>57</v>
      </c>
      <c r="D76" s="5" t="s">
        <v>275</v>
      </c>
      <c r="E76" s="5" t="s">
        <v>276</v>
      </c>
      <c r="F76" s="6"/>
      <c r="G76" s="5" t="s">
        <v>277</v>
      </c>
      <c r="H76" s="5"/>
      <c r="I76" s="5" t="s">
        <v>62</v>
      </c>
      <c r="J76" s="7">
        <v>2</v>
      </c>
      <c r="K76" s="5" t="s">
        <v>278</v>
      </c>
      <c r="L76" s="5" t="s">
        <v>161</v>
      </c>
      <c r="M76" s="5" t="s">
        <v>162</v>
      </c>
      <c r="N76" s="5">
        <v>2</v>
      </c>
      <c r="O76" s="5" t="s">
        <v>279</v>
      </c>
      <c r="P76" s="5" t="s">
        <v>280</v>
      </c>
      <c r="Q76" s="4">
        <v>2090</v>
      </c>
      <c r="R76" s="5" t="s">
        <v>273</v>
      </c>
      <c r="S76" s="5" t="s">
        <v>274</v>
      </c>
      <c r="T76" s="5">
        <v>549494642</v>
      </c>
      <c r="U76" s="5"/>
      <c r="V76" s="5"/>
      <c r="W76" s="9" t="s">
        <v>281</v>
      </c>
      <c r="X76" s="5">
        <v>927000</v>
      </c>
      <c r="Y76" s="9"/>
      <c r="Z76" s="5">
        <v>1111</v>
      </c>
      <c r="AA76" s="5">
        <v>926000</v>
      </c>
      <c r="AB76" s="5"/>
      <c r="AC76" s="8">
        <v>40697</v>
      </c>
      <c r="AD76" s="4">
        <v>510</v>
      </c>
      <c r="AE76" s="5" t="s">
        <v>282</v>
      </c>
      <c r="AF76" s="5" t="s">
        <v>283</v>
      </c>
      <c r="AG76" s="5">
        <v>549492102</v>
      </c>
      <c r="AH76" s="10"/>
      <c r="AI76" s="11"/>
      <c r="AJ76" s="12">
        <f>((J76*AH76)*(AI76/100))/J76</f>
        <v>0</v>
      </c>
      <c r="AK76" s="12">
        <f>ROUND(J76*ROUND(AH76,2),2)</f>
        <v>0</v>
      </c>
      <c r="AL76" s="12">
        <f>ROUND(AK76*((100+AI76)/100),2)</f>
        <v>0</v>
      </c>
      <c r="AN76" s="13">
        <v>1000</v>
      </c>
      <c r="AO76" s="13">
        <f>1000*2</f>
        <v>2000</v>
      </c>
    </row>
    <row r="77" spans="1:41" ht="13.5" customHeight="1" thickTop="1">
      <c r="A77" s="14" t="s">
        <v>70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23" t="s">
        <v>71</v>
      </c>
      <c r="AJ77" s="23"/>
      <c r="AK77" s="15">
        <f>SUM(AK76:AK76)</f>
        <v>0</v>
      </c>
      <c r="AL77" s="15">
        <f>SUM(AL76:AL76)</f>
        <v>0</v>
      </c>
      <c r="AN77" s="15"/>
      <c r="AO77" s="15">
        <f>SUM(AO76:AO76)</f>
        <v>2000</v>
      </c>
    </row>
    <row r="78" spans="1:38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41" ht="39" thickBot="1">
      <c r="A79" s="4">
        <v>11346</v>
      </c>
      <c r="B79" s="4">
        <v>26759</v>
      </c>
      <c r="C79" s="5" t="s">
        <v>96</v>
      </c>
      <c r="D79" s="5" t="s">
        <v>97</v>
      </c>
      <c r="E79" s="5" t="s">
        <v>98</v>
      </c>
      <c r="F79" s="6"/>
      <c r="G79" s="5" t="s">
        <v>99</v>
      </c>
      <c r="H79" s="5"/>
      <c r="I79" s="5" t="s">
        <v>62</v>
      </c>
      <c r="J79" s="7">
        <v>1</v>
      </c>
      <c r="K79" s="5" t="s">
        <v>286</v>
      </c>
      <c r="L79" s="5" t="s">
        <v>88</v>
      </c>
      <c r="M79" s="5" t="s">
        <v>89</v>
      </c>
      <c r="N79" s="5">
        <v>2</v>
      </c>
      <c r="O79" s="5" t="s">
        <v>287</v>
      </c>
      <c r="P79" s="5">
        <v>2.43</v>
      </c>
      <c r="Q79" s="4">
        <v>49724</v>
      </c>
      <c r="R79" s="5" t="s">
        <v>284</v>
      </c>
      <c r="S79" s="5" t="s">
        <v>285</v>
      </c>
      <c r="T79" s="5">
        <v>549498272</v>
      </c>
      <c r="U79" s="5"/>
      <c r="V79" s="5"/>
      <c r="W79" s="9" t="s">
        <v>288</v>
      </c>
      <c r="X79" s="5">
        <v>235200</v>
      </c>
      <c r="Y79" s="9" t="s">
        <v>289</v>
      </c>
      <c r="Z79" s="5">
        <v>2211</v>
      </c>
      <c r="AA79" s="5">
        <v>230000</v>
      </c>
      <c r="AB79" s="5"/>
      <c r="AC79" s="8">
        <v>40694</v>
      </c>
      <c r="AD79" s="4">
        <v>135058</v>
      </c>
      <c r="AE79" s="5" t="s">
        <v>290</v>
      </c>
      <c r="AF79" s="5" t="s">
        <v>291</v>
      </c>
      <c r="AG79" s="5">
        <v>549493977</v>
      </c>
      <c r="AH79" s="10"/>
      <c r="AI79" s="11"/>
      <c r="AJ79" s="12">
        <f>((J79*AH79)*(AI79/100))/J79</f>
        <v>0</v>
      </c>
      <c r="AK79" s="12">
        <f>ROUND(J79*ROUND(AH79,2),2)</f>
        <v>0</v>
      </c>
      <c r="AL79" s="12">
        <f>ROUND(AK79*((100+AI79)/100),2)</f>
        <v>0</v>
      </c>
      <c r="AN79" s="13">
        <v>350</v>
      </c>
      <c r="AO79" s="13">
        <f>350*1</f>
        <v>350</v>
      </c>
    </row>
    <row r="80" spans="1:41" ht="13.5" customHeight="1" thickTop="1">
      <c r="A80" s="14" t="s">
        <v>70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23" t="s">
        <v>71</v>
      </c>
      <c r="AJ80" s="23"/>
      <c r="AK80" s="15">
        <f>SUM(AK79:AK79)</f>
        <v>0</v>
      </c>
      <c r="AL80" s="15">
        <f>SUM(AL79:AL79)</f>
        <v>0</v>
      </c>
      <c r="AN80" s="15"/>
      <c r="AO80" s="15">
        <f>SUM(AO79:AO79)</f>
        <v>350</v>
      </c>
    </row>
    <row r="81" spans="1:38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41" ht="77.25" thickBot="1">
      <c r="A82" s="4">
        <v>11353</v>
      </c>
      <c r="B82" s="4">
        <v>26819</v>
      </c>
      <c r="C82" s="5" t="s">
        <v>182</v>
      </c>
      <c r="D82" s="5" t="s">
        <v>292</v>
      </c>
      <c r="E82" s="5" t="s">
        <v>293</v>
      </c>
      <c r="F82" s="6"/>
      <c r="G82" s="5" t="s">
        <v>294</v>
      </c>
      <c r="H82" s="5"/>
      <c r="I82" s="5" t="s">
        <v>62</v>
      </c>
      <c r="J82" s="7">
        <v>1</v>
      </c>
      <c r="K82" s="5" t="s">
        <v>295</v>
      </c>
      <c r="L82" s="5" t="s">
        <v>262</v>
      </c>
      <c r="M82" s="5" t="s">
        <v>263</v>
      </c>
      <c r="N82" s="5">
        <v>3</v>
      </c>
      <c r="O82" s="5" t="s">
        <v>296</v>
      </c>
      <c r="P82" s="5" t="s">
        <v>297</v>
      </c>
      <c r="Q82" s="4">
        <v>584</v>
      </c>
      <c r="R82" s="5" t="s">
        <v>298</v>
      </c>
      <c r="S82" s="5" t="s">
        <v>299</v>
      </c>
      <c r="T82" s="5">
        <v>549495311</v>
      </c>
      <c r="U82" s="5"/>
      <c r="V82" s="5"/>
      <c r="W82" s="9" t="s">
        <v>300</v>
      </c>
      <c r="X82" s="5">
        <v>419900</v>
      </c>
      <c r="Y82" s="9"/>
      <c r="Z82" s="5">
        <v>1111</v>
      </c>
      <c r="AA82" s="5">
        <v>410000</v>
      </c>
      <c r="AB82" s="5"/>
      <c r="AC82" s="8">
        <v>40693</v>
      </c>
      <c r="AD82" s="4">
        <v>111602</v>
      </c>
      <c r="AE82" s="5" t="s">
        <v>301</v>
      </c>
      <c r="AF82" s="5" t="s">
        <v>302</v>
      </c>
      <c r="AG82" s="5">
        <v>549494680</v>
      </c>
      <c r="AH82" s="10"/>
      <c r="AI82" s="11"/>
      <c r="AJ82" s="12">
        <f>((J82*AH82)*(AI82/100))/J82</f>
        <v>0</v>
      </c>
      <c r="AK82" s="12">
        <f>ROUND(J82*ROUND(AH82,2),2)</f>
        <v>0</v>
      </c>
      <c r="AL82" s="12">
        <f>ROUND(AK82*((100+AI82)/100),2)</f>
        <v>0</v>
      </c>
      <c r="AN82" s="13">
        <v>18000</v>
      </c>
      <c r="AO82" s="13">
        <f>18000*1</f>
        <v>18000</v>
      </c>
    </row>
    <row r="83" spans="1:41" ht="13.5" customHeight="1" thickTop="1">
      <c r="A83" s="14" t="s">
        <v>70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23" t="s">
        <v>71</v>
      </c>
      <c r="AJ83" s="23"/>
      <c r="AK83" s="15">
        <f>SUM(AK82:AK82)</f>
        <v>0</v>
      </c>
      <c r="AL83" s="15">
        <f>SUM(AL82:AL82)</f>
        <v>0</v>
      </c>
      <c r="AN83" s="15"/>
      <c r="AO83" s="15">
        <f>SUM(AO82:AO82)</f>
        <v>18000</v>
      </c>
    </row>
    <row r="84" spans="1:38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41" ht="39" thickBot="1">
      <c r="A85" s="4">
        <v>11356</v>
      </c>
      <c r="B85" s="4">
        <v>26822</v>
      </c>
      <c r="C85" s="5" t="s">
        <v>96</v>
      </c>
      <c r="D85" s="5" t="s">
        <v>97</v>
      </c>
      <c r="E85" s="5" t="s">
        <v>98</v>
      </c>
      <c r="F85" s="6"/>
      <c r="G85" s="5" t="s">
        <v>99</v>
      </c>
      <c r="H85" s="5"/>
      <c r="I85" s="5" t="s">
        <v>62</v>
      </c>
      <c r="J85" s="7">
        <v>1</v>
      </c>
      <c r="K85" s="5" t="s">
        <v>303</v>
      </c>
      <c r="L85" s="5" t="s">
        <v>304</v>
      </c>
      <c r="M85" s="5" t="s">
        <v>305</v>
      </c>
      <c r="N85" s="5">
        <v>3</v>
      </c>
      <c r="O85" s="5" t="s">
        <v>306</v>
      </c>
      <c r="P85" s="5">
        <v>349</v>
      </c>
      <c r="Q85" s="4">
        <v>318</v>
      </c>
      <c r="R85" s="5" t="s">
        <v>307</v>
      </c>
      <c r="S85" s="5" t="s">
        <v>308</v>
      </c>
      <c r="T85" s="5">
        <v>549497939</v>
      </c>
      <c r="U85" s="5" t="s">
        <v>309</v>
      </c>
      <c r="V85" s="5"/>
      <c r="W85" s="9" t="s">
        <v>310</v>
      </c>
      <c r="X85" s="5">
        <v>562000</v>
      </c>
      <c r="Y85" s="9"/>
      <c r="Z85" s="5">
        <v>2211</v>
      </c>
      <c r="AA85" s="5">
        <v>560000</v>
      </c>
      <c r="AB85" s="5"/>
      <c r="AC85" s="8">
        <v>40694</v>
      </c>
      <c r="AD85" s="4">
        <v>13444</v>
      </c>
      <c r="AE85" s="5" t="s">
        <v>311</v>
      </c>
      <c r="AF85" s="5" t="s">
        <v>312</v>
      </c>
      <c r="AG85" s="5">
        <v>549494691</v>
      </c>
      <c r="AH85" s="10"/>
      <c r="AI85" s="11"/>
      <c r="AJ85" s="12">
        <f>((J85*AH85)*(AI85/100))/J85</f>
        <v>0</v>
      </c>
      <c r="AK85" s="12">
        <f>ROUND(J85*ROUND(AH85,2),2)</f>
        <v>0</v>
      </c>
      <c r="AL85" s="12">
        <f>ROUND(AK85*((100+AI85)/100),2)</f>
        <v>0</v>
      </c>
      <c r="AN85" s="13">
        <v>350</v>
      </c>
      <c r="AO85" s="13">
        <f>350*1</f>
        <v>350</v>
      </c>
    </row>
    <row r="86" spans="1:41" ht="13.5" customHeight="1" thickTop="1">
      <c r="A86" s="14" t="s">
        <v>70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23" t="s">
        <v>71</v>
      </c>
      <c r="AJ86" s="23"/>
      <c r="AK86" s="15">
        <f>SUM(AK85:AK85)</f>
        <v>0</v>
      </c>
      <c r="AL86" s="15">
        <f>SUM(AL85:AL85)</f>
        <v>0</v>
      </c>
      <c r="AN86" s="15"/>
      <c r="AO86" s="15">
        <f>SUM(AO85:AO85)</f>
        <v>350</v>
      </c>
    </row>
    <row r="87" spans="1:38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41" ht="90" thickBot="1">
      <c r="A88" s="4">
        <v>11398</v>
      </c>
      <c r="B88" s="4">
        <v>27114</v>
      </c>
      <c r="C88" s="5" t="s">
        <v>175</v>
      </c>
      <c r="D88" s="5" t="s">
        <v>313</v>
      </c>
      <c r="E88" s="5" t="s">
        <v>314</v>
      </c>
      <c r="F88" s="6"/>
      <c r="G88" s="5" t="s">
        <v>315</v>
      </c>
      <c r="H88" s="5" t="s">
        <v>318</v>
      </c>
      <c r="I88" s="5" t="s">
        <v>62</v>
      </c>
      <c r="J88" s="7">
        <v>1</v>
      </c>
      <c r="K88" s="5" t="s">
        <v>146</v>
      </c>
      <c r="L88" s="5" t="s">
        <v>147</v>
      </c>
      <c r="M88" s="5" t="s">
        <v>107</v>
      </c>
      <c r="N88" s="5">
        <v>2</v>
      </c>
      <c r="O88" s="5" t="s">
        <v>148</v>
      </c>
      <c r="P88" s="5" t="s">
        <v>149</v>
      </c>
      <c r="Q88" s="4">
        <v>186014</v>
      </c>
      <c r="R88" s="5" t="s">
        <v>144</v>
      </c>
      <c r="S88" s="5" t="s">
        <v>145</v>
      </c>
      <c r="T88" s="5">
        <v>549496321</v>
      </c>
      <c r="U88" s="5"/>
      <c r="V88" s="5"/>
      <c r="W88" s="9" t="s">
        <v>316</v>
      </c>
      <c r="X88" s="5">
        <v>511400</v>
      </c>
      <c r="Y88" s="9"/>
      <c r="Z88" s="5">
        <v>1165</v>
      </c>
      <c r="AA88" s="5">
        <v>510000</v>
      </c>
      <c r="AB88" s="5"/>
      <c r="AC88" s="8">
        <v>40694</v>
      </c>
      <c r="AD88" s="4">
        <v>112169</v>
      </c>
      <c r="AE88" s="5" t="s">
        <v>151</v>
      </c>
      <c r="AF88" s="5" t="s">
        <v>152</v>
      </c>
      <c r="AG88" s="5">
        <v>549492002</v>
      </c>
      <c r="AH88" s="10"/>
      <c r="AI88" s="11"/>
      <c r="AJ88" s="12">
        <f>((J88*AH88)*(AI88/100))/J88</f>
        <v>0</v>
      </c>
      <c r="AK88" s="12">
        <f>ROUND(J88*ROUND(AH88,2),2)</f>
        <v>0</v>
      </c>
      <c r="AL88" s="12">
        <f>ROUND(AK88*((100+AI88)/100),2)</f>
        <v>0</v>
      </c>
      <c r="AN88" s="13">
        <v>3500</v>
      </c>
      <c r="AO88" s="13">
        <f>3500*1</f>
        <v>3500</v>
      </c>
    </row>
    <row r="89" spans="1:41" ht="13.5" customHeight="1" thickTop="1">
      <c r="A89" s="14" t="s">
        <v>70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23" t="s">
        <v>71</v>
      </c>
      <c r="AJ89" s="23"/>
      <c r="AK89" s="15">
        <f>SUM(AK88:AK88)</f>
        <v>0</v>
      </c>
      <c r="AL89" s="15">
        <f>SUM(AL88:AL88)</f>
        <v>0</v>
      </c>
      <c r="AN89" s="15"/>
      <c r="AO89" s="15">
        <f>SUM(AO88:AO88)</f>
        <v>3500</v>
      </c>
    </row>
    <row r="90" spans="1:38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41" ht="19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 t="s">
        <v>317</v>
      </c>
      <c r="AJ91" s="25"/>
      <c r="AK91" s="17">
        <f>(0)+SUM(AK7,AK10,AK15,AK18,AK21,AK24,AK27,AK31,AK34,AK37,AK41,AK45,AK48,AK51,AK58,AK61,AK65,AK68,AK71,AK74,AK77,AK80,AK83,AK86,AK89)</f>
        <v>0</v>
      </c>
      <c r="AL91" s="17">
        <f>(0)+SUM(AL7,AL10,AL15,AL18,AL21,AL24,AL27,AL31,AL34,AL37,AL41,AL45,AL48,AL51,AL58,AL61,AL65,AL68,AL71,AL74,AL77,AL80,AL83,AL86,AL89)</f>
        <v>0</v>
      </c>
      <c r="AN91" s="17"/>
      <c r="AO91" s="17">
        <f>(0)+SUM(AO7,AO10,AO15,AO18,AO21,AO24,AO27,AO31,AO34,AO37,AO41,AO45,AO48,AO51,AO58,AO61,AO65,AO68,AO71,AO74,AO77,AO80,AO83,AO86,AO89)</f>
        <v>193029</v>
      </c>
    </row>
    <row r="92" spans="1:38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</sheetData>
  <mergeCells count="34">
    <mergeCell ref="AI89:AJ89"/>
    <mergeCell ref="A91:AH91"/>
    <mergeCell ref="AI91:AJ91"/>
    <mergeCell ref="AI83:AJ83"/>
    <mergeCell ref="AI86:AJ86"/>
    <mergeCell ref="AI77:AJ77"/>
    <mergeCell ref="AI80:AJ80"/>
    <mergeCell ref="AI71:AJ71"/>
    <mergeCell ref="AI74:AJ74"/>
    <mergeCell ref="AI65:AJ65"/>
    <mergeCell ref="AI68:AJ68"/>
    <mergeCell ref="AI58:AJ58"/>
    <mergeCell ref="AI61:AJ61"/>
    <mergeCell ref="AI48:AJ48"/>
    <mergeCell ref="AI51:AJ51"/>
    <mergeCell ref="AI41:AJ41"/>
    <mergeCell ref="AI45:AJ45"/>
    <mergeCell ref="AI34:AJ34"/>
    <mergeCell ref="AI37:AJ37"/>
    <mergeCell ref="AI27:AJ27"/>
    <mergeCell ref="AI31:AJ31"/>
    <mergeCell ref="AI21:AJ21"/>
    <mergeCell ref="AI24:AJ24"/>
    <mergeCell ref="AI15:AJ15"/>
    <mergeCell ref="AI18:AJ18"/>
    <mergeCell ref="AI7:AJ7"/>
    <mergeCell ref="AI10:AJ10"/>
    <mergeCell ref="A1:AL1"/>
    <mergeCell ref="B3:AL3"/>
    <mergeCell ref="A4:J4"/>
    <mergeCell ref="K4:P4"/>
    <mergeCell ref="Q4:V4"/>
    <mergeCell ref="W4:AA4"/>
    <mergeCell ref="AB4:AL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23.421875" style="0" customWidth="1"/>
    <col min="16" max="16" width="12.8515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27.00390625" style="0" customWidth="1"/>
    <col min="27" max="27" width="37.421875" style="0" customWidth="1"/>
    <col min="28" max="28" width="49.28125" style="0" customWidth="1"/>
    <col min="29" max="29" width="37.421875" style="0" customWidth="1"/>
    <col min="30" max="30" width="69.140625" style="0" customWidth="1"/>
    <col min="31" max="31" width="56.28125" style="0" customWidth="1"/>
    <col min="32" max="32" width="12.8515625" style="0" customWidth="1"/>
    <col min="33" max="33" width="14.00390625" style="0" customWidth="1"/>
    <col min="34" max="34" width="16.421875" style="0" customWidth="1"/>
    <col min="35" max="35" width="9.421875" style="0" customWidth="1"/>
    <col min="36" max="36" width="16.421875" style="0" customWidth="1"/>
    <col min="37" max="37" width="28.140625" style="0" customWidth="1"/>
    <col min="38" max="38" width="18.7109375" style="0" customWidth="1"/>
    <col min="39" max="39" width="23.421875" style="0" customWidth="1"/>
    <col min="40" max="40" width="34.00390625" style="0" customWidth="1"/>
    <col min="41" max="41" width="41.00390625" style="0" customWidth="1"/>
    <col min="42" max="42" width="30.421875" style="0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15.28125" style="0" customWidth="1"/>
    <col min="49" max="49" width="23.421875" style="0" customWidth="1"/>
    <col min="50" max="51" width="17.57421875" style="0" customWidth="1"/>
  </cols>
  <sheetData>
    <row r="1" spans="1:48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ht="16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 t="s">
        <v>3</v>
      </c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  <c r="AF4" s="22" t="s">
        <v>4</v>
      </c>
      <c r="AG4" s="22"/>
      <c r="AH4" s="22"/>
      <c r="AI4" s="22"/>
      <c r="AJ4" s="22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51" ht="69.75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29</v>
      </c>
      <c r="Z5" s="3" t="s">
        <v>30</v>
      </c>
      <c r="AA5" s="3" t="s">
        <v>31</v>
      </c>
      <c r="AB5" s="3" t="s">
        <v>32</v>
      </c>
      <c r="AC5" s="3" t="s">
        <v>33</v>
      </c>
      <c r="AD5" s="3" t="s">
        <v>34</v>
      </c>
      <c r="AE5" s="3" t="s">
        <v>35</v>
      </c>
      <c r="AF5" s="3" t="s">
        <v>36</v>
      </c>
      <c r="AG5" s="3" t="s">
        <v>37</v>
      </c>
      <c r="AH5" s="3" t="s">
        <v>38</v>
      </c>
      <c r="AI5" s="3" t="s">
        <v>39</v>
      </c>
      <c r="AJ5" s="3" t="s">
        <v>40</v>
      </c>
      <c r="AK5" s="3" t="s">
        <v>41</v>
      </c>
      <c r="AL5" s="3" t="s">
        <v>42</v>
      </c>
      <c r="AM5" s="3" t="s">
        <v>43</v>
      </c>
      <c r="AN5" s="3" t="s">
        <v>44</v>
      </c>
      <c r="AO5" s="3" t="s">
        <v>45</v>
      </c>
      <c r="AP5" s="3" t="s">
        <v>46</v>
      </c>
      <c r="AQ5" s="3" t="s">
        <v>47</v>
      </c>
      <c r="AR5" s="3" t="s">
        <v>48</v>
      </c>
      <c r="AS5" s="3" t="s">
        <v>49</v>
      </c>
      <c r="AT5" s="3" t="s">
        <v>50</v>
      </c>
      <c r="AU5" s="3" t="s">
        <v>51</v>
      </c>
      <c r="AV5" s="3" t="s">
        <v>52</v>
      </c>
      <c r="AX5" s="3" t="s">
        <v>53</v>
      </c>
      <c r="AY5" s="3" t="s">
        <v>54</v>
      </c>
    </row>
  </sheetData>
  <sheetProtection sheet="1"/>
  <mergeCells count="8">
    <mergeCell ref="A1:AV1"/>
    <mergeCell ref="A3:G3"/>
    <mergeCell ref="H3:AV3"/>
    <mergeCell ref="A4:R4"/>
    <mergeCell ref="S4:Y4"/>
    <mergeCell ref="Z4:AE4"/>
    <mergeCell ref="AF4:AJ4"/>
    <mergeCell ref="AK4:AV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dcterms:created xsi:type="dcterms:W3CDTF">2011-06-09T12:12:12Z</dcterms:created>
  <dcterms:modified xsi:type="dcterms:W3CDTF">2011-06-09T12:12:12Z</dcterms:modified>
  <cp:category/>
  <cp:version/>
  <cp:contentType/>
  <cp:contentStatus/>
</cp:coreProperties>
</file>