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  <sheet name="Položky bez vyjádření schval." sheetId="2" r:id="rId2"/>
  </sheets>
  <definedNames/>
  <calcPr fullCalcOnLoad="1"/>
</workbook>
</file>

<file path=xl/sharedStrings.xml><?xml version="1.0" encoding="utf-8"?>
<sst xmlns="http://schemas.openxmlformats.org/spreadsheetml/2006/main" count="389" uniqueCount="169">
  <si>
    <t>Kategorie: TS 004-2011 - Tiskařské služby, sběr do: 31.05.2011, dodání od: 14.07.2011, vygenerováno: 09.06.2011 09:54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</si>
  <si>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</si>
  <si>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</si>
  <si>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</si>
  <si>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</si>
  <si>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</si>
  <si>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</si>
  <si>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</si>
  <si>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</si>
  <si>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</si>
  <si>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</si>
  <si>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</si>
  <si>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</si>
  <si>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</si>
  <si>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</si>
  <si>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</si>
  <si>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</si>
  <si>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položky</t>
  </si>
  <si>
    <t>Měrná jednotka</t>
  </si>
  <si>
    <t>Počet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</si>
  <si>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</si>
  <si>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</si>
  <si>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</si>
  <si>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</si>
  <si>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</si>
  <si>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</si>
  <si>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</si>
  <si>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</si>
  <si>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</si>
  <si>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</si>
  <si>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</si>
  <si>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</si>
  <si>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</si>
  <si>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</si>
  <si>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</si>
  <si>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</si>
  <si>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</si>
  <si>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</si>
  <si>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</si>
  <si>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</si>
  <si>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</si>
  <si>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</si>
  <si>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</si>
  <si>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</si>
  <si>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</si>
  <si>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</si>
  <si>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</si>
  <si>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</si>
  <si>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</si>
  <si>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</si>
  <si>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</si>
  <si>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Příloha</t>
  </si>
  <si>
    <t>Předpokládaná cena - jednotková (včetně DPH) v Kč</t>
  </si>
  <si>
    <t>Předpokládaná cena - celkem (včetně DPH) v Kč</t>
  </si>
  <si>
    <t>Hudcová Pavla Mgr.</t>
  </si>
  <si>
    <t>168771@mail.muni.cz</t>
  </si>
  <si>
    <t>79810000-5</t>
  </si>
  <si>
    <t>79810000-5-6</t>
  </si>
  <si>
    <t>Jednoduchá brožura</t>
  </si>
  <si>
    <t>Magazín MUNI Extra s vloženou přílohou k přijím. řízením, bližší zadání v příloze.</t>
  </si>
  <si>
    <t>ks</t>
  </si>
  <si>
    <t>Odbor vnějších vztahů a marketingu</t>
  </si>
  <si>
    <t>RMU, Žerotínovo nám. 9</t>
  </si>
  <si>
    <t>Žerotínovo nám. 617/9, 60177 Brno</t>
  </si>
  <si>
    <t>BMA01N02018</t>
  </si>
  <si>
    <t>POZOR: nutné dodržení termínu, zakázka je včetně  distribuce</t>
  </si>
  <si>
    <t>5018</t>
  </si>
  <si>
    <t>BMA01N03021</t>
  </si>
  <si>
    <t>Vičar Michal Mgr.</t>
  </si>
  <si>
    <t>144596@mail.muni.cz</t>
  </si>
  <si>
    <t>nutné dodržení termínů před veletrhy vzdělávání</t>
  </si>
  <si>
    <t>Vystavit fakturu za soubor položek výše: ve faktruře uvést ID žádanky</t>
  </si>
  <si>
    <t>Celkem za fakturu</t>
  </si>
  <si>
    <t>Propagační a učební materiály U3V</t>
  </si>
  <si>
    <t>Adamec Petr Mgr. DiS.</t>
  </si>
  <si>
    <t>107151@mail.muni.cz</t>
  </si>
  <si>
    <t>Termín dodání 31.8.2011
 Publikace - sborník závěrečných prací z kurzu CŽV cca 70 stran.
 Formát: složený 120 x 210 mm, obálka s klopami 110 mm, celkový rozložený formát obálky 464x210 mm
 Barevnost: obálka 2/0, vnitřní blok 1/1 (K/K)
 papír: obálka 300 g/m2 křída mat, vnitřní blok 80 g/m2 offset
 Vazba: V2 (nad 48 stránek) jinak V1
 obálka lamino mat 1/0</t>
  </si>
  <si>
    <t>Studijní odbor</t>
  </si>
  <si>
    <t>BMA01N02074</t>
  </si>
  <si>
    <t>Konzultovat cenu a formát - vzhledem k barevné příloze - fotografie. Až bude konečná verze.</t>
  </si>
  <si>
    <t>1863</t>
  </si>
  <si>
    <t>Dodání podkladů: 14.8.2011
 Zajištění sazby: zadavatel, externí grafik
 Formát po složení 120x210 mm, publikace s vazbou V1, vnitřní kmen 36 stran, 80 g ofset, 4+4 barvn.
 Obálka - rozložený formát 360x210 (3 strany po 120mm x 210mm) se 2 ryly, 250 g KM, 4+4 b. matný lak 1+0  
 Počet stran: 40</t>
  </si>
  <si>
    <t>79810000-5-5</t>
  </si>
  <si>
    <t>Dodání podkladů: 14.8.2011
 Zajištění sazby: zadavatel
 sloha A4 s chlopní a průsekem, barevn 4+0, KM 300 g, laminace mat 1+0</t>
  </si>
  <si>
    <t>učební text pro univerzitu třetího věku
 dodání: elektronicky, sazbu zajišťuje zadavatel
 Formát: A4, Obálka 1/0 P280C, Text 1/1 K/K
 uvnitř papír 80 g,  mat, obálka křída mat 300g, 50 - 60 str.
 Úprava materiálu: ofsetový tisk, obálka lamino, 1/0 mat, vazba V1</t>
  </si>
  <si>
    <t>Termín dodání do 31.8.2011
 Publikace z přednášky dr.Jiřího Gruši. cca 70 stran.
 Formát: složený 120 x 210 mm, obálka s klopami 110 mm, celkový rozložený formát obálky 464x210 mm
 Barevnost: obálka 2/0, vnitřní blok 1/1 (K/K)
 papír: obálka 300 g/m2 křída mat, vnitřní blok 80 g/m2 offset
 Vazba: V2 (nad 48 stránek) jinak V1
 obálka lamino mat 1/0</t>
  </si>
  <si>
    <t>učební text pro univerzitu třetího věku
 kurz ve spolupráci s katedrou germanistiky
 dodání: elektronicky, sazbu zajišťuje zadavatel
 Formát: A4, Obálka 1/0 P280C, Text 1/1 K/K
 uvnitř papír 80 g,  mat, obálka křída mat 300g, cca 70 str.
 Úprava materiálu: ofsetový tisk, obálka lamino, 1/0 mat, vazba V1</t>
  </si>
  <si>
    <t>vizitky</t>
  </si>
  <si>
    <t>Janoušková Jana</t>
  </si>
  <si>
    <t>2090@mail.muni.cz</t>
  </si>
  <si>
    <t>79810000-5-1</t>
  </si>
  <si>
    <t>Vizitka</t>
  </si>
  <si>
    <t>Dodání podkladů: elektronicky
 Zajištění sazby (dodavatel/zadavatel):
 Formát (rozměr):90 x 50 mm
 Materiál: 290g Fokus card Glatt
 Barevnost:2/0 (= dvě barvy, jednostranný potisk) Pantone 280 a Pantone CoolGray3
 Tisková technologie: ofset
 Počet druhů: 1 druh (jednostranná, česká verze)
 Úprava materiálu: balení ve folii po 100 ks
 Spadávka (ano/ne):</t>
  </si>
  <si>
    <t>Ústav výpočetní techniky</t>
  </si>
  <si>
    <t>FI, Botanická 68a</t>
  </si>
  <si>
    <t>Botanická 554/68a, 60200 Brno</t>
  </si>
  <si>
    <t>BNA01N02044</t>
  </si>
  <si>
    <t>C212</t>
  </si>
  <si>
    <t>2701</t>
  </si>
  <si>
    <t>Brožurka MIMSA</t>
  </si>
  <si>
    <t>Smutná Jitka Ing.</t>
  </si>
  <si>
    <t>135370@mail.muni.cz</t>
  </si>
  <si>
    <t>Kontaktní osoba pro převzetí po tel.domluvě:
 Bc. Helena Melicharová, tel.: +420549498188, hmelichar@med.muni.cz</t>
  </si>
  <si>
    <t>Dodání podkladů:obálka a text v 1 souboru
 Zajištění sazby (dodavatel/zadavatel):zadavatel
 Formát (rozměr): 139 mm x 181 mm čistý formát po ořezu!
 Materiál (obálka, text):135g/m2, křída, mat
 Barevnost (obálka, text): plnobarevný, 4/4
 Tisková technologie:ofset
 Počet stran: 55 stran (oboustranný tisk)+ 4 strany obálka (oboustranný tisk)
 Úprava materiálu: vazba V1
 Další požadavek: Archovou montáž - elektronicky v PDF zaslat kontaktní osobě ke kontrole před tiskem
 termín dodání podkladů pro tisk - 10 pracovních dnů před termínem požadovaného plnění</t>
  </si>
  <si>
    <t>Studijní oddělení</t>
  </si>
  <si>
    <t>UKB, Kamenice 5, budova A17</t>
  </si>
  <si>
    <t>Kamenice 753/5, 62500 Brno</t>
  </si>
  <si>
    <t>BHA18N02027</t>
  </si>
  <si>
    <t>bud. A17/227</t>
  </si>
  <si>
    <t>1032</t>
  </si>
  <si>
    <t>MEFANET report 04</t>
  </si>
  <si>
    <t>Dodání podkladů: 1.7.2011
 Zajištění sazby (zadavatel): IBA LF, Radim Šustr, DiS., sustr@iba.muni.cz
 Formát (rozměr): D5
 Materiál (obálka, text): 
 obálka - 4/0, lamino mat, gramáž 150g; text - křída mat, gramáž 100g, 
 Barevnost (obálka, text):
 obálka - barevná; text - černobílý
 Tisková technologie: ofset
 Počet stran: 148 (+/- 4 strany)
 Vazba: V2
 ISBN: zatím ve formátu xxxx-xxxx, bude upřesněno po zaslání nakladatelstvím MU
 Kontaktní osoba. Mgr. Martin Komenda, tel.: 549 49 4469, 
 e-mail: komenda@iba.muni.cz
 Podklady pro tisk nejsou přílohou žádanky z důvody překročení kapacity velikosti souboru.</t>
  </si>
  <si>
    <t>Inst.biostatistiky a analýz LF</t>
  </si>
  <si>
    <t>UKB, Kamenice 3, budova 1</t>
  </si>
  <si>
    <t>Kamenice 126/3, 62500 Brno</t>
  </si>
  <si>
    <t>BHA02N07017</t>
  </si>
  <si>
    <t>bud. 1/617</t>
  </si>
  <si>
    <t>Komenda Martin Mgr.</t>
  </si>
  <si>
    <t>98951@mail.muni.cz</t>
  </si>
  <si>
    <t>6003</t>
  </si>
  <si>
    <t>brožura pro TopSeC</t>
  </si>
  <si>
    <t>Rozsah: Obálka - 4 strany, text - 40 stran
 Výsledný formát (obálky i text): A5 
 Spadávka (obálka i text): Ano
 Papír - obálka: 300 g křída mat (Hello Silk)
 Barevnost - obálka: 4/4 CMYK/CMYK
 Papír - text: 170 g křída mat (Hello Silk)
 Barevnost - text: 4/4 CMYK/CMYK
 ofsetový tisk,
 text - celoplošné lakování tiskový lak matný 1/1
 Povrchová úprava obálky - jednostranné laminování lesk,
 Vazba: kroužková vazba</t>
  </si>
  <si>
    <t>Ekonomicko-správní fakulta</t>
  </si>
  <si>
    <t>ESF, Lipová 41a</t>
  </si>
  <si>
    <t>Lipová 507/41a, 60200 Brno</t>
  </si>
  <si>
    <t>BPA11N04006</t>
  </si>
  <si>
    <t>Burýšková Klára Ing.</t>
  </si>
  <si>
    <t>174842@mail.muni.cz</t>
  </si>
  <si>
    <t>5090</t>
  </si>
  <si>
    <t>79810000-5-2</t>
  </si>
  <si>
    <t>Leták</t>
  </si>
  <si>
    <t>Pozvánky a plakáty na inauguraci rektora, pro OVM RMU dle zadání v přiloženém dokumentu</t>
  </si>
  <si>
    <t>Brančíková Simona Ing.</t>
  </si>
  <si>
    <t>111378@mail.muni.cz</t>
  </si>
  <si>
    <t>5050</t>
  </si>
  <si>
    <t>Vizitky - Vráblíková</t>
  </si>
  <si>
    <t>Převzetí po tel. domluvě:
 Mgr. Martina Vráblíková
 tel.: +420549493334
 e-mail: mvrablik@med.muni.cz</t>
  </si>
  <si>
    <t>Dodání podkladů: při podpisu smlouvy
 Zajištění sazby (dodavatel/zadavatel): zadavatel
 Formát (rozměr):90x50mm
 Materiál:300g/m2 křída/mat
 Barevnost:2/2, oboustranný tisk (1 strana CZ, druhá staha AJ), Pantone 1795C a Pantone CoolGray3
 Tisková technologie: 
 Počet druhů:
 Úprava materiálu:
 Spadávka (ano/ne):</t>
  </si>
  <si>
    <t>Biologický ústav</t>
  </si>
  <si>
    <t>UKB, Kamenice 5, budova A6</t>
  </si>
  <si>
    <t>BHA07N03015</t>
  </si>
  <si>
    <t>bud. A6/315</t>
  </si>
  <si>
    <t>1111</t>
  </si>
  <si>
    <t>Vartecká Jana Mgr.</t>
  </si>
  <si>
    <t>9467@mail.muni.cz</t>
  </si>
  <si>
    <t>Česká verze
 Dodání podkladů: zadavatel
 Zajištění sazby (dodavatel/zadavatel): dodavatel
 Formát (rozměr): A6
 Materiál: propisovací papír
 Barevnost: černobílý
 Tisková technologie: ofset
 Počet stran: 1
 Úprava materiálu: musí být s propisovací úpravou
 Spadávka (ano/ne): dle posouzení dodavatele</t>
  </si>
  <si>
    <t>Správa UKB</t>
  </si>
  <si>
    <t/>
  </si>
  <si>
    <t>Dodat do Knihovny univerzitního kampusu, Kamenice 5, 625 00, budova A9, tel. 549 497 509</t>
  </si>
  <si>
    <t>1001</t>
  </si>
  <si>
    <t>Anglická verze
 Dodání podkladů: zadavatel
 Zajištění sazby (dodavatel/zadavatel): dodavatel
 Formát (rozměr): A6
 Materiál: propisovací papír
 Barevnost: černobílý
 Tisková technologie: ofset
 Počet stran: 1
 Úprava materiálu: musí být s propisovací úpravou
 Spadávka (ano/ne): dle posouzení dodavatele</t>
  </si>
  <si>
    <t>Dodat do Knihovny kampusu MU, budova A9, Kamenice 5, 625 00, tel. 549 49 7509</t>
  </si>
  <si>
    <t>letáky - tištěné nálepky na veletrhy</t>
  </si>
  <si>
    <t>BMA01N03016</t>
  </si>
  <si>
    <t>termín vázán na konání veletrhů</t>
  </si>
  <si>
    <t>Rozsah: Obálka - 4 strany, text - 30 stran
 Výsledný formát (obálky i text): 19,5 cm x 19,5 cm (rozložený: 39,61 cm x 19,5 cm)
 Spadávka (obálka i text): Ano
 Papír - obálka: 300 g křída mat (Hello Silk)
 Barevnost - obálka: 4/4 CMYK/CMYK
 Papír - text: 170 g křída mat (Hello Silk)
 Barevnost - text: 4/4 CMYK/CMYK
 ofsetový tisk,
 text - celoplošné lakování tiskový lak matný 1/1
 Povrchová úprava obálky - jednostranné laminování lesk,
 Vazba: kroužková vazba
 Baleno: po 20 ks do smršťovací folie</t>
  </si>
  <si>
    <t>BPA11N03027</t>
  </si>
  <si>
    <t>Čačová Zdenka PhDr.</t>
  </si>
  <si>
    <t>826@mail.muni.cz</t>
  </si>
  <si>
    <t>1003</t>
  </si>
  <si>
    <t>Celkem</t>
  </si>
  <si>
    <t>Brožura k 20. výročí</t>
  </si>
  <si>
    <t xml:space="preserve">Magazín MUNI Extra </t>
  </si>
  <si>
    <t xml:space="preserve">Info brožura pro SŠ </t>
  </si>
  <si>
    <t xml:space="preserve">jednoduché brožury pro SŠ, česky </t>
  </si>
  <si>
    <t xml:space="preserve">jednoduché brožury pro SŠ, slovensky </t>
  </si>
  <si>
    <t>Sloha na dokumenty</t>
  </si>
  <si>
    <t>Pozvánka</t>
  </si>
  <si>
    <t>Plakát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</si>
</sst>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3" borderId="3" xfId="0" applyFont="1" applyBorder="1" applyAlignment="1" applyProtection="1">
      <alignment horizontal="right" vertical="top"/>
      <protection locked="0"/>
    </xf>
    <xf numFmtId="3" fontId="0" fillId="3" borderId="3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4" borderId="4" xfId="0" applyFont="1" applyBorder="1" applyAlignment="1">
      <alignment horizontal="left" vertical="top"/>
    </xf>
    <xf numFmtId="4" fontId="1" fillId="4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5" borderId="0" xfId="0" applyFont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0" borderId="0" xfId="0" applyFont="1" applyAlignment="1">
      <alignment/>
    </xf>
    <xf numFmtId="0" fontId="4" fillId="0" borderId="0" xfId="17" applyAlignment="1">
      <alignment/>
    </xf>
    <xf numFmtId="0" fontId="1" fillId="4" borderId="4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  <xf numFmtId="0" fontId="1" fillId="6" borderId="1" xfId="0" applyFont="1" applyBorder="1" applyAlignment="1">
      <alignment horizontal="left" vertical="top"/>
    </xf>
    <xf numFmtId="0" fontId="1" fillId="7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 topLeftCell="G1">
      <pane ySplit="5" topLeftCell="BM36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33.57421875" style="0" customWidth="1"/>
    <col min="4" max="4" width="24.57421875" style="0" customWidth="1"/>
    <col min="5" max="5" width="21.140625" style="0" hidden="1" customWidth="1"/>
    <col min="6" max="6" width="24.57421875" style="0" hidden="1" customWidth="1"/>
    <col min="7" max="7" width="50.421875" style="0" customWidth="1"/>
    <col min="8" max="8" width="0" style="0" hidden="1" customWidth="1"/>
    <col min="9" max="9" width="46.8515625" style="0" customWidth="1"/>
    <col min="10" max="10" width="23.421875" style="0" customWidth="1"/>
    <col min="11" max="11" width="12.8515625" style="0" customWidth="1"/>
    <col min="12" max="12" width="37.421875" style="0" hidden="1" customWidth="1"/>
    <col min="13" max="13" width="32.8515625" style="0" hidden="1" customWidth="1"/>
    <col min="14" max="14" width="21.140625" style="0" hidden="1" customWidth="1"/>
    <col min="15" max="15" width="32.00390625" style="0" customWidth="1"/>
    <col min="16" max="16" width="23.57421875" style="0" customWidth="1"/>
    <col min="17" max="17" width="30.57421875" style="0" customWidth="1"/>
    <col min="18" max="18" width="9.421875" style="0" hidden="1" customWidth="1"/>
    <col min="19" max="19" width="32.8515625" style="0" hidden="1" customWidth="1"/>
    <col min="20" max="20" width="19.8515625" style="0" hidden="1" customWidth="1"/>
    <col min="21" max="21" width="27.00390625" style="0" hidden="1" customWidth="1"/>
    <col min="22" max="22" width="20.8515625" style="0" customWidth="1"/>
    <col min="23" max="23" width="21.8515625" style="0" customWidth="1"/>
    <col min="24" max="24" width="12.8515625" style="0" customWidth="1"/>
    <col min="25" max="25" width="40.421875" style="0" customWidth="1"/>
    <col min="26" max="26" width="12.8515625" style="0" hidden="1" customWidth="1"/>
    <col min="27" max="27" width="14.00390625" style="0" hidden="1" customWidth="1"/>
    <col min="28" max="28" width="16.421875" style="0" hidden="1" customWidth="1"/>
    <col min="29" max="29" width="9.421875" style="0" hidden="1" customWidth="1"/>
    <col min="30" max="30" width="16.421875" style="0" hidden="1" customWidth="1"/>
    <col min="31" max="31" width="21.140625" style="0" customWidth="1"/>
    <col min="32" max="32" width="11.7109375" style="0" customWidth="1"/>
    <col min="33" max="33" width="15.28125" style="0" customWidth="1"/>
    <col min="34" max="35" width="27.00390625" style="0" customWidth="1"/>
    <col min="36" max="36" width="15.28125" style="0" customWidth="1"/>
    <col min="37" max="37" width="23.421875" style="0" customWidth="1"/>
  </cols>
  <sheetData>
    <row r="1" spans="1:36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customHeight="1">
      <c r="A3" s="22" t="s">
        <v>1</v>
      </c>
      <c r="B3" s="22"/>
      <c r="C3" s="22"/>
      <c r="D3" s="23" t="s">
        <v>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3</v>
      </c>
      <c r="O4" s="25"/>
      <c r="P4" s="25"/>
      <c r="Q4" s="25"/>
      <c r="R4" s="25"/>
      <c r="S4" s="25"/>
      <c r="T4" s="25"/>
      <c r="U4" s="24"/>
      <c r="V4" s="24"/>
      <c r="W4" s="24"/>
      <c r="X4" s="24"/>
      <c r="Y4" s="24"/>
      <c r="Z4" s="25" t="s">
        <v>4</v>
      </c>
      <c r="AA4" s="25"/>
      <c r="AB4" s="25"/>
      <c r="AC4" s="25"/>
      <c r="AD4" s="25"/>
      <c r="AE4" s="24"/>
      <c r="AF4" s="24"/>
      <c r="AG4" s="24"/>
      <c r="AH4" s="24"/>
      <c r="AI4" s="24"/>
      <c r="AJ4" s="24"/>
    </row>
    <row r="5" spans="1:36" ht="69.75" customHeight="1">
      <c r="A5" s="2" t="s">
        <v>5</v>
      </c>
      <c r="B5" s="2" t="s">
        <v>6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/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35</v>
      </c>
      <c r="AA5" s="2" t="s">
        <v>36</v>
      </c>
      <c r="AB5" s="2" t="s">
        <v>37</v>
      </c>
      <c r="AC5" s="2" t="s">
        <v>38</v>
      </c>
      <c r="AD5" s="2" t="s">
        <v>39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</row>
    <row r="6" spans="1:36" ht="25.5">
      <c r="A6" s="3">
        <v>10261</v>
      </c>
      <c r="B6" s="16" t="s">
        <v>162</v>
      </c>
      <c r="C6" s="4"/>
      <c r="D6" s="3">
        <v>27550</v>
      </c>
      <c r="E6" s="4" t="s">
        <v>56</v>
      </c>
      <c r="F6" s="4" t="s">
        <v>57</v>
      </c>
      <c r="G6" s="4" t="s">
        <v>58</v>
      </c>
      <c r="H6" s="4"/>
      <c r="I6" s="4" t="s">
        <v>59</v>
      </c>
      <c r="J6" s="4" t="s">
        <v>60</v>
      </c>
      <c r="K6" s="5">
        <v>40000</v>
      </c>
      <c r="L6" s="6">
        <v>40770</v>
      </c>
      <c r="M6" s="6">
        <v>40778</v>
      </c>
      <c r="N6" s="4">
        <v>994200</v>
      </c>
      <c r="O6" s="4" t="s">
        <v>61</v>
      </c>
      <c r="P6" s="4" t="s">
        <v>62</v>
      </c>
      <c r="Q6" s="4" t="s">
        <v>63</v>
      </c>
      <c r="R6" s="4">
        <v>2</v>
      </c>
      <c r="S6" s="4" t="s">
        <v>64</v>
      </c>
      <c r="T6" s="4">
        <v>218</v>
      </c>
      <c r="U6" s="3">
        <v>168771</v>
      </c>
      <c r="V6" s="4" t="s">
        <v>54</v>
      </c>
      <c r="W6" s="4" t="s">
        <v>55</v>
      </c>
      <c r="X6" s="4">
        <v>549498036</v>
      </c>
      <c r="Y6" s="4" t="s">
        <v>65</v>
      </c>
      <c r="Z6" s="7" t="s">
        <v>66</v>
      </c>
      <c r="AA6" s="4">
        <v>994200</v>
      </c>
      <c r="AB6" s="7"/>
      <c r="AC6" s="4">
        <v>1521</v>
      </c>
      <c r="AD6" s="4"/>
      <c r="AE6" s="8"/>
      <c r="AF6" s="9"/>
      <c r="AG6" s="10">
        <f>((K6*AE6)*(AF6/100))/K6</f>
        <v>0</v>
      </c>
      <c r="AH6" s="10">
        <f>ROUND(K6*ROUND(AE6,2),2)</f>
        <v>0</v>
      </c>
      <c r="AI6" s="10">
        <f>ROUND(AH6*((100+AF6)/100),2)</f>
        <v>0</v>
      </c>
      <c r="AJ6" t="str">
        <f>HYPERLINK("27550.doc","27550.doc")</f>
        <v>27550.doc</v>
      </c>
    </row>
    <row r="7" spans="1:36" ht="25.5">
      <c r="A7" s="3">
        <v>10261</v>
      </c>
      <c r="B7" s="16" t="s">
        <v>163</v>
      </c>
      <c r="C7" s="4"/>
      <c r="D7" s="3">
        <v>27551</v>
      </c>
      <c r="E7" s="4" t="s">
        <v>56</v>
      </c>
      <c r="F7" s="4" t="s">
        <v>57</v>
      </c>
      <c r="G7" s="4" t="s">
        <v>58</v>
      </c>
      <c r="H7" s="4"/>
      <c r="I7" s="4" t="s">
        <v>164</v>
      </c>
      <c r="J7" s="4" t="s">
        <v>60</v>
      </c>
      <c r="K7" s="5">
        <v>23000</v>
      </c>
      <c r="L7" s="6">
        <v>40770</v>
      </c>
      <c r="M7" s="6">
        <v>40778</v>
      </c>
      <c r="N7" s="4">
        <v>994200</v>
      </c>
      <c r="O7" s="4" t="s">
        <v>61</v>
      </c>
      <c r="P7" s="4" t="s">
        <v>62</v>
      </c>
      <c r="Q7" s="4" t="s">
        <v>63</v>
      </c>
      <c r="R7" s="4">
        <v>3</v>
      </c>
      <c r="S7" s="4" t="s">
        <v>67</v>
      </c>
      <c r="T7" s="4">
        <v>321</v>
      </c>
      <c r="U7" s="3">
        <v>144596</v>
      </c>
      <c r="V7" s="4" t="s">
        <v>68</v>
      </c>
      <c r="W7" s="4" t="s">
        <v>69</v>
      </c>
      <c r="X7" s="4">
        <v>549496958</v>
      </c>
      <c r="Y7" s="4" t="s">
        <v>70</v>
      </c>
      <c r="Z7" s="7" t="s">
        <v>66</v>
      </c>
      <c r="AA7" s="4">
        <v>994200</v>
      </c>
      <c r="AB7" s="7"/>
      <c r="AC7" s="4">
        <v>1521</v>
      </c>
      <c r="AD7" s="4"/>
      <c r="AE7" s="8"/>
      <c r="AF7" s="9"/>
      <c r="AG7" s="10">
        <f>((K7*AE7)*(AF7/100))/K7</f>
        <v>0</v>
      </c>
      <c r="AH7" s="10">
        <f>ROUND(K7*ROUND(AE7,2),2)</f>
        <v>0</v>
      </c>
      <c r="AI7" s="10">
        <f>ROUND(AH7*((100+AF7)/100),2)</f>
        <v>0</v>
      </c>
      <c r="AJ7" t="str">
        <f>HYPERLINK("27551.doc","27551.doc")</f>
        <v>27551.doc</v>
      </c>
    </row>
    <row r="8" spans="1:36" ht="26.25" thickBot="1">
      <c r="A8" s="3">
        <v>10261</v>
      </c>
      <c r="B8" s="16" t="s">
        <v>163</v>
      </c>
      <c r="C8" s="4"/>
      <c r="D8" s="3">
        <v>27552</v>
      </c>
      <c r="E8" s="4" t="s">
        <v>56</v>
      </c>
      <c r="F8" s="4" t="s">
        <v>57</v>
      </c>
      <c r="G8" s="4" t="s">
        <v>58</v>
      </c>
      <c r="H8" s="4"/>
      <c r="I8" s="4" t="s">
        <v>165</v>
      </c>
      <c r="J8" s="4" t="s">
        <v>60</v>
      </c>
      <c r="K8" s="5">
        <v>7000</v>
      </c>
      <c r="L8" s="6">
        <v>40770</v>
      </c>
      <c r="M8" s="6">
        <v>40778</v>
      </c>
      <c r="N8" s="4">
        <v>994200</v>
      </c>
      <c r="O8" s="4" t="s">
        <v>61</v>
      </c>
      <c r="P8" s="4" t="s">
        <v>62</v>
      </c>
      <c r="Q8" s="4" t="s">
        <v>63</v>
      </c>
      <c r="R8" s="4">
        <v>3</v>
      </c>
      <c r="S8" s="4" t="s">
        <v>67</v>
      </c>
      <c r="T8" s="4">
        <v>321</v>
      </c>
      <c r="U8" s="3">
        <v>144596</v>
      </c>
      <c r="V8" s="4" t="s">
        <v>68</v>
      </c>
      <c r="W8" s="4" t="s">
        <v>69</v>
      </c>
      <c r="X8" s="4">
        <v>549496958</v>
      </c>
      <c r="Y8" s="4" t="s">
        <v>70</v>
      </c>
      <c r="Z8" s="7" t="s">
        <v>66</v>
      </c>
      <c r="AA8" s="4">
        <v>994200</v>
      </c>
      <c r="AB8" s="7"/>
      <c r="AC8" s="4">
        <v>1521</v>
      </c>
      <c r="AD8" s="4"/>
      <c r="AE8" s="8"/>
      <c r="AF8" s="9"/>
      <c r="AG8" s="10">
        <f>((K8*AE8)*(AF8/100))/K8</f>
        <v>0</v>
      </c>
      <c r="AH8" s="10">
        <f>ROUND(K8*ROUND(AE8,2),2)</f>
        <v>0</v>
      </c>
      <c r="AI8" s="10">
        <f>ROUND(AH8*((100+AF8)/100),2)</f>
        <v>0</v>
      </c>
      <c r="AJ8" s="17" t="str">
        <f>HYPERLINK("27552.doc","27552.doc")</f>
        <v>27552.doc</v>
      </c>
    </row>
    <row r="9" spans="1:36" ht="13.5" customHeight="1" thickTop="1">
      <c r="A9" s="18" t="s">
        <v>71</v>
      </c>
      <c r="B9" s="1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8" t="s">
        <v>72</v>
      </c>
      <c r="AG9" s="18"/>
      <c r="AH9" s="12">
        <f>SUM(AH6:AH8)</f>
        <v>0</v>
      </c>
      <c r="AI9" s="12">
        <f>SUM(AI6:AI8)</f>
        <v>0</v>
      </c>
      <c r="AJ9" s="11"/>
    </row>
    <row r="10" spans="1:36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02">
      <c r="A11" s="3">
        <v>10347</v>
      </c>
      <c r="B11" s="4" t="s">
        <v>73</v>
      </c>
      <c r="C11" s="4"/>
      <c r="D11" s="3">
        <v>24639</v>
      </c>
      <c r="E11" s="4" t="s">
        <v>56</v>
      </c>
      <c r="F11" s="4" t="s">
        <v>57</v>
      </c>
      <c r="G11" s="4" t="s">
        <v>58</v>
      </c>
      <c r="H11" s="4"/>
      <c r="I11" s="4" t="s">
        <v>76</v>
      </c>
      <c r="J11" s="4" t="s">
        <v>60</v>
      </c>
      <c r="K11" s="5">
        <v>250</v>
      </c>
      <c r="L11" s="6">
        <v>40769</v>
      </c>
      <c r="M11" s="6">
        <v>40786</v>
      </c>
      <c r="N11" s="4">
        <v>991600</v>
      </c>
      <c r="O11" s="4" t="s">
        <v>77</v>
      </c>
      <c r="P11" s="4" t="s">
        <v>62</v>
      </c>
      <c r="Q11" s="4" t="s">
        <v>63</v>
      </c>
      <c r="R11" s="4">
        <v>2</v>
      </c>
      <c r="S11" s="4" t="s">
        <v>78</v>
      </c>
      <c r="T11" s="4">
        <v>274</v>
      </c>
      <c r="U11" s="3">
        <v>107151</v>
      </c>
      <c r="V11" s="4" t="s">
        <v>74</v>
      </c>
      <c r="W11" s="4" t="s">
        <v>75</v>
      </c>
      <c r="X11" s="4">
        <v>549494088</v>
      </c>
      <c r="Y11" s="4" t="s">
        <v>79</v>
      </c>
      <c r="Z11" s="7" t="s">
        <v>80</v>
      </c>
      <c r="AA11" s="4">
        <v>991600</v>
      </c>
      <c r="AB11" s="7"/>
      <c r="AC11" s="4">
        <v>1181</v>
      </c>
      <c r="AD11" s="4">
        <v>990000</v>
      </c>
      <c r="AE11" s="8"/>
      <c r="AF11" s="9"/>
      <c r="AG11" s="10">
        <f aca="true" t="shared" si="0" ref="AG11:AG16">((K11*AE11)*(AF11/100))/K11</f>
        <v>0</v>
      </c>
      <c r="AH11" s="10">
        <f aca="true" t="shared" si="1" ref="AH11:AH16">ROUND(K11*ROUND(AE11,2),2)</f>
        <v>0</v>
      </c>
      <c r="AI11" s="10">
        <f aca="true" t="shared" si="2" ref="AI11:AI16">ROUND(AH11*((100+AF11)/100),2)</f>
        <v>0</v>
      </c>
      <c r="AJ11" t="str">
        <f>HYPERLINK("24639.pdf","24639.pdf")</f>
        <v>24639.pdf</v>
      </c>
    </row>
    <row r="12" spans="1:36" ht="76.5">
      <c r="A12" s="3">
        <v>10347</v>
      </c>
      <c r="B12" s="4" t="s">
        <v>73</v>
      </c>
      <c r="C12" s="4"/>
      <c r="D12" s="3">
        <v>24684</v>
      </c>
      <c r="E12" s="4" t="s">
        <v>56</v>
      </c>
      <c r="F12" s="4" t="s">
        <v>57</v>
      </c>
      <c r="G12" s="4" t="s">
        <v>58</v>
      </c>
      <c r="H12" s="4"/>
      <c r="I12" s="4" t="s">
        <v>81</v>
      </c>
      <c r="J12" s="4" t="s">
        <v>60</v>
      </c>
      <c r="K12" s="5">
        <v>2000</v>
      </c>
      <c r="L12" s="6">
        <v>40769</v>
      </c>
      <c r="M12" s="6">
        <v>40786</v>
      </c>
      <c r="N12" s="4">
        <v>991600</v>
      </c>
      <c r="O12" s="4" t="s">
        <v>77</v>
      </c>
      <c r="P12" s="4" t="s">
        <v>62</v>
      </c>
      <c r="Q12" s="4" t="s">
        <v>63</v>
      </c>
      <c r="R12" s="4">
        <v>2</v>
      </c>
      <c r="S12" s="4" t="s">
        <v>78</v>
      </c>
      <c r="T12" s="4">
        <v>274</v>
      </c>
      <c r="U12" s="3">
        <v>107151</v>
      </c>
      <c r="V12" s="4" t="s">
        <v>74</v>
      </c>
      <c r="W12" s="4" t="s">
        <v>75</v>
      </c>
      <c r="X12" s="4">
        <v>549494088</v>
      </c>
      <c r="Y12" s="4"/>
      <c r="Z12" s="7" t="s">
        <v>80</v>
      </c>
      <c r="AA12" s="4">
        <v>991600</v>
      </c>
      <c r="AB12" s="7"/>
      <c r="AC12" s="4">
        <v>1181</v>
      </c>
      <c r="AD12" s="4"/>
      <c r="AE12" s="8"/>
      <c r="AF12" s="9"/>
      <c r="AG12" s="10">
        <f t="shared" si="0"/>
        <v>0</v>
      </c>
      <c r="AH12" s="10">
        <f t="shared" si="1"/>
        <v>0</v>
      </c>
      <c r="AI12" s="10">
        <f t="shared" si="2"/>
        <v>0</v>
      </c>
      <c r="AJ12" t="str">
        <f>HYPERLINK("24684.pdf","24684.pdf")</f>
        <v>24684.pdf</v>
      </c>
    </row>
    <row r="13" spans="1:36" ht="38.25">
      <c r="A13" s="3">
        <v>10347</v>
      </c>
      <c r="B13" s="4" t="s">
        <v>73</v>
      </c>
      <c r="C13" s="4"/>
      <c r="D13" s="3">
        <v>24685</v>
      </c>
      <c r="E13" s="4" t="s">
        <v>56</v>
      </c>
      <c r="F13" s="4" t="s">
        <v>82</v>
      </c>
      <c r="G13" s="4" t="s">
        <v>166</v>
      </c>
      <c r="H13" s="4"/>
      <c r="I13" s="4" t="s">
        <v>83</v>
      </c>
      <c r="J13" s="4" t="s">
        <v>60</v>
      </c>
      <c r="K13" s="5">
        <v>1500</v>
      </c>
      <c r="L13" s="6">
        <v>40769</v>
      </c>
      <c r="M13" s="6">
        <v>40786</v>
      </c>
      <c r="N13" s="4">
        <v>991600</v>
      </c>
      <c r="O13" s="4" t="s">
        <v>77</v>
      </c>
      <c r="P13" s="4" t="s">
        <v>62</v>
      </c>
      <c r="Q13" s="4" t="s">
        <v>63</v>
      </c>
      <c r="R13" s="4">
        <v>2</v>
      </c>
      <c r="S13" s="4" t="s">
        <v>78</v>
      </c>
      <c r="T13" s="4">
        <v>274</v>
      </c>
      <c r="U13" s="3">
        <v>107151</v>
      </c>
      <c r="V13" s="4" t="s">
        <v>74</v>
      </c>
      <c r="W13" s="4" t="s">
        <v>75</v>
      </c>
      <c r="X13" s="4">
        <v>549494088</v>
      </c>
      <c r="Y13" s="4"/>
      <c r="Z13" s="7" t="s">
        <v>80</v>
      </c>
      <c r="AA13" s="4">
        <v>991600</v>
      </c>
      <c r="AB13" s="7"/>
      <c r="AC13" s="4">
        <v>1181</v>
      </c>
      <c r="AD13" s="4">
        <v>990000</v>
      </c>
      <c r="AE13" s="8"/>
      <c r="A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t="str">
        <f>HYPERLINK("24685.pdf","24685.pdf")</f>
        <v>24685.pdf</v>
      </c>
    </row>
    <row r="14" spans="1:35" ht="76.5">
      <c r="A14" s="3">
        <v>10347</v>
      </c>
      <c r="B14" s="4" t="s">
        <v>73</v>
      </c>
      <c r="C14" s="4"/>
      <c r="D14" s="3">
        <v>24688</v>
      </c>
      <c r="E14" s="4" t="s">
        <v>56</v>
      </c>
      <c r="F14" s="4" t="s">
        <v>57</v>
      </c>
      <c r="G14" s="4" t="s">
        <v>58</v>
      </c>
      <c r="H14" s="4"/>
      <c r="I14" s="4" t="s">
        <v>84</v>
      </c>
      <c r="J14" s="4" t="s">
        <v>60</v>
      </c>
      <c r="K14" s="5">
        <v>250</v>
      </c>
      <c r="L14" s="6">
        <v>40769</v>
      </c>
      <c r="M14" s="6">
        <v>40786</v>
      </c>
      <c r="N14" s="4">
        <v>991600</v>
      </c>
      <c r="O14" s="4" t="s">
        <v>77</v>
      </c>
      <c r="P14" s="4" t="s">
        <v>62</v>
      </c>
      <c r="Q14" s="4" t="s">
        <v>63</v>
      </c>
      <c r="R14" s="4">
        <v>2</v>
      </c>
      <c r="S14" s="4" t="s">
        <v>78</v>
      </c>
      <c r="T14" s="4">
        <v>274</v>
      </c>
      <c r="U14" s="3">
        <v>107151</v>
      </c>
      <c r="V14" s="4" t="s">
        <v>74</v>
      </c>
      <c r="W14" s="4" t="s">
        <v>75</v>
      </c>
      <c r="X14" s="4">
        <v>549494088</v>
      </c>
      <c r="Y14" s="4"/>
      <c r="Z14" s="7" t="s">
        <v>80</v>
      </c>
      <c r="AA14" s="4">
        <v>991600</v>
      </c>
      <c r="AB14" s="7"/>
      <c r="AC14" s="4">
        <v>1181</v>
      </c>
      <c r="AD14" s="4">
        <v>990000</v>
      </c>
      <c r="AE14" s="8"/>
      <c r="AF14" s="9"/>
      <c r="AG14" s="10">
        <f t="shared" si="0"/>
        <v>0</v>
      </c>
      <c r="AH14" s="10">
        <f t="shared" si="1"/>
        <v>0</v>
      </c>
      <c r="AI14" s="10">
        <f t="shared" si="2"/>
        <v>0</v>
      </c>
    </row>
    <row r="15" spans="1:36" ht="89.25">
      <c r="A15" s="3">
        <v>10347</v>
      </c>
      <c r="B15" s="4" t="s">
        <v>73</v>
      </c>
      <c r="C15" s="4"/>
      <c r="D15" s="3">
        <v>25417</v>
      </c>
      <c r="E15" s="4" t="s">
        <v>56</v>
      </c>
      <c r="F15" s="4" t="s">
        <v>57</v>
      </c>
      <c r="G15" s="4" t="s">
        <v>58</v>
      </c>
      <c r="H15" s="4"/>
      <c r="I15" s="4" t="s">
        <v>85</v>
      </c>
      <c r="J15" s="4" t="s">
        <v>60</v>
      </c>
      <c r="K15" s="5">
        <v>250</v>
      </c>
      <c r="L15" s="6">
        <v>40769</v>
      </c>
      <c r="M15" s="6">
        <v>40786</v>
      </c>
      <c r="N15" s="4">
        <v>991600</v>
      </c>
      <c r="O15" s="4" t="s">
        <v>77</v>
      </c>
      <c r="P15" s="4" t="s">
        <v>62</v>
      </c>
      <c r="Q15" s="4" t="s">
        <v>63</v>
      </c>
      <c r="R15" s="4">
        <v>2</v>
      </c>
      <c r="S15" s="4" t="s">
        <v>78</v>
      </c>
      <c r="T15" s="4">
        <v>274</v>
      </c>
      <c r="U15" s="3">
        <v>107151</v>
      </c>
      <c r="V15" s="4" t="s">
        <v>74</v>
      </c>
      <c r="W15" s="4" t="s">
        <v>75</v>
      </c>
      <c r="X15" s="4">
        <v>549494088</v>
      </c>
      <c r="Y15" s="4"/>
      <c r="Z15" s="7" t="s">
        <v>80</v>
      </c>
      <c r="AA15" s="4">
        <v>991600</v>
      </c>
      <c r="AB15" s="7"/>
      <c r="AC15" s="4">
        <v>1181</v>
      </c>
      <c r="AD15" s="4">
        <v>990000</v>
      </c>
      <c r="AE15" s="8"/>
      <c r="A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t="str">
        <f>HYPERLINK("25417.pdf","25417.pdf")</f>
        <v>25417.pdf</v>
      </c>
    </row>
    <row r="16" spans="1:36" ht="90" thickBot="1">
      <c r="A16" s="3">
        <v>10347</v>
      </c>
      <c r="B16" s="4" t="s">
        <v>73</v>
      </c>
      <c r="C16" s="4"/>
      <c r="D16" s="3">
        <v>26576</v>
      </c>
      <c r="E16" s="4" t="s">
        <v>56</v>
      </c>
      <c r="F16" s="4" t="s">
        <v>57</v>
      </c>
      <c r="G16" s="4" t="s">
        <v>58</v>
      </c>
      <c r="H16" s="4"/>
      <c r="I16" s="4" t="s">
        <v>86</v>
      </c>
      <c r="J16" s="4" t="s">
        <v>60</v>
      </c>
      <c r="K16" s="5">
        <v>250</v>
      </c>
      <c r="L16" s="6">
        <v>40769</v>
      </c>
      <c r="M16" s="6">
        <v>40786</v>
      </c>
      <c r="N16" s="4">
        <v>991600</v>
      </c>
      <c r="O16" s="4" t="s">
        <v>77</v>
      </c>
      <c r="P16" s="4" t="s">
        <v>62</v>
      </c>
      <c r="Q16" s="4" t="s">
        <v>63</v>
      </c>
      <c r="R16" s="4">
        <v>2</v>
      </c>
      <c r="S16" s="4" t="s">
        <v>78</v>
      </c>
      <c r="T16" s="4">
        <v>274</v>
      </c>
      <c r="U16" s="3">
        <v>107151</v>
      </c>
      <c r="V16" s="4" t="s">
        <v>74</v>
      </c>
      <c r="W16" s="4" t="s">
        <v>75</v>
      </c>
      <c r="X16" s="4">
        <v>549494088</v>
      </c>
      <c r="Y16" s="4"/>
      <c r="Z16" s="7" t="s">
        <v>80</v>
      </c>
      <c r="AA16" s="4">
        <v>991600</v>
      </c>
      <c r="AB16" s="7"/>
      <c r="AC16" s="4">
        <v>1181</v>
      </c>
      <c r="AD16" s="4">
        <v>990000</v>
      </c>
      <c r="AE16" s="8"/>
      <c r="A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t="str">
        <f>HYPERLINK("26576.pdf","26576.pdf")</f>
        <v>26576.pdf</v>
      </c>
    </row>
    <row r="17" spans="1:36" ht="13.5" customHeight="1" thickTop="1">
      <c r="A17" s="18" t="s">
        <v>71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8" t="s">
        <v>72</v>
      </c>
      <c r="AG17" s="18"/>
      <c r="AH17" s="12">
        <f>SUM(AH11:AH16)</f>
        <v>0</v>
      </c>
      <c r="AI17" s="12">
        <f>SUM(AI11:AI16)</f>
        <v>0</v>
      </c>
      <c r="AJ17" s="11"/>
    </row>
    <row r="18" spans="1:36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02.75" thickBot="1">
      <c r="A19" s="3">
        <v>11282</v>
      </c>
      <c r="B19" s="4" t="s">
        <v>87</v>
      </c>
      <c r="C19" s="4"/>
      <c r="D19" s="3">
        <v>26517</v>
      </c>
      <c r="E19" s="4" t="s">
        <v>56</v>
      </c>
      <c r="F19" s="4" t="s">
        <v>90</v>
      </c>
      <c r="G19" s="4" t="s">
        <v>91</v>
      </c>
      <c r="H19" s="4"/>
      <c r="I19" s="4" t="s">
        <v>92</v>
      </c>
      <c r="J19" s="4" t="s">
        <v>60</v>
      </c>
      <c r="K19" s="5">
        <v>200</v>
      </c>
      <c r="L19" s="6">
        <v>40738</v>
      </c>
      <c r="M19" s="6">
        <v>40738</v>
      </c>
      <c r="N19" s="4">
        <v>920000</v>
      </c>
      <c r="O19" s="4" t="s">
        <v>93</v>
      </c>
      <c r="P19" s="4" t="s">
        <v>94</v>
      </c>
      <c r="Q19" s="4" t="s">
        <v>95</v>
      </c>
      <c r="R19" s="4">
        <v>2</v>
      </c>
      <c r="S19" s="4" t="s">
        <v>96</v>
      </c>
      <c r="T19" s="4" t="s">
        <v>97</v>
      </c>
      <c r="U19" s="3">
        <v>2090</v>
      </c>
      <c r="V19" s="4" t="s">
        <v>88</v>
      </c>
      <c r="W19" s="4" t="s">
        <v>89</v>
      </c>
      <c r="X19" s="4">
        <v>549494642</v>
      </c>
      <c r="Y19" s="4"/>
      <c r="Z19" s="7" t="s">
        <v>98</v>
      </c>
      <c r="AA19" s="4">
        <v>925900</v>
      </c>
      <c r="AB19" s="7"/>
      <c r="AC19" s="4">
        <v>1112</v>
      </c>
      <c r="AD19" s="4">
        <v>926000</v>
      </c>
      <c r="AE19" s="8"/>
      <c r="AF19" s="9"/>
      <c r="AG19" s="10">
        <f>((K19*AE19)*(AF19/100))/K19</f>
        <v>0</v>
      </c>
      <c r="AH19" s="10">
        <f>ROUND(K19*ROUND(AE19,2),2)</f>
        <v>0</v>
      </c>
      <c r="AI19" s="10">
        <f>ROUND(AH19*((100+AF19)/100),2)</f>
        <v>0</v>
      </c>
      <c r="AJ19" t="str">
        <f>HYPERLINK("26517.doc","26517.doc")</f>
        <v>26517.doc</v>
      </c>
    </row>
    <row r="20" spans="1:36" ht="13.5" customHeight="1" thickTop="1">
      <c r="A20" s="18" t="s">
        <v>71</v>
      </c>
      <c r="B20" s="1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8" t="s">
        <v>72</v>
      </c>
      <c r="AG20" s="18"/>
      <c r="AH20" s="12">
        <f>SUM(AH19:AH19)</f>
        <v>0</v>
      </c>
      <c r="AI20" s="12">
        <f>SUM(AI19:AI19)</f>
        <v>0</v>
      </c>
      <c r="AJ20" s="11"/>
    </row>
    <row r="21" spans="1:3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5" ht="153.75" thickBot="1">
      <c r="A22" s="3">
        <v>11425</v>
      </c>
      <c r="B22" s="4" t="s">
        <v>99</v>
      </c>
      <c r="C22" s="4" t="s">
        <v>102</v>
      </c>
      <c r="D22" s="3">
        <v>27202</v>
      </c>
      <c r="E22" s="4" t="s">
        <v>56</v>
      </c>
      <c r="F22" s="4" t="s">
        <v>57</v>
      </c>
      <c r="G22" s="4" t="s">
        <v>58</v>
      </c>
      <c r="H22" s="4"/>
      <c r="I22" s="4" t="s">
        <v>103</v>
      </c>
      <c r="J22" s="4" t="s">
        <v>60</v>
      </c>
      <c r="K22" s="5">
        <v>200</v>
      </c>
      <c r="L22" s="6">
        <v>40787</v>
      </c>
      <c r="M22" s="6">
        <v>40787</v>
      </c>
      <c r="N22" s="4">
        <v>119913</v>
      </c>
      <c r="O22" s="4" t="s">
        <v>104</v>
      </c>
      <c r="P22" s="4" t="s">
        <v>105</v>
      </c>
      <c r="Q22" s="4" t="s">
        <v>106</v>
      </c>
      <c r="R22" s="4">
        <v>2</v>
      </c>
      <c r="S22" s="4" t="s">
        <v>107</v>
      </c>
      <c r="T22" s="4" t="s">
        <v>108</v>
      </c>
      <c r="U22" s="3">
        <v>135370</v>
      </c>
      <c r="V22" s="4" t="s">
        <v>100</v>
      </c>
      <c r="W22" s="4" t="s">
        <v>101</v>
      </c>
      <c r="X22" s="4">
        <v>549494808</v>
      </c>
      <c r="Y22" s="4" t="s">
        <v>102</v>
      </c>
      <c r="Z22" s="7" t="s">
        <v>109</v>
      </c>
      <c r="AA22" s="4">
        <v>119910</v>
      </c>
      <c r="AB22" s="7"/>
      <c r="AC22" s="4">
        <v>1531</v>
      </c>
      <c r="AD22" s="4">
        <v>110002</v>
      </c>
      <c r="AE22" s="8"/>
      <c r="AF22" s="9"/>
      <c r="AG22" s="10">
        <f>((K22*AE22)*(AF22/100))/K22</f>
        <v>0</v>
      </c>
      <c r="AH22" s="10">
        <f>ROUND(K22*ROUND(AE22,2),2)</f>
        <v>0</v>
      </c>
      <c r="AI22" s="10">
        <f>ROUND(AH22*((100+AF22)/100),2)</f>
        <v>0</v>
      </c>
    </row>
    <row r="23" spans="1:36" ht="13.5" customHeight="1" thickTop="1">
      <c r="A23" s="18" t="s">
        <v>71</v>
      </c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8" t="s">
        <v>72</v>
      </c>
      <c r="AG23" s="18"/>
      <c r="AH23" s="12">
        <f>SUM(AH22:AH22)</f>
        <v>0</v>
      </c>
      <c r="AI23" s="12">
        <f>SUM(AI22:AI22)</f>
        <v>0</v>
      </c>
      <c r="AJ23" s="11"/>
    </row>
    <row r="24" spans="1:36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5" ht="166.5" thickBot="1">
      <c r="A25" s="3">
        <v>11403</v>
      </c>
      <c r="B25" s="4" t="s">
        <v>110</v>
      </c>
      <c r="C25" s="4"/>
      <c r="D25" s="3">
        <v>27219</v>
      </c>
      <c r="E25" s="4" t="s">
        <v>56</v>
      </c>
      <c r="F25" s="4" t="s">
        <v>57</v>
      </c>
      <c r="G25" s="4" t="s">
        <v>58</v>
      </c>
      <c r="H25" s="4"/>
      <c r="I25" s="4" t="s">
        <v>111</v>
      </c>
      <c r="J25" s="4" t="s">
        <v>60</v>
      </c>
      <c r="K25" s="5">
        <v>1000</v>
      </c>
      <c r="L25" s="6">
        <v>40738</v>
      </c>
      <c r="M25" s="6">
        <v>40739</v>
      </c>
      <c r="N25" s="4">
        <v>119612</v>
      </c>
      <c r="O25" s="4" t="s">
        <v>112</v>
      </c>
      <c r="P25" s="4" t="s">
        <v>113</v>
      </c>
      <c r="Q25" s="4" t="s">
        <v>114</v>
      </c>
      <c r="R25" s="4">
        <v>7</v>
      </c>
      <c r="S25" s="4" t="s">
        <v>115</v>
      </c>
      <c r="T25" s="4" t="s">
        <v>116</v>
      </c>
      <c r="U25" s="3">
        <v>98951</v>
      </c>
      <c r="V25" s="4" t="s">
        <v>117</v>
      </c>
      <c r="W25" s="4" t="s">
        <v>118</v>
      </c>
      <c r="X25" s="4">
        <v>549494469</v>
      </c>
      <c r="Y25" s="4"/>
      <c r="Z25" s="7" t="s">
        <v>119</v>
      </c>
      <c r="AA25" s="4">
        <v>119612</v>
      </c>
      <c r="AB25" s="7"/>
      <c r="AC25" s="4">
        <v>1195</v>
      </c>
      <c r="AD25" s="4">
        <v>110001</v>
      </c>
      <c r="AE25" s="8"/>
      <c r="AF25" s="9"/>
      <c r="AG25" s="10">
        <f>((K25*AE25)*(AF25/100))/K25</f>
        <v>0</v>
      </c>
      <c r="AH25" s="10">
        <f>ROUND(K25*ROUND(AE25,2),2)</f>
        <v>0</v>
      </c>
      <c r="AI25" s="10">
        <f>ROUND(AH25*((100+AF25)/100),2)</f>
        <v>0</v>
      </c>
    </row>
    <row r="26" spans="1:36" ht="13.5" customHeight="1" thickTop="1">
      <c r="A26" s="18" t="s">
        <v>71</v>
      </c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8" t="s">
        <v>72</v>
      </c>
      <c r="AG26" s="18"/>
      <c r="AH26" s="12">
        <f>SUM(AH25:AH25)</f>
        <v>0</v>
      </c>
      <c r="AI26" s="12">
        <f>SUM(AI25:AI25)</f>
        <v>0</v>
      </c>
      <c r="AJ26" s="11"/>
    </row>
    <row r="27" spans="1:3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5" ht="115.5" thickBot="1">
      <c r="A28" s="3">
        <v>11437</v>
      </c>
      <c r="B28" s="4"/>
      <c r="C28" s="4" t="s">
        <v>120</v>
      </c>
      <c r="D28" s="3">
        <v>27432</v>
      </c>
      <c r="E28" s="4" t="s">
        <v>56</v>
      </c>
      <c r="F28" s="4" t="s">
        <v>57</v>
      </c>
      <c r="G28" s="4" t="s">
        <v>58</v>
      </c>
      <c r="H28" s="4"/>
      <c r="I28" s="4" t="s">
        <v>121</v>
      </c>
      <c r="J28" s="4" t="s">
        <v>60</v>
      </c>
      <c r="K28" s="5">
        <v>45</v>
      </c>
      <c r="L28" s="6">
        <v>40738</v>
      </c>
      <c r="M28" s="6">
        <v>40816</v>
      </c>
      <c r="N28" s="4">
        <v>560000</v>
      </c>
      <c r="O28" s="4" t="s">
        <v>122</v>
      </c>
      <c r="P28" s="4" t="s">
        <v>123</v>
      </c>
      <c r="Q28" s="4" t="s">
        <v>124</v>
      </c>
      <c r="R28" s="4">
        <v>4</v>
      </c>
      <c r="S28" s="4" t="s">
        <v>125</v>
      </c>
      <c r="T28" s="4">
        <v>433</v>
      </c>
      <c r="U28" s="3">
        <v>174842</v>
      </c>
      <c r="V28" s="4" t="s">
        <v>126</v>
      </c>
      <c r="W28" s="4" t="s">
        <v>127</v>
      </c>
      <c r="X28" s="4"/>
      <c r="Y28" s="4"/>
      <c r="Z28" s="7" t="s">
        <v>128</v>
      </c>
      <c r="AA28" s="4">
        <v>560000</v>
      </c>
      <c r="AB28" s="7"/>
      <c r="AC28" s="4">
        <v>8100</v>
      </c>
      <c r="AD28" s="4">
        <v>560000</v>
      </c>
      <c r="AE28" s="8"/>
      <c r="AF28" s="9"/>
      <c r="AG28" s="10">
        <f>((K28*AE28)*(AF28/100))/K28</f>
        <v>0</v>
      </c>
      <c r="AH28" s="10">
        <f>ROUND(K28*ROUND(AE28,2),2)</f>
        <v>0</v>
      </c>
      <c r="AI28" s="10">
        <f>ROUND(AH28*((100+AF28)/100),2)</f>
        <v>0</v>
      </c>
    </row>
    <row r="29" spans="1:36" ht="13.5" customHeight="1" thickTop="1">
      <c r="A29" s="18" t="s">
        <v>71</v>
      </c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8" t="s">
        <v>72</v>
      </c>
      <c r="AG29" s="18"/>
      <c r="AH29" s="12">
        <f>SUM(AH28:AH28)</f>
        <v>0</v>
      </c>
      <c r="AI29" s="12">
        <f>SUM(AI28:AI28)</f>
        <v>0</v>
      </c>
      <c r="AJ29" s="11"/>
    </row>
    <row r="30" spans="1:3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25.5">
      <c r="A31" s="3">
        <v>11412</v>
      </c>
      <c r="B31" s="4"/>
      <c r="C31" s="4"/>
      <c r="D31" s="3">
        <v>27576</v>
      </c>
      <c r="E31" s="4" t="s">
        <v>56</v>
      </c>
      <c r="F31" s="4" t="s">
        <v>129</v>
      </c>
      <c r="G31" s="4" t="s">
        <v>167</v>
      </c>
      <c r="H31" s="4"/>
      <c r="I31" s="4" t="s">
        <v>131</v>
      </c>
      <c r="J31" s="4" t="s">
        <v>60</v>
      </c>
      <c r="K31" s="5">
        <v>500</v>
      </c>
      <c r="L31" s="6">
        <v>40765</v>
      </c>
      <c r="M31" s="6">
        <v>40816</v>
      </c>
      <c r="N31" s="4">
        <v>994200</v>
      </c>
      <c r="O31" s="4" t="s">
        <v>61</v>
      </c>
      <c r="P31" s="4" t="s">
        <v>62</v>
      </c>
      <c r="Q31" s="4" t="s">
        <v>63</v>
      </c>
      <c r="R31" s="4">
        <v>3</v>
      </c>
      <c r="S31" s="4" t="s">
        <v>67</v>
      </c>
      <c r="T31" s="4">
        <v>321</v>
      </c>
      <c r="U31" s="3">
        <v>111378</v>
      </c>
      <c r="V31" s="4" t="s">
        <v>132</v>
      </c>
      <c r="W31" s="4" t="s">
        <v>133</v>
      </c>
      <c r="X31" s="4">
        <v>549495367</v>
      </c>
      <c r="Y31" s="4"/>
      <c r="Z31" s="7" t="s">
        <v>134</v>
      </c>
      <c r="AA31" s="4">
        <v>994200</v>
      </c>
      <c r="AB31" s="7"/>
      <c r="AC31" s="4">
        <v>1590</v>
      </c>
      <c r="AD31" s="4"/>
      <c r="AE31" s="8"/>
      <c r="AF31" s="9"/>
      <c r="AG31" s="10">
        <f>((K31*AE31)*(AF31/100))/K31</f>
        <v>0</v>
      </c>
      <c r="AH31" s="10">
        <f>ROUND(K31*ROUND(AE31,2),2)</f>
        <v>0</v>
      </c>
      <c r="AI31" s="10">
        <f>ROUND(AH31*((100+AF31)/100),2)</f>
        <v>0</v>
      </c>
      <c r="AJ31" t="str">
        <f>HYPERLINK("27576.doc","27576.doc")</f>
        <v>27576.doc</v>
      </c>
    </row>
    <row r="32" spans="1:36" ht="26.25" thickBot="1">
      <c r="A32" s="3">
        <v>11412</v>
      </c>
      <c r="B32" s="4"/>
      <c r="C32" s="4"/>
      <c r="D32" s="3">
        <v>27578</v>
      </c>
      <c r="E32" s="4" t="s">
        <v>56</v>
      </c>
      <c r="F32" s="4" t="s">
        <v>129</v>
      </c>
      <c r="G32" s="4" t="s">
        <v>168</v>
      </c>
      <c r="H32" s="4"/>
      <c r="I32" s="4" t="s">
        <v>131</v>
      </c>
      <c r="J32" s="4" t="s">
        <v>60</v>
      </c>
      <c r="K32" s="5">
        <v>100</v>
      </c>
      <c r="L32" s="6">
        <v>40765</v>
      </c>
      <c r="M32" s="6">
        <v>40816</v>
      </c>
      <c r="N32" s="4">
        <v>994200</v>
      </c>
      <c r="O32" s="4" t="s">
        <v>61</v>
      </c>
      <c r="P32" s="4" t="s">
        <v>62</v>
      </c>
      <c r="Q32" s="4" t="s">
        <v>63</v>
      </c>
      <c r="R32" s="4">
        <v>3</v>
      </c>
      <c r="S32" s="4" t="s">
        <v>67</v>
      </c>
      <c r="T32" s="4">
        <v>321</v>
      </c>
      <c r="U32" s="3">
        <v>111378</v>
      </c>
      <c r="V32" s="4" t="s">
        <v>132</v>
      </c>
      <c r="W32" s="4" t="s">
        <v>133</v>
      </c>
      <c r="X32" s="4">
        <v>549495367</v>
      </c>
      <c r="Y32" s="4"/>
      <c r="Z32" s="7" t="s">
        <v>134</v>
      </c>
      <c r="AA32" s="4">
        <v>994200</v>
      </c>
      <c r="AB32" s="7"/>
      <c r="AC32" s="4">
        <v>1590</v>
      </c>
      <c r="AD32" s="4"/>
      <c r="AE32" s="8"/>
      <c r="AF32" s="9"/>
      <c r="AG32" s="10">
        <f>((K32*AE32)*(AF32/100))/K32</f>
        <v>0</v>
      </c>
      <c r="AH32" s="10">
        <f>ROUND(K32*ROUND(AE32,2),2)</f>
        <v>0</v>
      </c>
      <c r="AI32" s="10">
        <f>ROUND(AH32*((100+AF32)/100),2)</f>
        <v>0</v>
      </c>
      <c r="AJ32" s="17" t="str">
        <f>HYPERLINK("27578.doc","27578.doc")</f>
        <v>27578.doc</v>
      </c>
    </row>
    <row r="33" spans="1:36" ht="13.5" customHeight="1" thickTop="1">
      <c r="A33" s="18" t="s">
        <v>71</v>
      </c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8" t="s">
        <v>72</v>
      </c>
      <c r="AG33" s="18"/>
      <c r="AH33" s="12">
        <f>SUM(AH31:AH32)</f>
        <v>0</v>
      </c>
      <c r="AI33" s="12">
        <f>SUM(AI31:AI32)</f>
        <v>0</v>
      </c>
      <c r="AJ33" s="11"/>
    </row>
    <row r="34" spans="1:3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5" ht="90" thickBot="1">
      <c r="A35" s="3">
        <v>11443</v>
      </c>
      <c r="B35" s="4" t="s">
        <v>135</v>
      </c>
      <c r="C35" s="4" t="s">
        <v>136</v>
      </c>
      <c r="D35" s="3">
        <v>27502</v>
      </c>
      <c r="E35" s="4" t="s">
        <v>56</v>
      </c>
      <c r="F35" s="4" t="s">
        <v>90</v>
      </c>
      <c r="G35" s="4" t="s">
        <v>91</v>
      </c>
      <c r="H35" s="4"/>
      <c r="I35" s="4" t="s">
        <v>137</v>
      </c>
      <c r="J35" s="4" t="s">
        <v>60</v>
      </c>
      <c r="K35" s="5">
        <v>50</v>
      </c>
      <c r="L35" s="6">
        <v>40738</v>
      </c>
      <c r="M35" s="6">
        <v>40738</v>
      </c>
      <c r="N35" s="4">
        <v>110513</v>
      </c>
      <c r="O35" s="4" t="s">
        <v>138</v>
      </c>
      <c r="P35" s="4" t="s">
        <v>139</v>
      </c>
      <c r="Q35" s="4" t="s">
        <v>106</v>
      </c>
      <c r="R35" s="4">
        <v>3</v>
      </c>
      <c r="S35" s="4" t="s">
        <v>140</v>
      </c>
      <c r="T35" s="4" t="s">
        <v>141</v>
      </c>
      <c r="U35" s="3">
        <v>135370</v>
      </c>
      <c r="V35" s="4" t="s">
        <v>100</v>
      </c>
      <c r="W35" s="4" t="s">
        <v>101</v>
      </c>
      <c r="X35" s="4">
        <v>549494808</v>
      </c>
      <c r="Y35" s="4" t="s">
        <v>136</v>
      </c>
      <c r="Z35" s="7" t="s">
        <v>142</v>
      </c>
      <c r="AA35" s="4">
        <v>110513</v>
      </c>
      <c r="AB35" s="7"/>
      <c r="AC35" s="4">
        <v>1111</v>
      </c>
      <c r="AD35" s="4">
        <v>110001</v>
      </c>
      <c r="AE35" s="8"/>
      <c r="AF35" s="9"/>
      <c r="AG35" s="10">
        <f>((K35*AE35)*(AF35/100))/K35</f>
        <v>0</v>
      </c>
      <c r="AH35" s="10">
        <f>ROUND(K35*ROUND(AE35,2),2)</f>
        <v>0</v>
      </c>
      <c r="AI35" s="10">
        <f>ROUND(AH35*((100+AF35)/100),2)</f>
        <v>0</v>
      </c>
    </row>
    <row r="36" spans="1:36" ht="13.5" customHeight="1" thickTop="1">
      <c r="A36" s="18" t="s">
        <v>71</v>
      </c>
      <c r="B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8" t="s">
        <v>72</v>
      </c>
      <c r="AG36" s="18"/>
      <c r="AH36" s="12">
        <f>SUM(AH35:AH35)</f>
        <v>0</v>
      </c>
      <c r="AI36" s="12">
        <f>SUM(AI35:AI35)</f>
        <v>0</v>
      </c>
      <c r="AJ36" s="11"/>
    </row>
    <row r="37" spans="1:3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76.5">
      <c r="A38" s="3">
        <v>11447</v>
      </c>
      <c r="B38" s="4"/>
      <c r="C38" s="4"/>
      <c r="D38" s="3">
        <v>27577</v>
      </c>
      <c r="E38" s="4" t="s">
        <v>56</v>
      </c>
      <c r="F38" s="4" t="s">
        <v>129</v>
      </c>
      <c r="G38" s="4" t="s">
        <v>130</v>
      </c>
      <c r="H38" s="4"/>
      <c r="I38" s="4" t="s">
        <v>145</v>
      </c>
      <c r="J38" s="4" t="s">
        <v>60</v>
      </c>
      <c r="K38" s="5">
        <v>5000</v>
      </c>
      <c r="L38" s="6">
        <v>40770</v>
      </c>
      <c r="M38" s="6">
        <v>40786</v>
      </c>
      <c r="N38" s="4">
        <v>820000</v>
      </c>
      <c r="O38" s="4" t="s">
        <v>146</v>
      </c>
      <c r="P38" s="4" t="s">
        <v>105</v>
      </c>
      <c r="Q38" s="4" t="s">
        <v>106</v>
      </c>
      <c r="R38" s="4"/>
      <c r="S38" s="4" t="s">
        <v>147</v>
      </c>
      <c r="T38" s="4" t="s">
        <v>147</v>
      </c>
      <c r="U38" s="3">
        <v>9467</v>
      </c>
      <c r="V38" s="4" t="s">
        <v>143</v>
      </c>
      <c r="W38" s="4" t="s">
        <v>144</v>
      </c>
      <c r="X38" s="4">
        <v>549497509</v>
      </c>
      <c r="Y38" s="4" t="s">
        <v>148</v>
      </c>
      <c r="Z38" s="7" t="s">
        <v>149</v>
      </c>
      <c r="AA38" s="4">
        <v>824000</v>
      </c>
      <c r="AB38" s="7"/>
      <c r="AC38" s="4">
        <v>1111</v>
      </c>
      <c r="AD38" s="4"/>
      <c r="AE38" s="8"/>
      <c r="AF38" s="9"/>
      <c r="AG38" s="10">
        <f>((K38*AE38)*(AF38/100))/K38</f>
        <v>0</v>
      </c>
      <c r="AH38" s="10">
        <f>ROUND(K38*ROUND(AE38,2),2)</f>
        <v>0</v>
      </c>
      <c r="AI38" s="10">
        <f>ROUND(AH38*((100+AF38)/100),2)</f>
        <v>0</v>
      </c>
      <c r="AJ38" t="str">
        <f>HYPERLINK("27577.doc","27577.doc")</f>
        <v>27577.doc</v>
      </c>
    </row>
    <row r="39" spans="1:36" ht="90" thickBot="1">
      <c r="A39" s="3">
        <v>11447</v>
      </c>
      <c r="B39" s="4"/>
      <c r="C39" s="4"/>
      <c r="D39" s="3">
        <v>27595</v>
      </c>
      <c r="E39" s="4" t="s">
        <v>56</v>
      </c>
      <c r="F39" s="4" t="s">
        <v>129</v>
      </c>
      <c r="G39" s="4" t="s">
        <v>130</v>
      </c>
      <c r="H39" s="4"/>
      <c r="I39" s="4" t="s">
        <v>150</v>
      </c>
      <c r="J39" s="4" t="s">
        <v>60</v>
      </c>
      <c r="K39" s="5">
        <v>5000</v>
      </c>
      <c r="L39" s="6">
        <v>40770</v>
      </c>
      <c r="M39" s="6">
        <v>40786</v>
      </c>
      <c r="N39" s="4">
        <v>820000</v>
      </c>
      <c r="O39" s="4" t="s">
        <v>146</v>
      </c>
      <c r="P39" s="4" t="s">
        <v>105</v>
      </c>
      <c r="Q39" s="4" t="s">
        <v>106</v>
      </c>
      <c r="R39" s="4"/>
      <c r="S39" s="4" t="s">
        <v>147</v>
      </c>
      <c r="T39" s="4" t="s">
        <v>147</v>
      </c>
      <c r="U39" s="3">
        <v>9467</v>
      </c>
      <c r="V39" s="4" t="s">
        <v>143</v>
      </c>
      <c r="W39" s="4" t="s">
        <v>144</v>
      </c>
      <c r="X39" s="4">
        <v>549497509</v>
      </c>
      <c r="Y39" s="4" t="s">
        <v>151</v>
      </c>
      <c r="Z39" s="7" t="s">
        <v>149</v>
      </c>
      <c r="AA39" s="4">
        <v>824000</v>
      </c>
      <c r="AB39" s="7"/>
      <c r="AC39" s="4">
        <v>1111</v>
      </c>
      <c r="AD39" s="4"/>
      <c r="AE39" s="8"/>
      <c r="AF39" s="9"/>
      <c r="AG39" s="10">
        <f>((K39*AE39)*(AF39/100))/K39</f>
        <v>0</v>
      </c>
      <c r="AH39" s="10">
        <f>ROUND(K39*ROUND(AE39,2),2)</f>
        <v>0</v>
      </c>
      <c r="AI39" s="10">
        <f>ROUND(AH39*((100+AF39)/100),2)</f>
        <v>0</v>
      </c>
      <c r="AJ39" t="str">
        <f>HYPERLINK("27595.doc","27595.doc")</f>
        <v>27595.doc</v>
      </c>
    </row>
    <row r="40" spans="1:36" ht="13.5" customHeight="1" thickTop="1">
      <c r="A40" s="18" t="s">
        <v>71</v>
      </c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8" t="s">
        <v>72</v>
      </c>
      <c r="AG40" s="18"/>
      <c r="AH40" s="12">
        <f>SUM(AH38:AH39)</f>
        <v>0</v>
      </c>
      <c r="AI40" s="12">
        <f>SUM(AI38:AI39)</f>
        <v>0</v>
      </c>
      <c r="AJ40" s="11"/>
    </row>
    <row r="41" spans="1:3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3.5" thickBot="1">
      <c r="A42" s="3">
        <v>11452</v>
      </c>
      <c r="B42" s="4"/>
      <c r="C42" s="4"/>
      <c r="D42" s="3">
        <v>27628</v>
      </c>
      <c r="E42" s="4" t="s">
        <v>56</v>
      </c>
      <c r="F42" s="4" t="s">
        <v>129</v>
      </c>
      <c r="G42" s="4" t="s">
        <v>130</v>
      </c>
      <c r="H42" s="4"/>
      <c r="I42" s="4" t="s">
        <v>152</v>
      </c>
      <c r="J42" s="4" t="s">
        <v>60</v>
      </c>
      <c r="K42" s="5">
        <v>45000</v>
      </c>
      <c r="L42" s="6">
        <v>40791</v>
      </c>
      <c r="M42" s="6">
        <v>40806</v>
      </c>
      <c r="N42" s="4">
        <v>994200</v>
      </c>
      <c r="O42" s="4" t="s">
        <v>61</v>
      </c>
      <c r="P42" s="4" t="s">
        <v>62</v>
      </c>
      <c r="Q42" s="4" t="s">
        <v>63</v>
      </c>
      <c r="R42" s="4">
        <v>3</v>
      </c>
      <c r="S42" s="4" t="s">
        <v>153</v>
      </c>
      <c r="T42" s="4">
        <v>316</v>
      </c>
      <c r="U42" s="3">
        <v>144596</v>
      </c>
      <c r="V42" s="4" t="s">
        <v>68</v>
      </c>
      <c r="W42" s="4" t="s">
        <v>69</v>
      </c>
      <c r="X42" s="4">
        <v>549496958</v>
      </c>
      <c r="Y42" s="4" t="s">
        <v>154</v>
      </c>
      <c r="Z42" s="7" t="s">
        <v>66</v>
      </c>
      <c r="AA42" s="4">
        <v>994200</v>
      </c>
      <c r="AB42" s="7"/>
      <c r="AC42" s="4">
        <v>1521</v>
      </c>
      <c r="AD42" s="4"/>
      <c r="AE42" s="8"/>
      <c r="AF42" s="9"/>
      <c r="AG42" s="10">
        <f>((K42*AE42)*(AF42/100))/K42</f>
        <v>0</v>
      </c>
      <c r="AH42" s="10">
        <f>ROUND(K42*ROUND(AE42,2),2)</f>
        <v>0</v>
      </c>
      <c r="AI42" s="10">
        <f>ROUND(AH42*((100+AF42)/100),2)</f>
        <v>0</v>
      </c>
      <c r="AJ42" t="str">
        <f>HYPERLINK("27628.doc","27628.doc")</f>
        <v>27628.doc</v>
      </c>
    </row>
    <row r="43" spans="1:36" ht="13.5" customHeight="1" thickTop="1">
      <c r="A43" s="18" t="s">
        <v>71</v>
      </c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8" t="s">
        <v>72</v>
      </c>
      <c r="AG43" s="18"/>
      <c r="AH43" s="12">
        <f>SUM(AH42:AH42)</f>
        <v>0</v>
      </c>
      <c r="AI43" s="12">
        <f>SUM(AI42:AI42)</f>
        <v>0</v>
      </c>
      <c r="AJ43" s="11"/>
    </row>
    <row r="44" spans="1:3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5" ht="141" thickBot="1">
      <c r="A45" s="3">
        <v>11778</v>
      </c>
      <c r="B45" s="4" t="s">
        <v>161</v>
      </c>
      <c r="C45" s="4"/>
      <c r="D45" s="3">
        <v>28115</v>
      </c>
      <c r="E45" s="4" t="s">
        <v>56</v>
      </c>
      <c r="F45" s="4" t="s">
        <v>57</v>
      </c>
      <c r="G45" s="4" t="s">
        <v>58</v>
      </c>
      <c r="H45" s="4"/>
      <c r="I45" s="4" t="s">
        <v>155</v>
      </c>
      <c r="J45" s="4" t="s">
        <v>60</v>
      </c>
      <c r="K45" s="5">
        <v>500</v>
      </c>
      <c r="L45" s="6">
        <v>40738</v>
      </c>
      <c r="M45" s="6">
        <v>40816</v>
      </c>
      <c r="N45" s="4">
        <v>560000</v>
      </c>
      <c r="O45" s="4" t="s">
        <v>122</v>
      </c>
      <c r="P45" s="4" t="s">
        <v>123</v>
      </c>
      <c r="Q45" s="4" t="s">
        <v>124</v>
      </c>
      <c r="R45" s="4">
        <v>3</v>
      </c>
      <c r="S45" s="4" t="s">
        <v>156</v>
      </c>
      <c r="T45" s="4">
        <v>314</v>
      </c>
      <c r="U45" s="3">
        <v>826</v>
      </c>
      <c r="V45" s="4" t="s">
        <v>157</v>
      </c>
      <c r="W45" s="4" t="s">
        <v>158</v>
      </c>
      <c r="X45" s="4">
        <v>549493546</v>
      </c>
      <c r="Y45" s="4"/>
      <c r="Z45" s="7" t="s">
        <v>159</v>
      </c>
      <c r="AA45" s="4">
        <v>560000</v>
      </c>
      <c r="AB45" s="7"/>
      <c r="AC45" s="4">
        <v>1111</v>
      </c>
      <c r="AD45" s="4">
        <v>560000</v>
      </c>
      <c r="AE45" s="8"/>
      <c r="AF45" s="9"/>
      <c r="AG45" s="10">
        <f>((K45*AE45)*(AF45/100))/K45</f>
        <v>0</v>
      </c>
      <c r="AH45" s="10">
        <f>ROUND(K45*ROUND(AE45,2),2)</f>
        <v>0</v>
      </c>
      <c r="AI45" s="10">
        <f>ROUND(AH45*((100+AF45)/100),2)</f>
        <v>0</v>
      </c>
    </row>
    <row r="46" spans="1:36" ht="13.5" customHeight="1" thickTop="1">
      <c r="A46" s="18" t="s">
        <v>71</v>
      </c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8" t="s">
        <v>72</v>
      </c>
      <c r="AG46" s="18"/>
      <c r="AH46" s="12">
        <f>SUM(AH45:AH45)</f>
        <v>0</v>
      </c>
      <c r="AI46" s="12">
        <f>SUM(AI45:AI45)</f>
        <v>0</v>
      </c>
      <c r="AJ46" s="11"/>
    </row>
    <row r="47" spans="1:36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9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 t="s">
        <v>160</v>
      </c>
      <c r="AG48" s="20"/>
      <c r="AH48" s="15">
        <f>(0)+SUM(AH9,AH17,AH20,AH23,AH26,AH29,AH33,AH36,AH40,AH43,AH46)</f>
        <v>0</v>
      </c>
      <c r="AI48" s="15">
        <f>(0)+SUM(AI9,AI17,AI20,AI23,AI26,AI29,AI33,AI36,AI40,AI43,AI46)</f>
        <v>0</v>
      </c>
      <c r="AJ48" s="14"/>
    </row>
    <row r="49" spans="1:36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</sheetData>
  <mergeCells count="32">
    <mergeCell ref="A1:AJ1"/>
    <mergeCell ref="A3:C3"/>
    <mergeCell ref="D3:AJ3"/>
    <mergeCell ref="A4:M4"/>
    <mergeCell ref="N4:T4"/>
    <mergeCell ref="U4:Y4"/>
    <mergeCell ref="Z4:AD4"/>
    <mergeCell ref="AE4:AJ4"/>
    <mergeCell ref="A9:B9"/>
    <mergeCell ref="AF9:AG9"/>
    <mergeCell ref="A17:B17"/>
    <mergeCell ref="AF17:AG17"/>
    <mergeCell ref="A20:B20"/>
    <mergeCell ref="AF20:AG20"/>
    <mergeCell ref="A23:B23"/>
    <mergeCell ref="AF23:AG23"/>
    <mergeCell ref="A26:B26"/>
    <mergeCell ref="AF26:AG26"/>
    <mergeCell ref="A29:B29"/>
    <mergeCell ref="AF29:AG29"/>
    <mergeCell ref="A33:B33"/>
    <mergeCell ref="AF33:AG33"/>
    <mergeCell ref="A36:B36"/>
    <mergeCell ref="AF36:AG36"/>
    <mergeCell ref="A40:B40"/>
    <mergeCell ref="AF40:AG40"/>
    <mergeCell ref="A43:B43"/>
    <mergeCell ref="AF43:AG43"/>
    <mergeCell ref="A46:B46"/>
    <mergeCell ref="AF46:AG46"/>
    <mergeCell ref="A48:AE48"/>
    <mergeCell ref="AF48:AG4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8515625" style="0" customWidth="1"/>
    <col min="2" max="2" width="37.421875" style="0" customWidth="1"/>
    <col min="3" max="3" width="18.7109375" style="0" customWidth="1"/>
    <col min="4" max="4" width="29.28125" style="0" customWidth="1"/>
    <col min="5" max="5" width="36.28125" style="0" customWidth="1"/>
    <col min="6" max="6" width="25.7109375" style="0" customWidth="1"/>
    <col min="7" max="7" width="76.140625" style="0" customWidth="1"/>
    <col min="8" max="8" width="24.57421875" style="0" customWidth="1"/>
    <col min="9" max="9" width="21.140625" style="0" customWidth="1"/>
    <col min="10" max="10" width="24.57421875" style="0" customWidth="1"/>
    <col min="11" max="11" width="50.421875" style="0" customWidth="1"/>
    <col min="12" max="12" width="0" style="0" hidden="1" customWidth="1"/>
    <col min="13" max="13" width="65.57421875" style="0" customWidth="1"/>
    <col min="14" max="14" width="46.8515625" style="0" customWidth="1"/>
    <col min="15" max="15" width="23.421875" style="0" customWidth="1"/>
    <col min="16" max="16" width="12.8515625" style="0" customWidth="1"/>
    <col min="17" max="17" width="37.421875" style="0" customWidth="1"/>
    <col min="18" max="18" width="32.8515625" style="0" customWidth="1"/>
    <col min="19" max="19" width="21.140625" style="0" customWidth="1"/>
    <col min="20" max="20" width="37.421875" style="0" customWidth="1"/>
    <col min="21" max="21" width="36.28125" style="0" customWidth="1"/>
    <col min="22" max="22" width="38.7109375" style="0" customWidth="1"/>
    <col min="23" max="23" width="9.421875" style="0" customWidth="1"/>
    <col min="24" max="24" width="32.8515625" style="0" customWidth="1"/>
    <col min="25" max="25" width="19.8515625" style="0" customWidth="1"/>
    <col min="26" max="26" width="27.00390625" style="0" customWidth="1"/>
    <col min="27" max="27" width="37.421875" style="0" customWidth="1"/>
    <col min="28" max="28" width="49.28125" style="0" customWidth="1"/>
    <col min="29" max="29" width="37.421875" style="0" customWidth="1"/>
    <col min="30" max="30" width="69.140625" style="0" customWidth="1"/>
    <col min="31" max="31" width="56.28125" style="0" customWidth="1"/>
    <col min="32" max="32" width="12.8515625" style="0" customWidth="1"/>
    <col min="33" max="33" width="14.00390625" style="0" customWidth="1"/>
    <col min="34" max="34" width="16.421875" style="0" customWidth="1"/>
    <col min="35" max="35" width="9.421875" style="0" customWidth="1"/>
    <col min="36" max="36" width="16.421875" style="0" customWidth="1"/>
    <col min="37" max="37" width="28.140625" style="0" customWidth="1"/>
    <col min="38" max="38" width="18.7109375" style="0" customWidth="1"/>
    <col min="39" max="39" width="23.421875" style="0" customWidth="1"/>
    <col min="40" max="40" width="34.00390625" style="0" customWidth="1"/>
    <col min="41" max="41" width="41.00390625" style="0" customWidth="1"/>
    <col min="42" max="42" width="30.421875" style="0" customWidth="1"/>
    <col min="43" max="43" width="21.140625" style="0" customWidth="1"/>
    <col min="44" max="44" width="11.7109375" style="0" customWidth="1"/>
    <col min="45" max="45" width="15.28125" style="0" customWidth="1"/>
    <col min="46" max="47" width="27.00390625" style="0" customWidth="1"/>
    <col min="48" max="48" width="15.28125" style="0" customWidth="1"/>
    <col min="49" max="49" width="23.421875" style="0" customWidth="1"/>
    <col min="50" max="51" width="17.57421875" style="0" customWidth="1"/>
  </cols>
  <sheetData>
    <row r="1" spans="1:48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</row>
    <row r="2" spans="1:4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16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 t="s">
        <v>3</v>
      </c>
      <c r="T4" s="25"/>
      <c r="U4" s="25"/>
      <c r="V4" s="25"/>
      <c r="W4" s="25"/>
      <c r="X4" s="25"/>
      <c r="Y4" s="25"/>
      <c r="Z4" s="24"/>
      <c r="AA4" s="24"/>
      <c r="AB4" s="24"/>
      <c r="AC4" s="24"/>
      <c r="AD4" s="24"/>
      <c r="AE4" s="24"/>
      <c r="AF4" s="25" t="s">
        <v>4</v>
      </c>
      <c r="AG4" s="25"/>
      <c r="AH4" s="25"/>
      <c r="AI4" s="25"/>
      <c r="AJ4" s="25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51" ht="69.7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/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X5" s="2" t="s">
        <v>52</v>
      </c>
      <c r="AY5" s="2" t="s">
        <v>53</v>
      </c>
    </row>
  </sheetData>
  <sheetProtection sheet="1"/>
  <mergeCells count="8">
    <mergeCell ref="A1:AV1"/>
    <mergeCell ref="A3:G3"/>
    <mergeCell ref="H3:AV3"/>
    <mergeCell ref="A4:R4"/>
    <mergeCell ref="S4:Y4"/>
    <mergeCell ref="Z4:AE4"/>
    <mergeCell ref="AF4:AJ4"/>
    <mergeCell ref="AK4:AV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2011-06-09T07:59:09Z</dcterms:created>
  <dcterms:modified xsi:type="dcterms:W3CDTF">2011-06-14T12:13:41Z</dcterms:modified>
  <cp:category/>
  <cp:version/>
  <cp:contentType/>
  <cp:contentStatus/>
</cp:coreProperties>
</file>