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1250" activeTab="0"/>
  </bookViews>
  <sheets>
    <sheet name="Odpady" sheetId="1" r:id="rId1"/>
  </sheets>
  <definedNames/>
  <calcPr calcId="145621"/>
</workbook>
</file>

<file path=xl/sharedStrings.xml><?xml version="1.0" encoding="utf-8"?>
<sst xmlns="http://schemas.openxmlformats.org/spreadsheetml/2006/main" count="177" uniqueCount="127">
  <si>
    <t>Četnost svozu</t>
  </si>
  <si>
    <t>Velikost nádoby</t>
  </si>
  <si>
    <t>120 l</t>
  </si>
  <si>
    <t>240 l</t>
  </si>
  <si>
    <t>1100 l</t>
  </si>
  <si>
    <t>1 x za 7 dní</t>
  </si>
  <si>
    <t>2 x za 7 dní</t>
  </si>
  <si>
    <t>1 x za 14 dnů</t>
  </si>
  <si>
    <t>4x za 7 dnů</t>
  </si>
  <si>
    <t>b) Tříděný komunální odpad</t>
  </si>
  <si>
    <t>2x za 7 dní</t>
  </si>
  <si>
    <t>1 x za měsíc</t>
  </si>
  <si>
    <t>2. Nebezpečný odpad</t>
  </si>
  <si>
    <t>06 03 15</t>
  </si>
  <si>
    <t>Oxidy kovů obsahující těžké kovy</t>
  </si>
  <si>
    <t>06 04 03</t>
  </si>
  <si>
    <t>Odpady obsahující arsen</t>
  </si>
  <si>
    <t>06 04 05</t>
  </si>
  <si>
    <t>07 07 03</t>
  </si>
  <si>
    <t>07 07 04</t>
  </si>
  <si>
    <t xml:space="preserve">09 01 01 </t>
  </si>
  <si>
    <t>09 01 04</t>
  </si>
  <si>
    <t>Roztoky ustalovačů</t>
  </si>
  <si>
    <t>13 02 05</t>
  </si>
  <si>
    <t>14 06 02</t>
  </si>
  <si>
    <t>15 01 10</t>
  </si>
  <si>
    <t>15 02 02</t>
  </si>
  <si>
    <t>16 02 13</t>
  </si>
  <si>
    <t>16 05 07</t>
  </si>
  <si>
    <t>16 05 08</t>
  </si>
  <si>
    <t>16 06 02</t>
  </si>
  <si>
    <t>18 01 03</t>
  </si>
  <si>
    <t>18 01 06</t>
  </si>
  <si>
    <t>18 01 08</t>
  </si>
  <si>
    <t>Nepoužitelná cystostatika</t>
  </si>
  <si>
    <t>18 01 09</t>
  </si>
  <si>
    <t>18 02 02</t>
  </si>
  <si>
    <t>18 02 05</t>
  </si>
  <si>
    <t>Chemikálie sestávající z nebezpečných látek nebo tyto látky obsahující</t>
  </si>
  <si>
    <t>19 08 13</t>
  </si>
  <si>
    <t>20 01 14</t>
  </si>
  <si>
    <t>Kyseliny</t>
  </si>
  <si>
    <t>20 01 15</t>
  </si>
  <si>
    <t>Zásady</t>
  </si>
  <si>
    <t>20 01 17</t>
  </si>
  <si>
    <t>Fotochemikálie</t>
  </si>
  <si>
    <t>20 01 21</t>
  </si>
  <si>
    <t>20 01 35</t>
  </si>
  <si>
    <t>Kód odpadu</t>
  </si>
  <si>
    <t>Druh odpadu</t>
  </si>
  <si>
    <t>Cena za likvidaci 1t odpadu:</t>
  </si>
  <si>
    <t>Odpady obsahující jiné těžké kovy</t>
  </si>
  <si>
    <t>Organická halogenová rozpouštědla, promývací kapaliny a matečné louhy</t>
  </si>
  <si>
    <t>Jiná organická rozpouštědla, promývací kapaliny a matečné louhy</t>
  </si>
  <si>
    <t>Vodné roztoky vývojek a aktivátorů</t>
  </si>
  <si>
    <t>Nechlorované minerální motorové, převodové a mazací oleje</t>
  </si>
  <si>
    <t>Jiná halogenová rozpouštědla a směsi rozpouštědel</t>
  </si>
  <si>
    <t>Obaly obsahující zbytky nebezpečných látek nebo oaly těmito látkami znečištěné</t>
  </si>
  <si>
    <t>Absorpční činidla, filtrační materiály (vč. olejových filtrů jinak blíže neurčených), čístící tkaniny a ochranné oděvy znečištěné nebezpečnými látkami</t>
  </si>
  <si>
    <t>Vyřazené zařízení obsahující nebezpečné látky neuvedená pod čísly 16 02 09 až 16 02 12</t>
  </si>
  <si>
    <t>Vyřazené anorganické chemikálie, které jsou nebo obsahují nebezpečné látky</t>
  </si>
  <si>
    <t>Vyřazené organické chemikálie, které jsou nebo obsahují nebezpečné látky</t>
  </si>
  <si>
    <t>Nikl-kadmiové baterie a akumulátory</t>
  </si>
  <si>
    <t>Odpady, na jejichž sběr a odstraňování jsou kladeny zvláštní požadavky s ohledem na prevenci infekce</t>
  </si>
  <si>
    <t>Chemikálie, které jsou nebo obsahují nebezpečné látky</t>
  </si>
  <si>
    <t>Jiná nepoužitá  léčiva neuvedená pod číslem 18 01 08</t>
  </si>
  <si>
    <t>Kaly z jiných způsobů čištění průmyslových odpadních vod obsahující nebezpečné látky</t>
  </si>
  <si>
    <t>Zářivky, jiný odpad obsahující rtuť</t>
  </si>
  <si>
    <t>Vyřazené elektrické a elektronické zařízení obsahující nebezpečné látky neuvedené pod čísly 20 01 21 a 20 01 23</t>
  </si>
  <si>
    <t>20 01 33</t>
  </si>
  <si>
    <t>Baterie a akumulátory, zařazené pod čísly 16 06 01, 16 06  02 nebo pod číslem 16 06 03 a netříděné baterie a akumulátory obsahující tyto baterie</t>
  </si>
  <si>
    <t>3. Ostatní odpad</t>
  </si>
  <si>
    <r>
      <t xml:space="preserve">Cena za svoz </t>
    </r>
    <r>
      <rPr>
        <sz val="11"/>
        <color theme="1"/>
        <rFont val="Calibri"/>
        <family val="2"/>
        <scheme val="minor"/>
      </rPr>
      <t>(veškeré náklady, vč. poskytnutí odpadových nádob, vyjma nákladů na likvidaci odpadu)</t>
    </r>
  </si>
  <si>
    <t>02 01 03</t>
  </si>
  <si>
    <t>02 01 06</t>
  </si>
  <si>
    <t>20 03 07</t>
  </si>
  <si>
    <t>Odpad rostlinných pletiv</t>
  </si>
  <si>
    <t>Objemný odpad</t>
  </si>
  <si>
    <t>Zvířecí trus, moč a hnůj (včetně znečištěné slámy), kapalné odpady, soustřeďované odděleně a zpracované mimo místo vzniku</t>
  </si>
  <si>
    <t>4. Spotřební materiál (nerecyklované nádoby na infekční odpad)</t>
  </si>
  <si>
    <t>Spotřební materiál</t>
  </si>
  <si>
    <t>Cena za 1 ks v Kč bez DPH</t>
  </si>
  <si>
    <t>Kapalný infekční odpad - barel o objemu 20 litrů</t>
  </si>
  <si>
    <t>Tuhý infekční odpad - clinic box o objemu 30 litrů</t>
  </si>
  <si>
    <t>Tuhý infekční odpad - clinic box o objemu 60 litrů</t>
  </si>
  <si>
    <t>Pytel na inekční odpad, minimální tloušťka stěny 0,2 mm, objem 120 l</t>
  </si>
  <si>
    <t>Roční modelové náklady</t>
  </si>
  <si>
    <t>Hodnotící tabulka</t>
  </si>
  <si>
    <t>Pokyny pro vyplnění tabulky:</t>
  </si>
  <si>
    <r>
      <t>5 m</t>
    </r>
    <r>
      <rPr>
        <vertAlign val="superscript"/>
        <sz val="11"/>
        <color theme="1"/>
        <rFont val="Calibri"/>
        <family val="2"/>
        <scheme val="minor"/>
      </rPr>
      <t>3</t>
    </r>
  </si>
  <si>
    <t>Směsný komunální odpad CELKEM</t>
  </si>
  <si>
    <t xml:space="preserve"> 120 l</t>
  </si>
  <si>
    <t>Spotřební materiál CELKEM</t>
  </si>
  <si>
    <t>Další druhy odpadu CELKEM</t>
  </si>
  <si>
    <t>Nebezpečný odpad CELKEM</t>
  </si>
  <si>
    <r>
      <t>1. Uchazeč je povinen vyplnit jednotkové ceny, které vyplnil v příloze č. 1 - Položkový rozpočet (</t>
    </r>
    <r>
      <rPr>
        <b/>
        <sz val="11"/>
        <color theme="1"/>
        <rFont val="Calibri"/>
        <family val="2"/>
        <scheme val="minor"/>
      </rPr>
      <t>ŽLUTĚ PODBARVENÁ POLE)</t>
    </r>
  </si>
  <si>
    <t>ROČNÍ MODELOVÉ NÁKLADY PRO ÚČELY HODNOCENÍ</t>
  </si>
  <si>
    <t>c) Mimořádný svoz komunálního odpadu</t>
  </si>
  <si>
    <t>Cena za mimořádný svoz komunálního odpadu</t>
  </si>
  <si>
    <t>Kovové obaly CELKEM</t>
  </si>
  <si>
    <t>Náklady na svoz a likvidaci komunálního odpadu celkem</t>
  </si>
  <si>
    <t>Náklady na svoz a likvidaci nebezpečného odpadu celkem</t>
  </si>
  <si>
    <t>17 04 07</t>
  </si>
  <si>
    <t>18 03 18</t>
  </si>
  <si>
    <t>Směsné kovy</t>
  </si>
  <si>
    <t>Odpadní tiskařský toner neobsahující nebezpečné látky</t>
  </si>
  <si>
    <t>Náklady na svoz a likvidaci ostatního odpadu celkem</t>
  </si>
  <si>
    <t>5. Zpětný odběr elektrozařízení</t>
  </si>
  <si>
    <t>81 00 00</t>
  </si>
  <si>
    <t>81 02 00</t>
  </si>
  <si>
    <t>83 08 00</t>
  </si>
  <si>
    <t>85 02 00</t>
  </si>
  <si>
    <t>Velké domácí spotřebiče</t>
  </si>
  <si>
    <t>Chladničky, kombinace chladničky a mrazničky</t>
  </si>
  <si>
    <t>Monitory</t>
  </si>
  <si>
    <t>Lineární (trubicové) zářivky</t>
  </si>
  <si>
    <t>6. Plnění evidence a ohlašování odpadů</t>
  </si>
  <si>
    <t>Nabídková cena dle čl. V. odst. 2 návrhu smlouvy o poskytování služeb odpadového hospodářství</t>
  </si>
  <si>
    <r>
      <t>2. V případě, že se daná služba v současné chvíli nevyužívá, počítá zadavatel</t>
    </r>
    <r>
      <rPr>
        <b/>
        <sz val="11"/>
        <color theme="1"/>
        <rFont val="Calibri"/>
        <family val="2"/>
        <scheme val="minor"/>
      </rPr>
      <t xml:space="preserve"> pouze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 účely hodnocení</t>
    </r>
    <r>
      <rPr>
        <sz val="11"/>
        <color theme="1"/>
        <rFont val="Calibri"/>
        <family val="2"/>
        <scheme val="minor"/>
      </rPr>
      <t xml:space="preserve"> s 1 ks odpadové nádoby v každé velikosti a v každé četnosti, event. s 1 t daného odpadu</t>
    </r>
  </si>
  <si>
    <t>Papír</t>
  </si>
  <si>
    <t>Plasty</t>
  </si>
  <si>
    <t>Sklo</t>
  </si>
  <si>
    <t>Kovové obaly</t>
  </si>
  <si>
    <t>a) Směsný komunální odpad</t>
  </si>
  <si>
    <t>Papír CELKEM</t>
  </si>
  <si>
    <t>Plast CELKEM</t>
  </si>
  <si>
    <t>Sklo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</si>
</sst>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0">
      <alignment/>
      <protection/>
    </xf>
    <xf numFmtId="0" fontId="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/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21" fillId="0" borderId="11" xfId="48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24" borderId="0" xfId="0" applyFont="1" applyFill="1"/>
    <xf numFmtId="0" fontId="2" fillId="0" borderId="11" xfId="0" applyFont="1" applyBorder="1"/>
    <xf numFmtId="0" fontId="0" fillId="0" borderId="11" xfId="0" applyBorder="1"/>
    <xf numFmtId="0" fontId="0" fillId="0" borderId="12" xfId="0" applyBorder="1"/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0" borderId="0" xfId="0" applyFont="1" applyFill="1"/>
    <xf numFmtId="0" fontId="21" fillId="24" borderId="13" xfId="0" applyFont="1" applyFill="1" applyBorder="1"/>
    <xf numFmtId="0" fontId="21" fillId="24" borderId="14" xfId="0" applyFont="1" applyFill="1" applyBorder="1"/>
    <xf numFmtId="0" fontId="21" fillId="24" borderId="15" xfId="0" applyFont="1" applyFill="1" applyBorder="1"/>
    <xf numFmtId="0" fontId="0" fillId="24" borderId="13" xfId="0" applyFill="1" applyBorder="1"/>
    <xf numFmtId="0" fontId="0" fillId="24" borderId="14" xfId="0" applyFill="1" applyBorder="1"/>
    <xf numFmtId="0" fontId="2" fillId="0" borderId="12" xfId="0" applyFont="1" applyBorder="1" applyAlignment="1">
      <alignment horizontal="center" vertical="center"/>
    </xf>
    <xf numFmtId="8" fontId="22" fillId="25" borderId="16" xfId="48" applyNumberFormat="1" applyFont="1" applyFill="1" applyBorder="1" applyAlignment="1" applyProtection="1">
      <alignment horizontal="center" vertical="center"/>
      <protection locked="0"/>
    </xf>
    <xf numFmtId="49" fontId="21" fillId="0" borderId="12" xfId="48" applyNumberFormat="1" applyFont="1" applyBorder="1" applyAlignment="1">
      <alignment horizontal="center" vertical="center"/>
      <protection/>
    </xf>
    <xf numFmtId="8" fontId="22" fillId="25" borderId="17" xfId="4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21" fillId="0" borderId="0" xfId="0" applyFont="1" applyFill="1" applyBorder="1"/>
    <xf numFmtId="0" fontId="2" fillId="0" borderId="0" xfId="0" applyFont="1" applyBorder="1" applyAlignment="1">
      <alignment horizontal="left"/>
    </xf>
    <xf numFmtId="49" fontId="21" fillId="0" borderId="18" xfId="48" applyNumberFormat="1" applyFont="1" applyBorder="1" applyAlignment="1">
      <alignment horizontal="center" vertical="center"/>
      <protection/>
    </xf>
    <xf numFmtId="8" fontId="22" fillId="25" borderId="19" xfId="4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right"/>
    </xf>
    <xf numFmtId="0" fontId="2" fillId="24" borderId="15" xfId="0" applyNumberFormat="1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0" fillId="25" borderId="16" xfId="0" applyFill="1" applyBorder="1" applyProtection="1">
      <protection locked="0"/>
    </xf>
    <xf numFmtId="0" fontId="0" fillId="25" borderId="17" xfId="0" applyFill="1" applyBorder="1" applyProtection="1">
      <protection locked="0"/>
    </xf>
    <xf numFmtId="0" fontId="23" fillId="25" borderId="17" xfId="0" applyFont="1" applyFill="1" applyBorder="1" applyProtection="1">
      <protection locked="0"/>
    </xf>
    <xf numFmtId="0" fontId="2" fillId="25" borderId="20" xfId="0" applyFont="1" applyFill="1" applyBorder="1" applyAlignment="1" applyProtection="1">
      <alignment horizontal="left"/>
      <protection locked="0"/>
    </xf>
    <xf numFmtId="0" fontId="22" fillId="25" borderId="21" xfId="0" applyFont="1" applyFill="1" applyBorder="1" applyProtection="1">
      <protection locked="0"/>
    </xf>
    <xf numFmtId="0" fontId="22" fillId="25" borderId="20" xfId="0" applyFont="1" applyFill="1" applyBorder="1" applyProtection="1">
      <protection locked="0"/>
    </xf>
    <xf numFmtId="0" fontId="2" fillId="24" borderId="22" xfId="0" applyNumberFormat="1" applyFont="1" applyFill="1" applyBorder="1"/>
    <xf numFmtId="0" fontId="2" fillId="24" borderId="13" xfId="0" applyNumberFormat="1" applyFont="1" applyFill="1" applyBorder="1"/>
    <xf numFmtId="0" fontId="2" fillId="24" borderId="14" xfId="0" applyNumberFormat="1" applyFont="1" applyFill="1" applyBorder="1"/>
    <xf numFmtId="0" fontId="21" fillId="24" borderId="23" xfId="0" applyNumberFormat="1" applyFont="1" applyFill="1" applyBorder="1" applyAlignment="1">
      <alignment horizontal="right"/>
    </xf>
    <xf numFmtId="0" fontId="21" fillId="24" borderId="24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1" fillId="24" borderId="23" xfId="0" applyFont="1" applyFill="1" applyBorder="1" applyAlignment="1">
      <alignment horizontal="right"/>
    </xf>
    <xf numFmtId="0" fontId="21" fillId="24" borderId="24" xfId="0" applyFont="1" applyFill="1" applyBorder="1" applyAlignment="1">
      <alignment horizontal="right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24" borderId="2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2" fillId="24" borderId="24" xfId="0" applyFont="1" applyFill="1" applyBorder="1" applyAlignment="1">
      <alignment horizontal="right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1" fillId="0" borderId="36" xfId="48" applyNumberFormat="1" applyFont="1" applyBorder="1" applyAlignment="1">
      <alignment horizontal="left" vertical="center"/>
      <protection/>
    </xf>
    <xf numFmtId="49" fontId="21" fillId="0" borderId="20" xfId="48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21" fillId="0" borderId="37" xfId="20" applyFont="1" applyFill="1" applyBorder="1" applyAlignment="1">
      <alignment horizontal="center" vertical="center" wrapText="1"/>
      <protection/>
    </xf>
    <xf numFmtId="0" fontId="21" fillId="0" borderId="16" xfId="20" applyFont="1" applyFill="1" applyBorder="1" applyAlignment="1">
      <alignment horizontal="center" vertical="center" wrapText="1"/>
      <protection/>
    </xf>
    <xf numFmtId="0" fontId="21" fillId="0" borderId="10" xfId="48" applyFont="1" applyBorder="1" applyAlignment="1">
      <alignment horizontal="center" vertical="center"/>
      <protection/>
    </xf>
    <xf numFmtId="0" fontId="21" fillId="0" borderId="37" xfId="48" applyFont="1" applyBorder="1" applyAlignment="1">
      <alignment horizontal="center" vertical="center"/>
      <protection/>
    </xf>
    <xf numFmtId="0" fontId="21" fillId="0" borderId="11" xfId="48" applyFont="1" applyBorder="1" applyAlignment="1">
      <alignment horizontal="center" vertical="center"/>
      <protection/>
    </xf>
    <xf numFmtId="0" fontId="21" fillId="0" borderId="16" xfId="48" applyFont="1" applyBorder="1" applyAlignment="1">
      <alignment horizontal="center" vertical="center"/>
      <protection/>
    </xf>
    <xf numFmtId="0" fontId="2" fillId="0" borderId="3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2" fillId="0" borderId="16" xfId="48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2" fillId="0" borderId="17" xfId="48" applyFont="1" applyBorder="1" applyAlignment="1">
      <alignment horizontal="left" vertical="center" wrapText="1"/>
      <protection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2" fillId="0" borderId="19" xfId="48" applyFont="1" applyBorder="1" applyAlignment="1">
      <alignment horizontal="left" vertical="center" wrapText="1"/>
      <protection/>
    </xf>
    <xf numFmtId="0" fontId="21" fillId="0" borderId="44" xfId="48" applyFont="1" applyBorder="1" applyAlignment="1">
      <alignment horizontal="center" vertical="center"/>
      <protection/>
    </xf>
    <xf numFmtId="0" fontId="21" fillId="0" borderId="45" xfId="48" applyFont="1" applyBorder="1" applyAlignment="1">
      <alignment horizontal="center" vertical="center"/>
      <protection/>
    </xf>
    <xf numFmtId="0" fontId="22" fillId="0" borderId="16" xfId="48" applyFont="1" applyBorder="1" applyAlignment="1">
      <alignment vertical="center" wrapText="1"/>
      <protection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1" fillId="0" borderId="45" xfId="20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 horizontal="lef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Odpady-roční hlášení  SOUHRN za MASARYKOVU UNIVERZITU r. 2010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workbookViewId="0" topLeftCell="A36">
      <selection activeCell="A44" sqref="A44:E44"/>
    </sheetView>
  </sheetViews>
  <sheetFormatPr defaultColWidth="9.140625" defaultRowHeight="15"/>
  <cols>
    <col min="1" max="1" width="15.421875" style="0" customWidth="1"/>
    <col min="2" max="2" width="11.57421875" style="0" customWidth="1"/>
    <col min="3" max="3" width="14.8515625" style="0" customWidth="1"/>
    <col min="4" max="4" width="16.140625" style="0" customWidth="1"/>
    <col min="5" max="5" width="12.421875" style="0" customWidth="1"/>
    <col min="6" max="6" width="12.28125" style="0" customWidth="1"/>
    <col min="7" max="7" width="13.421875" style="0" customWidth="1"/>
  </cols>
  <sheetData>
    <row r="1" spans="1:5" ht="15">
      <c r="A1" s="1" t="s">
        <v>87</v>
      </c>
      <c r="B1" s="1"/>
      <c r="C1" s="1"/>
      <c r="D1" s="1"/>
      <c r="E1" s="1"/>
    </row>
    <row r="3" spans="1:6" ht="14.25" customHeight="1">
      <c r="A3" s="109" t="s">
        <v>88</v>
      </c>
      <c r="B3" s="109"/>
      <c r="C3" s="109"/>
      <c r="D3" s="109"/>
      <c r="E3" s="109"/>
      <c r="F3" s="109"/>
    </row>
    <row r="4" spans="1:7" ht="32.25" customHeight="1">
      <c r="A4" s="110" t="s">
        <v>95</v>
      </c>
      <c r="B4" s="110"/>
      <c r="C4" s="110"/>
      <c r="D4" s="110"/>
      <c r="E4" s="110"/>
      <c r="F4" s="110"/>
      <c r="G4" s="110"/>
    </row>
    <row r="5" spans="1:7" ht="31.5" customHeight="1">
      <c r="A5" s="110" t="s">
        <v>118</v>
      </c>
      <c r="B5" s="110"/>
      <c r="C5" s="110"/>
      <c r="D5" s="110"/>
      <c r="E5" s="110"/>
      <c r="F5" s="110"/>
      <c r="G5" s="110"/>
    </row>
    <row r="7" spans="1:4" ht="15">
      <c r="A7" s="100" t="s">
        <v>123</v>
      </c>
      <c r="B7" s="100"/>
      <c r="C7" s="100"/>
      <c r="D7" s="100"/>
    </row>
    <row r="8" ht="15.75" thickBot="1"/>
    <row r="9" spans="1:6" ht="15">
      <c r="A9" s="3" t="s">
        <v>0</v>
      </c>
      <c r="B9" s="90" t="s">
        <v>5</v>
      </c>
      <c r="C9" s="90" t="s">
        <v>6</v>
      </c>
      <c r="D9" s="90" t="s">
        <v>7</v>
      </c>
      <c r="E9" s="90" t="s">
        <v>8</v>
      </c>
      <c r="F9" s="112" t="s">
        <v>86</v>
      </c>
    </row>
    <row r="10" spans="1:6" ht="34.5" customHeight="1">
      <c r="A10" s="10" t="s">
        <v>1</v>
      </c>
      <c r="B10" s="91"/>
      <c r="C10" s="91"/>
      <c r="D10" s="91"/>
      <c r="E10" s="91"/>
      <c r="F10" s="113"/>
    </row>
    <row r="11" spans="1:6" ht="15">
      <c r="A11" s="11" t="s">
        <v>2</v>
      </c>
      <c r="B11" s="38"/>
      <c r="C11" s="38"/>
      <c r="D11" s="38"/>
      <c r="E11" s="38"/>
      <c r="F11" s="13">
        <f>(52*19*B11)+(104*26*C11)+(1*26*D11)+(1*208*E11)+(24*1*B11)</f>
        <v>0</v>
      </c>
    </row>
    <row r="12" spans="1:6" ht="15">
      <c r="A12" s="11" t="s">
        <v>3</v>
      </c>
      <c r="B12" s="38"/>
      <c r="C12" s="38"/>
      <c r="D12" s="38"/>
      <c r="E12" s="38"/>
      <c r="F12" s="13">
        <f>(29*52*B12)+(13*104*C12)+(1*26*D12)+(2*208*E12)</f>
        <v>0</v>
      </c>
    </row>
    <row r="13" spans="1:6" ht="15">
      <c r="A13" s="11" t="s">
        <v>4</v>
      </c>
      <c r="B13" s="38"/>
      <c r="C13" s="38"/>
      <c r="D13" s="38"/>
      <c r="E13" s="38"/>
      <c r="F13" s="13">
        <f>(11*52*B13)+(89*104*C13)+(1*26*D13)+(1*208*E13)+(12*6*B13)+(72*6*C13)</f>
        <v>0</v>
      </c>
    </row>
    <row r="14" spans="1:6" ht="18" thickBot="1">
      <c r="A14" s="12" t="s">
        <v>89</v>
      </c>
      <c r="B14" s="39"/>
      <c r="C14" s="39"/>
      <c r="D14" s="39"/>
      <c r="E14" s="39"/>
      <c r="F14" s="14">
        <f>(1*52*B14)+(1*104*C14)+(2*26*D14)+(1*208*E14)</f>
        <v>0</v>
      </c>
    </row>
    <row r="15" spans="1:6" ht="15.75" thickBot="1">
      <c r="A15" s="68" t="s">
        <v>90</v>
      </c>
      <c r="B15" s="69"/>
      <c r="C15" s="69"/>
      <c r="D15" s="69"/>
      <c r="E15" s="69"/>
      <c r="F15" s="15">
        <f>SUM(F11:F14)</f>
        <v>0</v>
      </c>
    </row>
    <row r="17" spans="1:3" ht="15">
      <c r="A17" s="100" t="s">
        <v>9</v>
      </c>
      <c r="B17" s="100"/>
      <c r="C17" s="2"/>
    </row>
    <row r="18" ht="15">
      <c r="C18" s="4"/>
    </row>
    <row r="19" spans="1:3" ht="15">
      <c r="A19" s="92" t="s">
        <v>119</v>
      </c>
      <c r="B19" s="92"/>
      <c r="C19" s="92"/>
    </row>
    <row r="20" ht="15.75" thickBot="1"/>
    <row r="21" spans="1:7" ht="28.5" customHeight="1">
      <c r="A21" s="3" t="s">
        <v>0</v>
      </c>
      <c r="B21" s="90" t="s">
        <v>5</v>
      </c>
      <c r="C21" s="90" t="s">
        <v>10</v>
      </c>
      <c r="D21" s="90" t="s">
        <v>7</v>
      </c>
      <c r="E21" s="90" t="s">
        <v>11</v>
      </c>
      <c r="F21" s="65" t="s">
        <v>86</v>
      </c>
      <c r="G21" s="111"/>
    </row>
    <row r="22" spans="1:7" ht="23.25" customHeight="1">
      <c r="A22" s="10" t="s">
        <v>1</v>
      </c>
      <c r="B22" s="91"/>
      <c r="C22" s="91"/>
      <c r="D22" s="91"/>
      <c r="E22" s="91"/>
      <c r="F22" s="67"/>
      <c r="G22" s="111"/>
    </row>
    <row r="23" spans="1:6" ht="15">
      <c r="A23" s="11" t="s">
        <v>91</v>
      </c>
      <c r="B23" s="38"/>
      <c r="C23" s="38"/>
      <c r="D23" s="38"/>
      <c r="E23" s="38"/>
      <c r="F23" s="13">
        <f>(52*1*B23)+(104*1*C23)+(26*1*D23)+(1*12*E23)</f>
        <v>0</v>
      </c>
    </row>
    <row r="24" spans="1:6" ht="15">
      <c r="A24" s="11" t="s">
        <v>3</v>
      </c>
      <c r="B24" s="38"/>
      <c r="C24" s="38"/>
      <c r="D24" s="38"/>
      <c r="E24" s="38"/>
      <c r="F24" s="13">
        <f>(6*52*B24)+(1*104*C24)+(1*26*D24)+(1*12*E24)</f>
        <v>0</v>
      </c>
    </row>
    <row r="25" spans="1:6" ht="15.75" thickBot="1">
      <c r="A25" s="12" t="s">
        <v>4</v>
      </c>
      <c r="B25" s="39"/>
      <c r="C25" s="39"/>
      <c r="D25" s="39"/>
      <c r="E25" s="39"/>
      <c r="F25" s="14">
        <f>(21*52*B25)+(1*104*C25)+(7*26*D25)+(1*12*E25)+(6*1*D25)+(36*1*B25)</f>
        <v>0</v>
      </c>
    </row>
    <row r="26" spans="1:6" ht="15.75" thickBot="1">
      <c r="A26" s="68" t="s">
        <v>124</v>
      </c>
      <c r="B26" s="69"/>
      <c r="C26" s="69"/>
      <c r="D26" s="69"/>
      <c r="E26" s="69"/>
      <c r="F26" s="15">
        <f>SUM(F23:F25)</f>
        <v>0</v>
      </c>
    </row>
    <row r="28" spans="1:2" ht="15">
      <c r="A28" s="92" t="s">
        <v>120</v>
      </c>
      <c r="B28" s="92"/>
    </row>
    <row r="29" ht="15.75" thickBot="1"/>
    <row r="30" spans="1:6" ht="25.5" customHeight="1">
      <c r="A30" s="3" t="s">
        <v>0</v>
      </c>
      <c r="B30" s="90" t="s">
        <v>5</v>
      </c>
      <c r="C30" s="90" t="s">
        <v>10</v>
      </c>
      <c r="D30" s="90" t="s">
        <v>7</v>
      </c>
      <c r="E30" s="90" t="s">
        <v>11</v>
      </c>
      <c r="F30" s="65" t="s">
        <v>86</v>
      </c>
    </row>
    <row r="31" spans="1:6" ht="21.75" customHeight="1">
      <c r="A31" s="10" t="s">
        <v>1</v>
      </c>
      <c r="B31" s="91"/>
      <c r="C31" s="91"/>
      <c r="D31" s="91"/>
      <c r="E31" s="91"/>
      <c r="F31" s="67"/>
    </row>
    <row r="32" spans="1:6" ht="15">
      <c r="A32" s="11" t="s">
        <v>91</v>
      </c>
      <c r="B32" s="38"/>
      <c r="C32" s="38"/>
      <c r="D32" s="38"/>
      <c r="E32" s="38"/>
      <c r="F32" s="13">
        <f>(1*52*B32)+(1*104*C32)+(7*26*D32)+(1*12*E32)</f>
        <v>0</v>
      </c>
    </row>
    <row r="33" spans="1:6" ht="15">
      <c r="A33" s="11" t="s">
        <v>3</v>
      </c>
      <c r="B33" s="38"/>
      <c r="C33" s="38"/>
      <c r="D33" s="38"/>
      <c r="E33" s="38"/>
      <c r="F33" s="13">
        <f>(7*52*B33)+(1*104*C33)+(1*26*D33)+(1*12*E33)</f>
        <v>0</v>
      </c>
    </row>
    <row r="34" spans="1:6" ht="15.75" thickBot="1">
      <c r="A34" s="12" t="s">
        <v>4</v>
      </c>
      <c r="B34" s="39"/>
      <c r="C34" s="39"/>
      <c r="D34" s="39"/>
      <c r="E34" s="39"/>
      <c r="F34" s="14">
        <f>(16*52*B34)+(1*104*C34)+(6*26*D34)+(1*12*E34)+(6*2*D34)+(36*2*B34)</f>
        <v>0</v>
      </c>
    </row>
    <row r="35" spans="1:6" ht="15.75" thickBot="1">
      <c r="A35" s="68" t="s">
        <v>125</v>
      </c>
      <c r="B35" s="69"/>
      <c r="C35" s="69"/>
      <c r="D35" s="69"/>
      <c r="E35" s="69"/>
      <c r="F35" s="15">
        <f>SUM(F32:F34)</f>
        <v>0</v>
      </c>
    </row>
    <row r="36" ht="15">
      <c r="F36" s="16"/>
    </row>
    <row r="37" spans="1:2" ht="15">
      <c r="A37" s="92" t="s">
        <v>121</v>
      </c>
      <c r="B37" s="92"/>
    </row>
    <row r="38" ht="15.75" thickBot="1"/>
    <row r="39" spans="1:6" ht="24.75" customHeight="1">
      <c r="A39" s="3" t="s">
        <v>0</v>
      </c>
      <c r="B39" s="90" t="s">
        <v>5</v>
      </c>
      <c r="C39" s="90" t="s">
        <v>10</v>
      </c>
      <c r="D39" s="90" t="s">
        <v>7</v>
      </c>
      <c r="E39" s="90" t="s">
        <v>11</v>
      </c>
      <c r="F39" s="65" t="s">
        <v>86</v>
      </c>
    </row>
    <row r="40" spans="1:6" ht="22.5" customHeight="1">
      <c r="A40" s="10" t="s">
        <v>1</v>
      </c>
      <c r="B40" s="91"/>
      <c r="C40" s="91"/>
      <c r="D40" s="91"/>
      <c r="E40" s="91"/>
      <c r="F40" s="67"/>
    </row>
    <row r="41" spans="1:6" ht="15">
      <c r="A41" s="11" t="s">
        <v>2</v>
      </c>
      <c r="B41" s="38"/>
      <c r="C41" s="38"/>
      <c r="D41" s="38"/>
      <c r="E41" s="38"/>
      <c r="F41" s="17">
        <f>(1*52*B41)+(1*104*C41)+(26*3*D41)+(1*12*E41)</f>
        <v>0</v>
      </c>
    </row>
    <row r="42" spans="1:6" ht="15">
      <c r="A42" s="11" t="s">
        <v>3</v>
      </c>
      <c r="B42" s="38"/>
      <c r="C42" s="38"/>
      <c r="D42" s="38"/>
      <c r="E42" s="38"/>
      <c r="F42" s="17">
        <f>(4*52*B42)+(1*104*C42)+(6*26*D42)+(1*12*E42)</f>
        <v>0</v>
      </c>
    </row>
    <row r="43" spans="1:6" ht="15.75" thickBot="1">
      <c r="A43" s="12" t="s">
        <v>4</v>
      </c>
      <c r="B43" s="39"/>
      <c r="C43" s="39"/>
      <c r="D43" s="39"/>
      <c r="E43" s="40"/>
      <c r="F43" s="18">
        <f>(1*52*B43)+(1*104*C43)+(5*26*D43)+(2*12*E43)</f>
        <v>0</v>
      </c>
    </row>
    <row r="44" spans="1:6" ht="15.75" thickBot="1">
      <c r="A44" s="87" t="s">
        <v>126</v>
      </c>
      <c r="B44" s="88"/>
      <c r="C44" s="88"/>
      <c r="D44" s="88"/>
      <c r="E44" s="89"/>
      <c r="F44" s="19">
        <f>SUM(F41:F43)</f>
        <v>0</v>
      </c>
    </row>
    <row r="45" spans="1:6" ht="15">
      <c r="A45" s="26"/>
      <c r="B45" s="26"/>
      <c r="C45" s="26"/>
      <c r="D45" s="26"/>
      <c r="E45" s="26"/>
      <c r="F45" s="27"/>
    </row>
    <row r="46" spans="1:6" ht="15">
      <c r="A46" s="101" t="s">
        <v>122</v>
      </c>
      <c r="B46" s="101"/>
      <c r="C46" s="26"/>
      <c r="D46" s="26"/>
      <c r="E46" s="26"/>
      <c r="F46" s="27"/>
    </row>
    <row r="47" spans="1:6" ht="15.75" thickBot="1">
      <c r="A47" s="26"/>
      <c r="B47" s="26"/>
      <c r="C47" s="26"/>
      <c r="D47" s="26"/>
      <c r="E47" s="26"/>
      <c r="F47" s="27"/>
    </row>
    <row r="48" spans="1:6" ht="23.25" customHeight="1">
      <c r="A48" s="3" t="s">
        <v>0</v>
      </c>
      <c r="B48" s="90" t="s">
        <v>5</v>
      </c>
      <c r="C48" s="90" t="s">
        <v>10</v>
      </c>
      <c r="D48" s="90" t="s">
        <v>7</v>
      </c>
      <c r="E48" s="90" t="s">
        <v>11</v>
      </c>
      <c r="F48" s="65" t="s">
        <v>86</v>
      </c>
    </row>
    <row r="49" spans="1:6" ht="20.25" customHeight="1">
      <c r="A49" s="10" t="s">
        <v>1</v>
      </c>
      <c r="B49" s="91"/>
      <c r="C49" s="91"/>
      <c r="D49" s="91"/>
      <c r="E49" s="91"/>
      <c r="F49" s="67"/>
    </row>
    <row r="50" spans="1:6" ht="15">
      <c r="A50" s="11" t="s">
        <v>2</v>
      </c>
      <c r="B50" s="38"/>
      <c r="C50" s="38"/>
      <c r="D50" s="38"/>
      <c r="E50" s="38"/>
      <c r="F50" s="17">
        <f>(1*52*B50)+(1*104*C50)+(1*26*D50)+(1*12*E50)</f>
        <v>0</v>
      </c>
    </row>
    <row r="51" spans="1:6" ht="15">
      <c r="A51" s="11" t="s">
        <v>3</v>
      </c>
      <c r="B51" s="38"/>
      <c r="C51" s="38"/>
      <c r="D51" s="38"/>
      <c r="E51" s="38"/>
      <c r="F51" s="17">
        <f>(1*52*B51)+(1*104*C51)+(1*26*D51)+(1*12*E51)</f>
        <v>0</v>
      </c>
    </row>
    <row r="52" spans="1:6" ht="15.75" thickBot="1">
      <c r="A52" s="12" t="s">
        <v>4</v>
      </c>
      <c r="B52" s="39"/>
      <c r="C52" s="39"/>
      <c r="D52" s="39"/>
      <c r="E52" s="40"/>
      <c r="F52" s="18">
        <f>(1*52*B52)+(1*104*C52)+(1*26*D52)+(1*12*E52)</f>
        <v>0</v>
      </c>
    </row>
    <row r="53" spans="1:6" ht="15.75" thickBot="1">
      <c r="A53" s="87" t="s">
        <v>99</v>
      </c>
      <c r="B53" s="88"/>
      <c r="C53" s="88"/>
      <c r="D53" s="88"/>
      <c r="E53" s="89"/>
      <c r="F53" s="19">
        <f>SUM(F50:F52)</f>
        <v>0</v>
      </c>
    </row>
    <row r="54" spans="1:6" ht="15">
      <c r="A54" s="28"/>
      <c r="B54" s="28"/>
      <c r="C54" s="28"/>
      <c r="D54" s="28"/>
      <c r="E54" s="28"/>
      <c r="F54" s="27"/>
    </row>
    <row r="55" spans="1:6" ht="15">
      <c r="A55" s="26"/>
      <c r="B55" s="26"/>
      <c r="C55" s="26"/>
      <c r="D55" s="26"/>
      <c r="E55" s="26"/>
      <c r="F55" s="27"/>
    </row>
    <row r="56" spans="1:6" ht="15">
      <c r="A56" s="99" t="s">
        <v>97</v>
      </c>
      <c r="B56" s="99"/>
      <c r="C56" s="99"/>
      <c r="D56" s="26"/>
      <c r="E56" s="26"/>
      <c r="F56" s="27"/>
    </row>
    <row r="57" spans="1:6" ht="15.75" thickBot="1">
      <c r="A57" s="26"/>
      <c r="B57" s="26"/>
      <c r="C57" s="26"/>
      <c r="D57" s="26"/>
      <c r="E57" s="26"/>
      <c r="F57" s="27"/>
    </row>
    <row r="58" spans="1:6" ht="15.75" thickBot="1">
      <c r="A58" s="68" t="s">
        <v>98</v>
      </c>
      <c r="B58" s="69"/>
      <c r="C58" s="69"/>
      <c r="D58" s="69"/>
      <c r="E58" s="41"/>
      <c r="F58" s="19">
        <f>E58</f>
        <v>0</v>
      </c>
    </row>
    <row r="59" spans="1:6" ht="15.75" thickBot="1">
      <c r="A59" s="28"/>
      <c r="B59" s="28"/>
      <c r="C59" s="28"/>
      <c r="D59" s="28"/>
      <c r="E59" s="32"/>
      <c r="F59" s="27"/>
    </row>
    <row r="60" spans="1:6" ht="15">
      <c r="A60" s="49" t="s">
        <v>100</v>
      </c>
      <c r="B60" s="50"/>
      <c r="C60" s="50"/>
      <c r="D60" s="50"/>
      <c r="E60" s="51"/>
      <c r="F60" s="55">
        <f>F15+F26+F35+F44+F53+F58</f>
        <v>0</v>
      </c>
    </row>
    <row r="61" spans="1:6" ht="15.75" thickBot="1">
      <c r="A61" s="52"/>
      <c r="B61" s="53"/>
      <c r="C61" s="53"/>
      <c r="D61" s="53"/>
      <c r="E61" s="54"/>
      <c r="F61" s="56"/>
    </row>
    <row r="62" spans="1:6" ht="15">
      <c r="A62" s="26"/>
      <c r="B62" s="26"/>
      <c r="C62" s="26"/>
      <c r="D62" s="26"/>
      <c r="E62" s="26"/>
      <c r="F62" s="27"/>
    </row>
    <row r="63" spans="1:3" ht="15">
      <c r="A63" s="115" t="s">
        <v>12</v>
      </c>
      <c r="B63" s="115"/>
      <c r="C63" s="5"/>
    </row>
    <row r="64" ht="15.75" thickBot="1"/>
    <row r="65" spans="1:6" ht="33" customHeight="1" thickBot="1">
      <c r="A65" s="102" t="s">
        <v>72</v>
      </c>
      <c r="B65" s="103"/>
      <c r="C65" s="103"/>
      <c r="D65" s="104"/>
      <c r="E65" s="42"/>
      <c r="F65" s="15">
        <f>28*E65</f>
        <v>0</v>
      </c>
    </row>
    <row r="66" ht="15.75" thickBot="1"/>
    <row r="67" spans="1:6" ht="15">
      <c r="A67" s="81" t="s">
        <v>48</v>
      </c>
      <c r="B67" s="82" t="s">
        <v>49</v>
      </c>
      <c r="C67" s="82"/>
      <c r="D67" s="82"/>
      <c r="E67" s="79" t="s">
        <v>50</v>
      </c>
      <c r="F67" s="65" t="s">
        <v>86</v>
      </c>
    </row>
    <row r="68" spans="1:6" ht="29.25" customHeight="1" thickBot="1">
      <c r="A68" s="106"/>
      <c r="B68" s="107"/>
      <c r="C68" s="107"/>
      <c r="D68" s="107"/>
      <c r="E68" s="114"/>
      <c r="F68" s="66"/>
    </row>
    <row r="69" spans="1:6" ht="21" customHeight="1">
      <c r="A69" s="29" t="s">
        <v>13</v>
      </c>
      <c r="B69" s="105" t="s">
        <v>14</v>
      </c>
      <c r="C69" s="105"/>
      <c r="D69" s="105"/>
      <c r="E69" s="30"/>
      <c r="F69" s="44">
        <f>E69</f>
        <v>0</v>
      </c>
    </row>
    <row r="70" spans="1:6" ht="15" customHeight="1">
      <c r="A70" s="7" t="s">
        <v>15</v>
      </c>
      <c r="B70" s="93" t="s">
        <v>16</v>
      </c>
      <c r="C70" s="93"/>
      <c r="D70" s="93"/>
      <c r="E70" s="23"/>
      <c r="F70" s="45">
        <f>E70</f>
        <v>0</v>
      </c>
    </row>
    <row r="71" spans="1:6" ht="20.25" customHeight="1">
      <c r="A71" s="7" t="s">
        <v>17</v>
      </c>
      <c r="B71" s="93" t="s">
        <v>51</v>
      </c>
      <c r="C71" s="93"/>
      <c r="D71" s="93"/>
      <c r="E71" s="23"/>
      <c r="F71" s="45">
        <f>0.039*E71</f>
        <v>0</v>
      </c>
    </row>
    <row r="72" spans="1:6" ht="36" customHeight="1">
      <c r="A72" s="7" t="s">
        <v>18</v>
      </c>
      <c r="B72" s="93" t="s">
        <v>52</v>
      </c>
      <c r="C72" s="93"/>
      <c r="D72" s="93"/>
      <c r="E72" s="23"/>
      <c r="F72" s="45">
        <f>3.2*E72</f>
        <v>0</v>
      </c>
    </row>
    <row r="73" spans="1:6" ht="32.25" customHeight="1">
      <c r="A73" s="7" t="s">
        <v>19</v>
      </c>
      <c r="B73" s="93" t="s">
        <v>53</v>
      </c>
      <c r="C73" s="93"/>
      <c r="D73" s="93"/>
      <c r="E73" s="23"/>
      <c r="F73" s="45">
        <f>3.38*E73</f>
        <v>0</v>
      </c>
    </row>
    <row r="74" spans="1:6" ht="33.75" customHeight="1">
      <c r="A74" s="7" t="s">
        <v>20</v>
      </c>
      <c r="B74" s="93" t="s">
        <v>54</v>
      </c>
      <c r="C74" s="93"/>
      <c r="D74" s="93"/>
      <c r="E74" s="23"/>
      <c r="F74" s="45">
        <f>0.026*E74</f>
        <v>0</v>
      </c>
    </row>
    <row r="75" spans="1:6" ht="15" customHeight="1">
      <c r="A75" s="7" t="s">
        <v>21</v>
      </c>
      <c r="B75" s="93" t="s">
        <v>22</v>
      </c>
      <c r="C75" s="93"/>
      <c r="D75" s="93"/>
      <c r="E75" s="23"/>
      <c r="F75" s="45">
        <f>0.1*E75</f>
        <v>0</v>
      </c>
    </row>
    <row r="76" spans="1:6" ht="33.75" customHeight="1">
      <c r="A76" s="7" t="s">
        <v>23</v>
      </c>
      <c r="B76" s="93" t="s">
        <v>55</v>
      </c>
      <c r="C76" s="93"/>
      <c r="D76" s="93"/>
      <c r="E76" s="23"/>
      <c r="F76" s="45">
        <f>E76</f>
        <v>0</v>
      </c>
    </row>
    <row r="77" spans="1:6" s="6" customFormat="1" ht="38.25" customHeight="1">
      <c r="A77" s="7" t="s">
        <v>24</v>
      </c>
      <c r="B77" s="93" t="s">
        <v>56</v>
      </c>
      <c r="C77" s="93"/>
      <c r="D77" s="93"/>
      <c r="E77" s="23"/>
      <c r="F77" s="45">
        <f>E77</f>
        <v>0</v>
      </c>
    </row>
    <row r="78" spans="1:6" ht="39.75" customHeight="1">
      <c r="A78" s="7" t="s">
        <v>25</v>
      </c>
      <c r="B78" s="93" t="s">
        <v>57</v>
      </c>
      <c r="C78" s="93"/>
      <c r="D78" s="93"/>
      <c r="E78" s="23"/>
      <c r="F78" s="45">
        <f>5.81*E78</f>
        <v>0</v>
      </c>
    </row>
    <row r="79" spans="1:6" ht="59.25" customHeight="1">
      <c r="A79" s="7" t="s">
        <v>26</v>
      </c>
      <c r="B79" s="93" t="s">
        <v>58</v>
      </c>
      <c r="C79" s="93"/>
      <c r="D79" s="93"/>
      <c r="E79" s="23"/>
      <c r="F79" s="45">
        <f>E79</f>
        <v>0</v>
      </c>
    </row>
    <row r="80" spans="1:6" ht="51" customHeight="1">
      <c r="A80" s="7" t="s">
        <v>27</v>
      </c>
      <c r="B80" s="93" t="s">
        <v>59</v>
      </c>
      <c r="C80" s="93"/>
      <c r="D80" s="93"/>
      <c r="E80" s="23"/>
      <c r="F80" s="45">
        <f>E80</f>
        <v>0</v>
      </c>
    </row>
    <row r="81" spans="1:6" ht="35.25" customHeight="1">
      <c r="A81" s="7" t="s">
        <v>28</v>
      </c>
      <c r="B81" s="93" t="s">
        <v>60</v>
      </c>
      <c r="C81" s="93"/>
      <c r="D81" s="93"/>
      <c r="E81" s="23"/>
      <c r="F81" s="45">
        <f>E81</f>
        <v>0</v>
      </c>
    </row>
    <row r="82" spans="1:6" ht="29.25" customHeight="1">
      <c r="A82" s="7" t="s">
        <v>29</v>
      </c>
      <c r="B82" s="93" t="s">
        <v>61</v>
      </c>
      <c r="C82" s="93"/>
      <c r="D82" s="93"/>
      <c r="E82" s="23"/>
      <c r="F82" s="45">
        <f>E82</f>
        <v>0</v>
      </c>
    </row>
    <row r="83" spans="1:6" ht="15" customHeight="1">
      <c r="A83" s="7" t="s">
        <v>30</v>
      </c>
      <c r="B83" s="93" t="s">
        <v>62</v>
      </c>
      <c r="C83" s="93"/>
      <c r="D83" s="93"/>
      <c r="E83" s="23"/>
      <c r="F83" s="45">
        <f>E83</f>
        <v>0</v>
      </c>
    </row>
    <row r="84" spans="1:6" ht="45" customHeight="1">
      <c r="A84" s="7" t="s">
        <v>31</v>
      </c>
      <c r="B84" s="93" t="s">
        <v>63</v>
      </c>
      <c r="C84" s="93"/>
      <c r="D84" s="93"/>
      <c r="E84" s="23"/>
      <c r="F84" s="45">
        <f>32.637*E84</f>
        <v>0</v>
      </c>
    </row>
    <row r="85" spans="1:6" ht="15" customHeight="1">
      <c r="A85" s="7" t="s">
        <v>32</v>
      </c>
      <c r="B85" s="93" t="s">
        <v>64</v>
      </c>
      <c r="C85" s="93"/>
      <c r="D85" s="93"/>
      <c r="E85" s="23"/>
      <c r="F85" s="45">
        <f>2.315*E85</f>
        <v>0</v>
      </c>
    </row>
    <row r="86" spans="1:6" ht="15" customHeight="1">
      <c r="A86" s="7" t="s">
        <v>33</v>
      </c>
      <c r="B86" s="108" t="s">
        <v>34</v>
      </c>
      <c r="C86" s="108"/>
      <c r="D86" s="108"/>
      <c r="E86" s="23"/>
      <c r="F86" s="45">
        <f>E86</f>
        <v>0</v>
      </c>
    </row>
    <row r="87" spans="1:6" ht="32.25" customHeight="1">
      <c r="A87" s="7" t="s">
        <v>35</v>
      </c>
      <c r="B87" s="93" t="s">
        <v>65</v>
      </c>
      <c r="C87" s="93"/>
      <c r="D87" s="93"/>
      <c r="E87" s="23"/>
      <c r="F87" s="45">
        <f>E87</f>
        <v>0</v>
      </c>
    </row>
    <row r="88" spans="1:6" ht="44.25" customHeight="1">
      <c r="A88" s="7" t="s">
        <v>36</v>
      </c>
      <c r="B88" s="93" t="s">
        <v>63</v>
      </c>
      <c r="C88" s="93"/>
      <c r="D88" s="93"/>
      <c r="E88" s="23"/>
      <c r="F88" s="45">
        <f>E88</f>
        <v>0</v>
      </c>
    </row>
    <row r="89" spans="1:6" ht="32.25" customHeight="1">
      <c r="A89" s="7" t="s">
        <v>37</v>
      </c>
      <c r="B89" s="93" t="s">
        <v>38</v>
      </c>
      <c r="C89" s="93"/>
      <c r="D89" s="93"/>
      <c r="E89" s="23"/>
      <c r="F89" s="45">
        <f>E89</f>
        <v>0</v>
      </c>
    </row>
    <row r="90" spans="1:6" ht="34.5" customHeight="1">
      <c r="A90" s="7" t="s">
        <v>39</v>
      </c>
      <c r="B90" s="93" t="s">
        <v>66</v>
      </c>
      <c r="C90" s="93"/>
      <c r="D90" s="93"/>
      <c r="E90" s="23"/>
      <c r="F90" s="45">
        <f>6.5*E90</f>
        <v>0</v>
      </c>
    </row>
    <row r="91" spans="1:6" ht="15">
      <c r="A91" s="7" t="s">
        <v>40</v>
      </c>
      <c r="B91" s="93" t="s">
        <v>41</v>
      </c>
      <c r="C91" s="93"/>
      <c r="D91" s="93"/>
      <c r="E91" s="23"/>
      <c r="F91" s="45">
        <f>0.005*E91</f>
        <v>0</v>
      </c>
    </row>
    <row r="92" spans="1:6" ht="15">
      <c r="A92" s="7" t="s">
        <v>42</v>
      </c>
      <c r="B92" s="93" t="s">
        <v>43</v>
      </c>
      <c r="C92" s="93"/>
      <c r="D92" s="93"/>
      <c r="E92" s="23"/>
      <c r="F92" s="45">
        <f>E92</f>
        <v>0</v>
      </c>
    </row>
    <row r="93" spans="1:6" ht="15" customHeight="1">
      <c r="A93" s="7" t="s">
        <v>44</v>
      </c>
      <c r="B93" s="93" t="s">
        <v>45</v>
      </c>
      <c r="C93" s="93"/>
      <c r="D93" s="93"/>
      <c r="E93" s="23"/>
      <c r="F93" s="45">
        <f>E93</f>
        <v>0</v>
      </c>
    </row>
    <row r="94" spans="1:6" ht="15" customHeight="1">
      <c r="A94" s="7" t="s">
        <v>46</v>
      </c>
      <c r="B94" s="93" t="s">
        <v>67</v>
      </c>
      <c r="C94" s="93"/>
      <c r="D94" s="93"/>
      <c r="E94" s="23"/>
      <c r="F94" s="45">
        <f>E94</f>
        <v>0</v>
      </c>
    </row>
    <row r="95" spans="1:6" ht="60.75" customHeight="1">
      <c r="A95" s="7" t="s">
        <v>69</v>
      </c>
      <c r="B95" s="93" t="s">
        <v>70</v>
      </c>
      <c r="C95" s="93"/>
      <c r="D95" s="93"/>
      <c r="E95" s="23"/>
      <c r="F95" s="45">
        <f>E95</f>
        <v>0</v>
      </c>
    </row>
    <row r="96" spans="1:6" ht="45" customHeight="1" thickBot="1">
      <c r="A96" s="24" t="s">
        <v>47</v>
      </c>
      <c r="B96" s="98" t="s">
        <v>68</v>
      </c>
      <c r="C96" s="98"/>
      <c r="D96" s="98"/>
      <c r="E96" s="25"/>
      <c r="F96" s="46">
        <f>0.402*E96</f>
        <v>0</v>
      </c>
    </row>
    <row r="97" spans="1:6" ht="23.25" customHeight="1" thickBot="1">
      <c r="A97" s="70" t="s">
        <v>94</v>
      </c>
      <c r="B97" s="71"/>
      <c r="C97" s="71"/>
      <c r="D97" s="71"/>
      <c r="E97" s="71"/>
      <c r="F97" s="35">
        <f>SUM(F69:F96)</f>
        <v>0</v>
      </c>
    </row>
    <row r="98" ht="15.75" thickBot="1"/>
    <row r="99" spans="1:6" ht="15">
      <c r="A99" s="49" t="s">
        <v>101</v>
      </c>
      <c r="B99" s="50"/>
      <c r="C99" s="50"/>
      <c r="D99" s="50"/>
      <c r="E99" s="51"/>
      <c r="F99" s="47">
        <f>F97+F65</f>
        <v>0</v>
      </c>
    </row>
    <row r="100" spans="1:6" ht="15.75" thickBot="1">
      <c r="A100" s="52"/>
      <c r="B100" s="53"/>
      <c r="C100" s="53"/>
      <c r="D100" s="53"/>
      <c r="E100" s="54"/>
      <c r="F100" s="48"/>
    </row>
    <row r="101" spans="1:6" ht="15">
      <c r="A101" s="33"/>
      <c r="B101" s="33"/>
      <c r="C101" s="33"/>
      <c r="D101" s="33"/>
      <c r="E101" s="33"/>
      <c r="F101" s="34"/>
    </row>
    <row r="102" ht="15">
      <c r="A102" s="9" t="s">
        <v>71</v>
      </c>
    </row>
    <row r="103" ht="15.75" thickBot="1"/>
    <row r="104" spans="1:6" ht="33.75" customHeight="1" thickBot="1">
      <c r="A104" s="85" t="s">
        <v>72</v>
      </c>
      <c r="B104" s="86"/>
      <c r="C104" s="86"/>
      <c r="D104" s="86"/>
      <c r="E104" s="43"/>
      <c r="F104" s="15">
        <f>5*E104</f>
        <v>0</v>
      </c>
    </row>
    <row r="105" ht="15.75" thickBot="1"/>
    <row r="106" spans="1:6" ht="15">
      <c r="A106" s="81" t="s">
        <v>48</v>
      </c>
      <c r="B106" s="82" t="s">
        <v>49</v>
      </c>
      <c r="C106" s="82"/>
      <c r="D106" s="82"/>
      <c r="E106" s="79" t="s">
        <v>50</v>
      </c>
      <c r="F106" s="65" t="s">
        <v>86</v>
      </c>
    </row>
    <row r="107" spans="1:6" ht="33" customHeight="1">
      <c r="A107" s="83"/>
      <c r="B107" s="84"/>
      <c r="C107" s="84"/>
      <c r="D107" s="84"/>
      <c r="E107" s="80"/>
      <c r="F107" s="67"/>
    </row>
    <row r="108" spans="1:6" ht="15">
      <c r="A108" s="8" t="s">
        <v>73</v>
      </c>
      <c r="B108" s="94" t="s">
        <v>76</v>
      </c>
      <c r="C108" s="94"/>
      <c r="D108" s="94"/>
      <c r="E108" s="38"/>
      <c r="F108" s="20">
        <f>7.55*E108</f>
        <v>0</v>
      </c>
    </row>
    <row r="109" spans="1:6" ht="52.5" customHeight="1">
      <c r="A109" s="8" t="s">
        <v>74</v>
      </c>
      <c r="B109" s="76" t="s">
        <v>78</v>
      </c>
      <c r="C109" s="76"/>
      <c r="D109" s="76"/>
      <c r="E109" s="38"/>
      <c r="F109" s="20">
        <f>E109</f>
        <v>0</v>
      </c>
    </row>
    <row r="110" spans="1:6" ht="21" customHeight="1">
      <c r="A110" s="22" t="s">
        <v>102</v>
      </c>
      <c r="B110" s="95" t="s">
        <v>104</v>
      </c>
      <c r="C110" s="96"/>
      <c r="D110" s="97"/>
      <c r="E110" s="39"/>
      <c r="F110" s="21">
        <f>E110</f>
        <v>0</v>
      </c>
    </row>
    <row r="111" spans="1:6" ht="29.25" customHeight="1">
      <c r="A111" s="22" t="s">
        <v>103</v>
      </c>
      <c r="B111" s="95" t="s">
        <v>105</v>
      </c>
      <c r="C111" s="96"/>
      <c r="D111" s="97"/>
      <c r="E111" s="39"/>
      <c r="F111" s="21">
        <f>0.16*E111</f>
        <v>0</v>
      </c>
    </row>
    <row r="112" spans="1:6" ht="15.75" thickBot="1">
      <c r="A112" s="22" t="s">
        <v>75</v>
      </c>
      <c r="B112" s="77" t="s">
        <v>77</v>
      </c>
      <c r="C112" s="77"/>
      <c r="D112" s="77"/>
      <c r="E112" s="39"/>
      <c r="F112" s="21">
        <f>37.52*E112</f>
        <v>0</v>
      </c>
    </row>
    <row r="113" spans="1:6" ht="15.75" thickBot="1">
      <c r="A113" s="68" t="s">
        <v>93</v>
      </c>
      <c r="B113" s="69"/>
      <c r="C113" s="69"/>
      <c r="D113" s="69"/>
      <c r="E113" s="69"/>
      <c r="F113" s="15">
        <f>SUM(F108:F112)</f>
        <v>0</v>
      </c>
    </row>
    <row r="114" ht="15.75" thickBot="1"/>
    <row r="115" spans="1:6" ht="15">
      <c r="A115" s="49" t="s">
        <v>106</v>
      </c>
      <c r="B115" s="50"/>
      <c r="C115" s="50"/>
      <c r="D115" s="50"/>
      <c r="E115" s="51"/>
      <c r="F115" s="47">
        <f>F104+F113</f>
        <v>0</v>
      </c>
    </row>
    <row r="116" spans="1:6" ht="15.75" thickBot="1">
      <c r="A116" s="52"/>
      <c r="B116" s="53"/>
      <c r="C116" s="53"/>
      <c r="D116" s="53"/>
      <c r="E116" s="54"/>
      <c r="F116" s="48"/>
    </row>
    <row r="118" spans="1:5" ht="15">
      <c r="A118" s="78" t="s">
        <v>79</v>
      </c>
      <c r="B118" s="78"/>
      <c r="C118" s="78"/>
      <c r="D118" s="78"/>
      <c r="E118" s="78"/>
    </row>
    <row r="119" ht="15.75" thickBot="1"/>
    <row r="120" spans="1:6" ht="15">
      <c r="A120" s="81" t="s">
        <v>80</v>
      </c>
      <c r="B120" s="82"/>
      <c r="C120" s="82"/>
      <c r="D120" s="82"/>
      <c r="E120" s="79" t="s">
        <v>81</v>
      </c>
      <c r="F120" s="65" t="s">
        <v>86</v>
      </c>
    </row>
    <row r="121" spans="1:6" ht="29.25" customHeight="1">
      <c r="A121" s="83"/>
      <c r="B121" s="84"/>
      <c r="C121" s="84"/>
      <c r="D121" s="84"/>
      <c r="E121" s="80"/>
      <c r="F121" s="67"/>
    </row>
    <row r="122" spans="1:6" ht="15">
      <c r="A122" s="72" t="s">
        <v>82</v>
      </c>
      <c r="B122" s="73"/>
      <c r="C122" s="73"/>
      <c r="D122" s="73"/>
      <c r="E122" s="38"/>
      <c r="F122" s="20">
        <f>205*E122</f>
        <v>0</v>
      </c>
    </row>
    <row r="123" spans="1:6" ht="15" customHeight="1">
      <c r="A123" s="72" t="s">
        <v>83</v>
      </c>
      <c r="B123" s="73"/>
      <c r="C123" s="73"/>
      <c r="D123" s="73"/>
      <c r="E123" s="38"/>
      <c r="F123" s="20">
        <f>15*E123</f>
        <v>0</v>
      </c>
    </row>
    <row r="124" spans="1:6" ht="15" customHeight="1">
      <c r="A124" s="72" t="s">
        <v>84</v>
      </c>
      <c r="B124" s="73"/>
      <c r="C124" s="73"/>
      <c r="D124" s="73"/>
      <c r="E124" s="38"/>
      <c r="F124" s="20">
        <f>98*E124</f>
        <v>0</v>
      </c>
    </row>
    <row r="125" spans="1:6" ht="27.75" customHeight="1" thickBot="1">
      <c r="A125" s="74" t="s">
        <v>85</v>
      </c>
      <c r="B125" s="75"/>
      <c r="C125" s="75"/>
      <c r="D125" s="75"/>
      <c r="E125" s="39"/>
      <c r="F125" s="21">
        <f>4000*E125</f>
        <v>0</v>
      </c>
    </row>
    <row r="126" spans="1:6" ht="15.75" thickBot="1">
      <c r="A126" s="68" t="s">
        <v>92</v>
      </c>
      <c r="B126" s="69"/>
      <c r="C126" s="69"/>
      <c r="D126" s="69"/>
      <c r="E126" s="69"/>
      <c r="F126" s="15">
        <f>SUM(F122:F125)</f>
        <v>0</v>
      </c>
    </row>
    <row r="127" spans="1:6" ht="15">
      <c r="A127" s="31"/>
      <c r="B127" s="31"/>
      <c r="C127" s="31"/>
      <c r="D127" s="31"/>
      <c r="E127" s="31"/>
      <c r="F127" s="36"/>
    </row>
    <row r="128" spans="1:6" ht="15">
      <c r="A128" s="99" t="s">
        <v>107</v>
      </c>
      <c r="B128" s="99"/>
      <c r="C128" s="99"/>
      <c r="D128" s="99"/>
      <c r="E128" s="31"/>
      <c r="F128" s="36"/>
    </row>
    <row r="129" spans="1:6" ht="15.75" thickBot="1">
      <c r="A129" s="31"/>
      <c r="B129" s="31"/>
      <c r="C129" s="31"/>
      <c r="D129" s="31"/>
      <c r="E129" s="31"/>
      <c r="F129" s="36"/>
    </row>
    <row r="130" spans="1:6" ht="15" customHeight="1">
      <c r="A130" s="81" t="s">
        <v>48</v>
      </c>
      <c r="B130" s="82" t="s">
        <v>49</v>
      </c>
      <c r="C130" s="82"/>
      <c r="D130" s="82"/>
      <c r="E130" s="79" t="s">
        <v>50</v>
      </c>
      <c r="F130" s="65" t="s">
        <v>86</v>
      </c>
    </row>
    <row r="131" spans="1:6" ht="15" customHeight="1">
      <c r="A131" s="83"/>
      <c r="B131" s="84"/>
      <c r="C131" s="84"/>
      <c r="D131" s="84"/>
      <c r="E131" s="80"/>
      <c r="F131" s="67"/>
    </row>
    <row r="132" spans="1:6" ht="15" customHeight="1">
      <c r="A132" s="8" t="s">
        <v>108</v>
      </c>
      <c r="B132" s="94" t="s">
        <v>112</v>
      </c>
      <c r="C132" s="94"/>
      <c r="D132" s="94"/>
      <c r="E132" s="38"/>
      <c r="F132" s="20">
        <f>0.09*E132</f>
        <v>0</v>
      </c>
    </row>
    <row r="133" spans="1:6" ht="15" customHeight="1">
      <c r="A133" s="8" t="s">
        <v>109</v>
      </c>
      <c r="B133" s="76" t="s">
        <v>113</v>
      </c>
      <c r="C133" s="76"/>
      <c r="D133" s="76"/>
      <c r="E133" s="38"/>
      <c r="F133" s="20">
        <f>2.14*E133</f>
        <v>0</v>
      </c>
    </row>
    <row r="134" spans="1:6" ht="15" customHeight="1">
      <c r="A134" s="22" t="s">
        <v>110</v>
      </c>
      <c r="B134" s="95" t="s">
        <v>114</v>
      </c>
      <c r="C134" s="96"/>
      <c r="D134" s="97"/>
      <c r="E134" s="39"/>
      <c r="F134" s="21">
        <f>0.83*E134</f>
        <v>0</v>
      </c>
    </row>
    <row r="135" spans="1:6" ht="15" customHeight="1" thickBot="1">
      <c r="A135" s="22" t="s">
        <v>111</v>
      </c>
      <c r="B135" s="95" t="s">
        <v>115</v>
      </c>
      <c r="C135" s="96"/>
      <c r="D135" s="97"/>
      <c r="E135" s="39"/>
      <c r="F135" s="21">
        <f>0.24*E135</f>
        <v>0</v>
      </c>
    </row>
    <row r="136" spans="1:6" ht="15.75" customHeight="1" thickBot="1">
      <c r="A136" s="68" t="s">
        <v>93</v>
      </c>
      <c r="B136" s="69"/>
      <c r="C136" s="69"/>
      <c r="D136" s="69"/>
      <c r="E136" s="69"/>
      <c r="F136" s="15">
        <f>SUM(F132:F135)</f>
        <v>0</v>
      </c>
    </row>
    <row r="137" spans="1:6" ht="15.75" customHeight="1">
      <c r="A137" s="37"/>
      <c r="B137" s="37"/>
      <c r="C137" s="37"/>
      <c r="D137" s="37"/>
      <c r="E137" s="37"/>
      <c r="F137" s="36"/>
    </row>
    <row r="138" spans="1:6" ht="15.75" customHeight="1">
      <c r="A138" s="99" t="s">
        <v>116</v>
      </c>
      <c r="B138" s="99"/>
      <c r="C138" s="99"/>
      <c r="D138" s="99"/>
      <c r="E138" s="37"/>
      <c r="F138" s="36"/>
    </row>
    <row r="139" spans="1:6" ht="15.75" customHeight="1" thickBot="1">
      <c r="A139" s="37"/>
      <c r="B139" s="37"/>
      <c r="C139" s="37"/>
      <c r="D139" s="37"/>
      <c r="E139" s="37"/>
      <c r="F139" s="36"/>
    </row>
    <row r="140" spans="1:6" ht="33.75" customHeight="1" thickBot="1">
      <c r="A140" s="85" t="s">
        <v>117</v>
      </c>
      <c r="B140" s="86"/>
      <c r="C140" s="86"/>
      <c r="D140" s="86"/>
      <c r="E140" s="41"/>
      <c r="F140" s="15">
        <f>4*E140</f>
        <v>0</v>
      </c>
    </row>
    <row r="141" spans="1:6" ht="15.75" customHeight="1">
      <c r="A141" s="37"/>
      <c r="B141" s="37"/>
      <c r="C141" s="37"/>
      <c r="D141" s="37"/>
      <c r="E141" s="37"/>
      <c r="F141" s="36"/>
    </row>
    <row r="142" ht="15.75" thickBot="1"/>
    <row r="143" spans="1:6" ht="15">
      <c r="A143" s="49" t="s">
        <v>96</v>
      </c>
      <c r="B143" s="50"/>
      <c r="C143" s="50"/>
      <c r="D143" s="50"/>
      <c r="E143" s="51"/>
      <c r="F143" s="62">
        <f>F60+F99+F115+F126+F136+F140</f>
        <v>0</v>
      </c>
    </row>
    <row r="144" spans="1:6" ht="15.75" customHeight="1">
      <c r="A144" s="57"/>
      <c r="B144" s="58"/>
      <c r="C144" s="58"/>
      <c r="D144" s="58"/>
      <c r="E144" s="59"/>
      <c r="F144" s="63"/>
    </row>
    <row r="145" spans="1:6" ht="15.75" thickBot="1">
      <c r="A145" s="52"/>
      <c r="B145" s="60"/>
      <c r="C145" s="60"/>
      <c r="D145" s="60"/>
      <c r="E145" s="61"/>
      <c r="F145" s="64"/>
    </row>
  </sheetData>
  <mergeCells count="117">
    <mergeCell ref="A138:D138"/>
    <mergeCell ref="A140:D140"/>
    <mergeCell ref="A136:E136"/>
    <mergeCell ref="E130:E131"/>
    <mergeCell ref="F130:F131"/>
    <mergeCell ref="A130:A131"/>
    <mergeCell ref="B130:D131"/>
    <mergeCell ref="B132:D132"/>
    <mergeCell ref="B133:D133"/>
    <mergeCell ref="B134:D134"/>
    <mergeCell ref="B135:D135"/>
    <mergeCell ref="A3:F3"/>
    <mergeCell ref="A4:G4"/>
    <mergeCell ref="A5:G5"/>
    <mergeCell ref="G21:G22"/>
    <mergeCell ref="F9:F10"/>
    <mergeCell ref="E67:E68"/>
    <mergeCell ref="C30:C31"/>
    <mergeCell ref="C39:C40"/>
    <mergeCell ref="C21:C22"/>
    <mergeCell ref="C9:C10"/>
    <mergeCell ref="A17:B17"/>
    <mergeCell ref="B21:B22"/>
    <mergeCell ref="D21:D22"/>
    <mergeCell ref="E21:E22"/>
    <mergeCell ref="A63:B63"/>
    <mergeCell ref="F48:F49"/>
    <mergeCell ref="A53:E53"/>
    <mergeCell ref="C48:C49"/>
    <mergeCell ref="D48:D49"/>
    <mergeCell ref="E48:E49"/>
    <mergeCell ref="A15:E15"/>
    <mergeCell ref="A26:E26"/>
    <mergeCell ref="A35:E35"/>
    <mergeCell ref="F39:F40"/>
    <mergeCell ref="A128:D128"/>
    <mergeCell ref="A7:D7"/>
    <mergeCell ref="B9:B10"/>
    <mergeCell ref="D9:D10"/>
    <mergeCell ref="E9:E10"/>
    <mergeCell ref="A56:C56"/>
    <mergeCell ref="A58:D58"/>
    <mergeCell ref="A46:B46"/>
    <mergeCell ref="B48:B49"/>
    <mergeCell ref="A65:D65"/>
    <mergeCell ref="B69:D69"/>
    <mergeCell ref="B70:D70"/>
    <mergeCell ref="B71:D71"/>
    <mergeCell ref="B72:D72"/>
    <mergeCell ref="A67:A68"/>
    <mergeCell ref="B67:D68"/>
    <mergeCell ref="B89:D89"/>
    <mergeCell ref="B90:D90"/>
    <mergeCell ref="B91:D91"/>
    <mergeCell ref="B82:D82"/>
    <mergeCell ref="B83:D83"/>
    <mergeCell ref="B84:D84"/>
    <mergeCell ref="B85:D85"/>
    <mergeCell ref="B86:D86"/>
    <mergeCell ref="B80:D80"/>
    <mergeCell ref="B81:D81"/>
    <mergeCell ref="B73:D73"/>
    <mergeCell ref="B74:D74"/>
    <mergeCell ref="B75:D75"/>
    <mergeCell ref="B76:D76"/>
    <mergeCell ref="B77:D77"/>
    <mergeCell ref="B78:D78"/>
    <mergeCell ref="B79:D79"/>
    <mergeCell ref="B87:D87"/>
    <mergeCell ref="B88:D88"/>
    <mergeCell ref="B106:D107"/>
    <mergeCell ref="E106:E107"/>
    <mergeCell ref="B108:D108"/>
    <mergeCell ref="B110:D110"/>
    <mergeCell ref="B111:D111"/>
    <mergeCell ref="A115:E116"/>
    <mergeCell ref="B92:D92"/>
    <mergeCell ref="B93:D93"/>
    <mergeCell ref="B94:D94"/>
    <mergeCell ref="B96:D96"/>
    <mergeCell ref="B95:D95"/>
    <mergeCell ref="A44:E44"/>
    <mergeCell ref="D39:D40"/>
    <mergeCell ref="E39:E40"/>
    <mergeCell ref="A19:C19"/>
    <mergeCell ref="A37:B37"/>
    <mergeCell ref="B39:B40"/>
    <mergeCell ref="F21:F22"/>
    <mergeCell ref="B30:B31"/>
    <mergeCell ref="D30:D31"/>
    <mergeCell ref="E30:E31"/>
    <mergeCell ref="F30:F31"/>
    <mergeCell ref="A28:B28"/>
    <mergeCell ref="F115:F116"/>
    <mergeCell ref="A60:E61"/>
    <mergeCell ref="F60:F61"/>
    <mergeCell ref="A99:E100"/>
    <mergeCell ref="F99:F100"/>
    <mergeCell ref="A143:E145"/>
    <mergeCell ref="F143:F145"/>
    <mergeCell ref="F67:F68"/>
    <mergeCell ref="F120:F121"/>
    <mergeCell ref="A126:E126"/>
    <mergeCell ref="F106:F107"/>
    <mergeCell ref="A113:E113"/>
    <mergeCell ref="A97:E97"/>
    <mergeCell ref="A122:D122"/>
    <mergeCell ref="A123:D123"/>
    <mergeCell ref="A125:D125"/>
    <mergeCell ref="A124:D124"/>
    <mergeCell ref="B109:D109"/>
    <mergeCell ref="B112:D112"/>
    <mergeCell ref="A118:E118"/>
    <mergeCell ref="E120:E121"/>
    <mergeCell ref="A120:D121"/>
    <mergeCell ref="A104:D104"/>
    <mergeCell ref="A106:A107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cp:lastPrinted>2016-02-23T10:53:58Z</cp:lastPrinted>
  <dcterms:created xsi:type="dcterms:W3CDTF">2016-01-20T15:42:56Z</dcterms:created>
  <dcterms:modified xsi:type="dcterms:W3CDTF">2016-02-23T21:43:48Z</dcterms:modified>
  <cp:category/>
  <cp:version/>
  <cp:contentType/>
  <cp:contentStatus/>
</cp:coreProperties>
</file>