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activeTab="1"/>
  </bookViews>
  <sheets>
    <sheet name="Rekapitulace stavby" sheetId="1" r:id="rId1"/>
    <sheet name="16-SO 011-01.1 - D.1.1a A..." sheetId="2" r:id="rId2"/>
    <sheet name="16-SO 011-01.2 - Slaboproud" sheetId="3" r:id="rId3"/>
    <sheet name="16-SO 011-01.3 - Silnoproud" sheetId="4" r:id="rId4"/>
  </sheets>
  <definedNames>
    <definedName name="_xlnm.Print_Area" localSheetId="1">'16-SO 011-01.1 - D.1.1a A...'!$A$1:$Q$408</definedName>
    <definedName name="_xlnm.Print_Area" localSheetId="2">'16-SO 011-01.2 - Slaboproud'!$B$3:$R$117</definedName>
    <definedName name="_xlnm.Print_Area" localSheetId="3">'16-SO 011-01.3 - Silnoproud'!$B$3:$R$117</definedName>
    <definedName name="_xlnm.Print_Area" localSheetId="0">'Rekapitulace stavby'!$B$3:$AQ$96</definedName>
  </definedNames>
  <calcPr calcId="145621"/>
</workbook>
</file>

<file path=xl/calcChain.xml><?xml version="1.0" encoding="utf-8"?>
<calcChain xmlns="http://schemas.openxmlformats.org/spreadsheetml/2006/main">
  <c r="N116" i="3" l="1"/>
  <c r="J266" i="2" l="1"/>
  <c r="M107" i="2"/>
  <c r="Z407" i="2"/>
  <c r="X407" i="2"/>
  <c r="V407" i="2"/>
  <c r="M407" i="2"/>
  <c r="X367" i="2"/>
  <c r="M367" i="2"/>
  <c r="Z406" i="2"/>
  <c r="X406" i="2"/>
  <c r="V406" i="2"/>
  <c r="M406" i="2"/>
  <c r="M285" i="2"/>
  <c r="Z408" i="2"/>
  <c r="X408" i="2"/>
  <c r="V408" i="2"/>
  <c r="M408" i="2"/>
  <c r="Z405" i="2"/>
  <c r="X405" i="2"/>
  <c r="V405" i="2"/>
  <c r="M405" i="2"/>
  <c r="Z372" i="2"/>
  <c r="X372" i="2"/>
  <c r="V372" i="2"/>
  <c r="M372" i="2"/>
  <c r="Z284" i="2"/>
  <c r="X284" i="2"/>
  <c r="V284" i="2"/>
  <c r="M284" i="2"/>
  <c r="X248" i="2"/>
  <c r="M248" i="2"/>
  <c r="Z403" i="2"/>
  <c r="X403" i="2"/>
  <c r="V403" i="2"/>
  <c r="M403" i="2"/>
  <c r="J395" i="2"/>
  <c r="J387" i="2" s="1"/>
  <c r="Z373" i="2"/>
  <c r="X373" i="2"/>
  <c r="V373" i="2"/>
  <c r="M373" i="2"/>
  <c r="J149" i="2"/>
  <c r="Z149" i="2"/>
  <c r="V149" i="2"/>
  <c r="M344" i="2"/>
  <c r="Z344" i="2"/>
  <c r="X344" i="2"/>
  <c r="V344" i="2"/>
  <c r="J350" i="2"/>
  <c r="J348" i="2" s="1"/>
  <c r="J347" i="2"/>
  <c r="J345" i="2" s="1"/>
  <c r="J365" i="2" s="1"/>
  <c r="J335" i="2"/>
  <c r="J333" i="2" s="1"/>
  <c r="J332" i="2" s="1"/>
  <c r="Z273" i="2"/>
  <c r="X273" i="2"/>
  <c r="V273" i="2"/>
  <c r="M273" i="2"/>
  <c r="J270" i="2"/>
  <c r="J272" i="2" s="1"/>
  <c r="J254" i="2"/>
  <c r="J250" i="2" s="1"/>
  <c r="Z274" i="2"/>
  <c r="X274" i="2"/>
  <c r="V274" i="2"/>
  <c r="M274" i="2"/>
  <c r="Z270" i="2"/>
  <c r="V270" i="2"/>
  <c r="Z269" i="2"/>
  <c r="X269" i="2"/>
  <c r="V269" i="2"/>
  <c r="M269" i="2"/>
  <c r="Z267" i="2"/>
  <c r="X267" i="2"/>
  <c r="V267" i="2"/>
  <c r="M267" i="2"/>
  <c r="M404" i="2" l="1"/>
  <c r="M106" i="2" s="1"/>
  <c r="M270" i="2"/>
  <c r="X270" i="2"/>
  <c r="M149" i="2"/>
  <c r="X149" i="2"/>
  <c r="J263" i="2"/>
  <c r="M247" i="2"/>
  <c r="M98" i="2" s="1"/>
  <c r="V367" i="2"/>
  <c r="Z367" i="2"/>
  <c r="Z365" i="2"/>
  <c r="V365" i="2"/>
  <c r="J366" i="2"/>
  <c r="Z366" i="2" s="1"/>
  <c r="X365" i="2"/>
  <c r="M365" i="2"/>
  <c r="E332" i="2"/>
  <c r="J330" i="2"/>
  <c r="V248" i="2"/>
  <c r="Z248" i="2"/>
  <c r="X272" i="2"/>
  <c r="M272" i="2"/>
  <c r="Z272" i="2"/>
  <c r="V272" i="2"/>
  <c r="E6" i="2"/>
  <c r="E78" i="2" s="1"/>
  <c r="N10" i="2"/>
  <c r="L82" i="2" s="1"/>
  <c r="L29" i="2"/>
  <c r="E80" i="2"/>
  <c r="E82" i="2"/>
  <c r="E84" i="2"/>
  <c r="L84" i="2"/>
  <c r="E85" i="2"/>
  <c r="L85" i="2"/>
  <c r="E119" i="2"/>
  <c r="E121" i="2"/>
  <c r="E123" i="2"/>
  <c r="L123" i="2"/>
  <c r="E124" i="2"/>
  <c r="L124" i="2"/>
  <c r="M130" i="2"/>
  <c r="V130" i="2"/>
  <c r="X130" i="2"/>
  <c r="Z130" i="2"/>
  <c r="M132" i="2"/>
  <c r="V132" i="2"/>
  <c r="X132" i="2"/>
  <c r="Z132" i="2"/>
  <c r="M137" i="2"/>
  <c r="V137" i="2"/>
  <c r="X137" i="2"/>
  <c r="Z137" i="2"/>
  <c r="M144" i="2"/>
  <c r="V144" i="2"/>
  <c r="X144" i="2"/>
  <c r="Z144" i="2"/>
  <c r="M151" i="2"/>
  <c r="V151" i="2"/>
  <c r="X151" i="2"/>
  <c r="Z151" i="2"/>
  <c r="M153" i="2"/>
  <c r="V153" i="2"/>
  <c r="X153" i="2"/>
  <c r="Z153" i="2"/>
  <c r="M161" i="2"/>
  <c r="V161" i="2"/>
  <c r="X161" i="2"/>
  <c r="Z161" i="2"/>
  <c r="M162" i="2"/>
  <c r="V162" i="2"/>
  <c r="X162" i="2"/>
  <c r="Z162" i="2"/>
  <c r="M167" i="2"/>
  <c r="V167" i="2"/>
  <c r="X167" i="2"/>
  <c r="Z167" i="2"/>
  <c r="M176" i="2"/>
  <c r="V176" i="2"/>
  <c r="X176" i="2"/>
  <c r="Z176" i="2"/>
  <c r="M181" i="2"/>
  <c r="V181" i="2"/>
  <c r="X181" i="2"/>
  <c r="Z181" i="2"/>
  <c r="M191" i="2"/>
  <c r="V191" i="2"/>
  <c r="X191" i="2"/>
  <c r="Z191" i="2"/>
  <c r="M192" i="2"/>
  <c r="V192" i="2"/>
  <c r="X192" i="2"/>
  <c r="Z192" i="2"/>
  <c r="M200" i="2"/>
  <c r="V200" i="2"/>
  <c r="X200" i="2"/>
  <c r="Z200" i="2"/>
  <c r="M204" i="2"/>
  <c r="V204" i="2"/>
  <c r="X204" i="2"/>
  <c r="Z204" i="2"/>
  <c r="M206" i="2"/>
  <c r="V206" i="2"/>
  <c r="X206" i="2"/>
  <c r="Z206" i="2"/>
  <c r="M209" i="2"/>
  <c r="V209" i="2"/>
  <c r="X209" i="2"/>
  <c r="Z209" i="2"/>
  <c r="M211" i="2"/>
  <c r="M210" i="2" s="1"/>
  <c r="M94" i="2" s="1"/>
  <c r="V211" i="2"/>
  <c r="V210" i="2" s="1"/>
  <c r="X211" i="2"/>
  <c r="X210" i="2" s="1"/>
  <c r="Z211" i="2"/>
  <c r="Z210" i="2" s="1"/>
  <c r="M214" i="2"/>
  <c r="V214" i="2"/>
  <c r="X214" i="2"/>
  <c r="Z214" i="2"/>
  <c r="M220" i="2"/>
  <c r="V220" i="2"/>
  <c r="X220" i="2"/>
  <c r="Z220" i="2"/>
  <c r="M227" i="2"/>
  <c r="V227" i="2"/>
  <c r="X227" i="2"/>
  <c r="Z227" i="2"/>
  <c r="M230" i="2"/>
  <c r="V230" i="2"/>
  <c r="X230" i="2"/>
  <c r="Z230" i="2"/>
  <c r="M232" i="2"/>
  <c r="V232" i="2"/>
  <c r="X232" i="2"/>
  <c r="Z232" i="2"/>
  <c r="M241" i="2"/>
  <c r="V241" i="2"/>
  <c r="X241" i="2"/>
  <c r="Z241" i="2"/>
  <c r="M246" i="2"/>
  <c r="V246" i="2"/>
  <c r="X246" i="2"/>
  <c r="Z246" i="2"/>
  <c r="M250" i="2"/>
  <c r="V250" i="2"/>
  <c r="X250" i="2"/>
  <c r="Z250" i="2"/>
  <c r="M255" i="2"/>
  <c r="V255" i="2"/>
  <c r="X255" i="2"/>
  <c r="Z255" i="2"/>
  <c r="M259" i="2"/>
  <c r="V259" i="2"/>
  <c r="X259" i="2"/>
  <c r="Z259" i="2"/>
  <c r="M263" i="2"/>
  <c r="V263" i="2"/>
  <c r="X263" i="2"/>
  <c r="Z263" i="2"/>
  <c r="M275" i="2"/>
  <c r="V275" i="2"/>
  <c r="X275" i="2"/>
  <c r="Z275" i="2"/>
  <c r="M277" i="2"/>
  <c r="V277" i="2"/>
  <c r="X277" i="2"/>
  <c r="Z277" i="2"/>
  <c r="M279" i="2"/>
  <c r="V279" i="2"/>
  <c r="X279" i="2"/>
  <c r="Z279" i="2"/>
  <c r="M286" i="2"/>
  <c r="V286" i="2"/>
  <c r="X286" i="2"/>
  <c r="X276" i="2" s="1"/>
  <c r="Z286" i="2"/>
  <c r="M288" i="2"/>
  <c r="V288" i="2"/>
  <c r="X288" i="2"/>
  <c r="Z288" i="2"/>
  <c r="M299" i="2"/>
  <c r="V299" i="2"/>
  <c r="X299" i="2"/>
  <c r="Z299" i="2"/>
  <c r="M307" i="2"/>
  <c r="V307" i="2"/>
  <c r="X307" i="2"/>
  <c r="Z307" i="2"/>
  <c r="M315" i="2"/>
  <c r="V315" i="2"/>
  <c r="X315" i="2"/>
  <c r="Z315" i="2"/>
  <c r="M320" i="2"/>
  <c r="V320" i="2"/>
  <c r="X320" i="2"/>
  <c r="Z320" i="2"/>
  <c r="M327" i="2"/>
  <c r="V327" i="2"/>
  <c r="X327" i="2"/>
  <c r="Z327" i="2"/>
  <c r="M330" i="2"/>
  <c r="V330" i="2"/>
  <c r="X330" i="2"/>
  <c r="Z330" i="2"/>
  <c r="M333" i="2"/>
  <c r="V333" i="2"/>
  <c r="X333" i="2"/>
  <c r="Z333" i="2"/>
  <c r="M336" i="2"/>
  <c r="V336" i="2"/>
  <c r="X336" i="2"/>
  <c r="Z336" i="2"/>
  <c r="M345" i="2"/>
  <c r="V345" i="2"/>
  <c r="X345" i="2"/>
  <c r="Z345" i="2"/>
  <c r="M348" i="2"/>
  <c r="V348" i="2"/>
  <c r="X348" i="2"/>
  <c r="Z348" i="2"/>
  <c r="M351" i="2"/>
  <c r="V351" i="2"/>
  <c r="X351" i="2"/>
  <c r="Z351" i="2"/>
  <c r="M359" i="2"/>
  <c r="V359" i="2"/>
  <c r="X359" i="2"/>
  <c r="Z359" i="2"/>
  <c r="M362" i="2"/>
  <c r="V362" i="2"/>
  <c r="X362" i="2"/>
  <c r="Z362" i="2"/>
  <c r="M368" i="2"/>
  <c r="V368" i="2"/>
  <c r="X368" i="2"/>
  <c r="Z368" i="2"/>
  <c r="M370" i="2"/>
  <c r="M369" i="2" s="1"/>
  <c r="M103" i="2" s="1"/>
  <c r="V370" i="2"/>
  <c r="V369" i="2" s="1"/>
  <c r="X370" i="2"/>
  <c r="X369" i="2" s="1"/>
  <c r="Z370" i="2"/>
  <c r="Z369" i="2" s="1"/>
  <c r="M375" i="2"/>
  <c r="V375" i="2"/>
  <c r="X375" i="2"/>
  <c r="Z375" i="2"/>
  <c r="M381" i="2"/>
  <c r="V381" i="2"/>
  <c r="X381" i="2"/>
  <c r="Z381" i="2"/>
  <c r="M385" i="2"/>
  <c r="V385" i="2"/>
  <c r="X385" i="2"/>
  <c r="Z385" i="2"/>
  <c r="M387" i="2"/>
  <c r="V387" i="2"/>
  <c r="X387" i="2"/>
  <c r="Z387" i="2"/>
  <c r="M397" i="2"/>
  <c r="M396" i="2" s="1"/>
  <c r="M105" i="2" s="1"/>
  <c r="V397" i="2"/>
  <c r="V396" i="2" s="1"/>
  <c r="X397" i="2"/>
  <c r="X396" i="2" s="1"/>
  <c r="Z397" i="2"/>
  <c r="Z396" i="2" s="1"/>
  <c r="F6" i="3"/>
  <c r="O10" i="3"/>
  <c r="O21" i="3"/>
  <c r="E22" i="3"/>
  <c r="M85" i="3" s="1"/>
  <c r="O22" i="3"/>
  <c r="M29" i="3"/>
  <c r="F78" i="3"/>
  <c r="F80" i="3"/>
  <c r="F82" i="3"/>
  <c r="M82" i="3"/>
  <c r="F84" i="3"/>
  <c r="M84" i="3"/>
  <c r="F85" i="3"/>
  <c r="F103" i="3"/>
  <c r="F105" i="3"/>
  <c r="F107" i="3"/>
  <c r="M107" i="3"/>
  <c r="F109" i="3"/>
  <c r="M109" i="3"/>
  <c r="F110" i="3"/>
  <c r="W115" i="3"/>
  <c r="W114" i="3" s="1"/>
  <c r="W113" i="3" s="1"/>
  <c r="AA115" i="3"/>
  <c r="AA114" i="3" s="1"/>
  <c r="AA113" i="3" s="1"/>
  <c r="W116" i="3"/>
  <c r="Y116" i="3"/>
  <c r="Y115" i="3" s="1"/>
  <c r="Y114" i="3" s="1"/>
  <c r="Y113" i="3" s="1"/>
  <c r="AA116" i="3"/>
  <c r="BE116" i="3"/>
  <c r="H33" i="3" s="1"/>
  <c r="AZ90" i="1" s="1"/>
  <c r="BF116" i="3"/>
  <c r="H34" i="3" s="1"/>
  <c r="BG116" i="3"/>
  <c r="H35" i="3" s="1"/>
  <c r="BH116" i="3"/>
  <c r="H36" i="3" s="1"/>
  <c r="BC90" i="1" s="1"/>
  <c r="BI116" i="3"/>
  <c r="H37" i="3" s="1"/>
  <c r="BD90" i="1" s="1"/>
  <c r="BK116" i="3"/>
  <c r="BK115" i="3" s="1"/>
  <c r="F6" i="4"/>
  <c r="O10" i="4"/>
  <c r="O21" i="4"/>
  <c r="E22" i="4"/>
  <c r="M85" i="4" s="1"/>
  <c r="O22" i="4"/>
  <c r="M29" i="4"/>
  <c r="F78" i="4"/>
  <c r="F80" i="4"/>
  <c r="F82" i="4"/>
  <c r="M82" i="4"/>
  <c r="F84" i="4"/>
  <c r="M84" i="4"/>
  <c r="F85" i="4"/>
  <c r="F103" i="4"/>
  <c r="F105" i="4"/>
  <c r="F107" i="4"/>
  <c r="M107" i="4"/>
  <c r="F109" i="4"/>
  <c r="M109" i="4"/>
  <c r="F110" i="4"/>
  <c r="AA113" i="4"/>
  <c r="W115" i="4"/>
  <c r="W114" i="4" s="1"/>
  <c r="W113" i="4" s="1"/>
  <c r="AU91" i="1" s="1"/>
  <c r="AA115" i="4"/>
  <c r="AA114" i="4" s="1"/>
  <c r="N116" i="4"/>
  <c r="W116" i="4"/>
  <c r="Y116" i="4"/>
  <c r="Y115" i="4" s="1"/>
  <c r="Y114" i="4" s="1"/>
  <c r="Y113" i="4" s="1"/>
  <c r="AA116" i="4"/>
  <c r="BE116" i="4"/>
  <c r="H33" i="4" s="1"/>
  <c r="AZ91" i="1" s="1"/>
  <c r="BF116" i="4"/>
  <c r="H34" i="4" s="1"/>
  <c r="BG116" i="4"/>
  <c r="H35" i="4" s="1"/>
  <c r="BB91" i="1" s="1"/>
  <c r="BH116" i="4"/>
  <c r="H36" i="4" s="1"/>
  <c r="BC91" i="1" s="1"/>
  <c r="BI116" i="4"/>
  <c r="H37" i="4" s="1"/>
  <c r="BD91" i="1" s="1"/>
  <c r="BK116" i="4"/>
  <c r="BK115" i="4" s="1"/>
  <c r="N115" i="4" s="1"/>
  <c r="N91" i="4" s="1"/>
  <c r="AK27" i="1"/>
  <c r="L77" i="1"/>
  <c r="L78" i="1"/>
  <c r="L80" i="1"/>
  <c r="AM80" i="1"/>
  <c r="L82" i="1"/>
  <c r="AM82" i="1"/>
  <c r="L83" i="1"/>
  <c r="AM83" i="1"/>
  <c r="AS89" i="1"/>
  <c r="AX89" i="1"/>
  <c r="AY89" i="1"/>
  <c r="AS90" i="1"/>
  <c r="AU90" i="1"/>
  <c r="AX90" i="1"/>
  <c r="AY90" i="1"/>
  <c r="BA90" i="1"/>
  <c r="BB90" i="1"/>
  <c r="AS91" i="1"/>
  <c r="AX91" i="1"/>
  <c r="AY91" i="1"/>
  <c r="BA91" i="1"/>
  <c r="M34" i="4" l="1"/>
  <c r="AW91" i="1" s="1"/>
  <c r="M34" i="3"/>
  <c r="AW90" i="1" s="1"/>
  <c r="M110" i="3"/>
  <c r="M110" i="4"/>
  <c r="M374" i="2"/>
  <c r="M104" i="2" s="1"/>
  <c r="V366" i="2"/>
  <c r="M276" i="2"/>
  <c r="M100" i="2" s="1"/>
  <c r="M249" i="2"/>
  <c r="M287" i="2"/>
  <c r="M101" i="2" s="1"/>
  <c r="M231" i="2"/>
  <c r="M97" i="2" s="1"/>
  <c r="M213" i="2"/>
  <c r="M96" i="2" s="1"/>
  <c r="M199" i="2"/>
  <c r="M93" i="2" s="1"/>
  <c r="M150" i="2"/>
  <c r="M92" i="2" s="1"/>
  <c r="M129" i="2"/>
  <c r="M91" i="2" s="1"/>
  <c r="E117" i="2"/>
  <c r="X366" i="2"/>
  <c r="M366" i="2"/>
  <c r="M329" i="2" s="1"/>
  <c r="M102" i="2" s="1"/>
  <c r="X374" i="2"/>
  <c r="Z329" i="2"/>
  <c r="Z404" i="2" s="1"/>
  <c r="V329" i="2"/>
  <c r="V404" i="2" s="1"/>
  <c r="Z287" i="2"/>
  <c r="V287" i="2"/>
  <c r="X231" i="2"/>
  <c r="X213" i="2"/>
  <c r="X199" i="2"/>
  <c r="X150" i="2"/>
  <c r="X129" i="2"/>
  <c r="Z374" i="2"/>
  <c r="V374" i="2"/>
  <c r="X329" i="2"/>
  <c r="X404" i="2" s="1"/>
  <c r="X287" i="2"/>
  <c r="Z276" i="2"/>
  <c r="V276" i="2"/>
  <c r="Z231" i="2"/>
  <c r="V231" i="2"/>
  <c r="Z213" i="2"/>
  <c r="V213" i="2"/>
  <c r="Z199" i="2"/>
  <c r="V199" i="2"/>
  <c r="Z150" i="2"/>
  <c r="V150" i="2"/>
  <c r="Z129" i="2"/>
  <c r="V129" i="2"/>
  <c r="Z249" i="2"/>
  <c r="Z247" i="2" s="1"/>
  <c r="V249" i="2"/>
  <c r="V247" i="2" s="1"/>
  <c r="G36" i="2"/>
  <c r="BC89" i="1" s="1"/>
  <c r="BC88" i="1" s="1"/>
  <c r="BC87" i="1" s="1"/>
  <c r="AW89" i="1"/>
  <c r="X249" i="2"/>
  <c r="X247" i="2" s="1"/>
  <c r="G37" i="2"/>
  <c r="BD89" i="1" s="1"/>
  <c r="BD88" i="1" s="1"/>
  <c r="BD87" i="1" s="1"/>
  <c r="W35" i="1" s="1"/>
  <c r="G35" i="2"/>
  <c r="BB89" i="1" s="1"/>
  <c r="AV89" i="1"/>
  <c r="AT89" i="1" s="1"/>
  <c r="BB88" i="1"/>
  <c r="AX88" i="1" s="1"/>
  <c r="AS88" i="1"/>
  <c r="AS87" i="1" s="1"/>
  <c r="L121" i="2"/>
  <c r="N115" i="3"/>
  <c r="N91" i="3" s="1"/>
  <c r="BK114" i="3"/>
  <c r="BK114" i="4"/>
  <c r="M33" i="4"/>
  <c r="AV91" i="1" s="1"/>
  <c r="AT91" i="1" s="1"/>
  <c r="X128" i="2"/>
  <c r="Z128" i="2"/>
  <c r="M33" i="3"/>
  <c r="AV90" i="1" s="1"/>
  <c r="AT90" i="1" s="1"/>
  <c r="G34" i="2"/>
  <c r="BA89" i="1" s="1"/>
  <c r="BA88" i="1" s="1"/>
  <c r="AZ89" i="1"/>
  <c r="AZ88" i="1" s="1"/>
  <c r="M90" i="2" l="1"/>
  <c r="M99" i="2"/>
  <c r="M95" i="2" s="1"/>
  <c r="M212" i="2"/>
  <c r="M128" i="2"/>
  <c r="V128" i="2"/>
  <c r="V212" i="2"/>
  <c r="V127" i="2" s="1"/>
  <c r="AU89" i="1" s="1"/>
  <c r="AU88" i="1" s="1"/>
  <c r="AU87" i="1" s="1"/>
  <c r="Z212" i="2"/>
  <c r="X212" i="2"/>
  <c r="X127" i="2" s="1"/>
  <c r="BB87" i="1"/>
  <c r="AX87" i="1" s="1"/>
  <c r="AY88" i="1"/>
  <c r="W33" i="1"/>
  <c r="AZ87" i="1"/>
  <c r="AV88" i="1"/>
  <c r="Z127" i="2"/>
  <c r="BK113" i="4"/>
  <c r="N113" i="4" s="1"/>
  <c r="N89" i="4" s="1"/>
  <c r="N114" i="4"/>
  <c r="N90" i="4" s="1"/>
  <c r="AW88" i="1"/>
  <c r="BA87" i="1"/>
  <c r="BK113" i="3"/>
  <c r="N113" i="3" s="1"/>
  <c r="N89" i="3" s="1"/>
  <c r="N114" i="3"/>
  <c r="N90" i="3" s="1"/>
  <c r="AY87" i="1"/>
  <c r="W34" i="1"/>
  <c r="M127" i="2" l="1"/>
  <c r="M89" i="2"/>
  <c r="K109" i="2" s="1"/>
  <c r="M28" i="3"/>
  <c r="M31" i="3" s="1"/>
  <c r="L95" i="3"/>
  <c r="M28" i="4"/>
  <c r="M31" i="4" s="1"/>
  <c r="L95" i="4"/>
  <c r="AT88" i="1"/>
  <c r="AW87" i="1"/>
  <c r="AV87" i="1"/>
  <c r="L28" i="2" l="1"/>
  <c r="L31" i="2" s="1"/>
  <c r="AG89" i="1" s="1"/>
  <c r="AT87" i="1"/>
  <c r="L39" i="4"/>
  <c r="AG91" i="1"/>
  <c r="L39" i="3"/>
  <c r="AG90" i="1"/>
  <c r="AG88" i="1" l="1"/>
  <c r="AG87" i="1" s="1"/>
  <c r="AG95" i="1" s="1"/>
  <c r="AK26" i="1" l="1"/>
  <c r="AK29" i="1" s="1"/>
</calcChain>
</file>

<file path=xl/sharedStrings.xml><?xml version="1.0" encoding="utf-8"?>
<sst xmlns="http://schemas.openxmlformats.org/spreadsheetml/2006/main" count="1125" uniqueCount="424">
  <si>
    <t>2012</t>
  </si>
  <si>
    <t>List obsahuje:</t>
  </si>
  <si>
    <t>2.0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</si>
  <si>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</si>
  <si>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</si>
  <si>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</si>
  <si>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</si>
  <si>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</si>
  <si>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</si>
  <si>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</si>
  <si>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</si>
  <si>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</si>
  <si>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</si>
  <si>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16-SO011</t>
  </si>
  <si>
    <t>Stavba:</t>
  </si>
  <si>
    <t>Malá zasedací místnost rektora MU v Brně. Žerotínovo náměstí 617/6</t>
  </si>
  <si>
    <t>0,1</t>
  </si>
  <si>
    <t>JKSO:</t>
  </si>
  <si>
    <t>CC-CZ:</t>
  </si>
  <si>
    <t>1</t>
  </si>
  <si>
    <t>Místo:</t>
  </si>
  <si>
    <t>Brno</t>
  </si>
  <si>
    <t>Datum:</t>
  </si>
  <si>
    <t>23.1.2016</t>
  </si>
  <si>
    <t>10</t>
  </si>
  <si>
    <t>100</t>
  </si>
  <si>
    <t>Objednatel:</t>
  </si>
  <si>
    <t>IČ:</t>
  </si>
  <si>
    <t>Masarykova Univerzita v Brně</t>
  </si>
  <si>
    <t>DIČ:</t>
  </si>
  <si>
    <t>Zhotovitel:</t>
  </si>
  <si>
    <t>dle výběru investora</t>
  </si>
  <si>
    <t>Projektant:</t>
  </si>
  <si>
    <t>akad. arch. Ladislav Kuba</t>
  </si>
  <si>
    <t>True</t>
  </si>
  <si>
    <t>Zpracovatel:</t>
  </si>
  <si>
    <t>Votavová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</si>
  <si>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</si>
  <si>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</si>
  <si>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</si>
  <si>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</si>
  <si>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</si>
  <si>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</si>
  <si>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</si>
  <si>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</si>
  <si>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</si>
  <si>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</si>
  <si>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</si>
  <si>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</si>
  <si>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</si>
  <si>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</si>
  <si>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</si>
  <si>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</si>
  <si>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</si>
  <si>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</si>
  <si>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</si>
  <si>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</si>
  <si>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</si>
  <si>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</si>
  <si>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</si>
  <si>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</si>
  <si>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</si>
  <si>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</si>
  <si>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</si>
  <si>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</si>
  <si>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</si>
  <si>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</si>
  <si>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</si>
  <si>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</si>
  <si>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</si>
  <si>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</si>
  <si>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</si>
  <si>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</si>
  <si>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</si>
  <si>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</si>
  <si>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</si>
  <si>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</si>
  <si>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</si>
  <si>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###NOIMPORT###</t>
  </si>
  <si>
    <t>IMPORT</t>
  </si>
  <si>
    <t>{76c18f8c-2ad0-49e8-8770-8bda03128094}</t>
  </si>
  <si>
    <t>{00000000-0000-0000-0000-000000000000}</t>
  </si>
  <si>
    <t>16-SO 011-01</t>
  </si>
  <si>
    <t>Malá zasedací místnost</t>
  </si>
  <si>
    <t>{9da81a9f-fb10-4c89-a15b-5c0616569c0a}</t>
  </si>
  <si>
    <t>16-SO 011-01.1</t>
  </si>
  <si>
    <t>D.1.1a Architektonicko - stavební řešení</t>
  </si>
  <si>
    <t>2</t>
  </si>
  <si>
    <t>{8b9b59ad-1489-4b1e-80b4-bf08ef64233b}</t>
  </si>
  <si>
    <t>16-SO 011-01.2</t>
  </si>
  <si>
    <t>Slaboproud</t>
  </si>
  <si>
    <t>{5ccf305c-1e99-43f6-96de-768e41ce575b}</t>
  </si>
  <si>
    <t>16-SO 011-01.3</t>
  </si>
  <si>
    <t>Silnoproud</t>
  </si>
  <si>
    <t>{9b4a10fd-a7ea-49d4-b28f-1d891bc259fe}</t>
  </si>
  <si>
    <t>2) Ostatní náklady ze souhrnného listu</t>
  </si>
  <si>
    <t>Procent. zadání
[% nákladů rozpočtu]</t>
  </si>
  <si>
    <t>Zařazení nákladů</t>
  </si>
  <si>
    <t>Celkové náklady za stavbu 1) + 2)</t>
  </si>
  <si>
    <t>Zpět na list:</t>
  </si>
  <si>
    <t>KRYCÍ LIST ROZPOČTU</t>
  </si>
  <si>
    <t>Objekt:</t>
  </si>
  <si>
    <t>16-SO 011-01 - Malá zasedací místnost</t>
  </si>
  <si>
    <t>Část:</t>
  </si>
  <si>
    <t>16-SO 011-01.1 - D.1.1a Architektonicko - stavební řešení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</si>
  <si>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</si>
  <si>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</si>
  <si>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</si>
  <si>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</si>
  <si>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</si>
  <si>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</si>
  <si>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</si>
  <si>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</si>
  <si>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</si>
  <si>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</si>
  <si>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</si>
  <si>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</si>
  <si>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</si>
  <si>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</si>
  <si>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</si>
  <si>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</si>
  <si>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</si>
  <si>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</si>
  <si>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</si>
  <si>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</si>
  <si>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</si>
  <si>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</si>
  <si>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</si>
  <si>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</si>
  <si>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</si>
  <si>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</si>
  <si>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</si>
  <si>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</si>
  <si>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</si>
  <si>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</si>
  <si>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</si>
  <si>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</si>
  <si>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</si>
  <si>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</si>
  <si>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</si>
  <si>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</si>
  <si>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</si>
  <si>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ROZPOCET</t>
  </si>
  <si>
    <t>K</t>
  </si>
  <si>
    <t>612325225</t>
  </si>
  <si>
    <t>Vápenocementová štuková omítka malých ploch do 4,0 m2 na stěnách</t>
  </si>
  <si>
    <t>kus</t>
  </si>
  <si>
    <t>4</t>
  </si>
  <si>
    <t>2              "předpoklad</t>
  </si>
  <si>
    <t>631362021</t>
  </si>
  <si>
    <t>Výztuž mazanin svařovanými sítěmi Kari</t>
  </si>
  <si>
    <t>t</t>
  </si>
  <si>
    <t>viz výkr.č. 02, 03, tech. zpráva</t>
  </si>
  <si>
    <t>0,45*3,30*1,36*1,15/1000</t>
  </si>
  <si>
    <t>0,30*(1,60+1,80)*1,36*1,15/1000</t>
  </si>
  <si>
    <t>Součet</t>
  </si>
  <si>
    <t>3</t>
  </si>
  <si>
    <t>632441100</t>
  </si>
  <si>
    <t xml:space="preserve">Dobetonování rýhy speciálním rychlocementem s ardurapid efektem a přísadami z umělé pryskyřice tl do 40 mm </t>
  </si>
  <si>
    <t>m2</t>
  </si>
  <si>
    <t>betonáž je nutno provádět do živého nátěru Ardex FB !!</t>
  </si>
  <si>
    <t>0,45*3,30</t>
  </si>
  <si>
    <t>0,30*(1,60+1,80)</t>
  </si>
  <si>
    <t>632481213</t>
  </si>
  <si>
    <t>Separační vrstva z PE fólie</t>
  </si>
  <si>
    <t>949101111</t>
  </si>
  <si>
    <t>Lešení pomocné pro objekty pozemních staveb s lešeňovou podlahou v do 1,9 m zatížení do 150 kg/m2</t>
  </si>
  <si>
    <t>25,00</t>
  </si>
  <si>
    <t>951391100</t>
  </si>
  <si>
    <t>M+D zvukově izolační deska tl. 4mm lepena montážní stěrkou</t>
  </si>
  <si>
    <t>0,10*(1,60+1,80)             "pod žlab</t>
  </si>
  <si>
    <t>0,34                                "nad žlab</t>
  </si>
  <si>
    <t>0,25*3,30                        "pod žlab</t>
  </si>
  <si>
    <t>0,825                               "nad žlab</t>
  </si>
  <si>
    <t>952901111</t>
  </si>
  <si>
    <t>Vyčištění budov bytové a občanské výstavby při výšce podlaží do 4 m</t>
  </si>
  <si>
    <t>952902612</t>
  </si>
  <si>
    <t>Vysátí a vyčištění vysekaných drážek</t>
  </si>
  <si>
    <t>0,30*(1,60+0,80)</t>
  </si>
  <si>
    <t>965042121</t>
  </si>
  <si>
    <t>Bourání podkladů pod dlažby nebo mazanin betonových nebo z litého asfaltu tl do 100 mm pl do 1 m2</t>
  </si>
  <si>
    <t>m3</t>
  </si>
  <si>
    <t>0,05*0,25*3,30                       "1. etapa</t>
  </si>
  <si>
    <t>0,05*0,10*(1,60+1,80)</t>
  </si>
  <si>
    <t>Mezisoučet</t>
  </si>
  <si>
    <t>0,05*(0,45-0,25)*3,30              "2.etapa</t>
  </si>
  <si>
    <t>0,05*(0,30-0,10)*(1,60+1,80)</t>
  </si>
  <si>
    <t>965049111</t>
  </si>
  <si>
    <t>Příplatek k bourání betonových mazanin za bourání se svařovanou sítí tl do 100 mm</t>
  </si>
  <si>
    <t>0,05*0,25*3,30             "1. etapa</t>
  </si>
  <si>
    <t>977311111</t>
  </si>
  <si>
    <t>Řezání stávajících betonových mazanin nevyztužených hl do 50 mm</t>
  </si>
  <si>
    <t>m</t>
  </si>
  <si>
    <t>3,30*2                              "1.etapa</t>
  </si>
  <si>
    <t>1,60*2+0,10+1,80*2+0,10</t>
  </si>
  <si>
    <t>3,30*2                              "2.etapa</t>
  </si>
  <si>
    <t>1,60+0,30+1,10</t>
  </si>
  <si>
    <t>0,25+1,30+0,30+1,80</t>
  </si>
  <si>
    <t>9800000</t>
  </si>
  <si>
    <t>Demontáž a likvidace stávajícího promítacího plátna</t>
  </si>
  <si>
    <t>985311</t>
  </si>
  <si>
    <t>Sjednocení plochy podlahy s ostatním povrchem cementovou reprofilační stěrkou</t>
  </si>
  <si>
    <t>povrchově je možno gletovat, filcovat, brousit dle potřeby</t>
  </si>
  <si>
    <t>997013213</t>
  </si>
  <si>
    <t>Vnitrostaveništní doprava suti a vybouraných hmot pro budovy v do 12 m ručně</t>
  </si>
  <si>
    <t>0,899            "suť z bourašek</t>
  </si>
  <si>
    <t>0,100           "stávající židle - 20ks</t>
  </si>
  <si>
    <t>997013501</t>
  </si>
  <si>
    <t>Odvoz suti a vybouraných hmot na skládku nebo meziskládku do 1 km se složením</t>
  </si>
  <si>
    <t>0,999</t>
  </si>
  <si>
    <t>16</t>
  </si>
  <si>
    <t>997013509</t>
  </si>
  <si>
    <t>Příplatek k odvozu suti a vybouraných hmot na skládku ZKD 1 km přes 1 km</t>
  </si>
  <si>
    <t>předpoklad do 15km</t>
  </si>
  <si>
    <t>0,999*14</t>
  </si>
  <si>
    <t>997013831</t>
  </si>
  <si>
    <t>Poplatek za uložení stavebního směsného odpadu na skládce (skládkovné)</t>
  </si>
  <si>
    <t>998018002</t>
  </si>
  <si>
    <t>Přesun hmot ruční pro budovy v do 12 m</t>
  </si>
  <si>
    <t>711191001</t>
  </si>
  <si>
    <t>Provedení adhezního můstku na vodorovné ploše</t>
  </si>
  <si>
    <t>před betonáží rýhy</t>
  </si>
  <si>
    <t xml:space="preserve">0,45*3,30 </t>
  </si>
  <si>
    <t>711191011</t>
  </si>
  <si>
    <t>Provedení adhezního můstku na svislé ploše</t>
  </si>
  <si>
    <t>svislé hrany původního betonu</t>
  </si>
  <si>
    <t xml:space="preserve">0,05*3,30*2    </t>
  </si>
  <si>
    <t>0,05*(1,60+0,30+1,10)</t>
  </si>
  <si>
    <t>0,05*(0,25+1,30+0,30+1,80)</t>
  </si>
  <si>
    <t>M</t>
  </si>
  <si>
    <t>58581</t>
  </si>
  <si>
    <t>epoxidová pryskyřice tekuté konzistence, která se musí skládat z šedého epoxidového komponentu a čirého tužidla</t>
  </si>
  <si>
    <t>kg</t>
  </si>
  <si>
    <t>3,51</t>
  </si>
  <si>
    <t>998711202</t>
  </si>
  <si>
    <t>Přesun hmot procentní pro izolace proti vodě, vlhkosti a plynům v objektech v do 12 m</t>
  </si>
  <si>
    <t>%</t>
  </si>
  <si>
    <t>713120811</t>
  </si>
  <si>
    <t>Odstranění tepelné izolace podlah volně kladené z vláknitých materiálů tl do 100 mm</t>
  </si>
  <si>
    <t>0,25*3,30                      "1. etapa</t>
  </si>
  <si>
    <t>0,10*(1,60+1,80)</t>
  </si>
  <si>
    <t>(0,45-0,25)*3,30              "2.etapa</t>
  </si>
  <si>
    <t>(0,30-0,10)*(1,60+1,80)</t>
  </si>
  <si>
    <t>713121100</t>
  </si>
  <si>
    <t>M+D doplnění izolace tepelné podlah - kročejová izolace tl. 35mm</t>
  </si>
  <si>
    <t>998713202</t>
  </si>
  <si>
    <t>Přesun hmot procentní pro izolace tepelné v objektech v do 12 m</t>
  </si>
  <si>
    <t>763112990</t>
  </si>
  <si>
    <t>Vyspravení SDK předsazené stěny plochy do 3,00 m2 deska 1xA 15 vč. vyspravení desky přestěrkováním a tmelením</t>
  </si>
  <si>
    <t xml:space="preserve"> </t>
  </si>
  <si>
    <t>viz výkr.č. 02, tech. zpráva</t>
  </si>
  <si>
    <t>po doplnění výztuhy pro osazení LCD monitoru</t>
  </si>
  <si>
    <t>0,81*3,06</t>
  </si>
  <si>
    <t>763121626</t>
  </si>
  <si>
    <t>Montáž desek tl 2x18 mm na nosnou kci SDK stěna předsazená</t>
  </si>
  <si>
    <t>výztuha pro osazení LCD monitoru</t>
  </si>
  <si>
    <t>0,20*3,06*2</t>
  </si>
  <si>
    <t>607262840</t>
  </si>
  <si>
    <t>deska dřevoštěpková OSB 3 PD4 broušená 2500x675x18 mm</t>
  </si>
  <si>
    <t>0,20*3,06*2*1,10</t>
  </si>
  <si>
    <t>763121916</t>
  </si>
  <si>
    <t>Zhotovení otvoru vel. do 4 m2 v SDK předsazené stěně tl do 100 mm s vyztužením profily</t>
  </si>
  <si>
    <t>998763402</t>
  </si>
  <si>
    <t>Přesun hmot procentní pro sádrokartonové konstrukce v objektech v do 12 m</t>
  </si>
  <si>
    <t>766-PC01</t>
  </si>
  <si>
    <t>Demontáž a zpětná montáž MDF panelu cca 1730/2150mm pod věšákem vedle vstupních dveří</t>
  </si>
  <si>
    <t>766-PC02</t>
  </si>
  <si>
    <t>- demontáž elektrorozvodů - viz elektro</t>
  </si>
  <si>
    <t>- doplnění nových elektrorozvodů - viz elektro</t>
  </si>
  <si>
    <t>xxxxxxxxxxxxxxxxxxx</t>
  </si>
  <si>
    <t>viz tech. zpráva</t>
  </si>
  <si>
    <t>998766202</t>
  </si>
  <si>
    <t>Přesun hmot procentní pro konstrukce truhlářské v objektech v do 12 m</t>
  </si>
  <si>
    <t>767-PC01</t>
  </si>
  <si>
    <t>viz tech. zpráva, výkr. č. 02</t>
  </si>
  <si>
    <t>rozměry nutnp ověřit na místě</t>
  </si>
  <si>
    <t>- demontáž parapetu</t>
  </si>
  <si>
    <t>- přebroušení</t>
  </si>
  <si>
    <t>- přestříkání práškovou barvou - bílá mat</t>
  </si>
  <si>
    <t>- zpevnění kotvení</t>
  </si>
  <si>
    <t>- zpětná montáž</t>
  </si>
  <si>
    <t>- celková plocha obou parapetů cca 2,30m2</t>
  </si>
  <si>
    <t>xxxxxxxxxxxxxx</t>
  </si>
  <si>
    <t>767-PC02</t>
  </si>
  <si>
    <t>viz výkr.č. 02</t>
  </si>
  <si>
    <t>- demontáž stávajícho krytu</t>
  </si>
  <si>
    <t>- D+M nového krytu</t>
  </si>
  <si>
    <t>767-PC03</t>
  </si>
  <si>
    <t>767-PC04</t>
  </si>
  <si>
    <t>M+D Kryt na stropní kameru, kotveno do stropu přes SDK podhled</t>
  </si>
  <si>
    <t>detail. popis viz výkr.č. 06</t>
  </si>
  <si>
    <t>- perforovaný ocel. plech tl. 1,50, svinuto do válce d.= 145mm</t>
  </si>
  <si>
    <t>povrch. úprava - prášková barva bílá mat</t>
  </si>
  <si>
    <t>767-Z1</t>
  </si>
  <si>
    <t>M+D zámečnický výrobek Z1</t>
  </si>
  <si>
    <t>viz výkr. 04</t>
  </si>
  <si>
    <t>ocel. jäkl 100/30/3</t>
  </si>
  <si>
    <t>ocel. trubka prům. 100/3 - přivařeno ke žlabu</t>
  </si>
  <si>
    <t>předpokládaná hmotnost cca 15kg</t>
  </si>
  <si>
    <t>xxxxxxxxxxxxxxxx</t>
  </si>
  <si>
    <t>998767202</t>
  </si>
  <si>
    <t>Přesun hmot procentní pro zámečnické konstrukce v objektech v do 12 m</t>
  </si>
  <si>
    <t>776111311</t>
  </si>
  <si>
    <t>Vysátí podkladu povlakových podlah</t>
  </si>
  <si>
    <t>42,24</t>
  </si>
  <si>
    <t>776201811</t>
  </si>
  <si>
    <t>Demontáž lepených povlakových podlah bez podložky ručně</t>
  </si>
  <si>
    <t>7764211</t>
  </si>
  <si>
    <t>M+D Obvodový soklík z hliníkového pásku 40/2</t>
  </si>
  <si>
    <t>viz výkr.č. 01</t>
  </si>
  <si>
    <t>1,73+3,75              "stěna A</t>
  </si>
  <si>
    <t>6,12                       "stěna B</t>
  </si>
  <si>
    <t>2,14+2,14              "stěna C</t>
  </si>
  <si>
    <t>2,01+2,03              "stěna D</t>
  </si>
  <si>
    <t>6,04                      "stěna E</t>
  </si>
  <si>
    <t>776211111</t>
  </si>
  <si>
    <t>Lepení textilních pásů</t>
  </si>
  <si>
    <t>697510</t>
  </si>
  <si>
    <t>776410811</t>
  </si>
  <si>
    <t>Odstranění soklíků a lišt pryžových nebo plastových</t>
  </si>
  <si>
    <t>776991121</t>
  </si>
  <si>
    <t>Základní čištění nově položených podlahovin vysátím a setřením vlhkým mopem</t>
  </si>
  <si>
    <t>776991820</t>
  </si>
  <si>
    <t>Odstranění lepidla a přebroušení podlahy</t>
  </si>
  <si>
    <t>998776202</t>
  </si>
  <si>
    <t>Přesun hmot procentní pro podlahy povlakové v objektech v do 12 m</t>
  </si>
  <si>
    <t>783301300</t>
  </si>
  <si>
    <t>Očištění a přestříkání mřížek VZT 400/1100mm bílou matnou práškovou malbou</t>
  </si>
  <si>
    <t>0,40*1,10*4</t>
  </si>
  <si>
    <t>784111001</t>
  </si>
  <si>
    <t>Oprášení (ometení ) podkladu v místnostech výšky do 3,80 m</t>
  </si>
  <si>
    <t>viz výkr.č. 01, tech. zpráva</t>
  </si>
  <si>
    <t>42,24                             "strop</t>
  </si>
  <si>
    <t>3,51*(3,055+6,12)           "stěny</t>
  </si>
  <si>
    <t xml:space="preserve">3,51*(+5,81+5,62)  </t>
  </si>
  <si>
    <t>784171111</t>
  </si>
  <si>
    <t>Zakrytí vnitřních ploch stěn v místnostech výšky do 3,80 m</t>
  </si>
  <si>
    <t>1,53*2,18*2</t>
  </si>
  <si>
    <t>0,95*2,15</t>
  </si>
  <si>
    <t>581248440</t>
  </si>
  <si>
    <t>fólie pro malířské potřeby zakrývací, PG 4021-20, 25µ,  4 x 5 m</t>
  </si>
  <si>
    <t>8,714*1,05</t>
  </si>
  <si>
    <t>784211101</t>
  </si>
  <si>
    <t>Dvojnásobné bílé malby ze směsí za mokra výborně otěruvzdorných v místnostech výšky do 3,80 m</t>
  </si>
  <si>
    <t>10,00              "doplnění a oprava omítek</t>
  </si>
  <si>
    <t>786-PC01</t>
  </si>
  <si>
    <t>rozměry nutno ověřit na místě</t>
  </si>
  <si>
    <t>1,53*2,18</t>
  </si>
  <si>
    <t>1,58*2,18</t>
  </si>
  <si>
    <t>16-SO 011-01.2 - Slaboproud</t>
  </si>
  <si>
    <t xml:space="preserve">    747 - Elektromontáže </t>
  </si>
  <si>
    <t>74700</t>
  </si>
  <si>
    <t>Slaboproud - viz samostatný rozpočet</t>
  </si>
  <si>
    <t>souhrn</t>
  </si>
  <si>
    <t>-477203901</t>
  </si>
  <si>
    <t>16-SO 011-01.3 - Silnoproud</t>
  </si>
  <si>
    <t>M - Práce a dodávky M</t>
  </si>
  <si>
    <t xml:space="preserve">    21-M - Elektromontáže</t>
  </si>
  <si>
    <t>21000</t>
  </si>
  <si>
    <t>Silnoproud - viz samostatný rozpočet</t>
  </si>
  <si>
    <t>64</t>
  </si>
  <si>
    <t>764359200</t>
  </si>
  <si>
    <t>Speciální rychlocement s ardurapid efektem a přísadami z umělé pryskyřice, který po smíchání s vodou a vhodným kamenivem zajistí pochůznost již po 3 hodinách, po 1 dni plně vyzrálý a připravený k pokládce povlakových krytin s vlhkostí do 2% a po 1 dni plně provozuschopný. Při poměru míchání cementu a kameniva 1:4  musí dosahovat pevnosti v tlaku po 1 dni 25 N/mm2, po 28dnech 45N/mm2, pevnost v tahu za ohybu po 1 dni 5 N/mm2, po 28 dnech 7 N/mm2</t>
  </si>
  <si>
    <t xml:space="preserve"> montážní stěrka: Cementový prášek s ardurapid efektem s dobře dispergovatelnými přísadami a velmi jemným plnivem, který je schopen lepit mezi sebou různé druhy materiálů mimo mastných povrchů. Musí být schopen přilepit kovový, plastový povrch k betonu, látkový povrch ke kovovému i plastovému povrchu. Materiál musí být po aplikaci pochůzí po ½ hodině, přetíratelný po ½ hodině. Materiál musí dosahovat kuličkovou zkouškou (Brinell) pevností po 1 dni 20 N/mm2, po 28 dnech 40 N/mm2
Ardex DS40: kročejová izolace, která musí být trvale elastická a musí být vyrobena z minerálních a PU pojiv. Tloušťka 4mm. Materiál musí zajistit kročejový útlum 14 dB.</t>
  </si>
  <si>
    <t xml:space="preserve"> Cementový prášek s ardurapid efektem s dobře dispergovatelnými přísadami a jemným plnivem. Materiál musí být po aplikaci pochůzí po 1 hodině, přetíratelný a brousitelný po 1 hodině. Materiál musí dosahovat pevnosti v tlaku po 1 dni 25 N/mm2, po 28 dnech 40 N/mm2, pevnost tahu v ohybu po 1 dni 5 N/mm2, po 28 dnech 10 N/mm2, kuličkovou zkouškou (Brinell) pevností po 1 dni 40 N/mm2, po 28 dnech 50 N/mm2</t>
  </si>
  <si>
    <t xml:space="preserve"> Epoxidová pryskyřice tekuté konzistence, která se musí skládat z šedého epoxidového komponentu a čirého tužidla. Tento materiál musí fungovat jako spojovací můstek mezi starým a novým betonem a především aplikace čerstvého betonu musí být možná do čerstvého epoxidového nátěru. Požadavek na pevnost v tlaku po 28 dnech 65N/mm2, tah za ohybu po 28 dnech 35N/mm2.</t>
  </si>
  <si>
    <t>doplnněí výztuhy pro osazení LCD monitoru; elektroinstalace</t>
  </si>
  <si>
    <t>342264051</t>
  </si>
  <si>
    <t>elektroinstalace</t>
  </si>
  <si>
    <t>342264098</t>
  </si>
  <si>
    <t>Příplatek k podhledu za plochu do 10 m2  pro plochy 2-5m2</t>
  </si>
  <si>
    <t>Podhled sádrokartonový, desky standard 12,5</t>
  </si>
  <si>
    <t>342261111</t>
  </si>
  <si>
    <t>Příčka sádrokartonová, deska tl. 12,5</t>
  </si>
  <si>
    <t>642263998</t>
  </si>
  <si>
    <t>Příplatek k příčce sádrokartonové za lochu do 5m2</t>
  </si>
  <si>
    <t>342264101</t>
  </si>
  <si>
    <t>Osazení revizních dvířek do sádrokartonového podhledu</t>
  </si>
  <si>
    <t>342-01</t>
  </si>
  <si>
    <t>D+M revizní dvířka v podhledu sádrokartonovém Al rám, 400/400</t>
  </si>
  <si>
    <t>Demontáž a zpětná montáž ocelových parepetů, zpevnění kotvení a nové povrchové úpravy; včetně zednického zapravení ostění oken</t>
  </si>
  <si>
    <t xml:space="preserve">M+D Kryt otopného tělesa 01 - 1582/780mm z děrovaného plechu tl. 3mm, povrch. úprava - prášková barva - bílá mat vč. demontáže stávajícího; včetně zednického zapravení ostění </t>
  </si>
  <si>
    <t xml:space="preserve">M+D Kryt otopného tělesa 02 - 1532/780mm z děrovaného plechu tl. 3mm, povrch. úprava - prášková barva - bílá mat vč. demontáže stávajícího; včetně zednického zapravení ostění </t>
  </si>
  <si>
    <t>42,24+1,54*0,6+1,5*0,6+0,9*0,9</t>
  </si>
  <si>
    <t>zátěžový koberec se stojatým vlasem, barva světle šedá, classic 932, popis viz projektová dokumentace</t>
  </si>
  <si>
    <t>44,874*1,55 + 25,96*0,04*1,1</t>
  </si>
  <si>
    <t xml:space="preserve">776431010R00
</t>
  </si>
  <si>
    <t xml:space="preserve">Montáž podlahových soklíků z koberc. pásů na lištu </t>
  </si>
  <si>
    <t>63241215</t>
  </si>
  <si>
    <t>Potěr se SMS, ruční zpracování, samonivelační, ahnydridová směs s výztužnými vlákny, tl. 30mm</t>
  </si>
  <si>
    <t>Samonivelační stěrka pod koberec</t>
  </si>
  <si>
    <t>776-1</t>
  </si>
  <si>
    <t>Spojovcí můstek</t>
  </si>
  <si>
    <t>Očištění, základní a ochranný nátěr prvku Z1</t>
  </si>
  <si>
    <t>100 chodba 4NP, 5NP</t>
  </si>
  <si>
    <t>Demontáž stáv. zastiňujících elektrockých rolet z textilií. montáž a dodávka nových elektrockých rolet, boční vodicí lišty;  blackout bílá z jednoho kusu, ovládání u vstupních dveří</t>
  </si>
  <si>
    <t>786-PC02</t>
  </si>
  <si>
    <t>Demontáž stáv. zastiňujících ručních žaluzií. montáž a dodávka nových zaluzií ručních, ovládací řetízek, šířka lamely 45mm se zaoblenými hranami, barva stříbrná</t>
  </si>
  <si>
    <t xml:space="preserve">    730 - Ústřední vytápění</t>
  </si>
  <si>
    <t>730-1</t>
  </si>
  <si>
    <t>Demontáž stávajícího systému lokální regulace UT, dodávka a montáž lokálního ovládání regulace UT - bezdrátový termostat pro radiátory (počet radiátorů 2kd). Součástí je centrální jednotka pro nastavení teplot a programů a regulační sevopohon pro řízení regulačních ventiků na radiátorech. Vč, regulačních ventilů na radiátorech</t>
  </si>
  <si>
    <t>kompl</t>
  </si>
  <si>
    <t>766_PC03</t>
  </si>
  <si>
    <t>Demontáž a zpětná montáž středového lustru (autorské dílo), omytí; vč. dopravy a uskladnění v depozitu zhotovitele</t>
  </si>
  <si>
    <t>783301400</t>
  </si>
  <si>
    <t>Nátěr radiátorů, přívodního  a odvodníní potrubí; barva bílá</t>
  </si>
  <si>
    <t>Každodenní úklid celé přístupové cesty na místo stavby</t>
  </si>
  <si>
    <t>770-PC01</t>
  </si>
  <si>
    <t>770-PC02</t>
  </si>
  <si>
    <t>Dokumentace skutečného provedení stavby</t>
  </si>
  <si>
    <t>Repase vstupních dveří - lokální opravy, nový nátěr; včetně zárubně</t>
  </si>
  <si>
    <t>770-PC03</t>
  </si>
  <si>
    <t>Koordinace s ostatními profesemi - interiér, AV technika</t>
  </si>
  <si>
    <t>776-2</t>
  </si>
  <si>
    <t>776-3</t>
  </si>
  <si>
    <t>ks</t>
  </si>
  <si>
    <t>Předchodová lišta - nerezová bez profilace l=1m; D+M</t>
  </si>
  <si>
    <t>770-PC04</t>
  </si>
  <si>
    <t>Požární ucpávka 45 min - prostup stropní konstrukcí</t>
  </si>
  <si>
    <t>95 -Dokončovací kce na pozem.stav.</t>
  </si>
  <si>
    <t xml:space="preserve">    95 -Dokončovací kce na pozem.stav.</t>
  </si>
  <si>
    <t>VRN</t>
  </si>
  <si>
    <t>766_PC04</t>
  </si>
  <si>
    <t>Demontáž a odvoz jednacího kruhového stolu kotveného pevně k podlaze; vč. dopravy, k provedení interiérových úprav; interiérové úpravy nejsou součástí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</si>
</sst>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  <charset val="238"/>
    </font>
    <font>
      <sz val="8"/>
      <color indexed="43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0"/>
      <color indexed="56"/>
      <name val="Trebuchet MS"/>
      <family val="2"/>
      <charset val="238"/>
    </font>
    <font>
      <b/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9"/>
      <color indexed="8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63"/>
      <name val="Trebuchet MS"/>
      <family val="2"/>
      <charset val="238"/>
    </font>
    <font>
      <sz val="8"/>
      <color indexed="20"/>
      <name val="Trebuchet MS"/>
      <family val="2"/>
      <charset val="238"/>
    </font>
    <font>
      <sz val="8"/>
      <color indexed="10"/>
      <name val="Trebuchet MS"/>
      <family val="2"/>
      <charset val="238"/>
    </font>
    <font>
      <i/>
      <sz val="7"/>
      <color indexed="55"/>
      <name val="Trebuchet MS"/>
      <family val="2"/>
      <charset val="238"/>
    </font>
    <font>
      <sz val="8"/>
      <color indexed="1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b/>
      <sz val="8"/>
      <color indexed="56"/>
      <name val="Trebuchet MS"/>
      <family val="2"/>
      <charset val="238"/>
    </font>
    <font>
      <b/>
      <sz val="12"/>
      <color indexed="56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2" borderId="0" xfId="0" applyFont="1" applyFill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0" xfId="0" applyFont="1" applyAlignment="1">
      <alignment horizontal="left" vertical="center"/>
    </xf>
    <xf numFmtId="0" fontId="0" fillId="0" borderId="0" xfId="0" applyBorder="1"/>
    <xf numFmtId="0" fontId="5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center"/>
    </xf>
    <xf numFmtId="0" fontId="0" fillId="0" borderId="6" xfId="0" applyBorder="1"/>
    <xf numFmtId="0" fontId="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7" fillId="3" borderId="8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0" fontId="7" fillId="3" borderId="9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4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4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4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17" fillId="3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right" vertical="center"/>
    </xf>
    <xf numFmtId="0" fontId="7" fillId="3" borderId="9" xfId="0" applyFont="1" applyFill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5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4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29" fillId="0" borderId="0" xfId="0" applyFont="1" applyAlignment="1"/>
    <xf numFmtId="0" fontId="29" fillId="0" borderId="4" xfId="0" applyFont="1" applyBorder="1" applyAlignment="1"/>
    <xf numFmtId="0" fontId="29" fillId="0" borderId="0" xfId="0" applyFont="1" applyBorder="1" applyAlignment="1"/>
    <xf numFmtId="0" fontId="25" fillId="0" borderId="0" xfId="0" applyFont="1" applyBorder="1" applyAlignment="1">
      <alignment horizontal="left"/>
    </xf>
    <xf numFmtId="0" fontId="29" fillId="0" borderId="5" xfId="0" applyFont="1" applyBorder="1" applyAlignment="1"/>
    <xf numFmtId="0" fontId="29" fillId="0" borderId="14" xfId="0" applyFont="1" applyBorder="1" applyAlignment="1"/>
    <xf numFmtId="166" fontId="29" fillId="0" borderId="0" xfId="0" applyNumberFormat="1" applyFont="1" applyBorder="1" applyAlignment="1"/>
    <xf numFmtId="166" fontId="29" fillId="0" borderId="15" xfId="0" applyNumberFormat="1" applyFont="1" applyBorder="1" applyAlignment="1"/>
    <xf numFmtId="0" fontId="29" fillId="0" borderId="0" xfId="0" applyFont="1" applyAlignment="1">
      <alignment horizontal="left"/>
    </xf>
    <xf numFmtId="0" fontId="29" fillId="0" borderId="0" xfId="0" applyFont="1" applyAlignment="1">
      <alignment horizontal="center"/>
    </xf>
    <xf numFmtId="4" fontId="29" fillId="0" borderId="0" xfId="0" applyNumberFormat="1" applyFont="1" applyAlignment="1">
      <alignment vertical="center"/>
    </xf>
    <xf numFmtId="0" fontId="23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1" fillId="0" borderId="25" xfId="0" applyFont="1" applyBorder="1" applyAlignment="1">
      <alignment horizontal="left" vertical="center"/>
    </xf>
    <xf numFmtId="166" fontId="11" fillId="0" borderId="0" xfId="0" applyNumberFormat="1" applyFont="1" applyBorder="1" applyAlignment="1">
      <alignment vertical="center"/>
    </xf>
    <xf numFmtId="166" fontId="1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4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167" fontId="30" fillId="0" borderId="0" xfId="0" applyNumberFormat="1" applyFont="1" applyBorder="1" applyAlignment="1">
      <alignment vertical="center"/>
    </xf>
    <xf numFmtId="0" fontId="30" fillId="0" borderId="5" xfId="0" applyFont="1" applyBorder="1" applyAlignment="1">
      <alignment vertical="center"/>
    </xf>
    <xf numFmtId="0" fontId="30" fillId="0" borderId="14" xfId="0" applyFont="1" applyBorder="1" applyAlignment="1">
      <alignment vertical="center"/>
    </xf>
    <xf numFmtId="0" fontId="30" fillId="0" borderId="15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4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1" fillId="0" borderId="5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1" fillId="0" borderId="15" xfId="0" applyFont="1" applyBorder="1" applyAlignment="1">
      <alignment vertical="center"/>
    </xf>
    <xf numFmtId="0" fontId="30" fillId="0" borderId="0" xfId="0" applyFont="1" applyBorder="1" applyAlignment="1">
      <alignment horizontal="left" vertical="center" wrapText="1"/>
    </xf>
    <xf numFmtId="0" fontId="32" fillId="0" borderId="0" xfId="0" applyFont="1" applyAlignment="1">
      <alignment vertical="center"/>
    </xf>
    <xf numFmtId="0" fontId="32" fillId="0" borderId="4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167" fontId="32" fillId="0" borderId="0" xfId="0" applyNumberFormat="1" applyFont="1" applyBorder="1" applyAlignment="1">
      <alignment vertical="center"/>
    </xf>
    <xf numFmtId="0" fontId="32" fillId="0" borderId="5" xfId="0" applyFont="1" applyBorder="1" applyAlignment="1">
      <alignment vertical="center"/>
    </xf>
    <xf numFmtId="0" fontId="32" fillId="0" borderId="14" xfId="0" applyFont="1" applyBorder="1" applyAlignment="1">
      <alignment vertical="center"/>
    </xf>
    <xf numFmtId="0" fontId="32" fillId="0" borderId="15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4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167" fontId="34" fillId="0" borderId="0" xfId="0" applyNumberFormat="1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4" fillId="0" borderId="15" xfId="0" applyFont="1" applyBorder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32" fillId="0" borderId="16" xfId="0" applyFont="1" applyBorder="1" applyAlignment="1">
      <alignment vertical="center"/>
    </xf>
    <xf numFmtId="0" fontId="32" fillId="0" borderId="17" xfId="0" applyFont="1" applyBorder="1" applyAlignment="1">
      <alignment vertical="center"/>
    </xf>
    <xf numFmtId="0" fontId="32" fillId="0" borderId="18" xfId="0" applyFont="1" applyBorder="1" applyAlignment="1">
      <alignment vertical="center"/>
    </xf>
    <xf numFmtId="0" fontId="11" fillId="0" borderId="17" xfId="0" applyFont="1" applyBorder="1" applyAlignment="1">
      <alignment horizontal="center" vertical="center"/>
    </xf>
    <xf numFmtId="166" fontId="11" fillId="0" borderId="17" xfId="0" applyNumberFormat="1" applyFont="1" applyBorder="1" applyAlignment="1">
      <alignment vertical="center"/>
    </xf>
    <xf numFmtId="166" fontId="11" fillId="0" borderId="18" xfId="0" applyNumberFormat="1" applyFont="1" applyBorder="1" applyAlignment="1">
      <alignment vertical="center"/>
    </xf>
    <xf numFmtId="167" fontId="0" fillId="0" borderId="25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Alignment="1"/>
    <xf numFmtId="0" fontId="36" fillId="0" borderId="4" xfId="0" applyFont="1" applyBorder="1" applyAlignment="1"/>
    <xf numFmtId="0" fontId="36" fillId="0" borderId="0" xfId="0" applyFont="1" applyBorder="1" applyAlignment="1"/>
    <xf numFmtId="0" fontId="24" fillId="0" borderId="0" xfId="0" applyFont="1" applyBorder="1" applyAlignment="1">
      <alignment horizontal="left"/>
    </xf>
    <xf numFmtId="0" fontId="36" fillId="0" borderId="5" xfId="0" applyFont="1" applyBorder="1" applyAlignment="1"/>
    <xf numFmtId="0" fontId="36" fillId="0" borderId="14" xfId="0" applyFont="1" applyBorder="1" applyAlignment="1"/>
    <xf numFmtId="166" fontId="36" fillId="0" borderId="0" xfId="0" applyNumberFormat="1" applyFont="1" applyBorder="1" applyAlignment="1"/>
    <xf numFmtId="166" fontId="36" fillId="0" borderId="15" xfId="0" applyNumberFormat="1" applyFont="1" applyBorder="1" applyAlignment="1"/>
    <xf numFmtId="0" fontId="37" fillId="0" borderId="0" xfId="0" applyFont="1" applyBorder="1" applyAlignment="1">
      <alignment horizontal="left"/>
    </xf>
    <xf numFmtId="0" fontId="0" fillId="0" borderId="25" xfId="0" applyFont="1" applyFill="1" applyBorder="1" applyAlignment="1" applyProtection="1">
      <alignment horizontal="center" vertical="center"/>
      <protection locked="0"/>
    </xf>
    <xf numFmtId="4" fontId="17" fillId="0" borderId="0" xfId="0" applyNumberFormat="1" applyFont="1" applyBorder="1" applyAlignment="1">
      <alignment vertical="center"/>
    </xf>
    <xf numFmtId="4" fontId="17" fillId="3" borderId="0" xfId="0" applyNumberFormat="1" applyFont="1" applyFill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4" fontId="17" fillId="0" borderId="0" xfId="0" applyNumberFormat="1" applyFont="1" applyBorder="1" applyAlignment="1">
      <alignment horizontal="right" vertical="center"/>
    </xf>
    <xf numFmtId="0" fontId="1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164" fontId="11" fillId="0" borderId="0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7" fillId="3" borderId="9" xfId="0" applyFont="1" applyFill="1" applyBorder="1" applyAlignment="1">
      <alignment horizontal="left" vertical="center"/>
    </xf>
    <xf numFmtId="4" fontId="7" fillId="3" borderId="10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24" fillId="0" borderId="23" xfId="0" applyNumberFormat="1" applyFont="1" applyBorder="1" applyAlignment="1"/>
    <xf numFmtId="0" fontId="30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4" fontId="24" fillId="0" borderId="17" xfId="0" applyNumberFormat="1" applyFont="1" applyBorder="1" applyAlignment="1"/>
    <xf numFmtId="0" fontId="30" fillId="0" borderId="12" xfId="0" applyFont="1" applyBorder="1" applyAlignment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0" fillId="0" borderId="25" xfId="0" applyFont="1" applyFill="1" applyBorder="1" applyAlignment="1" applyProtection="1">
      <alignment horizontal="left" vertical="center" wrapText="1"/>
      <protection locked="0"/>
    </xf>
    <xf numFmtId="167" fontId="30" fillId="0" borderId="0" xfId="0" applyNumberFormat="1" applyFont="1" applyBorder="1" applyAlignment="1">
      <alignment horizontal="left" vertical="center" wrapText="1"/>
    </xf>
    <xf numFmtId="0" fontId="33" fillId="0" borderId="12" xfId="0" applyFont="1" applyBorder="1" applyAlignment="1">
      <alignment vertical="center" wrapText="1"/>
    </xf>
    <xf numFmtId="4" fontId="37" fillId="0" borderId="12" xfId="0" applyNumberFormat="1" applyFont="1" applyBorder="1" applyAlignment="1"/>
    <xf numFmtId="4" fontId="17" fillId="0" borderId="12" xfId="0" applyNumberFormat="1" applyFont="1" applyBorder="1" applyAlignment="1"/>
    <xf numFmtId="4" fontId="37" fillId="0" borderId="0" xfId="0" applyNumberFormat="1" applyFont="1" applyBorder="1" applyAlignment="1"/>
    <xf numFmtId="0" fontId="5" fillId="0" borderId="0" xfId="0" applyFont="1" applyBorder="1" applyAlignment="1">
      <alignment horizontal="left" vertical="center" wrapText="1"/>
    </xf>
    <xf numFmtId="165" fontId="6" fillId="0" borderId="0" xfId="0" applyNumberFormat="1" applyFont="1" applyBorder="1" applyAlignment="1">
      <alignment horizontal="left" vertical="center"/>
    </xf>
    <xf numFmtId="0" fontId="6" fillId="3" borderId="23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0" fillId="2" borderId="0" xfId="0" applyFill="1" applyBorder="1"/>
    <xf numFmtId="4" fontId="25" fillId="0" borderId="0" xfId="0" applyNumberFormat="1" applyFont="1" applyBorder="1" applyAlignment="1"/>
    <xf numFmtId="4" fontId="23" fillId="0" borderId="17" xfId="0" applyNumberFormat="1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96"/>
  <sheetViews>
    <sheetView showGridLines="0" workbookViewId="0">
      <pane ySplit="1" topLeftCell="A75" activePane="bottomLeft" state="frozen"/>
      <selection pane="bottomLeft" activeCell="Y13" sqref="Y13"/>
    </sheetView>
  </sheetViews>
  <sheetFormatPr defaultColWidth="12" defaultRowHeight="13.5" x14ac:dyDescent="0.3"/>
  <cols>
    <col min="1" max="1" width="9.5" customWidth="1"/>
    <col min="2" max="2" width="1.83203125" customWidth="1"/>
    <col min="3" max="3" width="4.6640625" customWidth="1"/>
    <col min="4" max="7" width="2.83203125" customWidth="1"/>
    <col min="8" max="8" width="8.33203125" customWidth="1"/>
    <col min="9" max="33" width="2.83203125" customWidth="1"/>
    <col min="34" max="34" width="3.83203125" customWidth="1"/>
    <col min="35" max="37" width="2.83203125" customWidth="1"/>
    <col min="38" max="38" width="9.5" customWidth="1"/>
    <col min="39" max="39" width="3.83203125" customWidth="1"/>
    <col min="40" max="40" width="15.1640625" customWidth="1"/>
    <col min="41" max="41" width="8.5" customWidth="1"/>
    <col min="42" max="42" width="4.6640625" customWidth="1"/>
    <col min="43" max="43" width="1.83203125" customWidth="1"/>
    <col min="44" max="44" width="15.5" customWidth="1"/>
    <col min="45" max="56" width="0" hidden="1" customWidth="1"/>
    <col min="57" max="57" width="75.33203125" customWidth="1"/>
    <col min="71" max="89" width="0" hidden="1" customWidth="1"/>
  </cols>
  <sheetData>
    <row r="1" spans="1:73" ht="21.4" customHeight="1" x14ac:dyDescent="0.3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1" t="s">
        <v>2</v>
      </c>
      <c r="BB1" s="1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T1" s="4" t="s">
        <v>3</v>
      </c>
      <c r="BU1" s="4" t="s">
        <v>3</v>
      </c>
    </row>
    <row r="2" spans="1:73" ht="36.950000000000003" customHeight="1" x14ac:dyDescent="0.3">
      <c r="C2" s="217" t="s">
        <v>4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R2" s="218" t="s">
        <v>5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5" t="s">
        <v>6</v>
      </c>
      <c r="BT2" s="5" t="s">
        <v>7</v>
      </c>
    </row>
    <row r="3" spans="1:73" ht="6.95" customHeight="1" x14ac:dyDescent="0.3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8"/>
      <c r="BS3" s="5" t="s">
        <v>6</v>
      </c>
      <c r="BT3" s="5" t="s">
        <v>8</v>
      </c>
    </row>
    <row r="4" spans="1:73" ht="36.950000000000003" customHeight="1" x14ac:dyDescent="0.3">
      <c r="B4" s="9"/>
      <c r="C4" s="212" t="s">
        <v>9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10"/>
      <c r="AS4" s="11" t="s">
        <v>10</v>
      </c>
      <c r="BS4" s="5" t="s">
        <v>11</v>
      </c>
    </row>
    <row r="5" spans="1:73" ht="14.45" customHeight="1" x14ac:dyDescent="0.3">
      <c r="B5" s="9"/>
      <c r="C5" s="12"/>
      <c r="D5" s="13" t="s">
        <v>12</v>
      </c>
      <c r="E5" s="12"/>
      <c r="F5" s="12"/>
      <c r="G5" s="12"/>
      <c r="H5" s="12"/>
      <c r="I5" s="12"/>
      <c r="J5" s="12"/>
      <c r="K5" s="219" t="s">
        <v>13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12"/>
      <c r="AQ5" s="10"/>
      <c r="BS5" s="5" t="s">
        <v>6</v>
      </c>
    </row>
    <row r="6" spans="1:73" ht="36.950000000000003" customHeight="1" x14ac:dyDescent="0.3">
      <c r="B6" s="9"/>
      <c r="C6" s="12"/>
      <c r="D6" s="15" t="s">
        <v>14</v>
      </c>
      <c r="E6" s="12"/>
      <c r="F6" s="12"/>
      <c r="G6" s="12"/>
      <c r="H6" s="12"/>
      <c r="I6" s="12"/>
      <c r="J6" s="12"/>
      <c r="K6" s="220" t="s">
        <v>15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12"/>
      <c r="AQ6" s="10"/>
      <c r="BS6" s="5" t="s">
        <v>16</v>
      </c>
    </row>
    <row r="7" spans="1:73" ht="14.45" customHeight="1" x14ac:dyDescent="0.3">
      <c r="B7" s="9"/>
      <c r="C7" s="12"/>
      <c r="D7" s="16" t="s">
        <v>17</v>
      </c>
      <c r="E7" s="12"/>
      <c r="F7" s="12"/>
      <c r="G7" s="12"/>
      <c r="H7" s="12"/>
      <c r="I7" s="12"/>
      <c r="J7" s="12"/>
      <c r="K7" s="14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6" t="s">
        <v>18</v>
      </c>
      <c r="AL7" s="12"/>
      <c r="AM7" s="12"/>
      <c r="AN7" s="14"/>
      <c r="AO7" s="12"/>
      <c r="AP7" s="12"/>
      <c r="AQ7" s="10"/>
      <c r="BS7" s="5" t="s">
        <v>19</v>
      </c>
    </row>
    <row r="8" spans="1:73" ht="14.45" customHeight="1" x14ac:dyDescent="0.3">
      <c r="B8" s="9"/>
      <c r="C8" s="12"/>
      <c r="D8" s="16" t="s">
        <v>20</v>
      </c>
      <c r="E8" s="12"/>
      <c r="F8" s="12"/>
      <c r="G8" s="12"/>
      <c r="H8" s="12"/>
      <c r="I8" s="12"/>
      <c r="J8" s="12"/>
      <c r="K8" s="14" t="s">
        <v>21</v>
      </c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6" t="s">
        <v>22</v>
      </c>
      <c r="AL8" s="12"/>
      <c r="AM8" s="12"/>
      <c r="AN8" s="14" t="s">
        <v>23</v>
      </c>
      <c r="AO8" s="12"/>
      <c r="AP8" s="12"/>
      <c r="AQ8" s="10"/>
      <c r="BS8" s="5" t="s">
        <v>24</v>
      </c>
    </row>
    <row r="9" spans="1:73" ht="14.45" customHeight="1" x14ac:dyDescent="0.3">
      <c r="B9" s="9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0"/>
      <c r="BS9" s="5" t="s">
        <v>25</v>
      </c>
    </row>
    <row r="10" spans="1:73" ht="14.45" customHeight="1" x14ac:dyDescent="0.3">
      <c r="B10" s="9"/>
      <c r="C10" s="12"/>
      <c r="D10" s="16" t="s">
        <v>26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6" t="s">
        <v>27</v>
      </c>
      <c r="AL10" s="12"/>
      <c r="AM10" s="12"/>
      <c r="AN10" s="14"/>
      <c r="AO10" s="12"/>
      <c r="AP10" s="12"/>
      <c r="AQ10" s="10"/>
      <c r="BS10" s="5" t="s">
        <v>16</v>
      </c>
    </row>
    <row r="11" spans="1:73" ht="18.399999999999999" customHeight="1" x14ac:dyDescent="0.3">
      <c r="B11" s="9"/>
      <c r="C11" s="12"/>
      <c r="D11" s="12"/>
      <c r="E11" s="14" t="s">
        <v>28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6" t="s">
        <v>29</v>
      </c>
      <c r="AL11" s="12"/>
      <c r="AM11" s="12"/>
      <c r="AN11" s="14"/>
      <c r="AO11" s="12"/>
      <c r="AP11" s="12"/>
      <c r="AQ11" s="10"/>
      <c r="BS11" s="5" t="s">
        <v>16</v>
      </c>
    </row>
    <row r="12" spans="1:73" ht="6.95" customHeight="1" x14ac:dyDescent="0.3">
      <c r="B12" s="9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0"/>
      <c r="BS12" s="5" t="s">
        <v>16</v>
      </c>
    </row>
    <row r="13" spans="1:73" ht="14.45" customHeight="1" x14ac:dyDescent="0.3">
      <c r="B13" s="9"/>
      <c r="C13" s="12"/>
      <c r="D13" s="16" t="s">
        <v>30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6" t="s">
        <v>27</v>
      </c>
      <c r="AL13" s="12"/>
      <c r="AM13" s="12"/>
      <c r="AN13" s="14"/>
      <c r="AO13" s="12"/>
      <c r="AP13" s="12"/>
      <c r="AQ13" s="10"/>
      <c r="BS13" s="5" t="s">
        <v>16</v>
      </c>
    </row>
    <row r="14" spans="1:73" ht="15" x14ac:dyDescent="0.3">
      <c r="B14" s="9"/>
      <c r="C14" s="12"/>
      <c r="D14" s="12"/>
      <c r="E14" s="14" t="s">
        <v>31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6" t="s">
        <v>29</v>
      </c>
      <c r="AL14" s="12"/>
      <c r="AM14" s="12"/>
      <c r="AN14" s="14"/>
      <c r="AO14" s="12"/>
      <c r="AP14" s="12"/>
      <c r="AQ14" s="10"/>
      <c r="BS14" s="5" t="s">
        <v>16</v>
      </c>
    </row>
    <row r="15" spans="1:73" ht="6.95" customHeight="1" x14ac:dyDescent="0.3">
      <c r="B15" s="9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0"/>
      <c r="BS15" s="5" t="s">
        <v>3</v>
      </c>
    </row>
    <row r="16" spans="1:73" ht="14.45" customHeight="1" x14ac:dyDescent="0.3">
      <c r="B16" s="9"/>
      <c r="C16" s="12"/>
      <c r="D16" s="16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6" t="s">
        <v>27</v>
      </c>
      <c r="AL16" s="12"/>
      <c r="AM16" s="12"/>
      <c r="AN16" s="14"/>
      <c r="AO16" s="12"/>
      <c r="AP16" s="12"/>
      <c r="AQ16" s="10"/>
      <c r="BS16" s="5" t="s">
        <v>3</v>
      </c>
    </row>
    <row r="17" spans="2:71" ht="18.399999999999999" customHeight="1" x14ac:dyDescent="0.3">
      <c r="B17" s="9"/>
      <c r="C17" s="12"/>
      <c r="D17" s="12"/>
      <c r="E17" s="14" t="s">
        <v>33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6" t="s">
        <v>29</v>
      </c>
      <c r="AL17" s="12"/>
      <c r="AM17" s="12"/>
      <c r="AN17" s="14"/>
      <c r="AO17" s="12"/>
      <c r="AP17" s="12"/>
      <c r="AQ17" s="10"/>
      <c r="BS17" s="5" t="s">
        <v>34</v>
      </c>
    </row>
    <row r="18" spans="2:71" ht="6.95" customHeight="1" x14ac:dyDescent="0.3">
      <c r="B18" s="9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0"/>
      <c r="BS18" s="5" t="s">
        <v>6</v>
      </c>
    </row>
    <row r="19" spans="2:71" ht="14.45" customHeight="1" x14ac:dyDescent="0.3">
      <c r="B19" s="9"/>
      <c r="C19" s="12"/>
      <c r="D19" s="16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6" t="s">
        <v>27</v>
      </c>
      <c r="AL19" s="12"/>
      <c r="AM19" s="12"/>
      <c r="AN19" s="14"/>
      <c r="AO19" s="12"/>
      <c r="AP19" s="12"/>
      <c r="AQ19" s="10"/>
      <c r="BS19" s="5" t="s">
        <v>6</v>
      </c>
    </row>
    <row r="20" spans="2:71" ht="18.399999999999999" customHeight="1" x14ac:dyDescent="0.3">
      <c r="B20" s="9"/>
      <c r="C20" s="12"/>
      <c r="D20" s="12"/>
      <c r="E20" s="14" t="s">
        <v>36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6" t="s">
        <v>29</v>
      </c>
      <c r="AL20" s="12"/>
      <c r="AM20" s="12"/>
      <c r="AN20" s="14"/>
      <c r="AO20" s="12"/>
      <c r="AP20" s="12"/>
      <c r="AQ20" s="10"/>
    </row>
    <row r="21" spans="2:71" ht="6.95" customHeight="1" x14ac:dyDescent="0.3">
      <c r="B21" s="9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0"/>
    </row>
    <row r="22" spans="2:71" ht="15" x14ac:dyDescent="0.3">
      <c r="B22" s="9"/>
      <c r="C22" s="12"/>
      <c r="D22" s="16" t="s">
        <v>37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0"/>
    </row>
    <row r="23" spans="2:71" ht="20.45" customHeight="1" x14ac:dyDescent="0.3">
      <c r="B23" s="9"/>
      <c r="C23" s="12"/>
      <c r="D23" s="12"/>
      <c r="E23" s="216"/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12"/>
      <c r="AP23" s="12"/>
      <c r="AQ23" s="10"/>
    </row>
    <row r="24" spans="2:71" ht="6.95" customHeight="1" x14ac:dyDescent="0.3">
      <c r="B24" s="9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0"/>
    </row>
    <row r="25" spans="2:71" ht="6.95" customHeight="1" x14ac:dyDescent="0.3">
      <c r="B25" s="9"/>
      <c r="C25" s="12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2"/>
      <c r="AQ25" s="10"/>
    </row>
    <row r="26" spans="2:71" ht="14.45" customHeight="1" x14ac:dyDescent="0.3">
      <c r="B26" s="9"/>
      <c r="C26" s="12"/>
      <c r="D26" s="18" t="s">
        <v>38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214">
        <f>ROUND(AG87,2)</f>
        <v>0</v>
      </c>
      <c r="AL26" s="214"/>
      <c r="AM26" s="214"/>
      <c r="AN26" s="214"/>
      <c r="AO26" s="214"/>
      <c r="AP26" s="12"/>
      <c r="AQ26" s="10"/>
    </row>
    <row r="27" spans="2:71" ht="14.45" customHeight="1" x14ac:dyDescent="0.3">
      <c r="B27" s="9"/>
      <c r="C27" s="12"/>
      <c r="D27" s="18" t="s">
        <v>39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214">
        <f>ROUND(AG93,2)</f>
        <v>0</v>
      </c>
      <c r="AL27" s="214"/>
      <c r="AM27" s="214"/>
      <c r="AN27" s="214"/>
      <c r="AO27" s="214"/>
      <c r="AP27" s="12"/>
      <c r="AQ27" s="10"/>
    </row>
    <row r="28" spans="2:71" s="19" customFormat="1" ht="6.95" customHeight="1" x14ac:dyDescent="0.3">
      <c r="B28" s="20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2"/>
    </row>
    <row r="29" spans="2:71" s="19" customFormat="1" ht="25.9" customHeight="1" x14ac:dyDescent="0.3">
      <c r="B29" s="20"/>
      <c r="C29" s="21"/>
      <c r="D29" s="23" t="s">
        <v>40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15">
        <f>ROUND(AK26+AK27,2)</f>
        <v>0</v>
      </c>
      <c r="AL29" s="215"/>
      <c r="AM29" s="215"/>
      <c r="AN29" s="215"/>
      <c r="AO29" s="215"/>
      <c r="AP29" s="21"/>
      <c r="AQ29" s="22"/>
    </row>
    <row r="30" spans="2:71" s="19" customFormat="1" ht="6.95" customHeight="1" x14ac:dyDescent="0.3">
      <c r="B30" s="20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2"/>
    </row>
    <row r="31" spans="2:71" s="25" customFormat="1" ht="14.45" customHeight="1" x14ac:dyDescent="0.3">
      <c r="B31" s="26"/>
      <c r="C31" s="27"/>
      <c r="D31" s="28" t="s">
        <v>41</v>
      </c>
      <c r="E31" s="27"/>
      <c r="F31" s="28" t="s">
        <v>42</v>
      </c>
      <c r="G31" s="27"/>
      <c r="H31" s="27"/>
      <c r="I31" s="27"/>
      <c r="J31" s="27"/>
      <c r="K31" s="27"/>
      <c r="L31" s="208">
        <v>0.21</v>
      </c>
      <c r="M31" s="208"/>
      <c r="N31" s="208"/>
      <c r="O31" s="208"/>
      <c r="P31" s="27"/>
      <c r="Q31" s="27"/>
      <c r="R31" s="27"/>
      <c r="S31" s="27"/>
      <c r="T31" s="30" t="s">
        <v>43</v>
      </c>
      <c r="U31" s="27"/>
      <c r="V31" s="27"/>
      <c r="W31" s="209"/>
      <c r="X31" s="209"/>
      <c r="Y31" s="209"/>
      <c r="Z31" s="209"/>
      <c r="AA31" s="209"/>
      <c r="AB31" s="209"/>
      <c r="AC31" s="209"/>
      <c r="AD31" s="209"/>
      <c r="AE31" s="209"/>
      <c r="AF31" s="27"/>
      <c r="AG31" s="27"/>
      <c r="AH31" s="27"/>
      <c r="AI31" s="27"/>
      <c r="AJ31" s="27"/>
      <c r="AK31" s="209"/>
      <c r="AL31" s="209"/>
      <c r="AM31" s="209"/>
      <c r="AN31" s="209"/>
      <c r="AO31" s="209"/>
      <c r="AP31" s="27"/>
      <c r="AQ31" s="31"/>
    </row>
    <row r="32" spans="2:71" s="25" customFormat="1" ht="14.45" customHeight="1" x14ac:dyDescent="0.3">
      <c r="B32" s="26"/>
      <c r="C32" s="27"/>
      <c r="D32" s="27"/>
      <c r="E32" s="27"/>
      <c r="F32" s="28" t="s">
        <v>44</v>
      </c>
      <c r="G32" s="27"/>
      <c r="H32" s="27"/>
      <c r="I32" s="27"/>
      <c r="J32" s="27"/>
      <c r="K32" s="27"/>
      <c r="L32" s="208">
        <v>0.15</v>
      </c>
      <c r="M32" s="208"/>
      <c r="N32" s="208"/>
      <c r="O32" s="208"/>
      <c r="P32" s="27"/>
      <c r="Q32" s="27"/>
      <c r="R32" s="27"/>
      <c r="S32" s="27"/>
      <c r="T32" s="30" t="s">
        <v>43</v>
      </c>
      <c r="U32" s="27"/>
      <c r="V32" s="27"/>
      <c r="W32" s="209"/>
      <c r="X32" s="209"/>
      <c r="Y32" s="209"/>
      <c r="Z32" s="209"/>
      <c r="AA32" s="209"/>
      <c r="AB32" s="209"/>
      <c r="AC32" s="209"/>
      <c r="AD32" s="209"/>
      <c r="AE32" s="209"/>
      <c r="AF32" s="27"/>
      <c r="AG32" s="27"/>
      <c r="AH32" s="27"/>
      <c r="AI32" s="27"/>
      <c r="AJ32" s="27"/>
      <c r="AK32" s="209"/>
      <c r="AL32" s="209"/>
      <c r="AM32" s="209"/>
      <c r="AN32" s="209"/>
      <c r="AO32" s="209"/>
      <c r="AP32" s="27"/>
      <c r="AQ32" s="31"/>
    </row>
    <row r="33" spans="2:43" s="25" customFormat="1" ht="14.45" hidden="1" customHeight="1" x14ac:dyDescent="0.3">
      <c r="B33" s="26"/>
      <c r="C33" s="27"/>
      <c r="D33" s="27"/>
      <c r="E33" s="27"/>
      <c r="F33" s="28" t="s">
        <v>45</v>
      </c>
      <c r="G33" s="27"/>
      <c r="H33" s="27"/>
      <c r="I33" s="27"/>
      <c r="J33" s="27"/>
      <c r="K33" s="27"/>
      <c r="L33" s="208">
        <v>0.21</v>
      </c>
      <c r="M33" s="208"/>
      <c r="N33" s="208"/>
      <c r="O33" s="208"/>
      <c r="P33" s="27"/>
      <c r="Q33" s="27"/>
      <c r="R33" s="27"/>
      <c r="S33" s="27"/>
      <c r="T33" s="30" t="s">
        <v>43</v>
      </c>
      <c r="U33" s="27"/>
      <c r="V33" s="27"/>
      <c r="W33" s="209" t="e">
        <f>ROUND(BB87+SUM(CF94:CF94),2)</f>
        <v>#REF!</v>
      </c>
      <c r="X33" s="209"/>
      <c r="Y33" s="209"/>
      <c r="Z33" s="209"/>
      <c r="AA33" s="209"/>
      <c r="AB33" s="209"/>
      <c r="AC33" s="209"/>
      <c r="AD33" s="209"/>
      <c r="AE33" s="209"/>
      <c r="AF33" s="27"/>
      <c r="AG33" s="27"/>
      <c r="AH33" s="27"/>
      <c r="AI33" s="27"/>
      <c r="AJ33" s="27"/>
      <c r="AK33" s="209">
        <v>0</v>
      </c>
      <c r="AL33" s="209"/>
      <c r="AM33" s="209"/>
      <c r="AN33" s="209"/>
      <c r="AO33" s="209"/>
      <c r="AP33" s="27"/>
      <c r="AQ33" s="31"/>
    </row>
    <row r="34" spans="2:43" s="25" customFormat="1" ht="14.45" hidden="1" customHeight="1" x14ac:dyDescent="0.3">
      <c r="B34" s="26"/>
      <c r="C34" s="27"/>
      <c r="D34" s="27"/>
      <c r="E34" s="27"/>
      <c r="F34" s="28" t="s">
        <v>46</v>
      </c>
      <c r="G34" s="27"/>
      <c r="H34" s="27"/>
      <c r="I34" s="27"/>
      <c r="J34" s="27"/>
      <c r="K34" s="27"/>
      <c r="L34" s="208">
        <v>0.15</v>
      </c>
      <c r="M34" s="208"/>
      <c r="N34" s="208"/>
      <c r="O34" s="208"/>
      <c r="P34" s="27"/>
      <c r="Q34" s="27"/>
      <c r="R34" s="27"/>
      <c r="S34" s="27"/>
      <c r="T34" s="30" t="s">
        <v>43</v>
      </c>
      <c r="U34" s="27"/>
      <c r="V34" s="27"/>
      <c r="W34" s="209" t="e">
        <f>ROUND(BC87+SUM(CG94:CG94),2)</f>
        <v>#REF!</v>
      </c>
      <c r="X34" s="209"/>
      <c r="Y34" s="209"/>
      <c r="Z34" s="209"/>
      <c r="AA34" s="209"/>
      <c r="AB34" s="209"/>
      <c r="AC34" s="209"/>
      <c r="AD34" s="209"/>
      <c r="AE34" s="209"/>
      <c r="AF34" s="27"/>
      <c r="AG34" s="27"/>
      <c r="AH34" s="27"/>
      <c r="AI34" s="27"/>
      <c r="AJ34" s="27"/>
      <c r="AK34" s="209">
        <v>0</v>
      </c>
      <c r="AL34" s="209"/>
      <c r="AM34" s="209"/>
      <c r="AN34" s="209"/>
      <c r="AO34" s="209"/>
      <c r="AP34" s="27"/>
      <c r="AQ34" s="31"/>
    </row>
    <row r="35" spans="2:43" s="25" customFormat="1" ht="14.45" hidden="1" customHeight="1" x14ac:dyDescent="0.3">
      <c r="B35" s="26"/>
      <c r="C35" s="27"/>
      <c r="D35" s="27"/>
      <c r="E35" s="27"/>
      <c r="F35" s="28" t="s">
        <v>47</v>
      </c>
      <c r="G35" s="27"/>
      <c r="H35" s="27"/>
      <c r="I35" s="27"/>
      <c r="J35" s="27"/>
      <c r="K35" s="27"/>
      <c r="L35" s="208">
        <v>0</v>
      </c>
      <c r="M35" s="208"/>
      <c r="N35" s="208"/>
      <c r="O35" s="208"/>
      <c r="P35" s="27"/>
      <c r="Q35" s="27"/>
      <c r="R35" s="27"/>
      <c r="S35" s="27"/>
      <c r="T35" s="30" t="s">
        <v>43</v>
      </c>
      <c r="U35" s="27"/>
      <c r="V35" s="27"/>
      <c r="W35" s="209" t="e">
        <f>ROUND(BD87+SUM(CH94:CH94),2)</f>
        <v>#REF!</v>
      </c>
      <c r="X35" s="209"/>
      <c r="Y35" s="209"/>
      <c r="Z35" s="209"/>
      <c r="AA35" s="209"/>
      <c r="AB35" s="209"/>
      <c r="AC35" s="209"/>
      <c r="AD35" s="209"/>
      <c r="AE35" s="209"/>
      <c r="AF35" s="27"/>
      <c r="AG35" s="27"/>
      <c r="AH35" s="27"/>
      <c r="AI35" s="27"/>
      <c r="AJ35" s="27"/>
      <c r="AK35" s="209">
        <v>0</v>
      </c>
      <c r="AL35" s="209"/>
      <c r="AM35" s="209"/>
      <c r="AN35" s="209"/>
      <c r="AO35" s="209"/>
      <c r="AP35" s="27"/>
      <c r="AQ35" s="31"/>
    </row>
    <row r="36" spans="2:43" s="19" customFormat="1" ht="6.95" customHeight="1" x14ac:dyDescent="0.3">
      <c r="B36" s="2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2"/>
    </row>
    <row r="37" spans="2:43" s="19" customFormat="1" ht="25.9" customHeight="1" x14ac:dyDescent="0.3">
      <c r="B37" s="20"/>
      <c r="C37" s="32"/>
      <c r="D37" s="33" t="s">
        <v>48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5" t="s">
        <v>49</v>
      </c>
      <c r="U37" s="34"/>
      <c r="V37" s="34"/>
      <c r="W37" s="34"/>
      <c r="X37" s="210" t="s">
        <v>50</v>
      </c>
      <c r="Y37" s="210"/>
      <c r="Z37" s="210"/>
      <c r="AA37" s="210"/>
      <c r="AB37" s="210"/>
      <c r="AC37" s="34"/>
      <c r="AD37" s="34"/>
      <c r="AE37" s="34"/>
      <c r="AF37" s="34"/>
      <c r="AG37" s="34"/>
      <c r="AH37" s="34"/>
      <c r="AI37" s="34"/>
      <c r="AJ37" s="34"/>
      <c r="AK37" s="211"/>
      <c r="AL37" s="211"/>
      <c r="AM37" s="211"/>
      <c r="AN37" s="211"/>
      <c r="AO37" s="211"/>
      <c r="AP37" s="32"/>
      <c r="AQ37" s="22"/>
    </row>
    <row r="38" spans="2:43" s="19" customFormat="1" ht="14.45" customHeight="1" x14ac:dyDescent="0.3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2"/>
    </row>
    <row r="39" spans="2:43" x14ac:dyDescent="0.3">
      <c r="B39" s="9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0"/>
    </row>
    <row r="40" spans="2:43" x14ac:dyDescent="0.3">
      <c r="B40" s="9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0"/>
    </row>
    <row r="41" spans="2:43" x14ac:dyDescent="0.3">
      <c r="B41" s="9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0"/>
    </row>
    <row r="42" spans="2:43" x14ac:dyDescent="0.3">
      <c r="B42" s="9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0"/>
    </row>
    <row r="43" spans="2:43" x14ac:dyDescent="0.3">
      <c r="B43" s="9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0"/>
    </row>
    <row r="44" spans="2:43" x14ac:dyDescent="0.3">
      <c r="B44" s="9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0"/>
    </row>
    <row r="45" spans="2:43" x14ac:dyDescent="0.3">
      <c r="B45" s="9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0"/>
    </row>
    <row r="46" spans="2:43" x14ac:dyDescent="0.3">
      <c r="B46" s="9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0"/>
    </row>
    <row r="47" spans="2:43" x14ac:dyDescent="0.3">
      <c r="B47" s="9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0"/>
    </row>
    <row r="48" spans="2:43" x14ac:dyDescent="0.3">
      <c r="B48" s="9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0"/>
    </row>
    <row r="49" spans="2:43" s="19" customFormat="1" ht="15" x14ac:dyDescent="0.3">
      <c r="B49" s="20"/>
      <c r="C49" s="21"/>
      <c r="D49" s="36" t="s">
        <v>51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8"/>
      <c r="AA49" s="21"/>
      <c r="AB49" s="21"/>
      <c r="AC49" s="36" t="s">
        <v>52</v>
      </c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8"/>
      <c r="AP49" s="21"/>
      <c r="AQ49" s="22"/>
    </row>
    <row r="50" spans="2:43" x14ac:dyDescent="0.3">
      <c r="B50" s="9"/>
      <c r="C50" s="12"/>
      <c r="D50" s="39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40"/>
      <c r="AA50" s="12"/>
      <c r="AB50" s="12"/>
      <c r="AC50" s="39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40"/>
      <c r="AP50" s="12"/>
      <c r="AQ50" s="10"/>
    </row>
    <row r="51" spans="2:43" x14ac:dyDescent="0.3">
      <c r="B51" s="9"/>
      <c r="C51" s="12"/>
      <c r="D51" s="39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40"/>
      <c r="AA51" s="12"/>
      <c r="AB51" s="12"/>
      <c r="AC51" s="39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40"/>
      <c r="AP51" s="12"/>
      <c r="AQ51" s="10"/>
    </row>
    <row r="52" spans="2:43" x14ac:dyDescent="0.3">
      <c r="B52" s="9"/>
      <c r="C52" s="12"/>
      <c r="D52" s="39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40"/>
      <c r="AA52" s="12"/>
      <c r="AB52" s="12"/>
      <c r="AC52" s="39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40"/>
      <c r="AP52" s="12"/>
      <c r="AQ52" s="10"/>
    </row>
    <row r="53" spans="2:43" x14ac:dyDescent="0.3">
      <c r="B53" s="9"/>
      <c r="C53" s="12"/>
      <c r="D53" s="39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40"/>
      <c r="AA53" s="12"/>
      <c r="AB53" s="12"/>
      <c r="AC53" s="39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40"/>
      <c r="AP53" s="12"/>
      <c r="AQ53" s="10"/>
    </row>
    <row r="54" spans="2:43" x14ac:dyDescent="0.3">
      <c r="B54" s="9"/>
      <c r="C54" s="12"/>
      <c r="D54" s="39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40"/>
      <c r="AA54" s="12"/>
      <c r="AB54" s="12"/>
      <c r="AC54" s="39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40"/>
      <c r="AP54" s="12"/>
      <c r="AQ54" s="10"/>
    </row>
    <row r="55" spans="2:43" x14ac:dyDescent="0.3">
      <c r="B55" s="9"/>
      <c r="C55" s="12"/>
      <c r="D55" s="39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40"/>
      <c r="AA55" s="12"/>
      <c r="AB55" s="12"/>
      <c r="AC55" s="39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40"/>
      <c r="AP55" s="12"/>
      <c r="AQ55" s="10"/>
    </row>
    <row r="56" spans="2:43" x14ac:dyDescent="0.3">
      <c r="B56" s="9"/>
      <c r="C56" s="12"/>
      <c r="D56" s="39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40"/>
      <c r="AA56" s="12"/>
      <c r="AB56" s="12"/>
      <c r="AC56" s="39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40"/>
      <c r="AP56" s="12"/>
      <c r="AQ56" s="10"/>
    </row>
    <row r="57" spans="2:43" x14ac:dyDescent="0.3">
      <c r="B57" s="9"/>
      <c r="C57" s="12"/>
      <c r="D57" s="39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40"/>
      <c r="AA57" s="12"/>
      <c r="AB57" s="12"/>
      <c r="AC57" s="39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40"/>
      <c r="AP57" s="12"/>
      <c r="AQ57" s="10"/>
    </row>
    <row r="58" spans="2:43" s="19" customFormat="1" ht="15" x14ac:dyDescent="0.3">
      <c r="B58" s="20"/>
      <c r="C58" s="21"/>
      <c r="D58" s="41" t="s">
        <v>53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3" t="s">
        <v>54</v>
      </c>
      <c r="S58" s="42"/>
      <c r="T58" s="42"/>
      <c r="U58" s="42"/>
      <c r="V58" s="42"/>
      <c r="W58" s="42"/>
      <c r="X58" s="42"/>
      <c r="Y58" s="42"/>
      <c r="Z58" s="44"/>
      <c r="AA58" s="21"/>
      <c r="AB58" s="21"/>
      <c r="AC58" s="41" t="s">
        <v>53</v>
      </c>
      <c r="AD58" s="42"/>
      <c r="AE58" s="42"/>
      <c r="AF58" s="42"/>
      <c r="AG58" s="42"/>
      <c r="AH58" s="42"/>
      <c r="AI58" s="42"/>
      <c r="AJ58" s="42"/>
      <c r="AK58" s="42"/>
      <c r="AL58" s="42"/>
      <c r="AM58" s="43" t="s">
        <v>54</v>
      </c>
      <c r="AN58" s="42"/>
      <c r="AO58" s="44"/>
      <c r="AP58" s="21"/>
      <c r="AQ58" s="22"/>
    </row>
    <row r="59" spans="2:43" x14ac:dyDescent="0.3">
      <c r="B59" s="9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0"/>
    </row>
    <row r="60" spans="2:43" s="19" customFormat="1" ht="15" x14ac:dyDescent="0.3">
      <c r="B60" s="20"/>
      <c r="C60" s="21"/>
      <c r="D60" s="36" t="s">
        <v>55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8"/>
      <c r="AA60" s="21"/>
      <c r="AB60" s="21"/>
      <c r="AC60" s="36" t="s">
        <v>56</v>
      </c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8"/>
      <c r="AP60" s="21"/>
      <c r="AQ60" s="22"/>
    </row>
    <row r="61" spans="2:43" x14ac:dyDescent="0.3">
      <c r="B61" s="9"/>
      <c r="C61" s="12"/>
      <c r="D61" s="39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40"/>
      <c r="AA61" s="12"/>
      <c r="AB61" s="12"/>
      <c r="AC61" s="39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40"/>
      <c r="AP61" s="12"/>
      <c r="AQ61" s="10"/>
    </row>
    <row r="62" spans="2:43" x14ac:dyDescent="0.3">
      <c r="B62" s="9"/>
      <c r="C62" s="12"/>
      <c r="D62" s="39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40"/>
      <c r="AA62" s="12"/>
      <c r="AB62" s="12"/>
      <c r="AC62" s="39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40"/>
      <c r="AP62" s="12"/>
      <c r="AQ62" s="10"/>
    </row>
    <row r="63" spans="2:43" x14ac:dyDescent="0.3">
      <c r="B63" s="9"/>
      <c r="C63" s="12"/>
      <c r="D63" s="39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40"/>
      <c r="AA63" s="12"/>
      <c r="AB63" s="12"/>
      <c r="AC63" s="39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40"/>
      <c r="AP63" s="12"/>
      <c r="AQ63" s="10"/>
    </row>
    <row r="64" spans="2:43" x14ac:dyDescent="0.3">
      <c r="B64" s="9"/>
      <c r="C64" s="12"/>
      <c r="D64" s="39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40"/>
      <c r="AA64" s="12"/>
      <c r="AB64" s="12"/>
      <c r="AC64" s="39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40"/>
      <c r="AP64" s="12"/>
      <c r="AQ64" s="10"/>
    </row>
    <row r="65" spans="2:43" x14ac:dyDescent="0.3">
      <c r="B65" s="9"/>
      <c r="C65" s="12"/>
      <c r="D65" s="39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40"/>
      <c r="AA65" s="12"/>
      <c r="AB65" s="12"/>
      <c r="AC65" s="39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40"/>
      <c r="AP65" s="12"/>
      <c r="AQ65" s="10"/>
    </row>
    <row r="66" spans="2:43" x14ac:dyDescent="0.3">
      <c r="B66" s="9"/>
      <c r="C66" s="12"/>
      <c r="D66" s="39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40"/>
      <c r="AA66" s="12"/>
      <c r="AB66" s="12"/>
      <c r="AC66" s="39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40"/>
      <c r="AP66" s="12"/>
      <c r="AQ66" s="10"/>
    </row>
    <row r="67" spans="2:43" x14ac:dyDescent="0.3">
      <c r="B67" s="9"/>
      <c r="C67" s="12"/>
      <c r="D67" s="39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40"/>
      <c r="AA67" s="12"/>
      <c r="AB67" s="12"/>
      <c r="AC67" s="39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40"/>
      <c r="AP67" s="12"/>
      <c r="AQ67" s="10"/>
    </row>
    <row r="68" spans="2:43" x14ac:dyDescent="0.3">
      <c r="B68" s="9"/>
      <c r="C68" s="12"/>
      <c r="D68" s="39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40"/>
      <c r="AA68" s="12"/>
      <c r="AB68" s="12"/>
      <c r="AC68" s="39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40"/>
      <c r="AP68" s="12"/>
      <c r="AQ68" s="10"/>
    </row>
    <row r="69" spans="2:43" s="19" customFormat="1" ht="15" x14ac:dyDescent="0.3">
      <c r="B69" s="20"/>
      <c r="C69" s="21"/>
      <c r="D69" s="41" t="s">
        <v>53</v>
      </c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3" t="s">
        <v>54</v>
      </c>
      <c r="S69" s="42"/>
      <c r="T69" s="42"/>
      <c r="U69" s="42"/>
      <c r="V69" s="42"/>
      <c r="W69" s="42"/>
      <c r="X69" s="42"/>
      <c r="Y69" s="42"/>
      <c r="Z69" s="44"/>
      <c r="AA69" s="21"/>
      <c r="AB69" s="21"/>
      <c r="AC69" s="41" t="s">
        <v>53</v>
      </c>
      <c r="AD69" s="42"/>
      <c r="AE69" s="42"/>
      <c r="AF69" s="42"/>
      <c r="AG69" s="42"/>
      <c r="AH69" s="42"/>
      <c r="AI69" s="42"/>
      <c r="AJ69" s="42"/>
      <c r="AK69" s="42"/>
      <c r="AL69" s="42"/>
      <c r="AM69" s="43" t="s">
        <v>54</v>
      </c>
      <c r="AN69" s="42"/>
      <c r="AO69" s="44"/>
      <c r="AP69" s="21"/>
      <c r="AQ69" s="22"/>
    </row>
    <row r="70" spans="2:43" s="19" customFormat="1" ht="6.95" customHeight="1" x14ac:dyDescent="0.3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2"/>
    </row>
    <row r="71" spans="2:43" s="19" customFormat="1" ht="69.95" customHeight="1" x14ac:dyDescent="0.3"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7"/>
    </row>
    <row r="75" spans="2:43" s="19" customFormat="1" ht="6.95" customHeight="1" x14ac:dyDescent="0.3"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50"/>
    </row>
    <row r="76" spans="2:43" s="19" customFormat="1" ht="36.950000000000003" customHeight="1" x14ac:dyDescent="0.3">
      <c r="B76" s="20"/>
      <c r="C76" s="212" t="s">
        <v>57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212"/>
      <c r="S76" s="212"/>
      <c r="T76" s="212"/>
      <c r="U76" s="212"/>
      <c r="V76" s="212"/>
      <c r="W76" s="212"/>
      <c r="X76" s="212"/>
      <c r="Y76" s="212"/>
      <c r="Z76" s="212"/>
      <c r="AA76" s="212"/>
      <c r="AB76" s="212"/>
      <c r="AC76" s="212"/>
      <c r="AD76" s="212"/>
      <c r="AE76" s="212"/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2"/>
    </row>
    <row r="77" spans="2:43" s="51" customFormat="1" ht="14.45" customHeight="1" x14ac:dyDescent="0.3">
      <c r="B77" s="52"/>
      <c r="C77" s="16" t="s">
        <v>12</v>
      </c>
      <c r="D77" s="53"/>
      <c r="E77" s="53"/>
      <c r="F77" s="53"/>
      <c r="G77" s="53"/>
      <c r="H77" s="53"/>
      <c r="I77" s="53"/>
      <c r="J77" s="53"/>
      <c r="K77" s="53"/>
      <c r="L77" s="53" t="str">
        <f>K5</f>
        <v>16-SO011</v>
      </c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4"/>
    </row>
    <row r="78" spans="2:43" s="55" customFormat="1" ht="36.950000000000003" customHeight="1" x14ac:dyDescent="0.3">
      <c r="B78" s="56"/>
      <c r="C78" s="57" t="s">
        <v>14</v>
      </c>
      <c r="D78" s="58"/>
      <c r="E78" s="58"/>
      <c r="F78" s="58"/>
      <c r="G78" s="58"/>
      <c r="H78" s="58"/>
      <c r="I78" s="58"/>
      <c r="J78" s="58"/>
      <c r="K78" s="58"/>
      <c r="L78" s="213" t="str">
        <f>K6</f>
        <v>Malá zasedací místnost rektora MU v Brně. Žerotínovo náměstí 617/6</v>
      </c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13"/>
      <c r="Z78" s="213"/>
      <c r="AA78" s="213"/>
      <c r="AB78" s="213"/>
      <c r="AC78" s="213"/>
      <c r="AD78" s="213"/>
      <c r="AE78" s="213"/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58"/>
      <c r="AQ78" s="59"/>
    </row>
    <row r="79" spans="2:43" s="19" customFormat="1" ht="6.95" customHeight="1" x14ac:dyDescent="0.3">
      <c r="B79" s="20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2"/>
    </row>
    <row r="80" spans="2:43" s="19" customFormat="1" ht="15" x14ac:dyDescent="0.3">
      <c r="B80" s="20"/>
      <c r="C80" s="16" t="s">
        <v>20</v>
      </c>
      <c r="D80" s="21"/>
      <c r="E80" s="21"/>
      <c r="F80" s="21"/>
      <c r="G80" s="21"/>
      <c r="H80" s="21"/>
      <c r="I80" s="21"/>
      <c r="J80" s="21"/>
      <c r="K80" s="21"/>
      <c r="L80" s="60" t="str">
        <f>IF(K8="","",K8)</f>
        <v>Brno</v>
      </c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16" t="s">
        <v>22</v>
      </c>
      <c r="AJ80" s="21"/>
      <c r="AK80" s="21"/>
      <c r="AL80" s="21"/>
      <c r="AM80" s="61" t="str">
        <f>IF(AN8="","",AN8)</f>
        <v>23.1.2016</v>
      </c>
      <c r="AN80" s="21"/>
      <c r="AO80" s="21"/>
      <c r="AP80" s="21"/>
      <c r="AQ80" s="22"/>
    </row>
    <row r="81" spans="2:76" s="19" customFormat="1" ht="6.95" customHeight="1" x14ac:dyDescent="0.3">
      <c r="B81" s="20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2"/>
    </row>
    <row r="82" spans="2:76" s="19" customFormat="1" ht="15" x14ac:dyDescent="0.3">
      <c r="B82" s="20"/>
      <c r="C82" s="16" t="s">
        <v>26</v>
      </c>
      <c r="D82" s="21"/>
      <c r="E82" s="21"/>
      <c r="F82" s="21"/>
      <c r="G82" s="21"/>
      <c r="H82" s="21"/>
      <c r="I82" s="21"/>
      <c r="J82" s="21"/>
      <c r="K82" s="21"/>
      <c r="L82" s="53" t="str">
        <f>IF(E11="","",E11)</f>
        <v>Masarykova Univerzita v Brně</v>
      </c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16" t="s">
        <v>32</v>
      </c>
      <c r="AJ82" s="21"/>
      <c r="AK82" s="21"/>
      <c r="AL82" s="21"/>
      <c r="AM82" s="207" t="str">
        <f>IF(E17="","",E17)</f>
        <v>akad. arch. Ladislav Kuba</v>
      </c>
      <c r="AN82" s="207"/>
      <c r="AO82" s="207"/>
      <c r="AP82" s="207"/>
      <c r="AQ82" s="22"/>
      <c r="AS82" s="206" t="s">
        <v>58</v>
      </c>
      <c r="AT82" s="206"/>
      <c r="AU82" s="37"/>
      <c r="AV82" s="37"/>
      <c r="AW82" s="37"/>
      <c r="AX82" s="37"/>
      <c r="AY82" s="37"/>
      <c r="AZ82" s="37"/>
      <c r="BA82" s="37"/>
      <c r="BB82" s="37"/>
      <c r="BC82" s="37"/>
      <c r="BD82" s="38"/>
    </row>
    <row r="83" spans="2:76" s="19" customFormat="1" ht="15" x14ac:dyDescent="0.3">
      <c r="B83" s="20"/>
      <c r="C83" s="16" t="s">
        <v>30</v>
      </c>
      <c r="D83" s="21"/>
      <c r="E83" s="21"/>
      <c r="F83" s="21"/>
      <c r="G83" s="21"/>
      <c r="H83" s="21"/>
      <c r="I83" s="21"/>
      <c r="J83" s="21"/>
      <c r="K83" s="21"/>
      <c r="L83" s="53" t="str">
        <f>IF(E14="","",E14)</f>
        <v>dle výběru investora</v>
      </c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16" t="s">
        <v>35</v>
      </c>
      <c r="AJ83" s="21"/>
      <c r="AK83" s="21"/>
      <c r="AL83" s="21"/>
      <c r="AM83" s="207" t="str">
        <f>IF(E20="","",E20)</f>
        <v>Votavová</v>
      </c>
      <c r="AN83" s="207"/>
      <c r="AO83" s="207"/>
      <c r="AP83" s="207"/>
      <c r="AQ83" s="22"/>
      <c r="AS83" s="206"/>
      <c r="AT83" s="206"/>
      <c r="AU83" s="21"/>
      <c r="AV83" s="21"/>
      <c r="AW83" s="21"/>
      <c r="AX83" s="21"/>
      <c r="AY83" s="21"/>
      <c r="AZ83" s="21"/>
      <c r="BA83" s="21"/>
      <c r="BB83" s="21"/>
      <c r="BC83" s="21"/>
      <c r="BD83" s="62"/>
    </row>
    <row r="84" spans="2:76" s="19" customFormat="1" ht="10.9" customHeight="1" x14ac:dyDescent="0.3">
      <c r="B84" s="20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2"/>
      <c r="AS84" s="206"/>
      <c r="AT84" s="206"/>
      <c r="AU84" s="21"/>
      <c r="AV84" s="21"/>
      <c r="AW84" s="21"/>
      <c r="AX84" s="21"/>
      <c r="AY84" s="21"/>
      <c r="AZ84" s="21"/>
      <c r="BA84" s="21"/>
      <c r="BB84" s="21"/>
      <c r="BC84" s="21"/>
      <c r="BD84" s="62"/>
    </row>
    <row r="85" spans="2:76" s="19" customFormat="1" ht="29.25" customHeight="1" x14ac:dyDescent="0.3">
      <c r="B85" s="20"/>
      <c r="C85" s="202" t="s">
        <v>59</v>
      </c>
      <c r="D85" s="202"/>
      <c r="E85" s="202"/>
      <c r="F85" s="202"/>
      <c r="G85" s="202"/>
      <c r="H85" s="34"/>
      <c r="I85" s="203" t="s">
        <v>60</v>
      </c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 t="s">
        <v>61</v>
      </c>
      <c r="AH85" s="203"/>
      <c r="AI85" s="203"/>
      <c r="AJ85" s="203"/>
      <c r="AK85" s="203"/>
      <c r="AL85" s="203"/>
      <c r="AM85" s="203"/>
      <c r="AN85" s="204" t="s">
        <v>62</v>
      </c>
      <c r="AO85" s="204"/>
      <c r="AP85" s="204"/>
      <c r="AQ85" s="22"/>
      <c r="AS85" s="63" t="s">
        <v>63</v>
      </c>
      <c r="AT85" s="64" t="s">
        <v>64</v>
      </c>
      <c r="AU85" s="64" t="s">
        <v>65</v>
      </c>
      <c r="AV85" s="64" t="s">
        <v>66</v>
      </c>
      <c r="AW85" s="64" t="s">
        <v>67</v>
      </c>
      <c r="AX85" s="64" t="s">
        <v>68</v>
      </c>
      <c r="AY85" s="64" t="s">
        <v>69</v>
      </c>
      <c r="AZ85" s="64" t="s">
        <v>70</v>
      </c>
      <c r="BA85" s="64" t="s">
        <v>71</v>
      </c>
      <c r="BB85" s="64" t="s">
        <v>72</v>
      </c>
      <c r="BC85" s="64" t="s">
        <v>73</v>
      </c>
      <c r="BD85" s="65" t="s">
        <v>74</v>
      </c>
    </row>
    <row r="86" spans="2:76" s="19" customFormat="1" ht="10.9" customHeight="1" x14ac:dyDescent="0.3">
      <c r="B86" s="20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2"/>
      <c r="AS86" s="66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8"/>
    </row>
    <row r="87" spans="2:76" s="55" customFormat="1" ht="32.450000000000003" customHeight="1" x14ac:dyDescent="0.3">
      <c r="B87" s="56"/>
      <c r="C87" s="67" t="s">
        <v>75</v>
      </c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205">
        <f>AG88</f>
        <v>0</v>
      </c>
      <c r="AH87" s="205"/>
      <c r="AI87" s="205"/>
      <c r="AJ87" s="205"/>
      <c r="AK87" s="205"/>
      <c r="AL87" s="205"/>
      <c r="AM87" s="205"/>
      <c r="AN87" s="195"/>
      <c r="AO87" s="195"/>
      <c r="AP87" s="195"/>
      <c r="AQ87" s="59"/>
      <c r="AS87" s="69" t="e">
        <f>ROUND(AS88+#REF!+#REF!,2)</f>
        <v>#REF!</v>
      </c>
      <c r="AT87" s="70" t="e">
        <f t="shared" ref="AT87:AT91" si="0">ROUND(SUM(AV87:AW87),2)</f>
        <v>#REF!</v>
      </c>
      <c r="AU87" s="71" t="e">
        <f>ROUND(AU88+#REF!+#REF!,5)</f>
        <v>#REF!</v>
      </c>
      <c r="AV87" s="70" t="e">
        <f>ROUND(AZ87*L31,2)</f>
        <v>#REF!</v>
      </c>
      <c r="AW87" s="70" t="e">
        <f>ROUND(BA87*L32,2)</f>
        <v>#REF!</v>
      </c>
      <c r="AX87" s="70" t="e">
        <f>ROUND(BB87*L31,2)</f>
        <v>#REF!</v>
      </c>
      <c r="AY87" s="70" t="e">
        <f>ROUND(BC87*L32,2)</f>
        <v>#REF!</v>
      </c>
      <c r="AZ87" s="70" t="e">
        <f>ROUND(AZ88+#REF!+#REF!,2)</f>
        <v>#REF!</v>
      </c>
      <c r="BA87" s="70" t="e">
        <f>ROUND(BA88+#REF!+#REF!,2)</f>
        <v>#REF!</v>
      </c>
      <c r="BB87" s="70" t="e">
        <f>ROUND(BB88+#REF!+#REF!,2)</f>
        <v>#REF!</v>
      </c>
      <c r="BC87" s="70" t="e">
        <f>ROUND(BC88+#REF!+#REF!,2)</f>
        <v>#REF!</v>
      </c>
      <c r="BD87" s="72" t="e">
        <f>ROUND(BD88+#REF!+#REF!,2)</f>
        <v>#REF!</v>
      </c>
      <c r="BS87" s="73" t="s">
        <v>76</v>
      </c>
      <c r="BT87" s="73" t="s">
        <v>77</v>
      </c>
      <c r="BU87" s="74" t="s">
        <v>78</v>
      </c>
      <c r="BV87" s="73" t="s">
        <v>79</v>
      </c>
      <c r="BW87" s="73" t="s">
        <v>80</v>
      </c>
      <c r="BX87" s="73" t="s">
        <v>81</v>
      </c>
    </row>
    <row r="88" spans="2:76" s="75" customFormat="1" ht="27.4" customHeight="1" x14ac:dyDescent="0.3">
      <c r="B88" s="76"/>
      <c r="C88" s="77"/>
      <c r="D88" s="199" t="s">
        <v>82</v>
      </c>
      <c r="E88" s="199"/>
      <c r="F88" s="199"/>
      <c r="G88" s="199"/>
      <c r="H88" s="199"/>
      <c r="I88" s="78"/>
      <c r="J88" s="199" t="s">
        <v>83</v>
      </c>
      <c r="K88" s="199"/>
      <c r="L88" s="199"/>
      <c r="M88" s="199"/>
      <c r="N88" s="199"/>
      <c r="O88" s="199"/>
      <c r="P88" s="199"/>
      <c r="Q88" s="199"/>
      <c r="R88" s="199"/>
      <c r="S88" s="199"/>
      <c r="T88" s="199"/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  <c r="AF88" s="199"/>
      <c r="AG88" s="200">
        <f>ROUND(SUM(AG89:AG91),2)</f>
        <v>0</v>
      </c>
      <c r="AH88" s="200"/>
      <c r="AI88" s="200"/>
      <c r="AJ88" s="200"/>
      <c r="AK88" s="200"/>
      <c r="AL88" s="200"/>
      <c r="AM88" s="200"/>
      <c r="AN88" s="201"/>
      <c r="AO88" s="201"/>
      <c r="AP88" s="201"/>
      <c r="AQ88" s="79"/>
      <c r="AS88" s="80">
        <f>ROUND(SUM(AS89:AS91),2)</f>
        <v>0</v>
      </c>
      <c r="AT88" s="81" t="e">
        <f t="shared" si="0"/>
        <v>#REF!</v>
      </c>
      <c r="AU88" s="82">
        <f>ROUND(SUM(AU89:AU91),5)</f>
        <v>205.02689000000001</v>
      </c>
      <c r="AV88" s="81">
        <f>ROUND(AZ88*L31,2)</f>
        <v>0</v>
      </c>
      <c r="AW88" s="81" t="e">
        <f>ROUND(BA88*L32,2)</f>
        <v>#REF!</v>
      </c>
      <c r="AX88" s="81" t="e">
        <f>ROUND(BB88*L31,2)</f>
        <v>#REF!</v>
      </c>
      <c r="AY88" s="81" t="e">
        <f>ROUND(BC88*L32,2)</f>
        <v>#REF!</v>
      </c>
      <c r="AZ88" s="81">
        <f>ROUND(SUM(AZ89:AZ91),2)</f>
        <v>0</v>
      </c>
      <c r="BA88" s="81" t="e">
        <f>ROUND(SUM(BA89:BA91),2)</f>
        <v>#REF!</v>
      </c>
      <c r="BB88" s="81" t="e">
        <f>ROUND(SUM(BB89:BB91),2)</f>
        <v>#REF!</v>
      </c>
      <c r="BC88" s="81" t="e">
        <f>ROUND(SUM(BC89:BC91),2)</f>
        <v>#REF!</v>
      </c>
      <c r="BD88" s="83" t="e">
        <f>ROUND(SUM(BD89:BD91),2)</f>
        <v>#REF!</v>
      </c>
      <c r="BS88" s="84" t="s">
        <v>76</v>
      </c>
      <c r="BT88" s="84" t="s">
        <v>19</v>
      </c>
      <c r="BU88" s="84" t="s">
        <v>78</v>
      </c>
      <c r="BV88" s="84" t="s">
        <v>79</v>
      </c>
      <c r="BW88" s="84" t="s">
        <v>84</v>
      </c>
      <c r="BX88" s="84" t="s">
        <v>80</v>
      </c>
    </row>
    <row r="89" spans="2:76" s="85" customFormat="1" ht="22.35" customHeight="1" x14ac:dyDescent="0.3">
      <c r="B89" s="86"/>
      <c r="C89" s="87"/>
      <c r="D89" s="87"/>
      <c r="E89" s="197" t="s">
        <v>85</v>
      </c>
      <c r="F89" s="197"/>
      <c r="G89" s="197"/>
      <c r="H89" s="197"/>
      <c r="I89" s="197"/>
      <c r="J89" s="87"/>
      <c r="K89" s="197" t="s">
        <v>86</v>
      </c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8">
        <f>'16-SO 011-01.1 - D.1.1a A...'!L31</f>
        <v>0</v>
      </c>
      <c r="AH89" s="198"/>
      <c r="AI89" s="198"/>
      <c r="AJ89" s="198"/>
      <c r="AK89" s="198"/>
      <c r="AL89" s="198"/>
      <c r="AM89" s="198"/>
      <c r="AN89" s="198"/>
      <c r="AO89" s="198"/>
      <c r="AP89" s="198"/>
      <c r="AQ89" s="88"/>
      <c r="AS89" s="89">
        <f>'16-SO 011-01.1 - D.1.1a A...'!L29</f>
        <v>0</v>
      </c>
      <c r="AT89" s="90">
        <f t="shared" si="0"/>
        <v>0</v>
      </c>
      <c r="AU89" s="91">
        <f>'16-SO 011-01.1 - D.1.1a A...'!V127</f>
        <v>204.63388800000001</v>
      </c>
      <c r="AV89" s="90">
        <f>'16-SO 011-01.1 - D.1.1a A...'!L33</f>
        <v>0</v>
      </c>
      <c r="AW89" s="90">
        <f>'16-SO 011-01.1 - D.1.1a A...'!L34</f>
        <v>0</v>
      </c>
      <c r="AX89" s="90">
        <f>'16-SO 011-01.1 - D.1.1a A...'!L35</f>
        <v>0</v>
      </c>
      <c r="AY89" s="90">
        <f>'16-SO 011-01.1 - D.1.1a A...'!L36</f>
        <v>0</v>
      </c>
      <c r="AZ89" s="90">
        <f>'16-SO 011-01.1 - D.1.1a A...'!G33</f>
        <v>0</v>
      </c>
      <c r="BA89" s="90" t="e">
        <f>'16-SO 011-01.1 - D.1.1a A...'!G34</f>
        <v>#REF!</v>
      </c>
      <c r="BB89" s="90" t="e">
        <f>'16-SO 011-01.1 - D.1.1a A...'!G35</f>
        <v>#REF!</v>
      </c>
      <c r="BC89" s="90" t="e">
        <f>'16-SO 011-01.1 - D.1.1a A...'!G36</f>
        <v>#REF!</v>
      </c>
      <c r="BD89" s="92" t="e">
        <f>'16-SO 011-01.1 - D.1.1a A...'!G37</f>
        <v>#REF!</v>
      </c>
      <c r="BT89" s="93" t="s">
        <v>87</v>
      </c>
      <c r="BV89" s="93" t="s">
        <v>79</v>
      </c>
      <c r="BW89" s="93" t="s">
        <v>88</v>
      </c>
      <c r="BX89" s="93" t="s">
        <v>84</v>
      </c>
    </row>
    <row r="90" spans="2:76" s="85" customFormat="1" ht="22.35" customHeight="1" x14ac:dyDescent="0.3">
      <c r="B90" s="86"/>
      <c r="C90" s="87"/>
      <c r="D90" s="87"/>
      <c r="E90" s="197" t="s">
        <v>89</v>
      </c>
      <c r="F90" s="197"/>
      <c r="G90" s="197"/>
      <c r="H90" s="197"/>
      <c r="I90" s="197"/>
      <c r="J90" s="87"/>
      <c r="K90" s="197" t="s">
        <v>90</v>
      </c>
      <c r="L90" s="197"/>
      <c r="M90" s="197"/>
      <c r="N90" s="197"/>
      <c r="O90" s="197"/>
      <c r="P90" s="197"/>
      <c r="Q90" s="197"/>
      <c r="R90" s="197"/>
      <c r="S90" s="197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  <c r="AD90" s="197"/>
      <c r="AE90" s="197"/>
      <c r="AF90" s="197"/>
      <c r="AG90" s="198">
        <f>'16-SO 011-01.2 - Slaboproud'!M31</f>
        <v>0</v>
      </c>
      <c r="AH90" s="198"/>
      <c r="AI90" s="198"/>
      <c r="AJ90" s="198"/>
      <c r="AK90" s="198"/>
      <c r="AL90" s="198"/>
      <c r="AM90" s="198"/>
      <c r="AN90" s="198"/>
      <c r="AO90" s="198"/>
      <c r="AP90" s="198"/>
      <c r="AQ90" s="88"/>
      <c r="AS90" s="89">
        <f>'16-SO 011-01.2 - Slaboproud'!M29</f>
        <v>0</v>
      </c>
      <c r="AT90" s="90">
        <f t="shared" si="0"/>
        <v>0</v>
      </c>
      <c r="AU90" s="91">
        <f>'16-SO 011-01.2 - Slaboproud'!W113</f>
        <v>0.311</v>
      </c>
      <c r="AV90" s="90">
        <f>'16-SO 011-01.2 - Slaboproud'!M33</f>
        <v>0</v>
      </c>
      <c r="AW90" s="90">
        <f>'16-SO 011-01.2 - Slaboproud'!M34</f>
        <v>0</v>
      </c>
      <c r="AX90" s="90">
        <f>'16-SO 011-01.2 - Slaboproud'!M35</f>
        <v>0</v>
      </c>
      <c r="AY90" s="90">
        <f>'16-SO 011-01.2 - Slaboproud'!M36</f>
        <v>0</v>
      </c>
      <c r="AZ90" s="90">
        <f>'16-SO 011-01.2 - Slaboproud'!H33</f>
        <v>0</v>
      </c>
      <c r="BA90" s="90">
        <f>'16-SO 011-01.2 - Slaboproud'!H34</f>
        <v>0</v>
      </c>
      <c r="BB90" s="90">
        <f>'16-SO 011-01.2 - Slaboproud'!H35</f>
        <v>0</v>
      </c>
      <c r="BC90" s="90">
        <f>'16-SO 011-01.2 - Slaboproud'!H36</f>
        <v>0</v>
      </c>
      <c r="BD90" s="92">
        <f>'16-SO 011-01.2 - Slaboproud'!H37</f>
        <v>0</v>
      </c>
      <c r="BT90" s="93" t="s">
        <v>87</v>
      </c>
      <c r="BV90" s="93" t="s">
        <v>79</v>
      </c>
      <c r="BW90" s="93" t="s">
        <v>91</v>
      </c>
      <c r="BX90" s="93" t="s">
        <v>84</v>
      </c>
    </row>
    <row r="91" spans="2:76" s="85" customFormat="1" ht="22.35" customHeight="1" x14ac:dyDescent="0.3">
      <c r="B91" s="86"/>
      <c r="C91" s="87"/>
      <c r="D91" s="87"/>
      <c r="E91" s="197" t="s">
        <v>92</v>
      </c>
      <c r="F91" s="197"/>
      <c r="G91" s="197"/>
      <c r="H91" s="197"/>
      <c r="I91" s="197"/>
      <c r="J91" s="87"/>
      <c r="K91" s="197" t="s">
        <v>93</v>
      </c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7"/>
      <c r="AG91" s="198">
        <f>'16-SO 011-01.3 - Silnoproud'!M31</f>
        <v>0</v>
      </c>
      <c r="AH91" s="198"/>
      <c r="AI91" s="198"/>
      <c r="AJ91" s="198"/>
      <c r="AK91" s="198"/>
      <c r="AL91" s="198"/>
      <c r="AM91" s="198"/>
      <c r="AN91" s="198"/>
      <c r="AO91" s="198"/>
      <c r="AP91" s="198"/>
      <c r="AQ91" s="88"/>
      <c r="AS91" s="89">
        <f>'16-SO 011-01.3 - Silnoproud'!M29</f>
        <v>0</v>
      </c>
      <c r="AT91" s="90">
        <f t="shared" si="0"/>
        <v>0</v>
      </c>
      <c r="AU91" s="91">
        <f>'16-SO 011-01.3 - Silnoproud'!W113</f>
        <v>8.2000000000000003E-2</v>
      </c>
      <c r="AV91" s="90">
        <f>'16-SO 011-01.3 - Silnoproud'!M33</f>
        <v>0</v>
      </c>
      <c r="AW91" s="90">
        <f>'16-SO 011-01.3 - Silnoproud'!M34</f>
        <v>0</v>
      </c>
      <c r="AX91" s="90">
        <f>'16-SO 011-01.3 - Silnoproud'!M35</f>
        <v>0</v>
      </c>
      <c r="AY91" s="90">
        <f>'16-SO 011-01.3 - Silnoproud'!M36</f>
        <v>0</v>
      </c>
      <c r="AZ91" s="90">
        <f>'16-SO 011-01.3 - Silnoproud'!H33</f>
        <v>0</v>
      </c>
      <c r="BA91" s="90">
        <f>'16-SO 011-01.3 - Silnoproud'!H34</f>
        <v>0</v>
      </c>
      <c r="BB91" s="90">
        <f>'16-SO 011-01.3 - Silnoproud'!H35</f>
        <v>0</v>
      </c>
      <c r="BC91" s="90">
        <f>'16-SO 011-01.3 - Silnoproud'!H36</f>
        <v>0</v>
      </c>
      <c r="BD91" s="92">
        <f>'16-SO 011-01.3 - Silnoproud'!H37</f>
        <v>0</v>
      </c>
      <c r="BT91" s="93" t="s">
        <v>87</v>
      </c>
      <c r="BV91" s="93" t="s">
        <v>79</v>
      </c>
      <c r="BW91" s="93" t="s">
        <v>94</v>
      </c>
      <c r="BX91" s="93" t="s">
        <v>84</v>
      </c>
    </row>
    <row r="92" spans="2:76" x14ac:dyDescent="0.3">
      <c r="B92" s="9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0"/>
    </row>
    <row r="93" spans="2:76" s="19" customFormat="1" ht="30" customHeight="1" x14ac:dyDescent="0.3">
      <c r="B93" s="20"/>
      <c r="C93" s="67" t="s">
        <v>95</v>
      </c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195">
        <v>0</v>
      </c>
      <c r="AH93" s="195"/>
      <c r="AI93" s="195"/>
      <c r="AJ93" s="195"/>
      <c r="AK93" s="195"/>
      <c r="AL93" s="195"/>
      <c r="AM93" s="195"/>
      <c r="AN93" s="195"/>
      <c r="AO93" s="195"/>
      <c r="AP93" s="195"/>
      <c r="AQ93" s="22"/>
      <c r="AS93" s="63" t="s">
        <v>96</v>
      </c>
      <c r="AT93" s="64" t="s">
        <v>97</v>
      </c>
      <c r="AU93" s="64" t="s">
        <v>41</v>
      </c>
      <c r="AV93" s="65" t="s">
        <v>64</v>
      </c>
    </row>
    <row r="94" spans="2:76" s="19" customFormat="1" ht="10.9" customHeight="1" x14ac:dyDescent="0.3">
      <c r="B94" s="20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2"/>
      <c r="AS94" s="94"/>
      <c r="AT94" s="42"/>
      <c r="AU94" s="42"/>
      <c r="AV94" s="44"/>
    </row>
    <row r="95" spans="2:76" s="19" customFormat="1" ht="30" customHeight="1" x14ac:dyDescent="0.3">
      <c r="B95" s="20"/>
      <c r="C95" s="95" t="s">
        <v>98</v>
      </c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196">
        <f>ROUND(AG87+AG93,2)</f>
        <v>0</v>
      </c>
      <c r="AH95" s="196"/>
      <c r="AI95" s="196"/>
      <c r="AJ95" s="196"/>
      <c r="AK95" s="196"/>
      <c r="AL95" s="196"/>
      <c r="AM95" s="196"/>
      <c r="AN95" s="196"/>
      <c r="AO95" s="196"/>
      <c r="AP95" s="196"/>
      <c r="AQ95" s="22"/>
    </row>
    <row r="96" spans="2:76" s="19" customFormat="1" ht="6.95" customHeight="1" x14ac:dyDescent="0.3"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  <c r="AO96" s="46"/>
      <c r="AP96" s="46"/>
      <c r="AQ96" s="47"/>
    </row>
  </sheetData>
  <sheetProtection selectLockedCells="1" selectUnlockedCells="1"/>
  <mergeCells count="57">
    <mergeCell ref="E23:AN23"/>
    <mergeCell ref="C2:AP2"/>
    <mergeCell ref="AR2:BE2"/>
    <mergeCell ref="C4:AP4"/>
    <mergeCell ref="K5:AO5"/>
    <mergeCell ref="K6:AO6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AS82:AT84"/>
    <mergeCell ref="AM83:AP8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C85:G85"/>
    <mergeCell ref="I85:AF85"/>
    <mergeCell ref="AG85:AM85"/>
    <mergeCell ref="AN85:AP85"/>
    <mergeCell ref="AG87:AM87"/>
    <mergeCell ref="AN87:AP87"/>
    <mergeCell ref="D88:H88"/>
    <mergeCell ref="J88:AF88"/>
    <mergeCell ref="AG88:AM88"/>
    <mergeCell ref="AN88:AP88"/>
    <mergeCell ref="E89:I89"/>
    <mergeCell ref="K89:AF89"/>
    <mergeCell ref="AG89:AM89"/>
    <mergeCell ref="AN89:AP89"/>
    <mergeCell ref="AG93:AM93"/>
    <mergeCell ref="AN93:AP93"/>
    <mergeCell ref="AG95:AM95"/>
    <mergeCell ref="AN95:AP95"/>
    <mergeCell ref="E90:I90"/>
    <mergeCell ref="K90:AF90"/>
    <mergeCell ref="AG90:AM90"/>
    <mergeCell ref="AN90:AP90"/>
    <mergeCell ref="E91:I91"/>
    <mergeCell ref="K91:AF91"/>
    <mergeCell ref="AG91:AM91"/>
    <mergeCell ref="AN91:AP91"/>
  </mergeCells>
  <pageMargins left="0.58333333333333337" right="0.58333333333333337" top="0.5" bottom="0.6333333333333333" header="0.51180555555555551" footer="0.46666666666666667"/>
  <pageSetup scale="80" firstPageNumber="0" orientation="portrait" horizontalDpi="300" verticalDpi="300" r:id="rId1"/>
  <headerFooter alignWithMargins="0">
    <oddFooter>&amp;C&amp;"Times New Roman,obyčejné"&amp;12Stránka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08"/>
  <sheetViews>
    <sheetView showGridLines="0" tabSelected="1" zoomScale="90" zoomScaleNormal="90" workbookViewId="0">
      <pane ySplit="1" topLeftCell="A206" activePane="bottomLeft" state="frozen"/>
      <selection pane="bottomLeft" activeCell="K214" sqref="K214:L214"/>
    </sheetView>
  </sheetViews>
  <sheetFormatPr defaultColWidth="12" defaultRowHeight="13.5" x14ac:dyDescent="0.3"/>
  <cols>
    <col min="1" max="1" width="1.83203125" customWidth="1"/>
    <col min="2" max="2" width="4.6640625" customWidth="1"/>
    <col min="3" max="3" width="4.83203125" customWidth="1"/>
    <col min="4" max="4" width="19.5" customWidth="1"/>
    <col min="5" max="6" width="12.6640625" customWidth="1"/>
    <col min="7" max="7" width="14.1640625" customWidth="1"/>
    <col min="8" max="8" width="8" customWidth="1"/>
    <col min="9" max="9" width="5.83203125" customWidth="1"/>
    <col min="10" max="10" width="13" customWidth="1"/>
    <col min="11" max="11" width="13.6640625" customWidth="1"/>
    <col min="12" max="13" width="6.83203125" customWidth="1"/>
    <col min="14" max="14" width="2.1640625" customWidth="1"/>
    <col min="15" max="15" width="14.1640625" customWidth="1"/>
    <col min="16" max="16" width="4.6640625" customWidth="1"/>
    <col min="17" max="17" width="1.83203125" customWidth="1"/>
    <col min="18" max="18" width="9.1640625" customWidth="1"/>
    <col min="19" max="27" width="0" hidden="1" customWidth="1"/>
  </cols>
  <sheetData>
    <row r="1" spans="1:27" ht="21.75" customHeight="1" x14ac:dyDescent="0.3">
      <c r="A1" s="2"/>
      <c r="B1" s="2"/>
      <c r="C1" s="3" t="s">
        <v>1</v>
      </c>
      <c r="D1" s="2"/>
      <c r="E1" s="2"/>
      <c r="F1" s="2"/>
      <c r="G1" s="249"/>
      <c r="H1" s="249"/>
      <c r="I1" s="249"/>
      <c r="J1" s="249"/>
      <c r="K1" s="2"/>
      <c r="L1" s="2"/>
      <c r="M1" s="2"/>
      <c r="N1" s="3" t="s">
        <v>99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36.950000000000003" customHeight="1" x14ac:dyDescent="0.3">
      <c r="B2" s="217" t="s">
        <v>4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R2" s="218" t="s">
        <v>5</v>
      </c>
      <c r="S2" s="218"/>
      <c r="T2" s="218"/>
      <c r="U2" s="218"/>
      <c r="V2" s="218"/>
      <c r="W2" s="218"/>
      <c r="X2" s="218"/>
      <c r="Y2" s="218"/>
      <c r="Z2" s="218"/>
      <c r="AA2" s="218"/>
    </row>
    <row r="3" spans="1:27" ht="6.95" customHeight="1" x14ac:dyDescent="0.3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</row>
    <row r="4" spans="1:27" ht="36.950000000000003" customHeight="1" x14ac:dyDescent="0.3">
      <c r="A4" s="9"/>
      <c r="B4" s="212" t="s">
        <v>100</v>
      </c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10"/>
      <c r="S4" s="11" t="s">
        <v>10</v>
      </c>
    </row>
    <row r="5" spans="1:27" ht="6.95" customHeight="1" x14ac:dyDescent="0.3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0"/>
    </row>
    <row r="6" spans="1:27" ht="25.35" customHeight="1" x14ac:dyDescent="0.3">
      <c r="A6" s="9"/>
      <c r="B6" s="12"/>
      <c r="C6" s="16" t="s">
        <v>14</v>
      </c>
      <c r="D6" s="12"/>
      <c r="E6" s="239" t="str">
        <f>'Rekapitulace stavby'!K6</f>
        <v>Malá zasedací místnost rektora MU v Brně. Žerotínovo náměstí 617/6</v>
      </c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12"/>
      <c r="Q6" s="10"/>
    </row>
    <row r="7" spans="1:27" ht="25.35" customHeight="1" x14ac:dyDescent="0.3">
      <c r="A7" s="9"/>
      <c r="B7" s="12"/>
      <c r="C7" s="16" t="s">
        <v>101</v>
      </c>
      <c r="D7" s="12"/>
      <c r="E7" s="239" t="s">
        <v>102</v>
      </c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12"/>
      <c r="Q7" s="10"/>
    </row>
    <row r="8" spans="1:27" s="19" customFormat="1" ht="32.85" customHeight="1" x14ac:dyDescent="0.3">
      <c r="A8" s="20"/>
      <c r="B8" s="21"/>
      <c r="C8" s="15" t="s">
        <v>103</v>
      </c>
      <c r="D8" s="21"/>
      <c r="E8" s="220" t="s">
        <v>104</v>
      </c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1"/>
      <c r="Q8" s="22"/>
    </row>
    <row r="9" spans="1:27" s="19" customFormat="1" ht="14.45" customHeight="1" x14ac:dyDescent="0.3">
      <c r="A9" s="20"/>
      <c r="B9" s="21"/>
      <c r="C9" s="16" t="s">
        <v>17</v>
      </c>
      <c r="D9" s="21"/>
      <c r="E9" s="14"/>
      <c r="F9" s="21"/>
      <c r="G9" s="21"/>
      <c r="H9" s="21"/>
      <c r="I9" s="21"/>
      <c r="J9" s="21"/>
      <c r="K9" s="21"/>
      <c r="L9" s="16" t="s">
        <v>18</v>
      </c>
      <c r="M9" s="21"/>
      <c r="N9" s="14"/>
      <c r="O9" s="21"/>
      <c r="P9" s="21"/>
      <c r="Q9" s="22"/>
    </row>
    <row r="10" spans="1:27" s="19" customFormat="1" ht="14.45" customHeight="1" x14ac:dyDescent="0.3">
      <c r="A10" s="20"/>
      <c r="B10" s="21"/>
      <c r="C10" s="16" t="s">
        <v>20</v>
      </c>
      <c r="D10" s="21"/>
      <c r="E10" s="14" t="s">
        <v>21</v>
      </c>
      <c r="F10" s="21"/>
      <c r="G10" s="21"/>
      <c r="H10" s="21"/>
      <c r="I10" s="21"/>
      <c r="J10" s="21"/>
      <c r="K10" s="21"/>
      <c r="L10" s="16" t="s">
        <v>22</v>
      </c>
      <c r="M10" s="21"/>
      <c r="N10" s="240" t="str">
        <f>'Rekapitulace stavby'!AN8</f>
        <v>23.1.2016</v>
      </c>
      <c r="O10" s="240"/>
      <c r="P10" s="21"/>
      <c r="Q10" s="22"/>
    </row>
    <row r="11" spans="1:27" s="19" customFormat="1" ht="10.9" customHeight="1" x14ac:dyDescent="0.3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2"/>
    </row>
    <row r="12" spans="1:27" s="19" customFormat="1" ht="14.45" customHeight="1" x14ac:dyDescent="0.3">
      <c r="A12" s="20"/>
      <c r="B12" s="21"/>
      <c r="C12" s="16" t="s">
        <v>26</v>
      </c>
      <c r="D12" s="21"/>
      <c r="E12" s="21"/>
      <c r="F12" s="21"/>
      <c r="G12" s="21"/>
      <c r="H12" s="21"/>
      <c r="I12" s="21"/>
      <c r="J12" s="21"/>
      <c r="K12" s="21"/>
      <c r="L12" s="16" t="s">
        <v>27</v>
      </c>
      <c r="M12" s="21"/>
      <c r="N12" s="219"/>
      <c r="O12" s="219"/>
      <c r="P12" s="21"/>
      <c r="Q12" s="22"/>
    </row>
    <row r="13" spans="1:27" s="19" customFormat="1" ht="18" customHeight="1" x14ac:dyDescent="0.3">
      <c r="A13" s="20"/>
      <c r="B13" s="21"/>
      <c r="C13" s="21"/>
      <c r="D13" s="14" t="s">
        <v>28</v>
      </c>
      <c r="E13" s="21"/>
      <c r="F13" s="21"/>
      <c r="G13" s="21"/>
      <c r="H13" s="21"/>
      <c r="I13" s="21"/>
      <c r="J13" s="21"/>
      <c r="K13" s="21"/>
      <c r="L13" s="16" t="s">
        <v>29</v>
      </c>
      <c r="M13" s="21"/>
      <c r="N13" s="219"/>
      <c r="O13" s="219"/>
      <c r="P13" s="21"/>
      <c r="Q13" s="22"/>
    </row>
    <row r="14" spans="1:27" s="19" customFormat="1" ht="6.95" customHeight="1" x14ac:dyDescent="0.3">
      <c r="A14" s="20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2"/>
    </row>
    <row r="15" spans="1:27" s="19" customFormat="1" ht="14.45" customHeight="1" x14ac:dyDescent="0.3">
      <c r="A15" s="20"/>
      <c r="B15" s="21"/>
      <c r="C15" s="16" t="s">
        <v>30</v>
      </c>
      <c r="D15" s="21"/>
      <c r="E15" s="21"/>
      <c r="F15" s="21"/>
      <c r="G15" s="21"/>
      <c r="H15" s="21"/>
      <c r="I15" s="21"/>
      <c r="J15" s="21"/>
      <c r="K15" s="21"/>
      <c r="L15" s="16" t="s">
        <v>27</v>
      </c>
      <c r="M15" s="21"/>
      <c r="N15" s="219"/>
      <c r="O15" s="219"/>
      <c r="P15" s="21"/>
      <c r="Q15" s="22"/>
    </row>
    <row r="16" spans="1:27" s="19" customFormat="1" ht="18" customHeight="1" x14ac:dyDescent="0.3">
      <c r="A16" s="20"/>
      <c r="B16" s="21"/>
      <c r="C16" s="21"/>
      <c r="D16" s="14" t="s">
        <v>31</v>
      </c>
      <c r="E16" s="21"/>
      <c r="F16" s="21"/>
      <c r="G16" s="21"/>
      <c r="H16" s="21"/>
      <c r="I16" s="21"/>
      <c r="J16" s="21"/>
      <c r="K16" s="21"/>
      <c r="L16" s="16" t="s">
        <v>29</v>
      </c>
      <c r="M16" s="21"/>
      <c r="N16" s="219"/>
      <c r="O16" s="219"/>
      <c r="P16" s="21"/>
      <c r="Q16" s="22"/>
    </row>
    <row r="17" spans="1:17" s="19" customFormat="1" ht="6.95" customHeight="1" x14ac:dyDescent="0.3">
      <c r="A17" s="20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2"/>
    </row>
    <row r="18" spans="1:17" s="19" customFormat="1" ht="14.45" customHeight="1" x14ac:dyDescent="0.3">
      <c r="A18" s="20"/>
      <c r="B18" s="21"/>
      <c r="C18" s="16" t="s">
        <v>32</v>
      </c>
      <c r="D18" s="21"/>
      <c r="E18" s="21"/>
      <c r="F18" s="21"/>
      <c r="G18" s="21"/>
      <c r="H18" s="21"/>
      <c r="I18" s="21"/>
      <c r="J18" s="21"/>
      <c r="K18" s="21"/>
      <c r="L18" s="16" t="s">
        <v>27</v>
      </c>
      <c r="M18" s="21"/>
      <c r="N18" s="219"/>
      <c r="O18" s="219"/>
      <c r="P18" s="21"/>
      <c r="Q18" s="22"/>
    </row>
    <row r="19" spans="1:17" s="19" customFormat="1" ht="18" customHeight="1" x14ac:dyDescent="0.3">
      <c r="A19" s="20"/>
      <c r="B19" s="21"/>
      <c r="C19" s="21"/>
      <c r="D19" s="14" t="s">
        <v>33</v>
      </c>
      <c r="E19" s="21"/>
      <c r="F19" s="21"/>
      <c r="G19" s="21"/>
      <c r="H19" s="21"/>
      <c r="I19" s="21"/>
      <c r="J19" s="21"/>
      <c r="K19" s="21"/>
      <c r="L19" s="16" t="s">
        <v>29</v>
      </c>
      <c r="M19" s="21"/>
      <c r="N19" s="219"/>
      <c r="O19" s="219"/>
      <c r="P19" s="21"/>
      <c r="Q19" s="22"/>
    </row>
    <row r="20" spans="1:17" s="19" customFormat="1" ht="6.95" customHeight="1" x14ac:dyDescent="0.3">
      <c r="A20" s="20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2"/>
    </row>
    <row r="21" spans="1:17" s="19" customFormat="1" ht="14.45" customHeight="1" x14ac:dyDescent="0.3">
      <c r="A21" s="20"/>
      <c r="B21" s="21"/>
      <c r="C21" s="16" t="s">
        <v>35</v>
      </c>
      <c r="D21" s="21"/>
      <c r="E21" s="21"/>
      <c r="F21" s="21"/>
      <c r="G21" s="21"/>
      <c r="H21" s="21"/>
      <c r="I21" s="21"/>
      <c r="J21" s="21"/>
      <c r="K21" s="21"/>
      <c r="L21" s="16" t="s">
        <v>27</v>
      </c>
      <c r="M21" s="21"/>
      <c r="N21" s="219"/>
      <c r="O21" s="219"/>
      <c r="P21" s="21"/>
      <c r="Q21" s="22"/>
    </row>
    <row r="22" spans="1:17" s="19" customFormat="1" ht="18" customHeight="1" x14ac:dyDescent="0.3">
      <c r="A22" s="20"/>
      <c r="B22" s="21"/>
      <c r="C22" s="21"/>
      <c r="D22" s="14" t="s">
        <v>36</v>
      </c>
      <c r="E22" s="21"/>
      <c r="F22" s="21"/>
      <c r="G22" s="21"/>
      <c r="H22" s="21"/>
      <c r="I22" s="21"/>
      <c r="J22" s="21"/>
      <c r="K22" s="21"/>
      <c r="L22" s="16" t="s">
        <v>29</v>
      </c>
      <c r="M22" s="21"/>
      <c r="N22" s="219"/>
      <c r="O22" s="219"/>
      <c r="P22" s="21"/>
      <c r="Q22" s="22"/>
    </row>
    <row r="23" spans="1:17" s="19" customFormat="1" ht="6.95" customHeight="1" x14ac:dyDescent="0.3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2"/>
    </row>
    <row r="24" spans="1:17" s="19" customFormat="1" ht="14.45" customHeight="1" x14ac:dyDescent="0.3">
      <c r="A24" s="20"/>
      <c r="B24" s="21"/>
      <c r="C24" s="16" t="s">
        <v>37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2"/>
    </row>
    <row r="25" spans="1:17" s="19" customFormat="1" ht="20.45" customHeight="1" x14ac:dyDescent="0.3">
      <c r="A25" s="20"/>
      <c r="B25" s="21"/>
      <c r="C25" s="21"/>
      <c r="D25" s="216"/>
      <c r="E25" s="216"/>
      <c r="F25" s="216"/>
      <c r="G25" s="216"/>
      <c r="H25" s="216"/>
      <c r="I25" s="216"/>
      <c r="J25" s="216"/>
      <c r="K25" s="216"/>
      <c r="L25" s="21"/>
      <c r="M25" s="21"/>
      <c r="N25" s="21"/>
      <c r="O25" s="21"/>
      <c r="P25" s="21"/>
      <c r="Q25" s="22"/>
    </row>
    <row r="26" spans="1:17" s="19" customFormat="1" ht="6.95" customHeight="1" x14ac:dyDescent="0.3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2"/>
    </row>
    <row r="27" spans="1:17" s="19" customFormat="1" ht="6.95" customHeight="1" x14ac:dyDescent="0.3">
      <c r="A27" s="20"/>
      <c r="B27" s="21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21"/>
      <c r="Q27" s="22"/>
    </row>
    <row r="28" spans="1:17" s="19" customFormat="1" ht="14.45" customHeight="1" x14ac:dyDescent="0.3">
      <c r="A28" s="20"/>
      <c r="B28" s="21"/>
      <c r="C28" s="96" t="s">
        <v>105</v>
      </c>
      <c r="D28" s="21"/>
      <c r="E28" s="21"/>
      <c r="F28" s="21"/>
      <c r="G28" s="21"/>
      <c r="H28" s="21"/>
      <c r="I28" s="21"/>
      <c r="J28" s="21"/>
      <c r="K28" s="21"/>
      <c r="L28" s="214">
        <f>M89</f>
        <v>0</v>
      </c>
      <c r="M28" s="214"/>
      <c r="N28" s="214"/>
      <c r="O28" s="214"/>
      <c r="P28" s="21"/>
      <c r="Q28" s="22"/>
    </row>
    <row r="29" spans="1:17" s="19" customFormat="1" ht="14.45" customHeight="1" x14ac:dyDescent="0.3">
      <c r="A29" s="20"/>
      <c r="B29" s="21"/>
      <c r="C29" s="18" t="s">
        <v>106</v>
      </c>
      <c r="D29" s="21"/>
      <c r="E29" s="21"/>
      <c r="F29" s="21"/>
      <c r="G29" s="21"/>
      <c r="H29" s="21"/>
      <c r="I29" s="21"/>
      <c r="J29" s="21"/>
      <c r="K29" s="21"/>
      <c r="L29" s="214">
        <f>M107</f>
        <v>0</v>
      </c>
      <c r="M29" s="214"/>
      <c r="N29" s="214"/>
      <c r="O29" s="214"/>
      <c r="P29" s="21"/>
      <c r="Q29" s="22"/>
    </row>
    <row r="30" spans="1:17" s="19" customFormat="1" ht="6.95" customHeight="1" x14ac:dyDescent="0.3">
      <c r="A30" s="20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2"/>
    </row>
    <row r="31" spans="1:17" s="19" customFormat="1" ht="25.35" customHeight="1" x14ac:dyDescent="0.3">
      <c r="A31" s="20"/>
      <c r="B31" s="21"/>
      <c r="C31" s="97" t="s">
        <v>40</v>
      </c>
      <c r="D31" s="21"/>
      <c r="E31" s="21"/>
      <c r="F31" s="21"/>
      <c r="G31" s="21"/>
      <c r="H31" s="21"/>
      <c r="I31" s="21"/>
      <c r="J31" s="21"/>
      <c r="K31" s="21"/>
      <c r="L31" s="248">
        <f>ROUND(L28+L29,2)</f>
        <v>0</v>
      </c>
      <c r="M31" s="248"/>
      <c r="N31" s="248"/>
      <c r="O31" s="248"/>
      <c r="P31" s="21"/>
      <c r="Q31" s="22"/>
    </row>
    <row r="32" spans="1:17" s="19" customFormat="1" ht="6.95" customHeight="1" x14ac:dyDescent="0.3">
      <c r="A32" s="20"/>
      <c r="B32" s="21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21"/>
      <c r="Q32" s="22"/>
    </row>
    <row r="33" spans="1:17" s="19" customFormat="1" ht="14.45" customHeight="1" x14ac:dyDescent="0.3">
      <c r="A33" s="20"/>
      <c r="B33" s="21"/>
      <c r="C33" s="28" t="s">
        <v>41</v>
      </c>
      <c r="D33" s="28" t="s">
        <v>42</v>
      </c>
      <c r="E33" s="29">
        <v>0.21</v>
      </c>
      <c r="F33" s="98" t="s">
        <v>43</v>
      </c>
      <c r="G33" s="247"/>
      <c r="H33" s="247"/>
      <c r="I33" s="247"/>
      <c r="J33" s="21"/>
      <c r="K33" s="21"/>
      <c r="L33" s="247"/>
      <c r="M33" s="247"/>
      <c r="N33" s="247"/>
      <c r="O33" s="247"/>
      <c r="P33" s="21"/>
      <c r="Q33" s="22"/>
    </row>
    <row r="34" spans="1:17" s="19" customFormat="1" ht="14.45" customHeight="1" x14ac:dyDescent="0.3">
      <c r="A34" s="20"/>
      <c r="B34" s="21"/>
      <c r="C34" s="21"/>
      <c r="D34" s="28" t="s">
        <v>44</v>
      </c>
      <c r="E34" s="29">
        <v>0.15</v>
      </c>
      <c r="F34" s="98" t="s">
        <v>43</v>
      </c>
      <c r="G34" s="247" t="e">
        <f>ROUND((SUM(#REF!)+SUM(#REF!)),2)</f>
        <v>#REF!</v>
      </c>
      <c r="H34" s="247"/>
      <c r="I34" s="247"/>
      <c r="J34" s="21"/>
      <c r="K34" s="21"/>
      <c r="L34" s="247"/>
      <c r="M34" s="247"/>
      <c r="N34" s="247"/>
      <c r="O34" s="247"/>
      <c r="P34" s="21"/>
      <c r="Q34" s="22"/>
    </row>
    <row r="35" spans="1:17" s="19" customFormat="1" ht="14.45" hidden="1" customHeight="1" x14ac:dyDescent="0.3">
      <c r="A35" s="20"/>
      <c r="B35" s="21"/>
      <c r="C35" s="21"/>
      <c r="D35" s="28" t="s">
        <v>45</v>
      </c>
      <c r="E35" s="29">
        <v>0.21</v>
      </c>
      <c r="F35" s="98" t="s">
        <v>43</v>
      </c>
      <c r="G35" s="247" t="e">
        <f>ROUND((SUM(#REF!)+SUM(#REF!)),2)</f>
        <v>#REF!</v>
      </c>
      <c r="H35" s="247"/>
      <c r="I35" s="247"/>
      <c r="J35" s="21"/>
      <c r="K35" s="21"/>
      <c r="L35" s="247">
        <v>0</v>
      </c>
      <c r="M35" s="247"/>
      <c r="N35" s="247"/>
      <c r="O35" s="247"/>
      <c r="P35" s="21"/>
      <c r="Q35" s="22"/>
    </row>
    <row r="36" spans="1:17" s="19" customFormat="1" ht="14.45" hidden="1" customHeight="1" x14ac:dyDescent="0.3">
      <c r="A36" s="20"/>
      <c r="B36" s="21"/>
      <c r="C36" s="21"/>
      <c r="D36" s="28" t="s">
        <v>46</v>
      </c>
      <c r="E36" s="29">
        <v>0.15</v>
      </c>
      <c r="F36" s="98" t="s">
        <v>43</v>
      </c>
      <c r="G36" s="247" t="e">
        <f>ROUND((SUM(#REF!)+SUM(#REF!)),2)</f>
        <v>#REF!</v>
      </c>
      <c r="H36" s="247"/>
      <c r="I36" s="247"/>
      <c r="J36" s="21"/>
      <c r="K36" s="21"/>
      <c r="L36" s="247">
        <v>0</v>
      </c>
      <c r="M36" s="247"/>
      <c r="N36" s="247"/>
      <c r="O36" s="247"/>
      <c r="P36" s="21"/>
      <c r="Q36" s="22"/>
    </row>
    <row r="37" spans="1:17" s="19" customFormat="1" ht="14.45" hidden="1" customHeight="1" x14ac:dyDescent="0.3">
      <c r="A37" s="20"/>
      <c r="B37" s="21"/>
      <c r="C37" s="21"/>
      <c r="D37" s="28" t="s">
        <v>47</v>
      </c>
      <c r="E37" s="29">
        <v>0</v>
      </c>
      <c r="F37" s="98" t="s">
        <v>43</v>
      </c>
      <c r="G37" s="247" t="e">
        <f>ROUND((SUM(#REF!)+SUM(#REF!)),2)</f>
        <v>#REF!</v>
      </c>
      <c r="H37" s="247"/>
      <c r="I37" s="247"/>
      <c r="J37" s="21"/>
      <c r="K37" s="21"/>
      <c r="L37" s="247">
        <v>0</v>
      </c>
      <c r="M37" s="247"/>
      <c r="N37" s="247"/>
      <c r="O37" s="247"/>
      <c r="P37" s="21"/>
      <c r="Q37" s="22"/>
    </row>
    <row r="38" spans="1:17" s="19" customFormat="1" ht="6.95" customHeight="1" x14ac:dyDescent="0.3">
      <c r="A38" s="20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2"/>
    </row>
    <row r="39" spans="1:17" s="19" customFormat="1" ht="25.35" customHeight="1" x14ac:dyDescent="0.3">
      <c r="A39" s="20"/>
      <c r="B39" s="32"/>
      <c r="C39" s="33" t="s">
        <v>48</v>
      </c>
      <c r="D39" s="34"/>
      <c r="E39" s="34"/>
      <c r="F39" s="99" t="s">
        <v>49</v>
      </c>
      <c r="G39" s="35" t="s">
        <v>50</v>
      </c>
      <c r="H39" s="34"/>
      <c r="I39" s="34"/>
      <c r="J39" s="34"/>
      <c r="K39" s="211"/>
      <c r="L39" s="211"/>
      <c r="M39" s="211"/>
      <c r="N39" s="211"/>
      <c r="O39" s="211"/>
      <c r="P39" s="32"/>
      <c r="Q39" s="22"/>
    </row>
    <row r="40" spans="1:17" s="19" customFormat="1" ht="14.45" customHeight="1" x14ac:dyDescent="0.3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s="19" customFormat="1" ht="14.45" customHeight="1" x14ac:dyDescent="0.3">
      <c r="A41" s="20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2"/>
    </row>
    <row r="42" spans="1:17" x14ac:dyDescent="0.3">
      <c r="A42" s="9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0"/>
    </row>
    <row r="43" spans="1:17" x14ac:dyDescent="0.3">
      <c r="A43" s="9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0"/>
    </row>
    <row r="44" spans="1:17" x14ac:dyDescent="0.3">
      <c r="A44" s="9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0"/>
    </row>
    <row r="45" spans="1:17" x14ac:dyDescent="0.3">
      <c r="A45" s="9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0"/>
    </row>
    <row r="46" spans="1:17" x14ac:dyDescent="0.3">
      <c r="A46" s="9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0"/>
    </row>
    <row r="47" spans="1:17" x14ac:dyDescent="0.3">
      <c r="A47" s="9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0"/>
    </row>
    <row r="48" spans="1:17" x14ac:dyDescent="0.3">
      <c r="A48" s="9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0"/>
    </row>
    <row r="49" spans="1:17" x14ac:dyDescent="0.3">
      <c r="A49" s="9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0"/>
    </row>
    <row r="50" spans="1:17" s="19" customFormat="1" ht="15" x14ac:dyDescent="0.3">
      <c r="A50" s="20"/>
      <c r="B50" s="21"/>
      <c r="C50" s="36" t="s">
        <v>51</v>
      </c>
      <c r="D50" s="37"/>
      <c r="E50" s="37"/>
      <c r="F50" s="37"/>
      <c r="G50" s="38"/>
      <c r="H50" s="21"/>
      <c r="I50" s="36" t="s">
        <v>52</v>
      </c>
      <c r="J50" s="37"/>
      <c r="K50" s="37"/>
      <c r="L50" s="37"/>
      <c r="M50" s="37"/>
      <c r="N50" s="37"/>
      <c r="O50" s="38"/>
      <c r="P50" s="21"/>
      <c r="Q50" s="22"/>
    </row>
    <row r="51" spans="1:17" x14ac:dyDescent="0.3">
      <c r="A51" s="9"/>
      <c r="B51" s="12"/>
      <c r="C51" s="39"/>
      <c r="D51" s="12"/>
      <c r="E51" s="12"/>
      <c r="F51" s="12"/>
      <c r="G51" s="40"/>
      <c r="H51" s="12"/>
      <c r="I51" s="39"/>
      <c r="J51" s="12"/>
      <c r="K51" s="12"/>
      <c r="L51" s="12"/>
      <c r="M51" s="12"/>
      <c r="N51" s="12"/>
      <c r="O51" s="40"/>
      <c r="P51" s="12"/>
      <c r="Q51" s="10"/>
    </row>
    <row r="52" spans="1:17" x14ac:dyDescent="0.3">
      <c r="A52" s="9"/>
      <c r="B52" s="12"/>
      <c r="C52" s="39"/>
      <c r="D52" s="12"/>
      <c r="E52" s="12"/>
      <c r="F52" s="12"/>
      <c r="G52" s="40"/>
      <c r="H52" s="12"/>
      <c r="I52" s="39"/>
      <c r="J52" s="12"/>
      <c r="K52" s="12"/>
      <c r="L52" s="12"/>
      <c r="M52" s="12"/>
      <c r="N52" s="12"/>
      <c r="O52" s="40"/>
      <c r="P52" s="12"/>
      <c r="Q52" s="10"/>
    </row>
    <row r="53" spans="1:17" x14ac:dyDescent="0.3">
      <c r="A53" s="9"/>
      <c r="B53" s="12"/>
      <c r="C53" s="39"/>
      <c r="D53" s="12"/>
      <c r="E53" s="12"/>
      <c r="F53" s="12"/>
      <c r="G53" s="40"/>
      <c r="H53" s="12"/>
      <c r="I53" s="39"/>
      <c r="J53" s="12"/>
      <c r="K53" s="12"/>
      <c r="L53" s="12"/>
      <c r="M53" s="12"/>
      <c r="N53" s="12"/>
      <c r="O53" s="40"/>
      <c r="P53" s="12"/>
      <c r="Q53" s="10"/>
    </row>
    <row r="54" spans="1:17" x14ac:dyDescent="0.3">
      <c r="A54" s="9"/>
      <c r="B54" s="12"/>
      <c r="C54" s="39"/>
      <c r="D54" s="12"/>
      <c r="E54" s="12"/>
      <c r="F54" s="12"/>
      <c r="G54" s="40"/>
      <c r="H54" s="12"/>
      <c r="I54" s="39"/>
      <c r="J54" s="12"/>
      <c r="K54" s="12"/>
      <c r="L54" s="12"/>
      <c r="M54" s="12"/>
      <c r="N54" s="12"/>
      <c r="O54" s="40"/>
      <c r="P54" s="12"/>
      <c r="Q54" s="10"/>
    </row>
    <row r="55" spans="1:17" x14ac:dyDescent="0.3">
      <c r="A55" s="9"/>
      <c r="B55" s="12"/>
      <c r="C55" s="39"/>
      <c r="D55" s="12"/>
      <c r="E55" s="12"/>
      <c r="F55" s="12"/>
      <c r="G55" s="40"/>
      <c r="H55" s="12"/>
      <c r="I55" s="39"/>
      <c r="J55" s="12"/>
      <c r="K55" s="12"/>
      <c r="L55" s="12"/>
      <c r="M55" s="12"/>
      <c r="N55" s="12"/>
      <c r="O55" s="40"/>
      <c r="P55" s="12"/>
      <c r="Q55" s="10"/>
    </row>
    <row r="56" spans="1:17" x14ac:dyDescent="0.3">
      <c r="A56" s="9"/>
      <c r="B56" s="12"/>
      <c r="C56" s="39"/>
      <c r="D56" s="12"/>
      <c r="E56" s="12"/>
      <c r="F56" s="12"/>
      <c r="G56" s="40"/>
      <c r="H56" s="12"/>
      <c r="I56" s="39"/>
      <c r="J56" s="12"/>
      <c r="K56" s="12"/>
      <c r="L56" s="12"/>
      <c r="M56" s="12"/>
      <c r="N56" s="12"/>
      <c r="O56" s="40"/>
      <c r="P56" s="12"/>
      <c r="Q56" s="10"/>
    </row>
    <row r="57" spans="1:17" x14ac:dyDescent="0.3">
      <c r="A57" s="9"/>
      <c r="B57" s="12"/>
      <c r="C57" s="39"/>
      <c r="D57" s="12"/>
      <c r="E57" s="12"/>
      <c r="F57" s="12"/>
      <c r="G57" s="40"/>
      <c r="H57" s="12"/>
      <c r="I57" s="39"/>
      <c r="J57" s="12"/>
      <c r="K57" s="12"/>
      <c r="L57" s="12"/>
      <c r="M57" s="12"/>
      <c r="N57" s="12"/>
      <c r="O57" s="40"/>
      <c r="P57" s="12"/>
      <c r="Q57" s="10"/>
    </row>
    <row r="58" spans="1:17" x14ac:dyDescent="0.3">
      <c r="A58" s="9"/>
      <c r="B58" s="12"/>
      <c r="C58" s="39"/>
      <c r="D58" s="12"/>
      <c r="E58" s="12"/>
      <c r="F58" s="12"/>
      <c r="G58" s="40"/>
      <c r="H58" s="12"/>
      <c r="I58" s="39"/>
      <c r="J58" s="12"/>
      <c r="K58" s="12"/>
      <c r="L58" s="12"/>
      <c r="M58" s="12"/>
      <c r="N58" s="12"/>
      <c r="O58" s="40"/>
      <c r="P58" s="12"/>
      <c r="Q58" s="10"/>
    </row>
    <row r="59" spans="1:17" s="19" customFormat="1" ht="15" x14ac:dyDescent="0.3">
      <c r="A59" s="20"/>
      <c r="B59" s="21"/>
      <c r="C59" s="41" t="s">
        <v>53</v>
      </c>
      <c r="D59" s="42"/>
      <c r="E59" s="42"/>
      <c r="F59" s="43" t="s">
        <v>54</v>
      </c>
      <c r="G59" s="44"/>
      <c r="H59" s="21"/>
      <c r="I59" s="41" t="s">
        <v>53</v>
      </c>
      <c r="J59" s="42"/>
      <c r="K59" s="42"/>
      <c r="L59" s="42"/>
      <c r="M59" s="43" t="s">
        <v>54</v>
      </c>
      <c r="N59" s="42"/>
      <c r="O59" s="44"/>
      <c r="P59" s="21"/>
      <c r="Q59" s="22"/>
    </row>
    <row r="60" spans="1:17" x14ac:dyDescent="0.3">
      <c r="A60" s="9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0"/>
    </row>
    <row r="61" spans="1:17" s="19" customFormat="1" ht="15" x14ac:dyDescent="0.3">
      <c r="A61" s="20"/>
      <c r="B61" s="21"/>
      <c r="C61" s="36" t="s">
        <v>55</v>
      </c>
      <c r="D61" s="37"/>
      <c r="E61" s="37"/>
      <c r="F61" s="37"/>
      <c r="G61" s="38"/>
      <c r="H61" s="21"/>
      <c r="I61" s="36" t="s">
        <v>56</v>
      </c>
      <c r="J61" s="37"/>
      <c r="K61" s="37"/>
      <c r="L61" s="37"/>
      <c r="M61" s="37"/>
      <c r="N61" s="37"/>
      <c r="O61" s="38"/>
      <c r="P61" s="21"/>
      <c r="Q61" s="22"/>
    </row>
    <row r="62" spans="1:17" x14ac:dyDescent="0.3">
      <c r="A62" s="9"/>
      <c r="B62" s="12"/>
      <c r="C62" s="39"/>
      <c r="D62" s="12"/>
      <c r="E62" s="12"/>
      <c r="F62" s="12"/>
      <c r="G62" s="40"/>
      <c r="H62" s="12"/>
      <c r="I62" s="39"/>
      <c r="J62" s="12"/>
      <c r="K62" s="12"/>
      <c r="L62" s="12"/>
      <c r="M62" s="12"/>
      <c r="N62" s="12"/>
      <c r="O62" s="40"/>
      <c r="P62" s="12"/>
      <c r="Q62" s="10"/>
    </row>
    <row r="63" spans="1:17" x14ac:dyDescent="0.3">
      <c r="A63" s="9"/>
      <c r="B63" s="12"/>
      <c r="C63" s="39"/>
      <c r="D63" s="12"/>
      <c r="E63" s="12"/>
      <c r="F63" s="12"/>
      <c r="G63" s="40"/>
      <c r="H63" s="12"/>
      <c r="I63" s="39"/>
      <c r="J63" s="12"/>
      <c r="K63" s="12"/>
      <c r="L63" s="12"/>
      <c r="M63" s="12"/>
      <c r="N63" s="12"/>
      <c r="O63" s="40"/>
      <c r="P63" s="12"/>
      <c r="Q63" s="10"/>
    </row>
    <row r="64" spans="1:17" x14ac:dyDescent="0.3">
      <c r="A64" s="9"/>
      <c r="B64" s="12"/>
      <c r="C64" s="39"/>
      <c r="D64" s="12"/>
      <c r="E64" s="12"/>
      <c r="F64" s="12"/>
      <c r="G64" s="40"/>
      <c r="H64" s="12"/>
      <c r="I64" s="39"/>
      <c r="J64" s="12"/>
      <c r="K64" s="12"/>
      <c r="L64" s="12"/>
      <c r="M64" s="12"/>
      <c r="N64" s="12"/>
      <c r="O64" s="40"/>
      <c r="P64" s="12"/>
      <c r="Q64" s="10"/>
    </row>
    <row r="65" spans="1:17" x14ac:dyDescent="0.3">
      <c r="A65" s="9"/>
      <c r="B65" s="12"/>
      <c r="C65" s="39"/>
      <c r="D65" s="12"/>
      <c r="E65" s="12"/>
      <c r="F65" s="12"/>
      <c r="G65" s="40"/>
      <c r="H65" s="12"/>
      <c r="I65" s="39"/>
      <c r="J65" s="12"/>
      <c r="K65" s="12"/>
      <c r="L65" s="12"/>
      <c r="M65" s="12"/>
      <c r="N65" s="12"/>
      <c r="O65" s="40"/>
      <c r="P65" s="12"/>
      <c r="Q65" s="10"/>
    </row>
    <row r="66" spans="1:17" x14ac:dyDescent="0.3">
      <c r="A66" s="9"/>
      <c r="B66" s="12"/>
      <c r="C66" s="39"/>
      <c r="D66" s="12"/>
      <c r="E66" s="12"/>
      <c r="F66" s="12"/>
      <c r="G66" s="40"/>
      <c r="H66" s="12"/>
      <c r="I66" s="39"/>
      <c r="J66" s="12"/>
      <c r="K66" s="12"/>
      <c r="L66" s="12"/>
      <c r="M66" s="12"/>
      <c r="N66" s="12"/>
      <c r="O66" s="40"/>
      <c r="P66" s="12"/>
      <c r="Q66" s="10"/>
    </row>
    <row r="67" spans="1:17" x14ac:dyDescent="0.3">
      <c r="A67" s="9"/>
      <c r="B67" s="12"/>
      <c r="C67" s="39"/>
      <c r="D67" s="12"/>
      <c r="E67" s="12"/>
      <c r="F67" s="12"/>
      <c r="G67" s="40"/>
      <c r="H67" s="12"/>
      <c r="I67" s="39"/>
      <c r="J67" s="12"/>
      <c r="K67" s="12"/>
      <c r="L67" s="12"/>
      <c r="M67" s="12"/>
      <c r="N67" s="12"/>
      <c r="O67" s="40"/>
      <c r="P67" s="12"/>
      <c r="Q67" s="10"/>
    </row>
    <row r="68" spans="1:17" x14ac:dyDescent="0.3">
      <c r="A68" s="9"/>
      <c r="B68" s="12"/>
      <c r="C68" s="39"/>
      <c r="D68" s="12"/>
      <c r="E68" s="12"/>
      <c r="F68" s="12"/>
      <c r="G68" s="40"/>
      <c r="H68" s="12"/>
      <c r="I68" s="39"/>
      <c r="J68" s="12"/>
      <c r="K68" s="12"/>
      <c r="L68" s="12"/>
      <c r="M68" s="12"/>
      <c r="N68" s="12"/>
      <c r="O68" s="40"/>
      <c r="P68" s="12"/>
      <c r="Q68" s="10"/>
    </row>
    <row r="69" spans="1:17" x14ac:dyDescent="0.3">
      <c r="A69" s="9"/>
      <c r="B69" s="12"/>
      <c r="C69" s="39"/>
      <c r="D69" s="12"/>
      <c r="E69" s="12"/>
      <c r="F69" s="12"/>
      <c r="G69" s="40"/>
      <c r="H69" s="12"/>
      <c r="I69" s="39"/>
      <c r="J69" s="12"/>
      <c r="K69" s="12"/>
      <c r="L69" s="12"/>
      <c r="M69" s="12"/>
      <c r="N69" s="12"/>
      <c r="O69" s="40"/>
      <c r="P69" s="12"/>
      <c r="Q69" s="10"/>
    </row>
    <row r="70" spans="1:17" s="19" customFormat="1" ht="15" x14ac:dyDescent="0.3">
      <c r="A70" s="20"/>
      <c r="B70" s="21"/>
      <c r="C70" s="41" t="s">
        <v>53</v>
      </c>
      <c r="D70" s="42"/>
      <c r="E70" s="42"/>
      <c r="F70" s="43" t="s">
        <v>54</v>
      </c>
      <c r="G70" s="44"/>
      <c r="H70" s="21"/>
      <c r="I70" s="41" t="s">
        <v>53</v>
      </c>
      <c r="J70" s="42"/>
      <c r="K70" s="42"/>
      <c r="L70" s="42"/>
      <c r="M70" s="43" t="s">
        <v>54</v>
      </c>
      <c r="N70" s="42"/>
      <c r="O70" s="44"/>
      <c r="P70" s="21"/>
      <c r="Q70" s="22"/>
    </row>
    <row r="71" spans="1:17" s="19" customFormat="1" ht="32.450000000000003" customHeight="1" x14ac:dyDescent="0.3">
      <c r="A71" s="45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7"/>
    </row>
    <row r="75" spans="1:17" s="19" customFormat="1" ht="6.95" customHeight="1" x14ac:dyDescent="0.3">
      <c r="A75" s="48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50"/>
    </row>
    <row r="76" spans="1:17" s="19" customFormat="1" ht="36.950000000000003" customHeight="1" x14ac:dyDescent="0.3">
      <c r="A76" s="20"/>
      <c r="B76" s="212" t="s">
        <v>107</v>
      </c>
      <c r="C76" s="212"/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2"/>
    </row>
    <row r="77" spans="1:17" s="19" customFormat="1" ht="6.95" customHeight="1" x14ac:dyDescent="0.3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2"/>
    </row>
    <row r="78" spans="1:17" s="19" customFormat="1" ht="30" customHeight="1" x14ac:dyDescent="0.3">
      <c r="A78" s="20"/>
      <c r="B78" s="16" t="s">
        <v>14</v>
      </c>
      <c r="C78" s="21"/>
      <c r="D78" s="21"/>
      <c r="E78" s="239" t="str">
        <f>E6</f>
        <v>Malá zasedací místnost rektora MU v Brně. Žerotínovo náměstí 617/6</v>
      </c>
      <c r="F78" s="239"/>
      <c r="G78" s="239"/>
      <c r="H78" s="239"/>
      <c r="I78" s="239"/>
      <c r="J78" s="239"/>
      <c r="K78" s="239"/>
      <c r="L78" s="239"/>
      <c r="M78" s="239"/>
      <c r="N78" s="239"/>
      <c r="O78" s="239"/>
      <c r="P78" s="21"/>
      <c r="Q78" s="22"/>
    </row>
    <row r="79" spans="1:17" ht="30" customHeight="1" x14ac:dyDescent="0.3">
      <c r="A79" s="9"/>
      <c r="B79" s="16" t="s">
        <v>101</v>
      </c>
      <c r="C79" s="12"/>
      <c r="D79" s="12"/>
      <c r="E79" s="239" t="s">
        <v>102</v>
      </c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12"/>
      <c r="Q79" s="10"/>
    </row>
    <row r="80" spans="1:17" s="19" customFormat="1" ht="36.950000000000003" customHeight="1" x14ac:dyDescent="0.3">
      <c r="A80" s="20"/>
      <c r="B80" s="57" t="s">
        <v>103</v>
      </c>
      <c r="C80" s="21"/>
      <c r="D80" s="21"/>
      <c r="E80" s="213" t="str">
        <f>E8</f>
        <v>16-SO 011-01.1 - D.1.1a Architektonicko - stavební řešení</v>
      </c>
      <c r="F80" s="213"/>
      <c r="G80" s="213"/>
      <c r="H80" s="213"/>
      <c r="I80" s="213"/>
      <c r="J80" s="213"/>
      <c r="K80" s="213"/>
      <c r="L80" s="213"/>
      <c r="M80" s="213"/>
      <c r="N80" s="213"/>
      <c r="O80" s="213"/>
      <c r="P80" s="21"/>
      <c r="Q80" s="22"/>
    </row>
    <row r="81" spans="1:17" s="19" customFormat="1" ht="6.95" customHeight="1" x14ac:dyDescent="0.3">
      <c r="A81" s="20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2"/>
    </row>
    <row r="82" spans="1:17" s="19" customFormat="1" ht="18" customHeight="1" x14ac:dyDescent="0.3">
      <c r="A82" s="20"/>
      <c r="B82" s="16" t="s">
        <v>20</v>
      </c>
      <c r="C82" s="21"/>
      <c r="D82" s="21"/>
      <c r="E82" s="14" t="str">
        <f>E10</f>
        <v>Brno</v>
      </c>
      <c r="F82" s="21"/>
      <c r="G82" s="21"/>
      <c r="H82" s="21"/>
      <c r="I82" s="21"/>
      <c r="J82" s="16" t="s">
        <v>22</v>
      </c>
      <c r="K82" s="21"/>
      <c r="L82" s="240" t="str">
        <f>IF(N10="","",N10)</f>
        <v>23.1.2016</v>
      </c>
      <c r="M82" s="240"/>
      <c r="N82" s="240"/>
      <c r="O82" s="240"/>
      <c r="P82" s="21"/>
      <c r="Q82" s="22"/>
    </row>
    <row r="83" spans="1:17" s="19" customFormat="1" ht="6.95" customHeight="1" x14ac:dyDescent="0.3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2"/>
    </row>
    <row r="84" spans="1:17" s="19" customFormat="1" ht="15" x14ac:dyDescent="0.3">
      <c r="A84" s="20"/>
      <c r="B84" s="16" t="s">
        <v>26</v>
      </c>
      <c r="C84" s="21"/>
      <c r="D84" s="21"/>
      <c r="E84" s="14" t="str">
        <f>D13</f>
        <v>Masarykova Univerzita v Brně</v>
      </c>
      <c r="F84" s="21"/>
      <c r="G84" s="21"/>
      <c r="H84" s="21"/>
      <c r="I84" s="21"/>
      <c r="J84" s="16" t="s">
        <v>32</v>
      </c>
      <c r="K84" s="21"/>
      <c r="L84" s="219" t="str">
        <f>D19</f>
        <v>akad. arch. Ladislav Kuba</v>
      </c>
      <c r="M84" s="219"/>
      <c r="N84" s="219"/>
      <c r="O84" s="219"/>
      <c r="P84" s="219"/>
      <c r="Q84" s="22"/>
    </row>
    <row r="85" spans="1:17" s="19" customFormat="1" ht="14.45" customHeight="1" x14ac:dyDescent="0.3">
      <c r="A85" s="20"/>
      <c r="B85" s="16" t="s">
        <v>30</v>
      </c>
      <c r="C85" s="21"/>
      <c r="D85" s="21"/>
      <c r="E85" s="14" t="str">
        <f>IF(D16="","",D16)</f>
        <v>dle výběru investora</v>
      </c>
      <c r="F85" s="21"/>
      <c r="G85" s="21"/>
      <c r="H85" s="21"/>
      <c r="I85" s="21"/>
      <c r="J85" s="16" t="s">
        <v>35</v>
      </c>
      <c r="K85" s="21"/>
      <c r="L85" s="219" t="str">
        <f>D22</f>
        <v>Votavová</v>
      </c>
      <c r="M85" s="219"/>
      <c r="N85" s="219"/>
      <c r="O85" s="219"/>
      <c r="P85" s="219"/>
      <c r="Q85" s="22"/>
    </row>
    <row r="86" spans="1:17" s="19" customFormat="1" ht="10.35" customHeight="1" x14ac:dyDescent="0.3">
      <c r="A86" s="20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2"/>
    </row>
    <row r="87" spans="1:17" s="19" customFormat="1" ht="29.25" customHeight="1" x14ac:dyDescent="0.3">
      <c r="A87" s="20"/>
      <c r="B87" s="246" t="s">
        <v>108</v>
      </c>
      <c r="C87" s="246"/>
      <c r="D87" s="246"/>
      <c r="E87" s="246"/>
      <c r="F87" s="246"/>
      <c r="G87" s="32"/>
      <c r="H87" s="32"/>
      <c r="I87" s="32"/>
      <c r="J87" s="32"/>
      <c r="K87" s="32"/>
      <c r="L87" s="32"/>
      <c r="M87" s="246" t="s">
        <v>109</v>
      </c>
      <c r="N87" s="246"/>
      <c r="O87" s="246"/>
      <c r="P87" s="246"/>
      <c r="Q87" s="22"/>
    </row>
    <row r="88" spans="1:17" s="19" customFormat="1" ht="10.35" customHeight="1" x14ac:dyDescent="0.3">
      <c r="A88" s="20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2"/>
    </row>
    <row r="89" spans="1:17" s="19" customFormat="1" ht="29.25" customHeight="1" x14ac:dyDescent="0.3">
      <c r="A89" s="20"/>
      <c r="B89" s="67" t="s">
        <v>110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195">
        <f>M90+M95</f>
        <v>0</v>
      </c>
      <c r="N89" s="195"/>
      <c r="O89" s="195"/>
      <c r="P89" s="195"/>
      <c r="Q89" s="22"/>
    </row>
    <row r="90" spans="1:17" s="100" customFormat="1" ht="24.95" customHeight="1" x14ac:dyDescent="0.3">
      <c r="A90" s="101"/>
      <c r="B90" s="102"/>
      <c r="C90" s="103" t="s">
        <v>112</v>
      </c>
      <c r="D90" s="102"/>
      <c r="E90" s="102"/>
      <c r="F90" s="102"/>
      <c r="G90" s="102"/>
      <c r="H90" s="102"/>
      <c r="I90" s="102"/>
      <c r="J90" s="102"/>
      <c r="K90" s="102"/>
      <c r="L90" s="102"/>
      <c r="M90" s="245">
        <f>SUM(M91:P94)</f>
        <v>0</v>
      </c>
      <c r="N90" s="245"/>
      <c r="O90" s="245"/>
      <c r="P90" s="245"/>
      <c r="Q90" s="104"/>
    </row>
    <row r="91" spans="1:17" s="105" customFormat="1" ht="19.899999999999999" customHeight="1" x14ac:dyDescent="0.3">
      <c r="A91" s="106"/>
      <c r="B91" s="87"/>
      <c r="C91" s="107" t="s">
        <v>113</v>
      </c>
      <c r="D91" s="87"/>
      <c r="E91" s="87"/>
      <c r="F91" s="87"/>
      <c r="G91" s="87"/>
      <c r="H91" s="87"/>
      <c r="I91" s="87"/>
      <c r="J91" s="87"/>
      <c r="K91" s="87"/>
      <c r="L91" s="87"/>
      <c r="M91" s="198">
        <f>M129</f>
        <v>0</v>
      </c>
      <c r="N91" s="198"/>
      <c r="O91" s="198"/>
      <c r="P91" s="198"/>
      <c r="Q91" s="108"/>
    </row>
    <row r="92" spans="1:17" s="105" customFormat="1" ht="19.899999999999999" customHeight="1" x14ac:dyDescent="0.3">
      <c r="A92" s="106"/>
      <c r="B92" s="87"/>
      <c r="C92" s="107" t="s">
        <v>114</v>
      </c>
      <c r="D92" s="87"/>
      <c r="E92" s="87"/>
      <c r="F92" s="87"/>
      <c r="G92" s="87"/>
      <c r="H92" s="87"/>
      <c r="I92" s="87"/>
      <c r="J92" s="87"/>
      <c r="K92" s="87"/>
      <c r="L92" s="87"/>
      <c r="M92" s="198">
        <f>M150</f>
        <v>0</v>
      </c>
      <c r="N92" s="198"/>
      <c r="O92" s="198"/>
      <c r="P92" s="198"/>
      <c r="Q92" s="108"/>
    </row>
    <row r="93" spans="1:17" s="105" customFormat="1" ht="19.899999999999999" customHeight="1" x14ac:dyDescent="0.3">
      <c r="A93" s="106"/>
      <c r="B93" s="87"/>
      <c r="C93" s="107" t="s">
        <v>115</v>
      </c>
      <c r="D93" s="87"/>
      <c r="E93" s="87"/>
      <c r="F93" s="87"/>
      <c r="G93" s="87"/>
      <c r="H93" s="87"/>
      <c r="I93" s="87"/>
      <c r="J93" s="87"/>
      <c r="K93" s="87"/>
      <c r="L93" s="87"/>
      <c r="M93" s="198">
        <f>M199</f>
        <v>0</v>
      </c>
      <c r="N93" s="198"/>
      <c r="O93" s="198"/>
      <c r="P93" s="198"/>
      <c r="Q93" s="108"/>
    </row>
    <row r="94" spans="1:17" s="105" customFormat="1" ht="19.899999999999999" customHeight="1" x14ac:dyDescent="0.3">
      <c r="A94" s="106"/>
      <c r="B94" s="87"/>
      <c r="C94" s="107" t="s">
        <v>116</v>
      </c>
      <c r="D94" s="87"/>
      <c r="E94" s="87"/>
      <c r="F94" s="87"/>
      <c r="G94" s="87"/>
      <c r="H94" s="87"/>
      <c r="I94" s="87"/>
      <c r="J94" s="87"/>
      <c r="K94" s="87"/>
      <c r="L94" s="87"/>
      <c r="M94" s="198">
        <f>M210</f>
        <v>0</v>
      </c>
      <c r="N94" s="198"/>
      <c r="O94" s="198"/>
      <c r="P94" s="198"/>
      <c r="Q94" s="108"/>
    </row>
    <row r="95" spans="1:17" s="100" customFormat="1" ht="24.95" customHeight="1" x14ac:dyDescent="0.3">
      <c r="A95" s="101"/>
      <c r="B95" s="102"/>
      <c r="C95" s="103" t="s">
        <v>117</v>
      </c>
      <c r="D95" s="102"/>
      <c r="E95" s="102"/>
      <c r="F95" s="102"/>
      <c r="G95" s="102"/>
      <c r="H95" s="102"/>
      <c r="I95" s="102"/>
      <c r="J95" s="102"/>
      <c r="K95" s="102"/>
      <c r="L95" s="102"/>
      <c r="M95" s="245">
        <f>SUM(M96:P106)</f>
        <v>0</v>
      </c>
      <c r="N95" s="245"/>
      <c r="O95" s="245"/>
      <c r="P95" s="245"/>
      <c r="Q95" s="104"/>
    </row>
    <row r="96" spans="1:17" s="105" customFormat="1" ht="19.899999999999999" customHeight="1" x14ac:dyDescent="0.3">
      <c r="A96" s="106"/>
      <c r="B96" s="87"/>
      <c r="C96" s="107" t="s">
        <v>118</v>
      </c>
      <c r="D96" s="87"/>
      <c r="E96" s="87"/>
      <c r="F96" s="87"/>
      <c r="G96" s="87"/>
      <c r="H96" s="87"/>
      <c r="I96" s="87"/>
      <c r="J96" s="87"/>
      <c r="K96" s="87"/>
      <c r="L96" s="87"/>
      <c r="M96" s="198">
        <f>M213</f>
        <v>0</v>
      </c>
      <c r="N96" s="198"/>
      <c r="O96" s="198"/>
      <c r="P96" s="198"/>
      <c r="Q96" s="108"/>
    </row>
    <row r="97" spans="1:20" s="105" customFormat="1" ht="19.899999999999999" customHeight="1" x14ac:dyDescent="0.3">
      <c r="A97" s="106"/>
      <c r="B97" s="87"/>
      <c r="C97" s="107" t="s">
        <v>119</v>
      </c>
      <c r="D97" s="87"/>
      <c r="E97" s="87"/>
      <c r="F97" s="87"/>
      <c r="G97" s="87"/>
      <c r="H97" s="87"/>
      <c r="I97" s="87"/>
      <c r="J97" s="87"/>
      <c r="K97" s="87"/>
      <c r="L97" s="87"/>
      <c r="M97" s="198">
        <f>M231</f>
        <v>0</v>
      </c>
      <c r="N97" s="198"/>
      <c r="O97" s="198"/>
      <c r="P97" s="198"/>
      <c r="Q97" s="108"/>
    </row>
    <row r="98" spans="1:20" s="105" customFormat="1" ht="19.899999999999999" customHeight="1" x14ac:dyDescent="0.3">
      <c r="A98" s="106"/>
      <c r="B98" s="87"/>
      <c r="C98" s="107" t="s">
        <v>398</v>
      </c>
      <c r="D98" s="87"/>
      <c r="E98" s="87"/>
      <c r="F98" s="87"/>
      <c r="G98" s="87"/>
      <c r="H98" s="87"/>
      <c r="I98" s="87"/>
      <c r="J98" s="87"/>
      <c r="K98" s="87"/>
      <c r="L98" s="87"/>
      <c r="M98" s="244">
        <f>M247</f>
        <v>0</v>
      </c>
      <c r="N98" s="244"/>
      <c r="O98" s="244"/>
      <c r="P98" s="244"/>
      <c r="Q98" s="108"/>
    </row>
    <row r="99" spans="1:20" s="105" customFormat="1" ht="19.899999999999999" customHeight="1" x14ac:dyDescent="0.3">
      <c r="A99" s="106"/>
      <c r="B99" s="87"/>
      <c r="C99" s="107" t="s">
        <v>120</v>
      </c>
      <c r="D99" s="87"/>
      <c r="E99" s="87"/>
      <c r="F99" s="87"/>
      <c r="G99" s="87"/>
      <c r="H99" s="87"/>
      <c r="I99" s="87"/>
      <c r="J99" s="87"/>
      <c r="K99" s="87"/>
      <c r="L99" s="87"/>
      <c r="M99" s="198">
        <f>M249</f>
        <v>0</v>
      </c>
      <c r="N99" s="198"/>
      <c r="O99" s="198"/>
      <c r="P99" s="198"/>
      <c r="Q99" s="108"/>
    </row>
    <row r="100" spans="1:20" s="105" customFormat="1" ht="19.899999999999999" customHeight="1" x14ac:dyDescent="0.3">
      <c r="A100" s="106"/>
      <c r="B100" s="87"/>
      <c r="C100" s="107" t="s">
        <v>121</v>
      </c>
      <c r="D100" s="87"/>
      <c r="E100" s="87"/>
      <c r="F100" s="87"/>
      <c r="G100" s="87"/>
      <c r="H100" s="87"/>
      <c r="I100" s="87"/>
      <c r="J100" s="87"/>
      <c r="K100" s="87"/>
      <c r="L100" s="87"/>
      <c r="M100" s="198">
        <f>M276</f>
        <v>0</v>
      </c>
      <c r="N100" s="198"/>
      <c r="O100" s="198"/>
      <c r="P100" s="198"/>
      <c r="Q100" s="108"/>
    </row>
    <row r="101" spans="1:20" s="105" customFormat="1" ht="19.899999999999999" customHeight="1" x14ac:dyDescent="0.3">
      <c r="A101" s="106"/>
      <c r="B101" s="87"/>
      <c r="C101" s="107" t="s">
        <v>122</v>
      </c>
      <c r="D101" s="87"/>
      <c r="E101" s="87"/>
      <c r="F101" s="87"/>
      <c r="G101" s="87"/>
      <c r="H101" s="87"/>
      <c r="I101" s="87"/>
      <c r="J101" s="87"/>
      <c r="K101" s="87"/>
      <c r="L101" s="87"/>
      <c r="M101" s="198">
        <f>M287</f>
        <v>0</v>
      </c>
      <c r="N101" s="198"/>
      <c r="O101" s="198"/>
      <c r="P101" s="198"/>
      <c r="Q101" s="108"/>
    </row>
    <row r="102" spans="1:20" s="105" customFormat="1" ht="19.899999999999999" customHeight="1" x14ac:dyDescent="0.3">
      <c r="A102" s="106"/>
      <c r="B102" s="87"/>
      <c r="C102" s="107" t="s">
        <v>123</v>
      </c>
      <c r="D102" s="87"/>
      <c r="E102" s="87"/>
      <c r="F102" s="87"/>
      <c r="G102" s="87"/>
      <c r="H102" s="87"/>
      <c r="I102" s="87"/>
      <c r="J102" s="87"/>
      <c r="K102" s="87"/>
      <c r="L102" s="87"/>
      <c r="M102" s="198">
        <f>M329</f>
        <v>0</v>
      </c>
      <c r="N102" s="198"/>
      <c r="O102" s="198"/>
      <c r="P102" s="198"/>
      <c r="Q102" s="108"/>
    </row>
    <row r="103" spans="1:20" s="105" customFormat="1" ht="19.899999999999999" customHeight="1" x14ac:dyDescent="0.3">
      <c r="A103" s="106"/>
      <c r="B103" s="87"/>
      <c r="C103" s="107" t="s">
        <v>124</v>
      </c>
      <c r="D103" s="87"/>
      <c r="E103" s="87"/>
      <c r="F103" s="87"/>
      <c r="G103" s="87"/>
      <c r="H103" s="87"/>
      <c r="I103" s="87"/>
      <c r="J103" s="87"/>
      <c r="K103" s="87"/>
      <c r="L103" s="87"/>
      <c r="M103" s="198">
        <f>M369</f>
        <v>0</v>
      </c>
      <c r="N103" s="198"/>
      <c r="O103" s="198"/>
      <c r="P103" s="198"/>
      <c r="Q103" s="108"/>
    </row>
    <row r="104" spans="1:20" s="105" customFormat="1" ht="19.899999999999999" customHeight="1" x14ac:dyDescent="0.3">
      <c r="A104" s="106"/>
      <c r="B104" s="87"/>
      <c r="C104" s="107" t="s">
        <v>125</v>
      </c>
      <c r="D104" s="87"/>
      <c r="E104" s="87"/>
      <c r="F104" s="87"/>
      <c r="G104" s="87"/>
      <c r="H104" s="87"/>
      <c r="I104" s="87"/>
      <c r="J104" s="87"/>
      <c r="K104" s="87"/>
      <c r="L104" s="87"/>
      <c r="M104" s="198">
        <f>M374</f>
        <v>0</v>
      </c>
      <c r="N104" s="198"/>
      <c r="O104" s="198"/>
      <c r="P104" s="198"/>
      <c r="Q104" s="108"/>
    </row>
    <row r="105" spans="1:20" s="105" customFormat="1" ht="19.899999999999999" customHeight="1" x14ac:dyDescent="0.3">
      <c r="A105" s="106"/>
      <c r="B105" s="87"/>
      <c r="C105" s="107" t="s">
        <v>126</v>
      </c>
      <c r="D105" s="87"/>
      <c r="E105" s="87"/>
      <c r="F105" s="87"/>
      <c r="G105" s="87"/>
      <c r="H105" s="87"/>
      <c r="I105" s="87"/>
      <c r="J105" s="87"/>
      <c r="K105" s="87"/>
      <c r="L105" s="87"/>
      <c r="M105" s="198">
        <f>M396</f>
        <v>0</v>
      </c>
      <c r="N105" s="198"/>
      <c r="O105" s="198"/>
      <c r="P105" s="198"/>
      <c r="Q105" s="108"/>
    </row>
    <row r="106" spans="1:20" s="19" customFormat="1" ht="21.75" customHeight="1" x14ac:dyDescent="0.3">
      <c r="A106" s="20"/>
      <c r="B106" s="21"/>
      <c r="C106" s="107" t="s">
        <v>420</v>
      </c>
      <c r="D106" s="21"/>
      <c r="E106" s="21"/>
      <c r="F106" s="21"/>
      <c r="G106" s="21"/>
      <c r="H106" s="21"/>
      <c r="I106" s="21"/>
      <c r="J106" s="21"/>
      <c r="K106" s="21"/>
      <c r="L106" s="21"/>
      <c r="M106" s="198">
        <f>M404</f>
        <v>0</v>
      </c>
      <c r="N106" s="198"/>
      <c r="O106" s="198"/>
      <c r="P106" s="198"/>
      <c r="Q106" s="22"/>
    </row>
    <row r="107" spans="1:20" s="19" customFormat="1" ht="29.25" customHeight="1" x14ac:dyDescent="0.3">
      <c r="A107" s="20"/>
      <c r="B107" s="67" t="s">
        <v>127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195">
        <f>M108</f>
        <v>0</v>
      </c>
      <c r="N107" s="195"/>
      <c r="O107" s="195"/>
      <c r="P107" s="195"/>
      <c r="Q107" s="22"/>
      <c r="S107" s="109"/>
      <c r="T107" s="110" t="s">
        <v>41</v>
      </c>
    </row>
    <row r="108" spans="1:20" s="105" customFormat="1" ht="19.899999999999999" customHeight="1" x14ac:dyDescent="0.3">
      <c r="A108" s="106"/>
      <c r="B108" s="87"/>
      <c r="C108" s="107" t="s">
        <v>421</v>
      </c>
      <c r="D108" s="87"/>
      <c r="E108" s="87"/>
      <c r="F108" s="87"/>
      <c r="G108" s="87"/>
      <c r="H108" s="87"/>
      <c r="I108" s="87"/>
      <c r="J108" s="87"/>
      <c r="K108" s="87"/>
      <c r="L108" s="87"/>
      <c r="M108" s="198"/>
      <c r="N108" s="198"/>
      <c r="O108" s="198"/>
      <c r="P108" s="198"/>
      <c r="Q108" s="108"/>
    </row>
    <row r="109" spans="1:20" s="19" customFormat="1" ht="29.25" customHeight="1" x14ac:dyDescent="0.3">
      <c r="A109" s="20"/>
      <c r="B109" s="95" t="s">
        <v>98</v>
      </c>
      <c r="C109" s="32"/>
      <c r="D109" s="32"/>
      <c r="E109" s="32"/>
      <c r="F109" s="32"/>
      <c r="G109" s="32"/>
      <c r="H109" s="32"/>
      <c r="I109" s="32"/>
      <c r="J109" s="32"/>
      <c r="K109" s="196">
        <f>ROUND(SUM(M89+M107),2)</f>
        <v>0</v>
      </c>
      <c r="L109" s="196"/>
      <c r="M109" s="196"/>
      <c r="N109" s="196"/>
      <c r="O109" s="196"/>
      <c r="P109" s="196"/>
      <c r="Q109" s="22"/>
    </row>
    <row r="110" spans="1:20" s="19" customFormat="1" ht="163.9" customHeight="1" x14ac:dyDescent="0.3">
      <c r="A110" s="45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7"/>
    </row>
    <row r="114" spans="1:26" s="19" customFormat="1" ht="6.95" customHeight="1" x14ac:dyDescent="0.3">
      <c r="A114" s="48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50"/>
    </row>
    <row r="115" spans="1:26" s="19" customFormat="1" ht="36.950000000000003" customHeight="1" x14ac:dyDescent="0.3">
      <c r="A115" s="20"/>
      <c r="B115" s="212" t="s">
        <v>128</v>
      </c>
      <c r="C115" s="212"/>
      <c r="D115" s="212"/>
      <c r="E115" s="212"/>
      <c r="F115" s="212"/>
      <c r="G115" s="212"/>
      <c r="H115" s="212"/>
      <c r="I115" s="212"/>
      <c r="J115" s="212"/>
      <c r="K115" s="212"/>
      <c r="L115" s="212"/>
      <c r="M115" s="212"/>
      <c r="N115" s="212"/>
      <c r="O115" s="212"/>
      <c r="P115" s="212"/>
      <c r="Q115" s="22"/>
    </row>
    <row r="116" spans="1:26" s="19" customFormat="1" ht="6.95" customHeight="1" x14ac:dyDescent="0.3">
      <c r="A116" s="20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2"/>
    </row>
    <row r="117" spans="1:26" s="19" customFormat="1" ht="30" customHeight="1" x14ac:dyDescent="0.3">
      <c r="A117" s="20"/>
      <c r="B117" s="16" t="s">
        <v>14</v>
      </c>
      <c r="C117" s="21"/>
      <c r="D117" s="21"/>
      <c r="E117" s="239" t="str">
        <f>E6</f>
        <v>Malá zasedací místnost rektora MU v Brně. Žerotínovo náměstí 617/6</v>
      </c>
      <c r="F117" s="239"/>
      <c r="G117" s="239"/>
      <c r="H117" s="239"/>
      <c r="I117" s="239"/>
      <c r="J117" s="239"/>
      <c r="K117" s="239"/>
      <c r="L117" s="239"/>
      <c r="M117" s="239"/>
      <c r="N117" s="239"/>
      <c r="O117" s="239"/>
      <c r="P117" s="21"/>
      <c r="Q117" s="22"/>
    </row>
    <row r="118" spans="1:26" ht="30" customHeight="1" x14ac:dyDescent="0.3">
      <c r="A118" s="9"/>
      <c r="B118" s="16" t="s">
        <v>101</v>
      </c>
      <c r="C118" s="12"/>
      <c r="D118" s="12"/>
      <c r="E118" s="239" t="s">
        <v>102</v>
      </c>
      <c r="F118" s="239"/>
      <c r="G118" s="239"/>
      <c r="H118" s="239"/>
      <c r="I118" s="239"/>
      <c r="J118" s="239"/>
      <c r="K118" s="239"/>
      <c r="L118" s="239"/>
      <c r="M118" s="239"/>
      <c r="N118" s="239"/>
      <c r="O118" s="239"/>
      <c r="P118" s="12"/>
      <c r="Q118" s="10"/>
    </row>
    <row r="119" spans="1:26" s="19" customFormat="1" ht="36.950000000000003" customHeight="1" x14ac:dyDescent="0.3">
      <c r="A119" s="20"/>
      <c r="B119" s="57" t="s">
        <v>103</v>
      </c>
      <c r="C119" s="21"/>
      <c r="D119" s="21"/>
      <c r="E119" s="213" t="str">
        <f>E8</f>
        <v>16-SO 011-01.1 - D.1.1a Architektonicko - stavební řešení</v>
      </c>
      <c r="F119" s="213"/>
      <c r="G119" s="213"/>
      <c r="H119" s="213"/>
      <c r="I119" s="213"/>
      <c r="J119" s="213"/>
      <c r="K119" s="213"/>
      <c r="L119" s="213"/>
      <c r="M119" s="213"/>
      <c r="N119" s="213"/>
      <c r="O119" s="213"/>
      <c r="P119" s="21"/>
      <c r="Q119" s="22"/>
    </row>
    <row r="120" spans="1:26" s="19" customFormat="1" ht="6.95" customHeight="1" x14ac:dyDescent="0.3">
      <c r="A120" s="20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2"/>
    </row>
    <row r="121" spans="1:26" s="19" customFormat="1" ht="18" customHeight="1" x14ac:dyDescent="0.3">
      <c r="A121" s="20"/>
      <c r="B121" s="16" t="s">
        <v>20</v>
      </c>
      <c r="C121" s="21"/>
      <c r="D121" s="21"/>
      <c r="E121" s="14" t="str">
        <f>E10</f>
        <v>Brno</v>
      </c>
      <c r="F121" s="21"/>
      <c r="G121" s="21"/>
      <c r="H121" s="21"/>
      <c r="I121" s="21"/>
      <c r="J121" s="16" t="s">
        <v>22</v>
      </c>
      <c r="K121" s="21"/>
      <c r="L121" s="240" t="str">
        <f>IF(N10="","",N10)</f>
        <v>23.1.2016</v>
      </c>
      <c r="M121" s="240"/>
      <c r="N121" s="240"/>
      <c r="O121" s="240"/>
      <c r="P121" s="21"/>
      <c r="Q121" s="22"/>
    </row>
    <row r="122" spans="1:26" s="19" customFormat="1" ht="6.95" customHeight="1" x14ac:dyDescent="0.3">
      <c r="A122" s="20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2"/>
    </row>
    <row r="123" spans="1:26" s="19" customFormat="1" ht="15" x14ac:dyDescent="0.3">
      <c r="A123" s="20"/>
      <c r="B123" s="16" t="s">
        <v>26</v>
      </c>
      <c r="C123" s="21"/>
      <c r="D123" s="21"/>
      <c r="E123" s="14" t="str">
        <f>D13</f>
        <v>Masarykova Univerzita v Brně</v>
      </c>
      <c r="F123" s="21"/>
      <c r="G123" s="21"/>
      <c r="H123" s="21"/>
      <c r="I123" s="21"/>
      <c r="J123" s="16" t="s">
        <v>32</v>
      </c>
      <c r="K123" s="21"/>
      <c r="L123" s="219" t="str">
        <f>D19</f>
        <v>akad. arch. Ladislav Kuba</v>
      </c>
      <c r="M123" s="219"/>
      <c r="N123" s="219"/>
      <c r="O123" s="219"/>
      <c r="P123" s="219"/>
      <c r="Q123" s="22"/>
    </row>
    <row r="124" spans="1:26" s="19" customFormat="1" ht="14.45" customHeight="1" x14ac:dyDescent="0.3">
      <c r="A124" s="20"/>
      <c r="B124" s="16" t="s">
        <v>30</v>
      </c>
      <c r="C124" s="21"/>
      <c r="D124" s="21"/>
      <c r="E124" s="14" t="str">
        <f>IF(D16="","",D16)</f>
        <v>dle výběru investora</v>
      </c>
      <c r="F124" s="21"/>
      <c r="G124" s="21"/>
      <c r="H124" s="21"/>
      <c r="I124" s="21"/>
      <c r="J124" s="16" t="s">
        <v>35</v>
      </c>
      <c r="K124" s="21"/>
      <c r="L124" s="219" t="str">
        <f>D22</f>
        <v>Votavová</v>
      </c>
      <c r="M124" s="219"/>
      <c r="N124" s="219"/>
      <c r="O124" s="219"/>
      <c r="P124" s="219"/>
      <c r="Q124" s="22"/>
    </row>
    <row r="125" spans="1:26" s="19" customFormat="1" ht="10.35" customHeight="1" x14ac:dyDescent="0.3">
      <c r="A125" s="20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2"/>
    </row>
    <row r="126" spans="1:26" s="111" customFormat="1" ht="29.25" customHeight="1" x14ac:dyDescent="0.3">
      <c r="A126" s="112"/>
      <c r="B126" s="113" t="s">
        <v>129</v>
      </c>
      <c r="C126" s="114" t="s">
        <v>130</v>
      </c>
      <c r="D126" s="114" t="s">
        <v>59</v>
      </c>
      <c r="E126" s="241" t="s">
        <v>131</v>
      </c>
      <c r="F126" s="241"/>
      <c r="G126" s="241"/>
      <c r="H126" s="241"/>
      <c r="I126" s="114" t="s">
        <v>132</v>
      </c>
      <c r="J126" s="114" t="s">
        <v>133</v>
      </c>
      <c r="K126" s="242" t="s">
        <v>134</v>
      </c>
      <c r="L126" s="242"/>
      <c r="M126" s="243" t="s">
        <v>109</v>
      </c>
      <c r="N126" s="243"/>
      <c r="O126" s="243"/>
      <c r="P126" s="243"/>
      <c r="Q126" s="115"/>
      <c r="S126" s="63" t="s">
        <v>135</v>
      </c>
      <c r="T126" s="64" t="s">
        <v>41</v>
      </c>
      <c r="U126" s="64" t="s">
        <v>136</v>
      </c>
      <c r="V126" s="64" t="s">
        <v>137</v>
      </c>
      <c r="W126" s="64" t="s">
        <v>138</v>
      </c>
      <c r="X126" s="64" t="s">
        <v>139</v>
      </c>
      <c r="Y126" s="64" t="s">
        <v>140</v>
      </c>
      <c r="Z126" s="65" t="s">
        <v>141</v>
      </c>
    </row>
    <row r="127" spans="1:26" s="19" customFormat="1" ht="29.25" customHeight="1" x14ac:dyDescent="0.35">
      <c r="A127" s="20"/>
      <c r="B127" s="67" t="s">
        <v>105</v>
      </c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37">
        <f>M128+M212</f>
        <v>0</v>
      </c>
      <c r="N127" s="237"/>
      <c r="O127" s="237"/>
      <c r="P127" s="237"/>
      <c r="Q127" s="22"/>
      <c r="S127" s="66"/>
      <c r="T127" s="37"/>
      <c r="U127" s="37"/>
      <c r="V127" s="116">
        <f>V128+V212</f>
        <v>204.63388800000001</v>
      </c>
      <c r="W127" s="37"/>
      <c r="X127" s="116">
        <f>X128+X212</f>
        <v>3.8819223530000007</v>
      </c>
      <c r="Y127" s="37"/>
      <c r="Z127" s="117">
        <f>Z128+Z212</f>
        <v>0.90521344000000004</v>
      </c>
    </row>
    <row r="128" spans="1:26" s="185" customFormat="1" ht="37.35" customHeight="1" x14ac:dyDescent="0.35">
      <c r="A128" s="186"/>
      <c r="B128" s="187"/>
      <c r="C128" s="193" t="s">
        <v>112</v>
      </c>
      <c r="D128" s="193"/>
      <c r="E128" s="193"/>
      <c r="F128" s="193"/>
      <c r="G128" s="193"/>
      <c r="H128" s="193"/>
      <c r="I128" s="193"/>
      <c r="J128" s="193"/>
      <c r="K128" s="193"/>
      <c r="L128" s="193"/>
      <c r="M128" s="238">
        <f>M129+M150+M199+M210</f>
        <v>0</v>
      </c>
      <c r="N128" s="238"/>
      <c r="O128" s="238"/>
      <c r="P128" s="238"/>
      <c r="Q128" s="189"/>
      <c r="S128" s="190"/>
      <c r="T128" s="187"/>
      <c r="U128" s="187"/>
      <c r="V128" s="191">
        <f>V129+V150+V199+V210</f>
        <v>85.338384000000005</v>
      </c>
      <c r="W128" s="187"/>
      <c r="X128" s="191">
        <f>X129+X150+X199+X210</f>
        <v>3.4696565900000005</v>
      </c>
      <c r="Y128" s="187"/>
      <c r="Z128" s="192">
        <f>Z129+Z150+Z199+Z210</f>
        <v>0.27755200000000002</v>
      </c>
    </row>
    <row r="129" spans="1:26" s="185" customFormat="1" ht="19.899999999999999" customHeight="1" x14ac:dyDescent="0.3">
      <c r="A129" s="186"/>
      <c r="B129" s="187"/>
      <c r="C129" s="188" t="s">
        <v>113</v>
      </c>
      <c r="D129" s="188"/>
      <c r="E129" s="188"/>
      <c r="F129" s="188"/>
      <c r="G129" s="188"/>
      <c r="H129" s="188"/>
      <c r="I129" s="188"/>
      <c r="J129" s="188"/>
      <c r="K129" s="188"/>
      <c r="L129" s="188"/>
      <c r="M129" s="229">
        <f>SUM(M130:P149)</f>
        <v>0</v>
      </c>
      <c r="N129" s="229"/>
      <c r="O129" s="229"/>
      <c r="P129" s="229"/>
      <c r="Q129" s="189"/>
      <c r="S129" s="190"/>
      <c r="T129" s="187"/>
      <c r="U129" s="187"/>
      <c r="V129" s="191">
        <f>SUM(V130:V148)</f>
        <v>49.770599000000004</v>
      </c>
      <c r="W129" s="187"/>
      <c r="X129" s="191">
        <f>SUM(X130:X148)</f>
        <v>3.3438908400000003</v>
      </c>
      <c r="Y129" s="187"/>
      <c r="Z129" s="192">
        <f>SUM(Z130:Z148)</f>
        <v>0</v>
      </c>
    </row>
    <row r="130" spans="1:26" s="19" customFormat="1" ht="28.9" customHeight="1" x14ac:dyDescent="0.3">
      <c r="A130" s="131"/>
      <c r="B130" s="132" t="s">
        <v>19</v>
      </c>
      <c r="C130" s="132" t="s">
        <v>143</v>
      </c>
      <c r="D130" s="133" t="s">
        <v>144</v>
      </c>
      <c r="E130" s="222" t="s">
        <v>145</v>
      </c>
      <c r="F130" s="222"/>
      <c r="G130" s="222"/>
      <c r="H130" s="222"/>
      <c r="I130" s="134" t="s">
        <v>146</v>
      </c>
      <c r="J130" s="135">
        <v>20</v>
      </c>
      <c r="K130" s="221"/>
      <c r="L130" s="221"/>
      <c r="M130" s="221">
        <f>ROUND(K130*J130,2)</f>
        <v>0</v>
      </c>
      <c r="N130" s="221"/>
      <c r="O130" s="221"/>
      <c r="P130" s="221"/>
      <c r="Q130" s="136"/>
      <c r="S130" s="137"/>
      <c r="T130" s="30" t="s">
        <v>42</v>
      </c>
      <c r="U130" s="138">
        <v>2.431</v>
      </c>
      <c r="V130" s="138">
        <f>U130*J130</f>
        <v>48.620000000000005</v>
      </c>
      <c r="W130" s="138">
        <v>0.1575</v>
      </c>
      <c r="X130" s="138">
        <f>W130*J130</f>
        <v>3.15</v>
      </c>
      <c r="Y130" s="138">
        <v>0</v>
      </c>
      <c r="Z130" s="139">
        <f>Y130*J130</f>
        <v>0</v>
      </c>
    </row>
    <row r="131" spans="1:26" s="141" customFormat="1" ht="20.45" customHeight="1" x14ac:dyDescent="0.3">
      <c r="A131" s="142"/>
      <c r="B131" s="143"/>
      <c r="C131" s="143"/>
      <c r="D131" s="144"/>
      <c r="E131" s="230" t="s">
        <v>148</v>
      </c>
      <c r="F131" s="230"/>
      <c r="G131" s="230"/>
      <c r="H131" s="230"/>
      <c r="I131" s="143"/>
      <c r="J131" s="145">
        <v>2</v>
      </c>
      <c r="K131" s="143"/>
      <c r="L131" s="143"/>
      <c r="M131" s="143"/>
      <c r="N131" s="143"/>
      <c r="O131" s="143"/>
      <c r="P131" s="143"/>
      <c r="Q131" s="146"/>
      <c r="S131" s="147"/>
      <c r="T131" s="143"/>
      <c r="U131" s="143"/>
      <c r="V131" s="143"/>
      <c r="W131" s="143"/>
      <c r="X131" s="143"/>
      <c r="Y131" s="143"/>
      <c r="Z131" s="148"/>
    </row>
    <row r="132" spans="1:26" s="19" customFormat="1" ht="20.45" customHeight="1" x14ac:dyDescent="0.3">
      <c r="A132" s="131"/>
      <c r="B132" s="132" t="s">
        <v>87</v>
      </c>
      <c r="C132" s="132" t="s">
        <v>143</v>
      </c>
      <c r="D132" s="133" t="s">
        <v>149</v>
      </c>
      <c r="E132" s="222" t="s">
        <v>150</v>
      </c>
      <c r="F132" s="222"/>
      <c r="G132" s="222"/>
      <c r="H132" s="222"/>
      <c r="I132" s="134" t="s">
        <v>151</v>
      </c>
      <c r="J132" s="135">
        <v>4.0000000000000001E-3</v>
      </c>
      <c r="K132" s="221"/>
      <c r="L132" s="221"/>
      <c r="M132" s="221">
        <f>ROUND(K132*J132,2)</f>
        <v>0</v>
      </c>
      <c r="N132" s="221"/>
      <c r="O132" s="221"/>
      <c r="P132" s="221"/>
      <c r="Q132" s="136"/>
      <c r="S132" s="137"/>
      <c r="T132" s="30" t="s">
        <v>42</v>
      </c>
      <c r="U132" s="138">
        <v>15.231</v>
      </c>
      <c r="V132" s="138">
        <f>U132*J132</f>
        <v>6.0923999999999999E-2</v>
      </c>
      <c r="W132" s="138">
        <v>1.0530600000000001</v>
      </c>
      <c r="X132" s="138">
        <f>W132*J132</f>
        <v>4.2122400000000008E-3</v>
      </c>
      <c r="Y132" s="138">
        <v>0</v>
      </c>
      <c r="Z132" s="139">
        <f>Y132*J132</f>
        <v>0</v>
      </c>
    </row>
    <row r="133" spans="1:26" s="149" customFormat="1" ht="20.45" customHeight="1" x14ac:dyDescent="0.3">
      <c r="A133" s="150"/>
      <c r="B133" s="151"/>
      <c r="C133" s="151"/>
      <c r="D133" s="152"/>
      <c r="E133" s="226" t="s">
        <v>152</v>
      </c>
      <c r="F133" s="226"/>
      <c r="G133" s="226"/>
      <c r="H133" s="226"/>
      <c r="I133" s="151"/>
      <c r="J133" s="152"/>
      <c r="K133" s="151"/>
      <c r="L133" s="151"/>
      <c r="M133" s="151"/>
      <c r="N133" s="151"/>
      <c r="O133" s="151"/>
      <c r="P133" s="151"/>
      <c r="Q133" s="153"/>
      <c r="S133" s="154"/>
      <c r="T133" s="151"/>
      <c r="U133" s="151"/>
      <c r="V133" s="151"/>
      <c r="W133" s="151"/>
      <c r="X133" s="151"/>
      <c r="Y133" s="151"/>
      <c r="Z133" s="155"/>
    </row>
    <row r="134" spans="1:26" s="141" customFormat="1" ht="20.45" customHeight="1" x14ac:dyDescent="0.3">
      <c r="A134" s="142"/>
      <c r="B134" s="143"/>
      <c r="C134" s="143"/>
      <c r="D134" s="144"/>
      <c r="E134" s="224" t="s">
        <v>153</v>
      </c>
      <c r="F134" s="224"/>
      <c r="G134" s="224"/>
      <c r="H134" s="224"/>
      <c r="I134" s="143"/>
      <c r="J134" s="145">
        <v>2E-3</v>
      </c>
      <c r="K134" s="143"/>
      <c r="L134" s="143"/>
      <c r="M134" s="143"/>
      <c r="N134" s="143"/>
      <c r="O134" s="143"/>
      <c r="P134" s="143"/>
      <c r="Q134" s="146"/>
      <c r="S134" s="147"/>
      <c r="T134" s="143"/>
      <c r="U134" s="143"/>
      <c r="V134" s="143"/>
      <c r="W134" s="143"/>
      <c r="X134" s="143"/>
      <c r="Y134" s="143"/>
      <c r="Z134" s="148"/>
    </row>
    <row r="135" spans="1:26" s="141" customFormat="1" ht="20.45" customHeight="1" x14ac:dyDescent="0.3">
      <c r="A135" s="142"/>
      <c r="B135" s="143"/>
      <c r="C135" s="143"/>
      <c r="D135" s="144"/>
      <c r="E135" s="224" t="s">
        <v>154</v>
      </c>
      <c r="F135" s="224"/>
      <c r="G135" s="224"/>
      <c r="H135" s="224"/>
      <c r="I135" s="143"/>
      <c r="J135" s="145">
        <v>2E-3</v>
      </c>
      <c r="K135" s="143"/>
      <c r="L135" s="143"/>
      <c r="M135" s="143"/>
      <c r="N135" s="143"/>
      <c r="O135" s="143"/>
      <c r="P135" s="143"/>
      <c r="Q135" s="146"/>
      <c r="S135" s="147"/>
      <c r="T135" s="143"/>
      <c r="U135" s="143"/>
      <c r="V135" s="143"/>
      <c r="W135" s="143"/>
      <c r="X135" s="143"/>
      <c r="Y135" s="143"/>
      <c r="Z135" s="148"/>
    </row>
    <row r="136" spans="1:26" s="157" customFormat="1" ht="20.45" customHeight="1" x14ac:dyDescent="0.3">
      <c r="A136" s="158"/>
      <c r="B136" s="159"/>
      <c r="C136" s="159"/>
      <c r="D136" s="160"/>
      <c r="E136" s="225" t="s">
        <v>155</v>
      </c>
      <c r="F136" s="225"/>
      <c r="G136" s="225"/>
      <c r="H136" s="225"/>
      <c r="I136" s="159"/>
      <c r="J136" s="161">
        <v>4.0000000000000001E-3</v>
      </c>
      <c r="K136" s="159"/>
      <c r="L136" s="159"/>
      <c r="M136" s="159"/>
      <c r="N136" s="159"/>
      <c r="O136" s="159"/>
      <c r="P136" s="159"/>
      <c r="Q136" s="162"/>
      <c r="S136" s="163"/>
      <c r="T136" s="159"/>
      <c r="U136" s="159"/>
      <c r="V136" s="159"/>
      <c r="W136" s="159"/>
      <c r="X136" s="159"/>
      <c r="Y136" s="159"/>
      <c r="Z136" s="164"/>
    </row>
    <row r="137" spans="1:26" s="19" customFormat="1" ht="40.15" customHeight="1" x14ac:dyDescent="0.3">
      <c r="A137" s="131"/>
      <c r="B137" s="132" t="s">
        <v>156</v>
      </c>
      <c r="C137" s="132" t="s">
        <v>143</v>
      </c>
      <c r="D137" s="133" t="s">
        <v>157</v>
      </c>
      <c r="E137" s="222" t="s">
        <v>158</v>
      </c>
      <c r="F137" s="222"/>
      <c r="G137" s="222"/>
      <c r="H137" s="222"/>
      <c r="I137" s="134" t="s">
        <v>159</v>
      </c>
      <c r="J137" s="135">
        <v>2.5049999999999999</v>
      </c>
      <c r="K137" s="221"/>
      <c r="L137" s="221"/>
      <c r="M137" s="221">
        <f>ROUND(K137*J137,2)</f>
        <v>0</v>
      </c>
      <c r="N137" s="221"/>
      <c r="O137" s="221"/>
      <c r="P137" s="221"/>
      <c r="Q137" s="136"/>
      <c r="S137" s="137"/>
      <c r="T137" s="30" t="s">
        <v>42</v>
      </c>
      <c r="U137" s="138">
        <v>0.41</v>
      </c>
      <c r="V137" s="138">
        <f>U137*J137</f>
        <v>1.0270499999999998</v>
      </c>
      <c r="W137" s="138">
        <v>7.5600000000000001E-2</v>
      </c>
      <c r="X137" s="138">
        <f>W137*J137</f>
        <v>0.18937799999999999</v>
      </c>
      <c r="Y137" s="138">
        <v>0</v>
      </c>
      <c r="Z137" s="139">
        <f>Y137*J137</f>
        <v>0</v>
      </c>
    </row>
    <row r="138" spans="1:26" s="19" customFormat="1" ht="131.44999999999999" customHeight="1" x14ac:dyDescent="0.3">
      <c r="A138" s="20"/>
      <c r="B138" s="21"/>
      <c r="C138" s="21"/>
      <c r="D138" s="21"/>
      <c r="E138" s="235" t="s">
        <v>362</v>
      </c>
      <c r="F138" s="235"/>
      <c r="G138" s="235"/>
      <c r="H138" s="235"/>
      <c r="I138" s="21"/>
      <c r="J138" s="21"/>
      <c r="K138" s="21"/>
      <c r="L138" s="21"/>
      <c r="M138" s="21"/>
      <c r="N138" s="21"/>
      <c r="O138" s="21"/>
      <c r="P138" s="21"/>
      <c r="Q138" s="22"/>
      <c r="S138" s="165"/>
      <c r="T138" s="21"/>
      <c r="U138" s="21"/>
      <c r="V138" s="21"/>
      <c r="W138" s="21"/>
      <c r="X138" s="21"/>
      <c r="Y138" s="21"/>
      <c r="Z138" s="62"/>
    </row>
    <row r="139" spans="1:26" s="149" customFormat="1" ht="20.45" customHeight="1" x14ac:dyDescent="0.3">
      <c r="A139" s="150"/>
      <c r="B139" s="151"/>
      <c r="C139" s="151"/>
      <c r="D139" s="152"/>
      <c r="E139" s="227" t="s">
        <v>152</v>
      </c>
      <c r="F139" s="227"/>
      <c r="G139" s="227"/>
      <c r="H139" s="227"/>
      <c r="I139" s="151"/>
      <c r="J139" s="152"/>
      <c r="K139" s="151"/>
      <c r="L139" s="151"/>
      <c r="M139" s="151"/>
      <c r="N139" s="151"/>
      <c r="O139" s="151"/>
      <c r="P139" s="151"/>
      <c r="Q139" s="153"/>
      <c r="S139" s="154"/>
      <c r="T139" s="151"/>
      <c r="U139" s="151"/>
      <c r="V139" s="151"/>
      <c r="W139" s="151"/>
      <c r="X139" s="151"/>
      <c r="Y139" s="151"/>
      <c r="Z139" s="155"/>
    </row>
    <row r="140" spans="1:26" s="149" customFormat="1" ht="28.9" customHeight="1" x14ac:dyDescent="0.3">
      <c r="A140" s="150"/>
      <c r="B140" s="151"/>
      <c r="C140" s="151"/>
      <c r="D140" s="152"/>
      <c r="E140" s="227" t="s">
        <v>160</v>
      </c>
      <c r="F140" s="227"/>
      <c r="G140" s="227"/>
      <c r="H140" s="227"/>
      <c r="I140" s="151"/>
      <c r="J140" s="152"/>
      <c r="K140" s="151"/>
      <c r="L140" s="151"/>
      <c r="M140" s="151"/>
      <c r="N140" s="151"/>
      <c r="O140" s="151"/>
      <c r="P140" s="151"/>
      <c r="Q140" s="153"/>
      <c r="S140" s="154"/>
      <c r="T140" s="151"/>
      <c r="U140" s="151"/>
      <c r="V140" s="151"/>
      <c r="W140" s="151"/>
      <c r="X140" s="151"/>
      <c r="Y140" s="151"/>
      <c r="Z140" s="155"/>
    </row>
    <row r="141" spans="1:26" s="141" customFormat="1" ht="20.45" customHeight="1" x14ac:dyDescent="0.3">
      <c r="A141" s="142"/>
      <c r="B141" s="143"/>
      <c r="C141" s="143"/>
      <c r="D141" s="144"/>
      <c r="E141" s="224" t="s">
        <v>161</v>
      </c>
      <c r="F141" s="224"/>
      <c r="G141" s="224"/>
      <c r="H141" s="224"/>
      <c r="I141" s="143"/>
      <c r="J141" s="145">
        <v>1.4850000000000001</v>
      </c>
      <c r="K141" s="143"/>
      <c r="L141" s="143"/>
      <c r="M141" s="143"/>
      <c r="N141" s="143"/>
      <c r="O141" s="143"/>
      <c r="P141" s="143"/>
      <c r="Q141" s="146"/>
      <c r="S141" s="147"/>
      <c r="T141" s="143"/>
      <c r="U141" s="143"/>
      <c r="V141" s="143"/>
      <c r="W141" s="143"/>
      <c r="X141" s="143"/>
      <c r="Y141" s="143"/>
      <c r="Z141" s="148"/>
    </row>
    <row r="142" spans="1:26" s="141" customFormat="1" ht="20.45" customHeight="1" x14ac:dyDescent="0.3">
      <c r="A142" s="142"/>
      <c r="B142" s="143"/>
      <c r="C142" s="143"/>
      <c r="D142" s="144"/>
      <c r="E142" s="224" t="s">
        <v>162</v>
      </c>
      <c r="F142" s="224"/>
      <c r="G142" s="224"/>
      <c r="H142" s="224"/>
      <c r="I142" s="143"/>
      <c r="J142" s="145">
        <v>1.02</v>
      </c>
      <c r="K142" s="143"/>
      <c r="L142" s="143"/>
      <c r="M142" s="143"/>
      <c r="N142" s="143"/>
      <c r="O142" s="143"/>
      <c r="P142" s="143"/>
      <c r="Q142" s="146"/>
      <c r="S142" s="147"/>
      <c r="T142" s="143"/>
      <c r="U142" s="143"/>
      <c r="V142" s="143"/>
      <c r="W142" s="143"/>
      <c r="X142" s="143"/>
      <c r="Y142" s="143"/>
      <c r="Z142" s="148"/>
    </row>
    <row r="143" spans="1:26" s="157" customFormat="1" ht="20.45" customHeight="1" x14ac:dyDescent="0.3">
      <c r="A143" s="158"/>
      <c r="B143" s="159"/>
      <c r="C143" s="159"/>
      <c r="D143" s="160"/>
      <c r="E143" s="225" t="s">
        <v>155</v>
      </c>
      <c r="F143" s="225"/>
      <c r="G143" s="225"/>
      <c r="H143" s="225"/>
      <c r="I143" s="159"/>
      <c r="J143" s="161">
        <v>2.5049999999999999</v>
      </c>
      <c r="K143" s="159"/>
      <c r="L143" s="159"/>
      <c r="M143" s="159"/>
      <c r="N143" s="159"/>
      <c r="O143" s="159"/>
      <c r="P143" s="159"/>
      <c r="Q143" s="162"/>
      <c r="S143" s="163"/>
      <c r="T143" s="159"/>
      <c r="U143" s="159"/>
      <c r="V143" s="159"/>
      <c r="W143" s="159"/>
      <c r="X143" s="159"/>
      <c r="Y143" s="159"/>
      <c r="Z143" s="164"/>
    </row>
    <row r="144" spans="1:26" s="19" customFormat="1" ht="20.45" customHeight="1" x14ac:dyDescent="0.3">
      <c r="A144" s="131"/>
      <c r="B144" s="132" t="s">
        <v>147</v>
      </c>
      <c r="C144" s="132" t="s">
        <v>143</v>
      </c>
      <c r="D144" s="133" t="s">
        <v>163</v>
      </c>
      <c r="E144" s="222" t="s">
        <v>164</v>
      </c>
      <c r="F144" s="222"/>
      <c r="G144" s="222"/>
      <c r="H144" s="222"/>
      <c r="I144" s="134" t="s">
        <v>159</v>
      </c>
      <c r="J144" s="135">
        <v>2.5049999999999999</v>
      </c>
      <c r="K144" s="221"/>
      <c r="L144" s="221"/>
      <c r="M144" s="221">
        <f>ROUND(K144*J144,2)</f>
        <v>0</v>
      </c>
      <c r="N144" s="221"/>
      <c r="O144" s="221"/>
      <c r="P144" s="221"/>
      <c r="Q144" s="136"/>
      <c r="S144" s="137"/>
      <c r="T144" s="30" t="s">
        <v>42</v>
      </c>
      <c r="U144" s="138">
        <v>2.5000000000000001E-2</v>
      </c>
      <c r="V144" s="138">
        <f>U144*J144</f>
        <v>6.2625E-2</v>
      </c>
      <c r="W144" s="138">
        <v>1.2E-4</v>
      </c>
      <c r="X144" s="138">
        <f>W144*J144</f>
        <v>3.0059999999999999E-4</v>
      </c>
      <c r="Y144" s="138">
        <v>0</v>
      </c>
      <c r="Z144" s="139">
        <f>Y144*J144</f>
        <v>0</v>
      </c>
    </row>
    <row r="145" spans="1:26" s="149" customFormat="1" ht="20.45" customHeight="1" x14ac:dyDescent="0.3">
      <c r="A145" s="150"/>
      <c r="B145" s="151"/>
      <c r="C145" s="151"/>
      <c r="D145" s="152"/>
      <c r="E145" s="226" t="s">
        <v>152</v>
      </c>
      <c r="F145" s="226"/>
      <c r="G145" s="226"/>
      <c r="H145" s="226"/>
      <c r="I145" s="151"/>
      <c r="J145" s="152"/>
      <c r="K145" s="151"/>
      <c r="L145" s="151"/>
      <c r="M145" s="151"/>
      <c r="N145" s="151"/>
      <c r="O145" s="151"/>
      <c r="P145" s="151"/>
      <c r="Q145" s="153"/>
      <c r="S145" s="154"/>
      <c r="T145" s="151"/>
      <c r="U145" s="151"/>
      <c r="V145" s="151"/>
      <c r="W145" s="151"/>
      <c r="X145" s="151"/>
      <c r="Y145" s="151"/>
      <c r="Z145" s="155"/>
    </row>
    <row r="146" spans="1:26" s="141" customFormat="1" ht="20.45" customHeight="1" x14ac:dyDescent="0.3">
      <c r="A146" s="142"/>
      <c r="B146" s="143"/>
      <c r="C146" s="143"/>
      <c r="D146" s="144"/>
      <c r="E146" s="224" t="s">
        <v>161</v>
      </c>
      <c r="F146" s="224"/>
      <c r="G146" s="224"/>
      <c r="H146" s="224"/>
      <c r="I146" s="143"/>
      <c r="J146" s="145">
        <v>1.4850000000000001</v>
      </c>
      <c r="K146" s="143"/>
      <c r="L146" s="143"/>
      <c r="M146" s="143"/>
      <c r="N146" s="143"/>
      <c r="O146" s="143"/>
      <c r="P146" s="143"/>
      <c r="Q146" s="146"/>
      <c r="S146" s="147"/>
      <c r="T146" s="143"/>
      <c r="U146" s="143"/>
      <c r="V146" s="143"/>
      <c r="W146" s="143"/>
      <c r="X146" s="143"/>
      <c r="Y146" s="143"/>
      <c r="Z146" s="148"/>
    </row>
    <row r="147" spans="1:26" s="141" customFormat="1" ht="20.45" customHeight="1" x14ac:dyDescent="0.3">
      <c r="A147" s="142"/>
      <c r="B147" s="143"/>
      <c r="C147" s="143"/>
      <c r="D147" s="144"/>
      <c r="E147" s="224" t="s">
        <v>162</v>
      </c>
      <c r="F147" s="224"/>
      <c r="G147" s="224"/>
      <c r="H147" s="224"/>
      <c r="I147" s="143"/>
      <c r="J147" s="145">
        <v>1.02</v>
      </c>
      <c r="K147" s="143"/>
      <c r="L147" s="143"/>
      <c r="M147" s="143"/>
      <c r="N147" s="143"/>
      <c r="O147" s="143"/>
      <c r="P147" s="143"/>
      <c r="Q147" s="146"/>
      <c r="S147" s="147"/>
      <c r="T147" s="143"/>
      <c r="U147" s="143"/>
      <c r="V147" s="143"/>
      <c r="W147" s="143"/>
      <c r="X147" s="143"/>
      <c r="Y147" s="143"/>
      <c r="Z147" s="148"/>
    </row>
    <row r="148" spans="1:26" s="157" customFormat="1" ht="20.45" customHeight="1" x14ac:dyDescent="0.3">
      <c r="A148" s="158"/>
      <c r="B148" s="159"/>
      <c r="C148" s="159"/>
      <c r="D148" s="160"/>
      <c r="E148" s="225" t="s">
        <v>155</v>
      </c>
      <c r="F148" s="225"/>
      <c r="G148" s="225"/>
      <c r="H148" s="225"/>
      <c r="I148" s="159"/>
      <c r="J148" s="161">
        <v>2.5049999999999999</v>
      </c>
      <c r="K148" s="159"/>
      <c r="L148" s="159"/>
      <c r="M148" s="159"/>
      <c r="N148" s="159"/>
      <c r="O148" s="159"/>
      <c r="P148" s="159"/>
      <c r="Q148" s="162"/>
      <c r="S148" s="163"/>
      <c r="T148" s="159"/>
      <c r="U148" s="159"/>
      <c r="V148" s="159"/>
      <c r="W148" s="159"/>
      <c r="X148" s="159"/>
      <c r="Y148" s="159"/>
      <c r="Z148" s="164"/>
    </row>
    <row r="149" spans="1:26" s="19" customFormat="1" ht="25.5" customHeight="1" x14ac:dyDescent="0.3">
      <c r="A149" s="131"/>
      <c r="B149" s="132">
        <v>5</v>
      </c>
      <c r="C149" s="132" t="s">
        <v>143</v>
      </c>
      <c r="D149" s="133" t="s">
        <v>388</v>
      </c>
      <c r="E149" s="222" t="s">
        <v>389</v>
      </c>
      <c r="F149" s="222"/>
      <c r="G149" s="222"/>
      <c r="H149" s="222"/>
      <c r="I149" s="134" t="s">
        <v>159</v>
      </c>
      <c r="J149" s="184">
        <f>E347</f>
        <v>44.874000000000002</v>
      </c>
      <c r="K149" s="221"/>
      <c r="L149" s="221"/>
      <c r="M149" s="221">
        <f>ROUND(K149*J149,2)</f>
        <v>0</v>
      </c>
      <c r="N149" s="221"/>
      <c r="O149" s="221"/>
      <c r="P149" s="221"/>
      <c r="Q149" s="136"/>
      <c r="S149" s="137"/>
      <c r="T149" s="30" t="s">
        <v>42</v>
      </c>
      <c r="U149" s="138">
        <v>2.5000000000000001E-2</v>
      </c>
      <c r="V149" s="138">
        <f>U149*J149</f>
        <v>1.12185</v>
      </c>
      <c r="W149" s="138">
        <v>1.2E-4</v>
      </c>
      <c r="X149" s="138">
        <f>W149*J149</f>
        <v>5.3848800000000007E-3</v>
      </c>
      <c r="Y149" s="138">
        <v>0</v>
      </c>
      <c r="Z149" s="139">
        <f>Y149*J149</f>
        <v>0</v>
      </c>
    </row>
    <row r="150" spans="1:26" s="185" customFormat="1" ht="29.85" customHeight="1" x14ac:dyDescent="0.3">
      <c r="A150" s="186"/>
      <c r="B150" s="187"/>
      <c r="C150" s="188" t="s">
        <v>114</v>
      </c>
      <c r="D150" s="188"/>
      <c r="E150" s="188"/>
      <c r="F150" s="188"/>
      <c r="G150" s="188"/>
      <c r="H150" s="188"/>
      <c r="I150" s="188"/>
      <c r="J150" s="188"/>
      <c r="K150" s="188"/>
      <c r="L150" s="188"/>
      <c r="M150" s="229">
        <f>SUM(M151:P192)</f>
        <v>0</v>
      </c>
      <c r="N150" s="229"/>
      <c r="O150" s="229"/>
      <c r="P150" s="229"/>
      <c r="Q150" s="189"/>
      <c r="S150" s="190"/>
      <c r="T150" s="187"/>
      <c r="U150" s="187"/>
      <c r="V150" s="191">
        <f>SUM(V151:V198)</f>
        <v>27.281904000000001</v>
      </c>
      <c r="W150" s="187"/>
      <c r="X150" s="191">
        <f>SUM(X151:X198)</f>
        <v>0.12576575000000001</v>
      </c>
      <c r="Y150" s="187"/>
      <c r="Z150" s="192">
        <f>SUM(Z151:Z198)</f>
        <v>0.27755200000000002</v>
      </c>
    </row>
    <row r="151" spans="1:26" s="19" customFormat="1" ht="40.15" customHeight="1" x14ac:dyDescent="0.3">
      <c r="A151" s="131"/>
      <c r="B151" s="132">
        <v>6</v>
      </c>
      <c r="C151" s="132" t="s">
        <v>143</v>
      </c>
      <c r="D151" s="133" t="s">
        <v>165</v>
      </c>
      <c r="E151" s="222" t="s">
        <v>166</v>
      </c>
      <c r="F151" s="222"/>
      <c r="G151" s="222"/>
      <c r="H151" s="222"/>
      <c r="I151" s="134" t="s">
        <v>159</v>
      </c>
      <c r="J151" s="135">
        <v>25</v>
      </c>
      <c r="K151" s="221"/>
      <c r="L151" s="221"/>
      <c r="M151" s="221">
        <f>ROUND(K151*J151,2)</f>
        <v>0</v>
      </c>
      <c r="N151" s="221"/>
      <c r="O151" s="221"/>
      <c r="P151" s="221"/>
      <c r="Q151" s="136"/>
      <c r="S151" s="137"/>
      <c r="T151" s="30" t="s">
        <v>42</v>
      </c>
      <c r="U151" s="138">
        <v>0.105</v>
      </c>
      <c r="V151" s="138">
        <f>U151*J151</f>
        <v>2.625</v>
      </c>
      <c r="W151" s="138">
        <v>1.2999999999999999E-4</v>
      </c>
      <c r="X151" s="138">
        <f>W151*J151</f>
        <v>3.2499999999999999E-3</v>
      </c>
      <c r="Y151" s="138">
        <v>0</v>
      </c>
      <c r="Z151" s="139">
        <f>Y151*J151</f>
        <v>0</v>
      </c>
    </row>
    <row r="152" spans="1:26" s="141" customFormat="1" ht="20.45" customHeight="1" x14ac:dyDescent="0.3">
      <c r="A152" s="142"/>
      <c r="B152" s="143"/>
      <c r="C152" s="143"/>
      <c r="D152" s="144"/>
      <c r="E152" s="230" t="s">
        <v>167</v>
      </c>
      <c r="F152" s="230"/>
      <c r="G152" s="230"/>
      <c r="H152" s="230"/>
      <c r="I152" s="143"/>
      <c r="J152" s="145">
        <v>25</v>
      </c>
      <c r="K152" s="143"/>
      <c r="L152" s="143"/>
      <c r="M152" s="143"/>
      <c r="N152" s="143"/>
      <c r="O152" s="143"/>
      <c r="P152" s="143"/>
      <c r="Q152" s="146"/>
      <c r="S152" s="147"/>
      <c r="T152" s="143"/>
      <c r="U152" s="143"/>
      <c r="V152" s="143"/>
      <c r="W152" s="143"/>
      <c r="X152" s="143"/>
      <c r="Y152" s="143"/>
      <c r="Z152" s="148"/>
    </row>
    <row r="153" spans="1:26" s="19" customFormat="1" ht="28.9" customHeight="1" x14ac:dyDescent="0.3">
      <c r="A153" s="131"/>
      <c r="B153" s="132">
        <v>7</v>
      </c>
      <c r="C153" s="132" t="s">
        <v>143</v>
      </c>
      <c r="D153" s="133" t="s">
        <v>168</v>
      </c>
      <c r="E153" s="222" t="s">
        <v>169</v>
      </c>
      <c r="F153" s="222"/>
      <c r="G153" s="222"/>
      <c r="H153" s="222"/>
      <c r="I153" s="134" t="s">
        <v>159</v>
      </c>
      <c r="J153" s="135">
        <v>2.33</v>
      </c>
      <c r="K153" s="221"/>
      <c r="L153" s="221"/>
      <c r="M153" s="221">
        <f>ROUND(K153*J153,2)</f>
        <v>0</v>
      </c>
      <c r="N153" s="221"/>
      <c r="O153" s="221"/>
      <c r="P153" s="221"/>
      <c r="Q153" s="136"/>
      <c r="S153" s="137"/>
      <c r="T153" s="30" t="s">
        <v>42</v>
      </c>
      <c r="U153" s="138">
        <v>0.13400000000000001</v>
      </c>
      <c r="V153" s="138">
        <f>U153*J153</f>
        <v>0.31222000000000005</v>
      </c>
      <c r="W153" s="138">
        <v>3.092E-2</v>
      </c>
      <c r="X153" s="138">
        <f>W153*J153</f>
        <v>7.2043599999999999E-2</v>
      </c>
      <c r="Y153" s="138">
        <v>0</v>
      </c>
      <c r="Z153" s="139">
        <f>Y153*J153</f>
        <v>0</v>
      </c>
    </row>
    <row r="154" spans="1:26" s="19" customFormat="1" ht="177" customHeight="1" x14ac:dyDescent="0.3">
      <c r="A154" s="20"/>
      <c r="B154" s="21"/>
      <c r="C154" s="21"/>
      <c r="D154" s="21"/>
      <c r="E154" s="235" t="s">
        <v>363</v>
      </c>
      <c r="F154" s="235"/>
      <c r="G154" s="235"/>
      <c r="H154" s="235"/>
      <c r="I154" s="21"/>
      <c r="J154" s="21"/>
      <c r="K154" s="21"/>
      <c r="L154" s="21"/>
      <c r="M154" s="21"/>
      <c r="N154" s="21"/>
      <c r="O154" s="21"/>
      <c r="P154" s="21"/>
      <c r="Q154" s="22"/>
      <c r="S154" s="165"/>
      <c r="T154" s="21"/>
      <c r="U154" s="21"/>
      <c r="V154" s="21"/>
      <c r="W154" s="21"/>
      <c r="X154" s="21"/>
      <c r="Y154" s="21"/>
      <c r="Z154" s="62"/>
    </row>
    <row r="155" spans="1:26" s="149" customFormat="1" ht="20.45" customHeight="1" x14ac:dyDescent="0.3">
      <c r="A155" s="150"/>
      <c r="B155" s="151"/>
      <c r="C155" s="151"/>
      <c r="D155" s="152"/>
      <c r="E155" s="227" t="s">
        <v>152</v>
      </c>
      <c r="F155" s="227"/>
      <c r="G155" s="227"/>
      <c r="H155" s="227"/>
      <c r="I155" s="151"/>
      <c r="J155" s="152"/>
      <c r="K155" s="151"/>
      <c r="L155" s="151"/>
      <c r="M155" s="151"/>
      <c r="N155" s="151"/>
      <c r="O155" s="151"/>
      <c r="P155" s="151"/>
      <c r="Q155" s="153"/>
      <c r="S155" s="154"/>
      <c r="T155" s="151"/>
      <c r="U155" s="151"/>
      <c r="V155" s="151"/>
      <c r="W155" s="151"/>
      <c r="X155" s="151"/>
      <c r="Y155" s="151"/>
      <c r="Z155" s="155"/>
    </row>
    <row r="156" spans="1:26" s="141" customFormat="1" ht="20.45" customHeight="1" x14ac:dyDescent="0.3">
      <c r="A156" s="142"/>
      <c r="B156" s="143"/>
      <c r="C156" s="143"/>
      <c r="D156" s="144"/>
      <c r="E156" s="224" t="s">
        <v>170</v>
      </c>
      <c r="F156" s="224"/>
      <c r="G156" s="224"/>
      <c r="H156" s="224"/>
      <c r="I156" s="143"/>
      <c r="J156" s="145">
        <v>0.34</v>
      </c>
      <c r="K156" s="143"/>
      <c r="L156" s="143"/>
      <c r="M156" s="143"/>
      <c r="N156" s="143"/>
      <c r="O156" s="143"/>
      <c r="P156" s="143"/>
      <c r="Q156" s="146"/>
      <c r="S156" s="147"/>
      <c r="T156" s="143"/>
      <c r="U156" s="143"/>
      <c r="V156" s="143"/>
      <c r="W156" s="143"/>
      <c r="X156" s="143"/>
      <c r="Y156" s="143"/>
      <c r="Z156" s="148"/>
    </row>
    <row r="157" spans="1:26" s="141" customFormat="1" ht="20.45" customHeight="1" x14ac:dyDescent="0.3">
      <c r="A157" s="142"/>
      <c r="B157" s="143"/>
      <c r="C157" s="143"/>
      <c r="D157" s="144"/>
      <c r="E157" s="224" t="s">
        <v>171</v>
      </c>
      <c r="F157" s="224"/>
      <c r="G157" s="224"/>
      <c r="H157" s="224"/>
      <c r="I157" s="143"/>
      <c r="J157" s="145">
        <v>0.34</v>
      </c>
      <c r="K157" s="143"/>
      <c r="L157" s="143"/>
      <c r="M157" s="143"/>
      <c r="N157" s="143"/>
      <c r="O157" s="143"/>
      <c r="P157" s="143"/>
      <c r="Q157" s="146"/>
      <c r="S157" s="147"/>
      <c r="T157" s="143"/>
      <c r="U157" s="143"/>
      <c r="V157" s="143"/>
      <c r="W157" s="143"/>
      <c r="X157" s="143"/>
      <c r="Y157" s="143"/>
      <c r="Z157" s="148"/>
    </row>
    <row r="158" spans="1:26" s="141" customFormat="1" ht="20.45" customHeight="1" x14ac:dyDescent="0.3">
      <c r="A158" s="142"/>
      <c r="B158" s="143"/>
      <c r="C158" s="143"/>
      <c r="D158" s="144"/>
      <c r="E158" s="224" t="s">
        <v>172</v>
      </c>
      <c r="F158" s="224"/>
      <c r="G158" s="224"/>
      <c r="H158" s="224"/>
      <c r="I158" s="143"/>
      <c r="J158" s="145">
        <v>0.82499999999999996</v>
      </c>
      <c r="K158" s="143"/>
      <c r="L158" s="143"/>
      <c r="M158" s="143"/>
      <c r="N158" s="143"/>
      <c r="O158" s="143"/>
      <c r="P158" s="143"/>
      <c r="Q158" s="146"/>
      <c r="S158" s="147"/>
      <c r="T158" s="143"/>
      <c r="U158" s="143"/>
      <c r="V158" s="143"/>
      <c r="W158" s="143"/>
      <c r="X158" s="143"/>
      <c r="Y158" s="143"/>
      <c r="Z158" s="148"/>
    </row>
    <row r="159" spans="1:26" s="141" customFormat="1" ht="20.45" customHeight="1" x14ac:dyDescent="0.3">
      <c r="A159" s="142"/>
      <c r="B159" s="143"/>
      <c r="C159" s="143"/>
      <c r="D159" s="144"/>
      <c r="E159" s="224" t="s">
        <v>173</v>
      </c>
      <c r="F159" s="224"/>
      <c r="G159" s="224"/>
      <c r="H159" s="224"/>
      <c r="I159" s="143"/>
      <c r="J159" s="145">
        <v>0.82499999999999996</v>
      </c>
      <c r="K159" s="143"/>
      <c r="L159" s="143"/>
      <c r="M159" s="143"/>
      <c r="N159" s="143"/>
      <c r="O159" s="143"/>
      <c r="P159" s="143"/>
      <c r="Q159" s="146"/>
      <c r="S159" s="147"/>
      <c r="T159" s="143"/>
      <c r="U159" s="143"/>
      <c r="V159" s="143"/>
      <c r="W159" s="143"/>
      <c r="X159" s="143"/>
      <c r="Y159" s="143"/>
      <c r="Z159" s="148"/>
    </row>
    <row r="160" spans="1:26" s="157" customFormat="1" ht="20.45" customHeight="1" x14ac:dyDescent="0.3">
      <c r="A160" s="158"/>
      <c r="B160" s="159"/>
      <c r="C160" s="159"/>
      <c r="D160" s="160"/>
      <c r="E160" s="225" t="s">
        <v>155</v>
      </c>
      <c r="F160" s="225"/>
      <c r="G160" s="225"/>
      <c r="H160" s="225"/>
      <c r="I160" s="159"/>
      <c r="J160" s="161">
        <v>2.33</v>
      </c>
      <c r="K160" s="159"/>
      <c r="L160" s="159"/>
      <c r="M160" s="159"/>
      <c r="N160" s="159"/>
      <c r="O160" s="159"/>
      <c r="P160" s="159"/>
      <c r="Q160" s="162"/>
      <c r="S160" s="163"/>
      <c r="T160" s="159"/>
      <c r="U160" s="159"/>
      <c r="V160" s="159"/>
      <c r="W160" s="159"/>
      <c r="X160" s="159"/>
      <c r="Y160" s="159"/>
      <c r="Z160" s="164"/>
    </row>
    <row r="161" spans="1:26" s="19" customFormat="1" ht="28.9" customHeight="1" x14ac:dyDescent="0.3">
      <c r="A161" s="131"/>
      <c r="B161" s="132">
        <v>8</v>
      </c>
      <c r="C161" s="132" t="s">
        <v>143</v>
      </c>
      <c r="D161" s="133" t="s">
        <v>174</v>
      </c>
      <c r="E161" s="222" t="s">
        <v>175</v>
      </c>
      <c r="F161" s="222"/>
      <c r="G161" s="222"/>
      <c r="H161" s="222"/>
      <c r="I161" s="134" t="s">
        <v>159</v>
      </c>
      <c r="J161" s="135">
        <v>45</v>
      </c>
      <c r="K161" s="221"/>
      <c r="L161" s="221"/>
      <c r="M161" s="221">
        <f>ROUND(K161*J161,2)</f>
        <v>0</v>
      </c>
      <c r="N161" s="221"/>
      <c r="O161" s="221"/>
      <c r="P161" s="221"/>
      <c r="Q161" s="136"/>
      <c r="S161" s="137"/>
      <c r="T161" s="30" t="s">
        <v>42</v>
      </c>
      <c r="U161" s="138">
        <v>0.308</v>
      </c>
      <c r="V161" s="138">
        <f>U161*J161</f>
        <v>13.86</v>
      </c>
      <c r="W161" s="138">
        <v>4.0000000000000003E-5</v>
      </c>
      <c r="X161" s="138">
        <f>W161*J161</f>
        <v>1.8000000000000002E-3</v>
      </c>
      <c r="Y161" s="138">
        <v>0</v>
      </c>
      <c r="Z161" s="139">
        <f>Y161*J161</f>
        <v>0</v>
      </c>
    </row>
    <row r="162" spans="1:26" s="19" customFormat="1" ht="20.45" customHeight="1" x14ac:dyDescent="0.3">
      <c r="A162" s="131"/>
      <c r="B162" s="132">
        <v>9</v>
      </c>
      <c r="C162" s="132" t="s">
        <v>143</v>
      </c>
      <c r="D162" s="133" t="s">
        <v>176</v>
      </c>
      <c r="E162" s="222" t="s">
        <v>177</v>
      </c>
      <c r="F162" s="222"/>
      <c r="G162" s="222"/>
      <c r="H162" s="222"/>
      <c r="I162" s="134" t="s">
        <v>159</v>
      </c>
      <c r="J162" s="135">
        <v>2.2050000000000001</v>
      </c>
      <c r="K162" s="221"/>
      <c r="L162" s="221"/>
      <c r="M162" s="221">
        <f>ROUND(K162*J162,2)</f>
        <v>0</v>
      </c>
      <c r="N162" s="221"/>
      <c r="O162" s="221"/>
      <c r="P162" s="221"/>
      <c r="Q162" s="136"/>
      <c r="S162" s="137"/>
      <c r="T162" s="30" t="s">
        <v>42</v>
      </c>
      <c r="U162" s="138">
        <v>3.2000000000000001E-2</v>
      </c>
      <c r="V162" s="138">
        <f>U162*J162</f>
        <v>7.0559999999999998E-2</v>
      </c>
      <c r="W162" s="138">
        <v>0</v>
      </c>
      <c r="X162" s="138">
        <f>W162*J162</f>
        <v>0</v>
      </c>
      <c r="Y162" s="138">
        <v>0</v>
      </c>
      <c r="Z162" s="139">
        <f>Y162*J162</f>
        <v>0</v>
      </c>
    </row>
    <row r="163" spans="1:26" s="149" customFormat="1" ht="20.45" customHeight="1" x14ac:dyDescent="0.3">
      <c r="A163" s="150"/>
      <c r="B163" s="151"/>
      <c r="C163" s="151"/>
      <c r="D163" s="152"/>
      <c r="E163" s="226" t="s">
        <v>152</v>
      </c>
      <c r="F163" s="226"/>
      <c r="G163" s="226"/>
      <c r="H163" s="226"/>
      <c r="I163" s="151"/>
      <c r="J163" s="152"/>
      <c r="K163" s="151"/>
      <c r="L163" s="151"/>
      <c r="M163" s="151"/>
      <c r="N163" s="151"/>
      <c r="O163" s="151"/>
      <c r="P163" s="151"/>
      <c r="Q163" s="153"/>
      <c r="S163" s="154"/>
      <c r="T163" s="151"/>
      <c r="U163" s="151"/>
      <c r="V163" s="151"/>
      <c r="W163" s="151"/>
      <c r="X163" s="151"/>
      <c r="Y163" s="151"/>
      <c r="Z163" s="155"/>
    </row>
    <row r="164" spans="1:26" s="141" customFormat="1" ht="20.45" customHeight="1" x14ac:dyDescent="0.3">
      <c r="A164" s="142"/>
      <c r="B164" s="143"/>
      <c r="C164" s="143"/>
      <c r="D164" s="144"/>
      <c r="E164" s="224" t="s">
        <v>161</v>
      </c>
      <c r="F164" s="224"/>
      <c r="G164" s="224"/>
      <c r="H164" s="224"/>
      <c r="I164" s="143"/>
      <c r="J164" s="145">
        <v>1.4850000000000001</v>
      </c>
      <c r="K164" s="143"/>
      <c r="L164" s="143"/>
      <c r="M164" s="143"/>
      <c r="N164" s="143"/>
      <c r="O164" s="143"/>
      <c r="P164" s="143"/>
      <c r="Q164" s="146"/>
      <c r="S164" s="147"/>
      <c r="T164" s="143"/>
      <c r="U164" s="143"/>
      <c r="V164" s="143"/>
      <c r="W164" s="143"/>
      <c r="X164" s="143"/>
      <c r="Y164" s="143"/>
      <c r="Z164" s="148"/>
    </row>
    <row r="165" spans="1:26" s="141" customFormat="1" ht="20.45" customHeight="1" x14ac:dyDescent="0.3">
      <c r="A165" s="142"/>
      <c r="B165" s="143"/>
      <c r="C165" s="143"/>
      <c r="D165" s="144"/>
      <c r="E165" s="224" t="s">
        <v>178</v>
      </c>
      <c r="F165" s="224"/>
      <c r="G165" s="224"/>
      <c r="H165" s="224"/>
      <c r="I165" s="143"/>
      <c r="J165" s="145">
        <v>0.72</v>
      </c>
      <c r="K165" s="143"/>
      <c r="L165" s="143"/>
      <c r="M165" s="143"/>
      <c r="N165" s="143"/>
      <c r="O165" s="143"/>
      <c r="P165" s="143"/>
      <c r="Q165" s="146"/>
      <c r="S165" s="147"/>
      <c r="T165" s="143"/>
      <c r="U165" s="143"/>
      <c r="V165" s="143"/>
      <c r="W165" s="143"/>
      <c r="X165" s="143"/>
      <c r="Y165" s="143"/>
      <c r="Z165" s="148"/>
    </row>
    <row r="166" spans="1:26" s="157" customFormat="1" ht="20.45" customHeight="1" x14ac:dyDescent="0.3">
      <c r="A166" s="158"/>
      <c r="B166" s="159"/>
      <c r="C166" s="159"/>
      <c r="D166" s="160"/>
      <c r="E166" s="225" t="s">
        <v>155</v>
      </c>
      <c r="F166" s="225"/>
      <c r="G166" s="225"/>
      <c r="H166" s="225"/>
      <c r="I166" s="159"/>
      <c r="J166" s="161">
        <v>2.2050000000000001</v>
      </c>
      <c r="K166" s="159"/>
      <c r="L166" s="159"/>
      <c r="M166" s="159"/>
      <c r="N166" s="159"/>
      <c r="O166" s="159"/>
      <c r="P166" s="159"/>
      <c r="Q166" s="162"/>
      <c r="S166" s="163"/>
      <c r="T166" s="159"/>
      <c r="U166" s="159"/>
      <c r="V166" s="159"/>
      <c r="W166" s="159"/>
      <c r="X166" s="159"/>
      <c r="Y166" s="159"/>
      <c r="Z166" s="164"/>
    </row>
    <row r="167" spans="1:26" s="19" customFormat="1" ht="40.15" customHeight="1" x14ac:dyDescent="0.3">
      <c r="A167" s="131"/>
      <c r="B167" s="132">
        <v>10</v>
      </c>
      <c r="C167" s="132" t="s">
        <v>143</v>
      </c>
      <c r="D167" s="133" t="s">
        <v>179</v>
      </c>
      <c r="E167" s="222" t="s">
        <v>180</v>
      </c>
      <c r="F167" s="222"/>
      <c r="G167" s="222"/>
      <c r="H167" s="222"/>
      <c r="I167" s="134" t="s">
        <v>181</v>
      </c>
      <c r="J167" s="135">
        <v>0.125</v>
      </c>
      <c r="K167" s="221"/>
      <c r="L167" s="221"/>
      <c r="M167" s="221">
        <f>ROUND(K167*J167,2)</f>
        <v>0</v>
      </c>
      <c r="N167" s="221"/>
      <c r="O167" s="221"/>
      <c r="P167" s="221"/>
      <c r="Q167" s="136"/>
      <c r="S167" s="137"/>
      <c r="T167" s="30" t="s">
        <v>42</v>
      </c>
      <c r="U167" s="138">
        <v>12.56</v>
      </c>
      <c r="V167" s="138">
        <f>U167*J167</f>
        <v>1.57</v>
      </c>
      <c r="W167" s="138">
        <v>0</v>
      </c>
      <c r="X167" s="138">
        <f>W167*J167</f>
        <v>0</v>
      </c>
      <c r="Y167" s="138">
        <v>2.2000000000000002</v>
      </c>
      <c r="Z167" s="139">
        <f>Y167*J167</f>
        <v>0.27500000000000002</v>
      </c>
    </row>
    <row r="168" spans="1:26" s="149" customFormat="1" ht="20.45" customHeight="1" x14ac:dyDescent="0.3">
      <c r="A168" s="150"/>
      <c r="B168" s="151"/>
      <c r="C168" s="151"/>
      <c r="D168" s="152"/>
      <c r="E168" s="226" t="s">
        <v>152</v>
      </c>
      <c r="F168" s="226"/>
      <c r="G168" s="226"/>
      <c r="H168" s="226"/>
      <c r="I168" s="151"/>
      <c r="J168" s="152"/>
      <c r="K168" s="151"/>
      <c r="L168" s="151"/>
      <c r="M168" s="151"/>
      <c r="N168" s="151"/>
      <c r="O168" s="151"/>
      <c r="P168" s="151"/>
      <c r="Q168" s="153"/>
      <c r="S168" s="154"/>
      <c r="T168" s="151"/>
      <c r="U168" s="151"/>
      <c r="V168" s="151"/>
      <c r="W168" s="151"/>
      <c r="X168" s="151"/>
      <c r="Y168" s="151"/>
      <c r="Z168" s="155"/>
    </row>
    <row r="169" spans="1:26" s="141" customFormat="1" ht="20.45" customHeight="1" x14ac:dyDescent="0.3">
      <c r="A169" s="142"/>
      <c r="B169" s="143"/>
      <c r="C169" s="143"/>
      <c r="D169" s="144"/>
      <c r="E169" s="224" t="s">
        <v>182</v>
      </c>
      <c r="F169" s="224"/>
      <c r="G169" s="224"/>
      <c r="H169" s="224"/>
      <c r="I169" s="143"/>
      <c r="J169" s="145">
        <v>4.1000000000000002E-2</v>
      </c>
      <c r="K169" s="143"/>
      <c r="L169" s="143"/>
      <c r="M169" s="143"/>
      <c r="N169" s="143"/>
      <c r="O169" s="143"/>
      <c r="P169" s="143"/>
      <c r="Q169" s="146"/>
      <c r="S169" s="147"/>
      <c r="T169" s="143"/>
      <c r="U169" s="143"/>
      <c r="V169" s="143"/>
      <c r="W169" s="143"/>
      <c r="X169" s="143"/>
      <c r="Y169" s="143"/>
      <c r="Z169" s="148"/>
    </row>
    <row r="170" spans="1:26" s="141" customFormat="1" ht="20.45" customHeight="1" x14ac:dyDescent="0.3">
      <c r="A170" s="142"/>
      <c r="B170" s="143"/>
      <c r="C170" s="143"/>
      <c r="D170" s="144"/>
      <c r="E170" s="224" t="s">
        <v>183</v>
      </c>
      <c r="F170" s="224"/>
      <c r="G170" s="224"/>
      <c r="H170" s="224"/>
      <c r="I170" s="143"/>
      <c r="J170" s="145">
        <v>1.7000000000000001E-2</v>
      </c>
      <c r="K170" s="143"/>
      <c r="L170" s="143"/>
      <c r="M170" s="143"/>
      <c r="N170" s="143"/>
      <c r="O170" s="143"/>
      <c r="P170" s="143"/>
      <c r="Q170" s="146"/>
      <c r="S170" s="147"/>
      <c r="T170" s="143"/>
      <c r="U170" s="143"/>
      <c r="V170" s="143"/>
      <c r="W170" s="143"/>
      <c r="X170" s="143"/>
      <c r="Y170" s="143"/>
      <c r="Z170" s="148"/>
    </row>
    <row r="171" spans="1:26" s="166" customFormat="1" ht="20.45" customHeight="1" x14ac:dyDescent="0.3">
      <c r="A171" s="167"/>
      <c r="B171" s="168"/>
      <c r="C171" s="168"/>
      <c r="D171" s="169"/>
      <c r="E171" s="228" t="s">
        <v>184</v>
      </c>
      <c r="F171" s="228"/>
      <c r="G171" s="228"/>
      <c r="H171" s="228"/>
      <c r="I171" s="168"/>
      <c r="J171" s="170">
        <v>5.8000000000000003E-2</v>
      </c>
      <c r="K171" s="168"/>
      <c r="L171" s="168"/>
      <c r="M171" s="168"/>
      <c r="N171" s="168"/>
      <c r="O171" s="168"/>
      <c r="P171" s="168"/>
      <c r="Q171" s="171"/>
      <c r="S171" s="172"/>
      <c r="T171" s="168"/>
      <c r="U171" s="168"/>
      <c r="V171" s="168"/>
      <c r="W171" s="168"/>
      <c r="X171" s="168"/>
      <c r="Y171" s="168"/>
      <c r="Z171" s="173"/>
    </row>
    <row r="172" spans="1:26" s="141" customFormat="1" ht="20.45" customHeight="1" x14ac:dyDescent="0.3">
      <c r="A172" s="142"/>
      <c r="B172" s="143"/>
      <c r="C172" s="143"/>
      <c r="D172" s="144"/>
      <c r="E172" s="224" t="s">
        <v>185</v>
      </c>
      <c r="F172" s="224"/>
      <c r="G172" s="224"/>
      <c r="H172" s="224"/>
      <c r="I172" s="143"/>
      <c r="J172" s="145">
        <v>3.3000000000000002E-2</v>
      </c>
      <c r="K172" s="143"/>
      <c r="L172" s="143"/>
      <c r="M172" s="143"/>
      <c r="N172" s="143"/>
      <c r="O172" s="143"/>
      <c r="P172" s="143"/>
      <c r="Q172" s="146"/>
      <c r="S172" s="147"/>
      <c r="T172" s="143"/>
      <c r="U172" s="143"/>
      <c r="V172" s="143"/>
      <c r="W172" s="143"/>
      <c r="X172" s="143"/>
      <c r="Y172" s="143"/>
      <c r="Z172" s="148"/>
    </row>
    <row r="173" spans="1:26" s="141" customFormat="1" ht="20.45" customHeight="1" x14ac:dyDescent="0.3">
      <c r="A173" s="142"/>
      <c r="B173" s="143"/>
      <c r="C173" s="143"/>
      <c r="D173" s="144"/>
      <c r="E173" s="224" t="s">
        <v>186</v>
      </c>
      <c r="F173" s="224"/>
      <c r="G173" s="224"/>
      <c r="H173" s="224"/>
      <c r="I173" s="143"/>
      <c r="J173" s="145">
        <v>3.4000000000000002E-2</v>
      </c>
      <c r="K173" s="143"/>
      <c r="L173" s="143"/>
      <c r="M173" s="143"/>
      <c r="N173" s="143"/>
      <c r="O173" s="143"/>
      <c r="P173" s="143"/>
      <c r="Q173" s="146"/>
      <c r="S173" s="147"/>
      <c r="T173" s="143"/>
      <c r="U173" s="143"/>
      <c r="V173" s="143"/>
      <c r="W173" s="143"/>
      <c r="X173" s="143"/>
      <c r="Y173" s="143"/>
      <c r="Z173" s="148"/>
    </row>
    <row r="174" spans="1:26" s="166" customFormat="1" ht="20.45" customHeight="1" x14ac:dyDescent="0.3">
      <c r="A174" s="167"/>
      <c r="B174" s="168"/>
      <c r="C174" s="168"/>
      <c r="D174" s="169"/>
      <c r="E174" s="228" t="s">
        <v>184</v>
      </c>
      <c r="F174" s="228"/>
      <c r="G174" s="228"/>
      <c r="H174" s="228"/>
      <c r="I174" s="168"/>
      <c r="J174" s="170">
        <v>6.7000000000000004E-2</v>
      </c>
      <c r="K174" s="168"/>
      <c r="L174" s="168"/>
      <c r="M174" s="168"/>
      <c r="N174" s="168"/>
      <c r="O174" s="168"/>
      <c r="P174" s="168"/>
      <c r="Q174" s="171"/>
      <c r="S174" s="172"/>
      <c r="T174" s="168"/>
      <c r="U174" s="168"/>
      <c r="V174" s="168"/>
      <c r="W174" s="168"/>
      <c r="X174" s="168"/>
      <c r="Y174" s="168"/>
      <c r="Z174" s="173"/>
    </row>
    <row r="175" spans="1:26" s="157" customFormat="1" ht="20.45" customHeight="1" x14ac:dyDescent="0.3">
      <c r="A175" s="158"/>
      <c r="B175" s="159"/>
      <c r="C175" s="159"/>
      <c r="D175" s="160"/>
      <c r="E175" s="225" t="s">
        <v>155</v>
      </c>
      <c r="F175" s="225"/>
      <c r="G175" s="225"/>
      <c r="H175" s="225"/>
      <c r="I175" s="159"/>
      <c r="J175" s="161">
        <v>0.125</v>
      </c>
      <c r="K175" s="159"/>
      <c r="L175" s="159"/>
      <c r="M175" s="159"/>
      <c r="N175" s="159"/>
      <c r="O175" s="159"/>
      <c r="P175" s="159"/>
      <c r="Q175" s="162"/>
      <c r="S175" s="163"/>
      <c r="T175" s="159"/>
      <c r="U175" s="159"/>
      <c r="V175" s="159"/>
      <c r="W175" s="159"/>
      <c r="X175" s="159"/>
      <c r="Y175" s="159"/>
      <c r="Z175" s="164"/>
    </row>
    <row r="176" spans="1:26" s="19" customFormat="1" ht="28.9" customHeight="1" x14ac:dyDescent="0.3">
      <c r="A176" s="131"/>
      <c r="B176" s="132">
        <v>11</v>
      </c>
      <c r="C176" s="132" t="s">
        <v>143</v>
      </c>
      <c r="D176" s="133" t="s">
        <v>187</v>
      </c>
      <c r="E176" s="222" t="s">
        <v>188</v>
      </c>
      <c r="F176" s="222"/>
      <c r="G176" s="222"/>
      <c r="H176" s="222"/>
      <c r="I176" s="134" t="s">
        <v>181</v>
      </c>
      <c r="J176" s="135">
        <v>5.8000000000000003E-2</v>
      </c>
      <c r="K176" s="221"/>
      <c r="L176" s="221"/>
      <c r="M176" s="221">
        <f>ROUND(K176*J176,2)</f>
        <v>0</v>
      </c>
      <c r="N176" s="221"/>
      <c r="O176" s="221"/>
      <c r="P176" s="221"/>
      <c r="Q176" s="136"/>
      <c r="S176" s="137"/>
      <c r="T176" s="30" t="s">
        <v>42</v>
      </c>
      <c r="U176" s="138">
        <v>4.8280000000000003</v>
      </c>
      <c r="V176" s="138">
        <f>U176*J176</f>
        <v>0.28002400000000005</v>
      </c>
      <c r="W176" s="138">
        <v>0</v>
      </c>
      <c r="X176" s="138">
        <f>W176*J176</f>
        <v>0</v>
      </c>
      <c r="Y176" s="138">
        <v>4.3999999999999997E-2</v>
      </c>
      <c r="Z176" s="139">
        <f>Y176*J176</f>
        <v>2.552E-3</v>
      </c>
    </row>
    <row r="177" spans="1:26" s="149" customFormat="1" ht="20.45" customHeight="1" x14ac:dyDescent="0.3">
      <c r="A177" s="150"/>
      <c r="B177" s="151"/>
      <c r="C177" s="151"/>
      <c r="D177" s="152"/>
      <c r="E177" s="226" t="s">
        <v>152</v>
      </c>
      <c r="F177" s="226"/>
      <c r="G177" s="226"/>
      <c r="H177" s="226"/>
      <c r="I177" s="151"/>
      <c r="J177" s="152"/>
      <c r="K177" s="151"/>
      <c r="L177" s="151"/>
      <c r="M177" s="151"/>
      <c r="N177" s="151"/>
      <c r="O177" s="151"/>
      <c r="P177" s="151"/>
      <c r="Q177" s="153"/>
      <c r="S177" s="154"/>
      <c r="T177" s="151"/>
      <c r="U177" s="151"/>
      <c r="V177" s="151"/>
      <c r="W177" s="151"/>
      <c r="X177" s="151"/>
      <c r="Y177" s="151"/>
      <c r="Z177" s="155"/>
    </row>
    <row r="178" spans="1:26" s="141" customFormat="1" ht="20.45" customHeight="1" x14ac:dyDescent="0.3">
      <c r="A178" s="142"/>
      <c r="B178" s="143"/>
      <c r="C178" s="143"/>
      <c r="D178" s="144"/>
      <c r="E178" s="224" t="s">
        <v>189</v>
      </c>
      <c r="F178" s="224"/>
      <c r="G178" s="224"/>
      <c r="H178" s="224"/>
      <c r="I178" s="143"/>
      <c r="J178" s="145">
        <v>4.1000000000000002E-2</v>
      </c>
      <c r="K178" s="143"/>
      <c r="L178" s="143"/>
      <c r="M178" s="143"/>
      <c r="N178" s="143"/>
      <c r="O178" s="143"/>
      <c r="P178" s="143"/>
      <c r="Q178" s="146"/>
      <c r="S178" s="147"/>
      <c r="T178" s="143"/>
      <c r="U178" s="143"/>
      <c r="V178" s="143"/>
      <c r="W178" s="143"/>
      <c r="X178" s="143"/>
      <c r="Y178" s="143"/>
      <c r="Z178" s="148"/>
    </row>
    <row r="179" spans="1:26" s="141" customFormat="1" ht="20.45" customHeight="1" x14ac:dyDescent="0.3">
      <c r="A179" s="142"/>
      <c r="B179" s="143"/>
      <c r="C179" s="143"/>
      <c r="D179" s="144"/>
      <c r="E179" s="224" t="s">
        <v>183</v>
      </c>
      <c r="F179" s="224"/>
      <c r="G179" s="224"/>
      <c r="H179" s="224"/>
      <c r="I179" s="143"/>
      <c r="J179" s="145">
        <v>1.7000000000000001E-2</v>
      </c>
      <c r="K179" s="143"/>
      <c r="L179" s="143"/>
      <c r="M179" s="143"/>
      <c r="N179" s="143"/>
      <c r="O179" s="143"/>
      <c r="P179" s="143"/>
      <c r="Q179" s="146"/>
      <c r="S179" s="147"/>
      <c r="T179" s="143"/>
      <c r="U179" s="143"/>
      <c r="V179" s="143"/>
      <c r="W179" s="143"/>
      <c r="X179" s="143"/>
      <c r="Y179" s="143"/>
      <c r="Z179" s="148"/>
    </row>
    <row r="180" spans="1:26" s="157" customFormat="1" ht="20.45" customHeight="1" x14ac:dyDescent="0.3">
      <c r="A180" s="158"/>
      <c r="B180" s="159"/>
      <c r="C180" s="159"/>
      <c r="D180" s="160"/>
      <c r="E180" s="225" t="s">
        <v>155</v>
      </c>
      <c r="F180" s="225"/>
      <c r="G180" s="225"/>
      <c r="H180" s="225"/>
      <c r="I180" s="159"/>
      <c r="J180" s="161">
        <v>5.8000000000000003E-2</v>
      </c>
      <c r="K180" s="159"/>
      <c r="L180" s="159"/>
      <c r="M180" s="159"/>
      <c r="N180" s="159"/>
      <c r="O180" s="159"/>
      <c r="P180" s="159"/>
      <c r="Q180" s="162"/>
      <c r="S180" s="163"/>
      <c r="T180" s="159"/>
      <c r="U180" s="159"/>
      <c r="V180" s="159"/>
      <c r="W180" s="159"/>
      <c r="X180" s="159"/>
      <c r="Y180" s="159"/>
      <c r="Z180" s="164"/>
    </row>
    <row r="181" spans="1:26" s="19" customFormat="1" ht="28.9" customHeight="1" x14ac:dyDescent="0.3">
      <c r="A181" s="131"/>
      <c r="B181" s="132">
        <v>12</v>
      </c>
      <c r="C181" s="132" t="s">
        <v>143</v>
      </c>
      <c r="D181" s="133" t="s">
        <v>190</v>
      </c>
      <c r="E181" s="222" t="s">
        <v>191</v>
      </c>
      <c r="F181" s="222"/>
      <c r="G181" s="222"/>
      <c r="H181" s="222"/>
      <c r="I181" s="134" t="s">
        <v>192</v>
      </c>
      <c r="J181" s="135">
        <v>26.85</v>
      </c>
      <c r="K181" s="221"/>
      <c r="L181" s="221"/>
      <c r="M181" s="221">
        <f>ROUND(K181*J181,2)</f>
        <v>0</v>
      </c>
      <c r="N181" s="221"/>
      <c r="O181" s="221"/>
      <c r="P181" s="221"/>
      <c r="Q181" s="136"/>
      <c r="S181" s="137"/>
      <c r="T181" s="30" t="s">
        <v>42</v>
      </c>
      <c r="U181" s="138">
        <v>0.221</v>
      </c>
      <c r="V181" s="138">
        <f>U181*J181</f>
        <v>5.9338500000000005</v>
      </c>
      <c r="W181" s="138">
        <v>0</v>
      </c>
      <c r="X181" s="138">
        <f>W181*J181</f>
        <v>0</v>
      </c>
      <c r="Y181" s="138">
        <v>0</v>
      </c>
      <c r="Z181" s="139">
        <f>Y181*J181</f>
        <v>0</v>
      </c>
    </row>
    <row r="182" spans="1:26" s="149" customFormat="1" ht="20.45" customHeight="1" x14ac:dyDescent="0.3">
      <c r="A182" s="150"/>
      <c r="B182" s="151"/>
      <c r="C182" s="151"/>
      <c r="D182" s="152"/>
      <c r="E182" s="226" t="s">
        <v>152</v>
      </c>
      <c r="F182" s="226"/>
      <c r="G182" s="226"/>
      <c r="H182" s="226"/>
      <c r="I182" s="151"/>
      <c r="J182" s="152"/>
      <c r="K182" s="151"/>
      <c r="L182" s="151"/>
      <c r="M182" s="151"/>
      <c r="N182" s="151"/>
      <c r="O182" s="151"/>
      <c r="P182" s="151"/>
      <c r="Q182" s="153"/>
      <c r="S182" s="154"/>
      <c r="T182" s="151"/>
      <c r="U182" s="151"/>
      <c r="V182" s="151"/>
      <c r="W182" s="151"/>
      <c r="X182" s="151"/>
      <c r="Y182" s="151"/>
      <c r="Z182" s="155"/>
    </row>
    <row r="183" spans="1:26" s="141" customFormat="1" ht="20.45" customHeight="1" x14ac:dyDescent="0.3">
      <c r="A183" s="142"/>
      <c r="B183" s="143"/>
      <c r="C183" s="143"/>
      <c r="D183" s="144"/>
      <c r="E183" s="224" t="s">
        <v>193</v>
      </c>
      <c r="F183" s="224"/>
      <c r="G183" s="224"/>
      <c r="H183" s="224"/>
      <c r="I183" s="143"/>
      <c r="J183" s="145">
        <v>6.6</v>
      </c>
      <c r="K183" s="143"/>
      <c r="L183" s="143"/>
      <c r="M183" s="143"/>
      <c r="N183" s="143"/>
      <c r="O183" s="143"/>
      <c r="P183" s="143"/>
      <c r="Q183" s="146"/>
      <c r="S183" s="147"/>
      <c r="T183" s="143"/>
      <c r="U183" s="143"/>
      <c r="V183" s="143"/>
      <c r="W183" s="143"/>
      <c r="X183" s="143"/>
      <c r="Y183" s="143"/>
      <c r="Z183" s="148"/>
    </row>
    <row r="184" spans="1:26" s="141" customFormat="1" ht="20.45" customHeight="1" x14ac:dyDescent="0.3">
      <c r="A184" s="142"/>
      <c r="B184" s="143"/>
      <c r="C184" s="143"/>
      <c r="D184" s="144"/>
      <c r="E184" s="224" t="s">
        <v>194</v>
      </c>
      <c r="F184" s="224"/>
      <c r="G184" s="224"/>
      <c r="H184" s="224"/>
      <c r="I184" s="143"/>
      <c r="J184" s="145">
        <v>7</v>
      </c>
      <c r="K184" s="143"/>
      <c r="L184" s="143"/>
      <c r="M184" s="143"/>
      <c r="N184" s="143"/>
      <c r="O184" s="143"/>
      <c r="P184" s="143"/>
      <c r="Q184" s="146"/>
      <c r="S184" s="147"/>
      <c r="T184" s="143"/>
      <c r="U184" s="143"/>
      <c r="V184" s="143"/>
      <c r="W184" s="143"/>
      <c r="X184" s="143"/>
      <c r="Y184" s="143"/>
      <c r="Z184" s="148"/>
    </row>
    <row r="185" spans="1:26" s="166" customFormat="1" ht="20.45" customHeight="1" x14ac:dyDescent="0.3">
      <c r="A185" s="167"/>
      <c r="B185" s="168"/>
      <c r="C185" s="168"/>
      <c r="D185" s="169"/>
      <c r="E185" s="228" t="s">
        <v>184</v>
      </c>
      <c r="F185" s="228"/>
      <c r="G185" s="228"/>
      <c r="H185" s="228"/>
      <c r="I185" s="168"/>
      <c r="J185" s="170">
        <v>13.6</v>
      </c>
      <c r="K185" s="168"/>
      <c r="L185" s="168"/>
      <c r="M185" s="168"/>
      <c r="N185" s="168"/>
      <c r="O185" s="168"/>
      <c r="P185" s="168"/>
      <c r="Q185" s="171"/>
      <c r="S185" s="172"/>
      <c r="T185" s="168"/>
      <c r="U185" s="168"/>
      <c r="V185" s="168"/>
      <c r="W185" s="168"/>
      <c r="X185" s="168"/>
      <c r="Y185" s="168"/>
      <c r="Z185" s="173"/>
    </row>
    <row r="186" spans="1:26" s="141" customFormat="1" ht="20.45" customHeight="1" x14ac:dyDescent="0.3">
      <c r="A186" s="142"/>
      <c r="B186" s="143"/>
      <c r="C186" s="143"/>
      <c r="D186" s="144"/>
      <c r="E186" s="224" t="s">
        <v>195</v>
      </c>
      <c r="F186" s="224"/>
      <c r="G186" s="224"/>
      <c r="H186" s="224"/>
      <c r="I186" s="143"/>
      <c r="J186" s="145">
        <v>6.6</v>
      </c>
      <c r="K186" s="143"/>
      <c r="L186" s="143"/>
      <c r="M186" s="143"/>
      <c r="N186" s="143"/>
      <c r="O186" s="143"/>
      <c r="P186" s="143"/>
      <c r="Q186" s="146"/>
      <c r="S186" s="147"/>
      <c r="T186" s="143"/>
      <c r="U186" s="143"/>
      <c r="V186" s="143"/>
      <c r="W186" s="143"/>
      <c r="X186" s="143"/>
      <c r="Y186" s="143"/>
      <c r="Z186" s="148"/>
    </row>
    <row r="187" spans="1:26" s="141" customFormat="1" ht="20.45" customHeight="1" x14ac:dyDescent="0.3">
      <c r="A187" s="142"/>
      <c r="B187" s="143"/>
      <c r="C187" s="143"/>
      <c r="D187" s="144"/>
      <c r="E187" s="224" t="s">
        <v>196</v>
      </c>
      <c r="F187" s="224"/>
      <c r="G187" s="224"/>
      <c r="H187" s="224"/>
      <c r="I187" s="143"/>
      <c r="J187" s="145">
        <v>3</v>
      </c>
      <c r="K187" s="143"/>
      <c r="L187" s="143"/>
      <c r="M187" s="143"/>
      <c r="N187" s="143"/>
      <c r="O187" s="143"/>
      <c r="P187" s="143"/>
      <c r="Q187" s="146"/>
      <c r="S187" s="147"/>
      <c r="T187" s="143"/>
      <c r="U187" s="143"/>
      <c r="V187" s="143"/>
      <c r="W187" s="143"/>
      <c r="X187" s="143"/>
      <c r="Y187" s="143"/>
      <c r="Z187" s="148"/>
    </row>
    <row r="188" spans="1:26" s="141" customFormat="1" ht="20.45" customHeight="1" x14ac:dyDescent="0.3">
      <c r="A188" s="142"/>
      <c r="B188" s="143"/>
      <c r="C188" s="143"/>
      <c r="D188" s="144"/>
      <c r="E188" s="224" t="s">
        <v>197</v>
      </c>
      <c r="F188" s="224"/>
      <c r="G188" s="224"/>
      <c r="H188" s="224"/>
      <c r="I188" s="143"/>
      <c r="J188" s="145">
        <v>3.65</v>
      </c>
      <c r="K188" s="143"/>
      <c r="L188" s="143"/>
      <c r="M188" s="143"/>
      <c r="N188" s="143"/>
      <c r="O188" s="143"/>
      <c r="P188" s="143"/>
      <c r="Q188" s="146"/>
      <c r="S188" s="147"/>
      <c r="T188" s="143"/>
      <c r="U188" s="143"/>
      <c r="V188" s="143"/>
      <c r="W188" s="143"/>
      <c r="X188" s="143"/>
      <c r="Y188" s="143"/>
      <c r="Z188" s="148"/>
    </row>
    <row r="189" spans="1:26" s="166" customFormat="1" ht="20.45" customHeight="1" x14ac:dyDescent="0.3">
      <c r="A189" s="167"/>
      <c r="B189" s="168"/>
      <c r="C189" s="168"/>
      <c r="D189" s="169"/>
      <c r="E189" s="228" t="s">
        <v>184</v>
      </c>
      <c r="F189" s="228"/>
      <c r="G189" s="228"/>
      <c r="H189" s="228"/>
      <c r="I189" s="168"/>
      <c r="J189" s="170">
        <v>13.25</v>
      </c>
      <c r="K189" s="168"/>
      <c r="L189" s="168"/>
      <c r="M189" s="168"/>
      <c r="N189" s="168"/>
      <c r="O189" s="168"/>
      <c r="P189" s="168"/>
      <c r="Q189" s="171"/>
      <c r="S189" s="172"/>
      <c r="T189" s="168"/>
      <c r="U189" s="168"/>
      <c r="V189" s="168"/>
      <c r="W189" s="168"/>
      <c r="X189" s="168"/>
      <c r="Y189" s="168"/>
      <c r="Z189" s="173"/>
    </row>
    <row r="190" spans="1:26" s="157" customFormat="1" ht="20.45" customHeight="1" x14ac:dyDescent="0.3">
      <c r="A190" s="158"/>
      <c r="B190" s="159"/>
      <c r="C190" s="159"/>
      <c r="D190" s="160"/>
      <c r="E190" s="225" t="s">
        <v>155</v>
      </c>
      <c r="F190" s="225"/>
      <c r="G190" s="225"/>
      <c r="H190" s="225"/>
      <c r="I190" s="159"/>
      <c r="J190" s="161">
        <v>26.85</v>
      </c>
      <c r="K190" s="159"/>
      <c r="L190" s="159"/>
      <c r="M190" s="159"/>
      <c r="N190" s="159"/>
      <c r="O190" s="159"/>
      <c r="P190" s="159"/>
      <c r="Q190" s="162"/>
      <c r="S190" s="163"/>
      <c r="T190" s="159"/>
      <c r="U190" s="159"/>
      <c r="V190" s="159"/>
      <c r="W190" s="159"/>
      <c r="X190" s="159"/>
      <c r="Y190" s="159"/>
      <c r="Z190" s="164"/>
    </row>
    <row r="191" spans="1:26" s="19" customFormat="1" ht="28.9" customHeight="1" x14ac:dyDescent="0.3">
      <c r="A191" s="131"/>
      <c r="B191" s="132">
        <v>13</v>
      </c>
      <c r="C191" s="132" t="s">
        <v>143</v>
      </c>
      <c r="D191" s="133" t="s">
        <v>198</v>
      </c>
      <c r="E191" s="222" t="s">
        <v>199</v>
      </c>
      <c r="F191" s="222"/>
      <c r="G191" s="222"/>
      <c r="H191" s="222"/>
      <c r="I191" s="134" t="s">
        <v>146</v>
      </c>
      <c r="J191" s="135">
        <v>1</v>
      </c>
      <c r="K191" s="221"/>
      <c r="L191" s="221"/>
      <c r="M191" s="221">
        <f>ROUND(K191*J191,2)</f>
        <v>0</v>
      </c>
      <c r="N191" s="221"/>
      <c r="O191" s="221"/>
      <c r="P191" s="221"/>
      <c r="Q191" s="136"/>
      <c r="S191" s="137"/>
      <c r="T191" s="30" t="s">
        <v>42</v>
      </c>
      <c r="U191" s="138">
        <v>0</v>
      </c>
      <c r="V191" s="138">
        <f>U191*J191</f>
        <v>0</v>
      </c>
      <c r="W191" s="138">
        <v>0</v>
      </c>
      <c r="X191" s="138">
        <f>W191*J191</f>
        <v>0</v>
      </c>
      <c r="Y191" s="138">
        <v>0</v>
      </c>
      <c r="Z191" s="139">
        <f>Y191*J191</f>
        <v>0</v>
      </c>
    </row>
    <row r="192" spans="1:26" s="19" customFormat="1" ht="28.9" customHeight="1" x14ac:dyDescent="0.3">
      <c r="A192" s="131"/>
      <c r="B192" s="132">
        <v>14</v>
      </c>
      <c r="C192" s="132" t="s">
        <v>143</v>
      </c>
      <c r="D192" s="133" t="s">
        <v>200</v>
      </c>
      <c r="E192" s="222" t="s">
        <v>201</v>
      </c>
      <c r="F192" s="222"/>
      <c r="G192" s="222"/>
      <c r="H192" s="222"/>
      <c r="I192" s="134" t="s">
        <v>159</v>
      </c>
      <c r="J192" s="135">
        <v>2.5049999999999999</v>
      </c>
      <c r="K192" s="221"/>
      <c r="L192" s="221"/>
      <c r="M192" s="221">
        <f>ROUND(K192*J192,2)</f>
        <v>0</v>
      </c>
      <c r="N192" s="221"/>
      <c r="O192" s="221"/>
      <c r="P192" s="221"/>
      <c r="Q192" s="136"/>
      <c r="S192" s="137"/>
      <c r="T192" s="30" t="s">
        <v>42</v>
      </c>
      <c r="U192" s="138">
        <v>1.05</v>
      </c>
      <c r="V192" s="138">
        <f>U192*J192</f>
        <v>2.6302500000000002</v>
      </c>
      <c r="W192" s="138">
        <v>1.9429999999999999E-2</v>
      </c>
      <c r="X192" s="138">
        <f>W192*J192</f>
        <v>4.8672149999999997E-2</v>
      </c>
      <c r="Y192" s="138">
        <v>0</v>
      </c>
      <c r="Z192" s="139">
        <f>Y192*J192</f>
        <v>0</v>
      </c>
    </row>
    <row r="193" spans="1:26" s="19" customFormat="1" ht="120" customHeight="1" x14ac:dyDescent="0.3">
      <c r="A193" s="20"/>
      <c r="B193" s="21"/>
      <c r="C193" s="21"/>
      <c r="D193" s="21"/>
      <c r="E193" s="235" t="s">
        <v>364</v>
      </c>
      <c r="F193" s="235"/>
      <c r="G193" s="235"/>
      <c r="H193" s="235"/>
      <c r="I193" s="21"/>
      <c r="J193" s="21"/>
      <c r="K193" s="21"/>
      <c r="L193" s="21"/>
      <c r="M193" s="21"/>
      <c r="N193" s="21"/>
      <c r="O193" s="21"/>
      <c r="P193" s="21"/>
      <c r="Q193" s="22"/>
      <c r="S193" s="165"/>
      <c r="T193" s="21"/>
      <c r="U193" s="21"/>
      <c r="V193" s="21"/>
      <c r="W193" s="21"/>
      <c r="X193" s="21"/>
      <c r="Y193" s="21"/>
      <c r="Z193" s="62"/>
    </row>
    <row r="194" spans="1:26" s="149" customFormat="1" ht="20.45" customHeight="1" x14ac:dyDescent="0.3">
      <c r="A194" s="150"/>
      <c r="B194" s="151"/>
      <c r="C194" s="151"/>
      <c r="D194" s="152"/>
      <c r="E194" s="227" t="s">
        <v>152</v>
      </c>
      <c r="F194" s="227"/>
      <c r="G194" s="227"/>
      <c r="H194" s="227"/>
      <c r="I194" s="151"/>
      <c r="J194" s="152"/>
      <c r="K194" s="151"/>
      <c r="L194" s="151"/>
      <c r="M194" s="151"/>
      <c r="N194" s="151"/>
      <c r="O194" s="151"/>
      <c r="P194" s="151"/>
      <c r="Q194" s="153"/>
      <c r="S194" s="154"/>
      <c r="T194" s="151"/>
      <c r="U194" s="151"/>
      <c r="V194" s="151"/>
      <c r="W194" s="151"/>
      <c r="X194" s="151"/>
      <c r="Y194" s="151"/>
      <c r="Z194" s="155"/>
    </row>
    <row r="195" spans="1:26" s="149" customFormat="1" ht="28.9" customHeight="1" x14ac:dyDescent="0.3">
      <c r="A195" s="150"/>
      <c r="B195" s="151"/>
      <c r="C195" s="151"/>
      <c r="D195" s="152"/>
      <c r="E195" s="227" t="s">
        <v>202</v>
      </c>
      <c r="F195" s="227"/>
      <c r="G195" s="227"/>
      <c r="H195" s="227"/>
      <c r="I195" s="151"/>
      <c r="J195" s="152"/>
      <c r="K195" s="151"/>
      <c r="L195" s="151"/>
      <c r="M195" s="151"/>
      <c r="N195" s="151"/>
      <c r="O195" s="151"/>
      <c r="P195" s="151"/>
      <c r="Q195" s="153"/>
      <c r="S195" s="154"/>
      <c r="T195" s="151"/>
      <c r="U195" s="151"/>
      <c r="V195" s="151"/>
      <c r="W195" s="151"/>
      <c r="X195" s="151"/>
      <c r="Y195" s="151"/>
      <c r="Z195" s="155"/>
    </row>
    <row r="196" spans="1:26" s="141" customFormat="1" ht="20.45" customHeight="1" x14ac:dyDescent="0.3">
      <c r="A196" s="142"/>
      <c r="B196" s="143"/>
      <c r="C196" s="143"/>
      <c r="D196" s="144"/>
      <c r="E196" s="224" t="s">
        <v>161</v>
      </c>
      <c r="F196" s="224"/>
      <c r="G196" s="224"/>
      <c r="H196" s="224"/>
      <c r="I196" s="143"/>
      <c r="J196" s="145">
        <v>1.4850000000000001</v>
      </c>
      <c r="K196" s="143"/>
      <c r="L196" s="143"/>
      <c r="M196" s="143"/>
      <c r="N196" s="143"/>
      <c r="O196" s="143"/>
      <c r="P196" s="143"/>
      <c r="Q196" s="146"/>
      <c r="S196" s="147"/>
      <c r="T196" s="143"/>
      <c r="U196" s="143"/>
      <c r="V196" s="143"/>
      <c r="W196" s="143"/>
      <c r="X196" s="143"/>
      <c r="Y196" s="143"/>
      <c r="Z196" s="148"/>
    </row>
    <row r="197" spans="1:26" s="141" customFormat="1" ht="20.45" customHeight="1" x14ac:dyDescent="0.3">
      <c r="A197" s="142"/>
      <c r="B197" s="143"/>
      <c r="C197" s="143"/>
      <c r="D197" s="144"/>
      <c r="E197" s="224" t="s">
        <v>162</v>
      </c>
      <c r="F197" s="224"/>
      <c r="G197" s="224"/>
      <c r="H197" s="224"/>
      <c r="I197" s="143"/>
      <c r="J197" s="145">
        <v>1.02</v>
      </c>
      <c r="K197" s="143"/>
      <c r="L197" s="143"/>
      <c r="M197" s="143"/>
      <c r="N197" s="143"/>
      <c r="O197" s="143"/>
      <c r="P197" s="143"/>
      <c r="Q197" s="146"/>
      <c r="S197" s="147"/>
      <c r="T197" s="143"/>
      <c r="U197" s="143"/>
      <c r="V197" s="143"/>
      <c r="W197" s="143"/>
      <c r="X197" s="143"/>
      <c r="Y197" s="143"/>
      <c r="Z197" s="148"/>
    </row>
    <row r="198" spans="1:26" s="157" customFormat="1" ht="20.45" customHeight="1" x14ac:dyDescent="0.3">
      <c r="A198" s="158"/>
      <c r="B198" s="159"/>
      <c r="C198" s="159"/>
      <c r="D198" s="160"/>
      <c r="E198" s="225" t="s">
        <v>155</v>
      </c>
      <c r="F198" s="225"/>
      <c r="G198" s="225"/>
      <c r="H198" s="225"/>
      <c r="I198" s="159"/>
      <c r="J198" s="161">
        <v>2.5049999999999999</v>
      </c>
      <c r="K198" s="159"/>
      <c r="L198" s="159"/>
      <c r="M198" s="159"/>
      <c r="N198" s="159"/>
      <c r="O198" s="159"/>
      <c r="P198" s="159"/>
      <c r="Q198" s="162"/>
      <c r="S198" s="163"/>
      <c r="T198" s="159"/>
      <c r="U198" s="159"/>
      <c r="V198" s="159"/>
      <c r="W198" s="159"/>
      <c r="X198" s="159"/>
      <c r="Y198" s="159"/>
      <c r="Z198" s="164"/>
    </row>
    <row r="199" spans="1:26" s="185" customFormat="1" ht="29.85" customHeight="1" x14ac:dyDescent="0.3">
      <c r="A199" s="186"/>
      <c r="B199" s="187"/>
      <c r="C199" s="188" t="s">
        <v>115</v>
      </c>
      <c r="D199" s="188"/>
      <c r="E199" s="188"/>
      <c r="F199" s="188"/>
      <c r="G199" s="188"/>
      <c r="H199" s="188"/>
      <c r="I199" s="188"/>
      <c r="J199" s="188"/>
      <c r="K199" s="188"/>
      <c r="L199" s="188"/>
      <c r="M199" s="229">
        <f>SUM(M200:P209)</f>
        <v>0</v>
      </c>
      <c r="N199" s="229"/>
      <c r="O199" s="229"/>
      <c r="P199" s="229"/>
      <c r="Q199" s="189"/>
      <c r="S199" s="190"/>
      <c r="T199" s="187"/>
      <c r="U199" s="187"/>
      <c r="V199" s="191">
        <f>SUM(V200:V209)</f>
        <v>5.6633310000000003</v>
      </c>
      <c r="W199" s="187"/>
      <c r="X199" s="191">
        <f>SUM(X200:X209)</f>
        <v>0</v>
      </c>
      <c r="Y199" s="187"/>
      <c r="Z199" s="192">
        <f>SUM(Z200:Z209)</f>
        <v>0</v>
      </c>
    </row>
    <row r="200" spans="1:26" s="19" customFormat="1" ht="28.9" customHeight="1" x14ac:dyDescent="0.3">
      <c r="A200" s="131"/>
      <c r="B200" s="132">
        <v>15</v>
      </c>
      <c r="C200" s="132" t="s">
        <v>143</v>
      </c>
      <c r="D200" s="133" t="s">
        <v>203</v>
      </c>
      <c r="E200" s="222" t="s">
        <v>204</v>
      </c>
      <c r="F200" s="222"/>
      <c r="G200" s="222"/>
      <c r="H200" s="222"/>
      <c r="I200" s="134" t="s">
        <v>151</v>
      </c>
      <c r="J200" s="135">
        <v>0.999</v>
      </c>
      <c r="K200" s="221"/>
      <c r="L200" s="221"/>
      <c r="M200" s="221">
        <f>ROUND(K200*J200,2)</f>
        <v>0</v>
      </c>
      <c r="N200" s="221"/>
      <c r="O200" s="221"/>
      <c r="P200" s="221"/>
      <c r="Q200" s="136"/>
      <c r="S200" s="137"/>
      <c r="T200" s="30" t="s">
        <v>42</v>
      </c>
      <c r="U200" s="138">
        <v>5.46</v>
      </c>
      <c r="V200" s="138">
        <f>U200*J200</f>
        <v>5.4545399999999997</v>
      </c>
      <c r="W200" s="138">
        <v>0</v>
      </c>
      <c r="X200" s="138">
        <f>W200*J200</f>
        <v>0</v>
      </c>
      <c r="Y200" s="138">
        <v>0</v>
      </c>
      <c r="Z200" s="139">
        <f>Y200*J200</f>
        <v>0</v>
      </c>
    </row>
    <row r="201" spans="1:26" s="141" customFormat="1" ht="20.45" customHeight="1" x14ac:dyDescent="0.3">
      <c r="A201" s="142"/>
      <c r="B201" s="143"/>
      <c r="C201" s="143"/>
      <c r="D201" s="144"/>
      <c r="E201" s="230" t="s">
        <v>205</v>
      </c>
      <c r="F201" s="230"/>
      <c r="G201" s="230"/>
      <c r="H201" s="230"/>
      <c r="I201" s="143"/>
      <c r="J201" s="145">
        <v>0.89900000000000002</v>
      </c>
      <c r="K201" s="143"/>
      <c r="L201" s="143"/>
      <c r="M201" s="143"/>
      <c r="N201" s="143"/>
      <c r="O201" s="143"/>
      <c r="P201" s="143"/>
      <c r="Q201" s="146"/>
      <c r="S201" s="147"/>
      <c r="T201" s="143"/>
      <c r="U201" s="143"/>
      <c r="V201" s="143"/>
      <c r="W201" s="143"/>
      <c r="X201" s="143"/>
      <c r="Y201" s="143"/>
      <c r="Z201" s="148"/>
    </row>
    <row r="202" spans="1:26" s="141" customFormat="1" ht="20.45" customHeight="1" x14ac:dyDescent="0.3">
      <c r="A202" s="142"/>
      <c r="B202" s="143"/>
      <c r="C202" s="143"/>
      <c r="D202" s="144"/>
      <c r="E202" s="224" t="s">
        <v>206</v>
      </c>
      <c r="F202" s="224"/>
      <c r="G202" s="224"/>
      <c r="H202" s="224"/>
      <c r="I202" s="143"/>
      <c r="J202" s="145">
        <v>0.1</v>
      </c>
      <c r="K202" s="143"/>
      <c r="L202" s="143"/>
      <c r="M202" s="143"/>
      <c r="N202" s="143"/>
      <c r="O202" s="143"/>
      <c r="P202" s="143"/>
      <c r="Q202" s="146"/>
      <c r="S202" s="147"/>
      <c r="T202" s="143"/>
      <c r="U202" s="143"/>
      <c r="V202" s="143"/>
      <c r="W202" s="143"/>
      <c r="X202" s="143"/>
      <c r="Y202" s="143"/>
      <c r="Z202" s="148"/>
    </row>
    <row r="203" spans="1:26" s="157" customFormat="1" ht="20.45" customHeight="1" x14ac:dyDescent="0.3">
      <c r="A203" s="158"/>
      <c r="B203" s="159"/>
      <c r="C203" s="159"/>
      <c r="D203" s="160"/>
      <c r="E203" s="225" t="s">
        <v>155</v>
      </c>
      <c r="F203" s="225"/>
      <c r="G203" s="225"/>
      <c r="H203" s="225"/>
      <c r="I203" s="159"/>
      <c r="J203" s="161">
        <v>0.999</v>
      </c>
      <c r="K203" s="159"/>
      <c r="L203" s="159"/>
      <c r="M203" s="159"/>
      <c r="N203" s="159"/>
      <c r="O203" s="159"/>
      <c r="P203" s="159"/>
      <c r="Q203" s="162"/>
      <c r="S203" s="163"/>
      <c r="T203" s="159"/>
      <c r="U203" s="159"/>
      <c r="V203" s="159"/>
      <c r="W203" s="159"/>
      <c r="X203" s="159"/>
      <c r="Y203" s="159"/>
      <c r="Z203" s="164"/>
    </row>
    <row r="204" spans="1:26" s="19" customFormat="1" ht="28.9" customHeight="1" x14ac:dyDescent="0.3">
      <c r="A204" s="131"/>
      <c r="B204" s="132">
        <v>16</v>
      </c>
      <c r="C204" s="132" t="s">
        <v>143</v>
      </c>
      <c r="D204" s="133" t="s">
        <v>207</v>
      </c>
      <c r="E204" s="222" t="s">
        <v>208</v>
      </c>
      <c r="F204" s="222"/>
      <c r="G204" s="222"/>
      <c r="H204" s="222"/>
      <c r="I204" s="134" t="s">
        <v>151</v>
      </c>
      <c r="J204" s="135">
        <v>0.999</v>
      </c>
      <c r="K204" s="221"/>
      <c r="L204" s="221"/>
      <c r="M204" s="221">
        <f>ROUND(K204*J204,2)</f>
        <v>0</v>
      </c>
      <c r="N204" s="221"/>
      <c r="O204" s="221"/>
      <c r="P204" s="221"/>
      <c r="Q204" s="136"/>
      <c r="S204" s="137"/>
      <c r="T204" s="30" t="s">
        <v>42</v>
      </c>
      <c r="U204" s="138">
        <v>0.125</v>
      </c>
      <c r="V204" s="138">
        <f>U204*J204</f>
        <v>0.124875</v>
      </c>
      <c r="W204" s="138">
        <v>0</v>
      </c>
      <c r="X204" s="138">
        <f>W204*J204</f>
        <v>0</v>
      </c>
      <c r="Y204" s="138">
        <v>0</v>
      </c>
      <c r="Z204" s="139">
        <f>Y204*J204</f>
        <v>0</v>
      </c>
    </row>
    <row r="205" spans="1:26" s="141" customFormat="1" ht="20.45" customHeight="1" x14ac:dyDescent="0.3">
      <c r="A205" s="142"/>
      <c r="B205" s="143"/>
      <c r="C205" s="143"/>
      <c r="D205" s="144"/>
      <c r="E205" s="230" t="s">
        <v>209</v>
      </c>
      <c r="F205" s="230"/>
      <c r="G205" s="230"/>
      <c r="H205" s="230"/>
      <c r="I205" s="143"/>
      <c r="J205" s="145">
        <v>0.999</v>
      </c>
      <c r="K205" s="143"/>
      <c r="L205" s="143"/>
      <c r="M205" s="143"/>
      <c r="N205" s="143"/>
      <c r="O205" s="143"/>
      <c r="P205" s="143"/>
      <c r="Q205" s="146"/>
      <c r="S205" s="147"/>
      <c r="T205" s="143"/>
      <c r="U205" s="143"/>
      <c r="V205" s="143"/>
      <c r="W205" s="143"/>
      <c r="X205" s="143"/>
      <c r="Y205" s="143"/>
      <c r="Z205" s="148"/>
    </row>
    <row r="206" spans="1:26" s="19" customFormat="1" ht="28.9" customHeight="1" x14ac:dyDescent="0.3">
      <c r="A206" s="131"/>
      <c r="B206" s="132">
        <v>17</v>
      </c>
      <c r="C206" s="132" t="s">
        <v>143</v>
      </c>
      <c r="D206" s="133" t="s">
        <v>211</v>
      </c>
      <c r="E206" s="222" t="s">
        <v>212</v>
      </c>
      <c r="F206" s="222"/>
      <c r="G206" s="222"/>
      <c r="H206" s="222"/>
      <c r="I206" s="134" t="s">
        <v>151</v>
      </c>
      <c r="J206" s="135">
        <v>13.986000000000001</v>
      </c>
      <c r="K206" s="221"/>
      <c r="L206" s="221"/>
      <c r="M206" s="221">
        <f>ROUND(K206*J206,2)</f>
        <v>0</v>
      </c>
      <c r="N206" s="221"/>
      <c r="O206" s="221"/>
      <c r="P206" s="221"/>
      <c r="Q206" s="136"/>
      <c r="S206" s="137"/>
      <c r="T206" s="30" t="s">
        <v>42</v>
      </c>
      <c r="U206" s="138">
        <v>6.0000000000000001E-3</v>
      </c>
      <c r="V206" s="138">
        <f>U206*J206</f>
        <v>8.3916000000000004E-2</v>
      </c>
      <c r="W206" s="138">
        <v>0</v>
      </c>
      <c r="X206" s="138">
        <f>W206*J206</f>
        <v>0</v>
      </c>
      <c r="Y206" s="138">
        <v>0</v>
      </c>
      <c r="Z206" s="139">
        <f>Y206*J206</f>
        <v>0</v>
      </c>
    </row>
    <row r="207" spans="1:26" s="149" customFormat="1" ht="20.45" customHeight="1" x14ac:dyDescent="0.3">
      <c r="A207" s="150"/>
      <c r="B207" s="151"/>
      <c r="C207" s="151"/>
      <c r="D207" s="152"/>
      <c r="E207" s="226" t="s">
        <v>213</v>
      </c>
      <c r="F207" s="226"/>
      <c r="G207" s="226"/>
      <c r="H207" s="226"/>
      <c r="I207" s="151"/>
      <c r="J207" s="152"/>
      <c r="K207" s="151"/>
      <c r="L207" s="151"/>
      <c r="M207" s="151"/>
      <c r="N207" s="151"/>
      <c r="O207" s="151"/>
      <c r="P207" s="151"/>
      <c r="Q207" s="153"/>
      <c r="S207" s="154"/>
      <c r="T207" s="151"/>
      <c r="U207" s="151"/>
      <c r="V207" s="151"/>
      <c r="W207" s="151"/>
      <c r="X207" s="151"/>
      <c r="Y207" s="151"/>
      <c r="Z207" s="155"/>
    </row>
    <row r="208" spans="1:26" s="141" customFormat="1" ht="20.45" customHeight="1" x14ac:dyDescent="0.3">
      <c r="A208" s="142"/>
      <c r="B208" s="143"/>
      <c r="C208" s="143"/>
      <c r="D208" s="144"/>
      <c r="E208" s="224" t="s">
        <v>214</v>
      </c>
      <c r="F208" s="224"/>
      <c r="G208" s="224"/>
      <c r="H208" s="224"/>
      <c r="I208" s="143"/>
      <c r="J208" s="145">
        <v>13.986000000000001</v>
      </c>
      <c r="K208" s="143"/>
      <c r="L208" s="143"/>
      <c r="M208" s="143"/>
      <c r="N208" s="143"/>
      <c r="O208" s="143"/>
      <c r="P208" s="143"/>
      <c r="Q208" s="146"/>
      <c r="S208" s="147"/>
      <c r="T208" s="143"/>
      <c r="U208" s="143"/>
      <c r="V208" s="143"/>
      <c r="W208" s="143"/>
      <c r="X208" s="143"/>
      <c r="Y208" s="143"/>
      <c r="Z208" s="148"/>
    </row>
    <row r="209" spans="1:26" s="19" customFormat="1" ht="28.9" customHeight="1" x14ac:dyDescent="0.3">
      <c r="A209" s="131"/>
      <c r="B209" s="132">
        <v>18</v>
      </c>
      <c r="C209" s="132" t="s">
        <v>143</v>
      </c>
      <c r="D209" s="133" t="s">
        <v>215</v>
      </c>
      <c r="E209" s="222" t="s">
        <v>216</v>
      </c>
      <c r="F209" s="222"/>
      <c r="G209" s="222"/>
      <c r="H209" s="222"/>
      <c r="I209" s="134" t="s">
        <v>151</v>
      </c>
      <c r="J209" s="135">
        <v>0.89900000000000002</v>
      </c>
      <c r="K209" s="221"/>
      <c r="L209" s="221"/>
      <c r="M209" s="221">
        <f>ROUND(K209*J209,2)</f>
        <v>0</v>
      </c>
      <c r="N209" s="221"/>
      <c r="O209" s="221"/>
      <c r="P209" s="221"/>
      <c r="Q209" s="136"/>
      <c r="S209" s="137"/>
      <c r="T209" s="30" t="s">
        <v>42</v>
      </c>
      <c r="U209" s="138">
        <v>0</v>
      </c>
      <c r="V209" s="138">
        <f>U209*J209</f>
        <v>0</v>
      </c>
      <c r="W209" s="138">
        <v>0</v>
      </c>
      <c r="X209" s="138">
        <f>W209*J209</f>
        <v>0</v>
      </c>
      <c r="Y209" s="138">
        <v>0</v>
      </c>
      <c r="Z209" s="139">
        <f>Y209*J209</f>
        <v>0</v>
      </c>
    </row>
    <row r="210" spans="1:26" s="185" customFormat="1" ht="29.85" customHeight="1" x14ac:dyDescent="0.3">
      <c r="A210" s="186"/>
      <c r="B210" s="187"/>
      <c r="C210" s="188" t="s">
        <v>116</v>
      </c>
      <c r="D210" s="188"/>
      <c r="E210" s="188"/>
      <c r="F210" s="188"/>
      <c r="G210" s="188"/>
      <c r="H210" s="188"/>
      <c r="I210" s="188"/>
      <c r="J210" s="188"/>
      <c r="K210" s="188"/>
      <c r="L210" s="188"/>
      <c r="M210" s="223">
        <f>M211</f>
        <v>0</v>
      </c>
      <c r="N210" s="223"/>
      <c r="O210" s="223"/>
      <c r="P210" s="223"/>
      <c r="Q210" s="189"/>
      <c r="S210" s="190"/>
      <c r="T210" s="187"/>
      <c r="U210" s="187"/>
      <c r="V210" s="191">
        <f>V211</f>
        <v>2.6225499999999999</v>
      </c>
      <c r="W210" s="187"/>
      <c r="X210" s="191">
        <f>X211</f>
        <v>0</v>
      </c>
      <c r="Y210" s="187"/>
      <c r="Z210" s="192">
        <f>Z211</f>
        <v>0</v>
      </c>
    </row>
    <row r="211" spans="1:26" s="19" customFormat="1" ht="20.45" customHeight="1" x14ac:dyDescent="0.3">
      <c r="A211" s="131"/>
      <c r="B211" s="132">
        <v>19</v>
      </c>
      <c r="C211" s="132" t="s">
        <v>143</v>
      </c>
      <c r="D211" s="133" t="s">
        <v>217</v>
      </c>
      <c r="E211" s="222" t="s">
        <v>218</v>
      </c>
      <c r="F211" s="222"/>
      <c r="G211" s="222"/>
      <c r="H211" s="222"/>
      <c r="I211" s="134" t="s">
        <v>151</v>
      </c>
      <c r="J211" s="135">
        <v>0.63500000000000001</v>
      </c>
      <c r="K211" s="221"/>
      <c r="L211" s="221"/>
      <c r="M211" s="221">
        <f>ROUND(K211*J211,2)</f>
        <v>0</v>
      </c>
      <c r="N211" s="221"/>
      <c r="O211" s="221"/>
      <c r="P211" s="221"/>
      <c r="Q211" s="136"/>
      <c r="S211" s="137"/>
      <c r="T211" s="30" t="s">
        <v>42</v>
      </c>
      <c r="U211" s="138">
        <v>4.13</v>
      </c>
      <c r="V211" s="138">
        <f>U211*J211</f>
        <v>2.6225499999999999</v>
      </c>
      <c r="W211" s="138">
        <v>0</v>
      </c>
      <c r="X211" s="138">
        <f>W211*J211</f>
        <v>0</v>
      </c>
      <c r="Y211" s="138">
        <v>0</v>
      </c>
      <c r="Z211" s="139">
        <f>Y211*J211</f>
        <v>0</v>
      </c>
    </row>
    <row r="212" spans="1:26" s="185" customFormat="1" ht="37.35" customHeight="1" x14ac:dyDescent="0.35">
      <c r="A212" s="186"/>
      <c r="B212" s="187"/>
      <c r="C212" s="193" t="s">
        <v>117</v>
      </c>
      <c r="D212" s="193"/>
      <c r="E212" s="193"/>
      <c r="F212" s="193"/>
      <c r="G212" s="193"/>
      <c r="H212" s="193"/>
      <c r="I212" s="193"/>
      <c r="J212" s="193"/>
      <c r="K212" s="193"/>
      <c r="L212" s="193"/>
      <c r="M212" s="236">
        <f>M213+M231+M247+M249+M276+M287+M329+M369+M374+M396+M404</f>
        <v>0</v>
      </c>
      <c r="N212" s="236"/>
      <c r="O212" s="236"/>
      <c r="P212" s="236"/>
      <c r="Q212" s="189"/>
      <c r="S212" s="190"/>
      <c r="T212" s="187"/>
      <c r="U212" s="187"/>
      <c r="V212" s="191">
        <f>V213+V231+V249+V276+V287+V329+V369+V374+V396</f>
        <v>119.29550400000001</v>
      </c>
      <c r="W212" s="187"/>
      <c r="X212" s="191">
        <f>X213+X231+X249+X276+X287+X329+X369+X374+X396</f>
        <v>0.41226576300000001</v>
      </c>
      <c r="Y212" s="187"/>
      <c r="Z212" s="192">
        <f>Z213+Z231+Z249+Z276+Z287+Z329+Z369+Z374+Z396</f>
        <v>0.62766144000000001</v>
      </c>
    </row>
    <row r="213" spans="1:26" s="185" customFormat="1" ht="19.899999999999999" customHeight="1" x14ac:dyDescent="0.3">
      <c r="A213" s="186"/>
      <c r="B213" s="187"/>
      <c r="C213" s="188" t="s">
        <v>118</v>
      </c>
      <c r="D213" s="188"/>
      <c r="E213" s="188"/>
      <c r="F213" s="188"/>
      <c r="G213" s="188"/>
      <c r="H213" s="188"/>
      <c r="I213" s="188"/>
      <c r="J213" s="188"/>
      <c r="K213" s="188"/>
      <c r="L213" s="188"/>
      <c r="M213" s="229">
        <f>SUM(M214:P230)</f>
        <v>0</v>
      </c>
      <c r="N213" s="229"/>
      <c r="O213" s="229"/>
      <c r="P213" s="229"/>
      <c r="Q213" s="189"/>
      <c r="S213" s="190"/>
      <c r="T213" s="187"/>
      <c r="U213" s="187"/>
      <c r="V213" s="191">
        <f>SUM(V214:V230)</f>
        <v>9.5922000000000007E-2</v>
      </c>
      <c r="W213" s="187"/>
      <c r="X213" s="191">
        <f>SUM(X214:X230)</f>
        <v>3.5099999999999997E-3</v>
      </c>
      <c r="Y213" s="187"/>
      <c r="Z213" s="192">
        <f>SUM(Z214:Z230)</f>
        <v>0</v>
      </c>
    </row>
    <row r="214" spans="1:26" s="19" customFormat="1" ht="28.9" customHeight="1" x14ac:dyDescent="0.3">
      <c r="A214" s="131"/>
      <c r="B214" s="132">
        <v>20</v>
      </c>
      <c r="C214" s="132" t="s">
        <v>143</v>
      </c>
      <c r="D214" s="133" t="s">
        <v>219</v>
      </c>
      <c r="E214" s="222" t="s">
        <v>220</v>
      </c>
      <c r="F214" s="222"/>
      <c r="G214" s="222"/>
      <c r="H214" s="222"/>
      <c r="I214" s="134" t="s">
        <v>159</v>
      </c>
      <c r="J214" s="135">
        <v>2.5049999999999999</v>
      </c>
      <c r="K214" s="221"/>
      <c r="L214" s="221"/>
      <c r="M214" s="221">
        <f>ROUND(K214*J214,2)</f>
        <v>0</v>
      </c>
      <c r="N214" s="221"/>
      <c r="O214" s="221"/>
      <c r="P214" s="221"/>
      <c r="Q214" s="136"/>
      <c r="S214" s="137"/>
      <c r="T214" s="30" t="s">
        <v>42</v>
      </c>
      <c r="U214" s="138">
        <v>2.4E-2</v>
      </c>
      <c r="V214" s="138">
        <f>U214*J214</f>
        <v>6.012E-2</v>
      </c>
      <c r="W214" s="138">
        <v>0</v>
      </c>
      <c r="X214" s="138">
        <f>W214*J214</f>
        <v>0</v>
      </c>
      <c r="Y214" s="138">
        <v>0</v>
      </c>
      <c r="Z214" s="139">
        <f>Y214*J214</f>
        <v>0</v>
      </c>
    </row>
    <row r="215" spans="1:26" s="149" customFormat="1" ht="20.45" customHeight="1" x14ac:dyDescent="0.3">
      <c r="A215" s="150"/>
      <c r="B215" s="151"/>
      <c r="C215" s="151"/>
      <c r="D215" s="152"/>
      <c r="E215" s="226" t="s">
        <v>152</v>
      </c>
      <c r="F215" s="226"/>
      <c r="G215" s="226"/>
      <c r="H215" s="226"/>
      <c r="I215" s="151"/>
      <c r="J215" s="152"/>
      <c r="K215" s="151"/>
      <c r="L215" s="151"/>
      <c r="M215" s="151"/>
      <c r="N215" s="151"/>
      <c r="O215" s="151"/>
      <c r="P215" s="151"/>
      <c r="Q215" s="153"/>
      <c r="S215" s="154"/>
      <c r="T215" s="151"/>
      <c r="U215" s="151"/>
      <c r="V215" s="151"/>
      <c r="W215" s="151"/>
      <c r="X215" s="151"/>
      <c r="Y215" s="151"/>
      <c r="Z215" s="155"/>
    </row>
    <row r="216" spans="1:26" s="149" customFormat="1" ht="20.45" customHeight="1" x14ac:dyDescent="0.3">
      <c r="A216" s="150"/>
      <c r="B216" s="151"/>
      <c r="C216" s="151"/>
      <c r="D216" s="152"/>
      <c r="E216" s="227" t="s">
        <v>221</v>
      </c>
      <c r="F216" s="227"/>
      <c r="G216" s="227"/>
      <c r="H216" s="227"/>
      <c r="I216" s="151"/>
      <c r="J216" s="152"/>
      <c r="K216" s="151"/>
      <c r="L216" s="151"/>
      <c r="M216" s="151"/>
      <c r="N216" s="151"/>
      <c r="O216" s="151"/>
      <c r="P216" s="151"/>
      <c r="Q216" s="153"/>
      <c r="S216" s="154"/>
      <c r="T216" s="151"/>
      <c r="U216" s="151"/>
      <c r="V216" s="151"/>
      <c r="W216" s="151"/>
      <c r="X216" s="151"/>
      <c r="Y216" s="151"/>
      <c r="Z216" s="155"/>
    </row>
    <row r="217" spans="1:26" s="141" customFormat="1" ht="20.45" customHeight="1" x14ac:dyDescent="0.3">
      <c r="A217" s="142"/>
      <c r="B217" s="143"/>
      <c r="C217" s="143"/>
      <c r="D217" s="144"/>
      <c r="E217" s="224" t="s">
        <v>162</v>
      </c>
      <c r="F217" s="224"/>
      <c r="G217" s="224"/>
      <c r="H217" s="224"/>
      <c r="I217" s="143"/>
      <c r="J217" s="145">
        <v>1.02</v>
      </c>
      <c r="K217" s="143"/>
      <c r="L217" s="143"/>
      <c r="M217" s="143"/>
      <c r="N217" s="143"/>
      <c r="O217" s="143"/>
      <c r="P217" s="143"/>
      <c r="Q217" s="146"/>
      <c r="S217" s="147"/>
      <c r="T217" s="143"/>
      <c r="U217" s="143"/>
      <c r="V217" s="143"/>
      <c r="W217" s="143"/>
      <c r="X217" s="143"/>
      <c r="Y217" s="143"/>
      <c r="Z217" s="148"/>
    </row>
    <row r="218" spans="1:26" s="141" customFormat="1" ht="20.45" customHeight="1" x14ac:dyDescent="0.3">
      <c r="A218" s="142"/>
      <c r="B218" s="143"/>
      <c r="C218" s="143"/>
      <c r="D218" s="144"/>
      <c r="E218" s="224" t="s">
        <v>222</v>
      </c>
      <c r="F218" s="224"/>
      <c r="G218" s="224"/>
      <c r="H218" s="224"/>
      <c r="I218" s="143"/>
      <c r="J218" s="145">
        <v>1.4850000000000001</v>
      </c>
      <c r="K218" s="143"/>
      <c r="L218" s="143"/>
      <c r="M218" s="143"/>
      <c r="N218" s="143"/>
      <c r="O218" s="143"/>
      <c r="P218" s="143"/>
      <c r="Q218" s="146"/>
      <c r="S218" s="147"/>
      <c r="T218" s="143"/>
      <c r="U218" s="143"/>
      <c r="V218" s="143"/>
      <c r="W218" s="143"/>
      <c r="X218" s="143"/>
      <c r="Y218" s="143"/>
      <c r="Z218" s="148"/>
    </row>
    <row r="219" spans="1:26" s="157" customFormat="1" ht="20.45" customHeight="1" x14ac:dyDescent="0.3">
      <c r="A219" s="158"/>
      <c r="B219" s="159"/>
      <c r="C219" s="159"/>
      <c r="D219" s="160"/>
      <c r="E219" s="225" t="s">
        <v>155</v>
      </c>
      <c r="F219" s="225"/>
      <c r="G219" s="225"/>
      <c r="H219" s="225"/>
      <c r="I219" s="159"/>
      <c r="J219" s="161">
        <v>2.5049999999999999</v>
      </c>
      <c r="K219" s="159"/>
      <c r="L219" s="159"/>
      <c r="M219" s="159"/>
      <c r="N219" s="159"/>
      <c r="O219" s="159"/>
      <c r="P219" s="159"/>
      <c r="Q219" s="162"/>
      <c r="S219" s="163"/>
      <c r="T219" s="159"/>
      <c r="U219" s="159"/>
      <c r="V219" s="159"/>
      <c r="W219" s="159"/>
      <c r="X219" s="159"/>
      <c r="Y219" s="159"/>
      <c r="Z219" s="164"/>
    </row>
    <row r="220" spans="1:26" s="19" customFormat="1" ht="20.45" customHeight="1" x14ac:dyDescent="0.3">
      <c r="A220" s="131"/>
      <c r="B220" s="132">
        <v>21</v>
      </c>
      <c r="C220" s="132" t="s">
        <v>143</v>
      </c>
      <c r="D220" s="133" t="s">
        <v>223</v>
      </c>
      <c r="E220" s="222" t="s">
        <v>224</v>
      </c>
      <c r="F220" s="222"/>
      <c r="G220" s="222"/>
      <c r="H220" s="222"/>
      <c r="I220" s="134" t="s">
        <v>159</v>
      </c>
      <c r="J220" s="135">
        <v>0.66300000000000003</v>
      </c>
      <c r="K220" s="221"/>
      <c r="L220" s="221"/>
      <c r="M220" s="221">
        <f>ROUND(K220*J220,2)</f>
        <v>0</v>
      </c>
      <c r="N220" s="221"/>
      <c r="O220" s="221"/>
      <c r="P220" s="221"/>
      <c r="Q220" s="136"/>
      <c r="S220" s="137"/>
      <c r="T220" s="30" t="s">
        <v>42</v>
      </c>
      <c r="U220" s="138">
        <v>5.3999999999999999E-2</v>
      </c>
      <c r="V220" s="138">
        <f>U220*J220</f>
        <v>3.5802E-2</v>
      </c>
      <c r="W220" s="138">
        <v>0</v>
      </c>
      <c r="X220" s="138">
        <f>W220*J220</f>
        <v>0</v>
      </c>
      <c r="Y220" s="138">
        <v>0</v>
      </c>
      <c r="Z220" s="139">
        <f>Y220*J220</f>
        <v>0</v>
      </c>
    </row>
    <row r="221" spans="1:26" s="149" customFormat="1" ht="20.45" customHeight="1" x14ac:dyDescent="0.3">
      <c r="A221" s="150"/>
      <c r="B221" s="151"/>
      <c r="C221" s="151"/>
      <c r="D221" s="152"/>
      <c r="E221" s="226" t="s">
        <v>152</v>
      </c>
      <c r="F221" s="226"/>
      <c r="G221" s="226"/>
      <c r="H221" s="226"/>
      <c r="I221" s="151"/>
      <c r="J221" s="152"/>
      <c r="K221" s="151"/>
      <c r="L221" s="151"/>
      <c r="M221" s="151"/>
      <c r="N221" s="151"/>
      <c r="O221" s="151"/>
      <c r="P221" s="151"/>
      <c r="Q221" s="153"/>
      <c r="S221" s="154"/>
      <c r="T221" s="151"/>
      <c r="U221" s="151"/>
      <c r="V221" s="151"/>
      <c r="W221" s="151"/>
      <c r="X221" s="151"/>
      <c r="Y221" s="151"/>
      <c r="Z221" s="155"/>
    </row>
    <row r="222" spans="1:26" s="149" customFormat="1" ht="20.45" customHeight="1" x14ac:dyDescent="0.3">
      <c r="A222" s="150"/>
      <c r="B222" s="151"/>
      <c r="C222" s="151"/>
      <c r="D222" s="152"/>
      <c r="E222" s="227" t="s">
        <v>225</v>
      </c>
      <c r="F222" s="227"/>
      <c r="G222" s="227"/>
      <c r="H222" s="227"/>
      <c r="I222" s="151"/>
      <c r="J222" s="152"/>
      <c r="K222" s="151"/>
      <c r="L222" s="151"/>
      <c r="M222" s="151"/>
      <c r="N222" s="151"/>
      <c r="O222" s="151"/>
      <c r="P222" s="151"/>
      <c r="Q222" s="153"/>
      <c r="S222" s="154"/>
      <c r="T222" s="151"/>
      <c r="U222" s="151"/>
      <c r="V222" s="151"/>
      <c r="W222" s="151"/>
      <c r="X222" s="151"/>
      <c r="Y222" s="151"/>
      <c r="Z222" s="155"/>
    </row>
    <row r="223" spans="1:26" s="141" customFormat="1" ht="20.45" customHeight="1" x14ac:dyDescent="0.3">
      <c r="A223" s="142"/>
      <c r="B223" s="143"/>
      <c r="C223" s="143"/>
      <c r="D223" s="144"/>
      <c r="E223" s="224" t="s">
        <v>226</v>
      </c>
      <c r="F223" s="224"/>
      <c r="G223" s="224"/>
      <c r="H223" s="224"/>
      <c r="I223" s="143"/>
      <c r="J223" s="145">
        <v>0.33</v>
      </c>
      <c r="K223" s="143"/>
      <c r="L223" s="143"/>
      <c r="M223" s="143"/>
      <c r="N223" s="143"/>
      <c r="O223" s="143"/>
      <c r="P223" s="143"/>
      <c r="Q223" s="146"/>
      <c r="S223" s="147"/>
      <c r="T223" s="143"/>
      <c r="U223" s="143"/>
      <c r="V223" s="143"/>
      <c r="W223" s="143"/>
      <c r="X223" s="143"/>
      <c r="Y223" s="143"/>
      <c r="Z223" s="148"/>
    </row>
    <row r="224" spans="1:26" s="141" customFormat="1" ht="20.45" customHeight="1" x14ac:dyDescent="0.3">
      <c r="A224" s="142"/>
      <c r="B224" s="143"/>
      <c r="C224" s="143"/>
      <c r="D224" s="144"/>
      <c r="E224" s="224" t="s">
        <v>227</v>
      </c>
      <c r="F224" s="224"/>
      <c r="G224" s="224"/>
      <c r="H224" s="224"/>
      <c r="I224" s="143"/>
      <c r="J224" s="145">
        <v>0.15</v>
      </c>
      <c r="K224" s="143"/>
      <c r="L224" s="143"/>
      <c r="M224" s="143"/>
      <c r="N224" s="143"/>
      <c r="O224" s="143"/>
      <c r="P224" s="143"/>
      <c r="Q224" s="146"/>
      <c r="S224" s="147"/>
      <c r="T224" s="143"/>
      <c r="U224" s="143"/>
      <c r="V224" s="143"/>
      <c r="W224" s="143"/>
      <c r="X224" s="143"/>
      <c r="Y224" s="143"/>
      <c r="Z224" s="148"/>
    </row>
    <row r="225" spans="1:26" s="141" customFormat="1" ht="20.45" customHeight="1" x14ac:dyDescent="0.3">
      <c r="A225" s="142"/>
      <c r="B225" s="143"/>
      <c r="C225" s="143"/>
      <c r="D225" s="144"/>
      <c r="E225" s="224" t="s">
        <v>228</v>
      </c>
      <c r="F225" s="224"/>
      <c r="G225" s="224"/>
      <c r="H225" s="224"/>
      <c r="I225" s="143"/>
      <c r="J225" s="145">
        <v>0.183</v>
      </c>
      <c r="K225" s="143"/>
      <c r="L225" s="143"/>
      <c r="M225" s="143"/>
      <c r="N225" s="143"/>
      <c r="O225" s="143"/>
      <c r="P225" s="143"/>
      <c r="Q225" s="146"/>
      <c r="S225" s="147"/>
      <c r="T225" s="143"/>
      <c r="U225" s="143"/>
      <c r="V225" s="143"/>
      <c r="W225" s="143"/>
      <c r="X225" s="143"/>
      <c r="Y225" s="143"/>
      <c r="Z225" s="148"/>
    </row>
    <row r="226" spans="1:26" s="157" customFormat="1" ht="20.45" customHeight="1" x14ac:dyDescent="0.3">
      <c r="A226" s="158"/>
      <c r="B226" s="159"/>
      <c r="C226" s="159"/>
      <c r="D226" s="160"/>
      <c r="E226" s="225" t="s">
        <v>155</v>
      </c>
      <c r="F226" s="225"/>
      <c r="G226" s="225"/>
      <c r="H226" s="225"/>
      <c r="I226" s="159"/>
      <c r="J226" s="161">
        <v>0.66300000000000003</v>
      </c>
      <c r="K226" s="159"/>
      <c r="L226" s="159"/>
      <c r="M226" s="159"/>
      <c r="N226" s="159"/>
      <c r="O226" s="159"/>
      <c r="P226" s="159"/>
      <c r="Q226" s="162"/>
      <c r="S226" s="163"/>
      <c r="T226" s="159"/>
      <c r="U226" s="159"/>
      <c r="V226" s="159"/>
      <c r="W226" s="159"/>
      <c r="X226" s="159"/>
      <c r="Y226" s="159"/>
      <c r="Z226" s="164"/>
    </row>
    <row r="227" spans="1:26" s="19" customFormat="1" ht="40.15" customHeight="1" x14ac:dyDescent="0.3">
      <c r="A227" s="131"/>
      <c r="B227" s="174">
        <v>22</v>
      </c>
      <c r="C227" s="174" t="s">
        <v>229</v>
      </c>
      <c r="D227" s="175" t="s">
        <v>230</v>
      </c>
      <c r="E227" s="231" t="s">
        <v>231</v>
      </c>
      <c r="F227" s="231"/>
      <c r="G227" s="231"/>
      <c r="H227" s="231"/>
      <c r="I227" s="176" t="s">
        <v>232</v>
      </c>
      <c r="J227" s="177">
        <v>3.51</v>
      </c>
      <c r="K227" s="232"/>
      <c r="L227" s="232"/>
      <c r="M227" s="232">
        <f>ROUND(K227*J227,2)</f>
        <v>0</v>
      </c>
      <c r="N227" s="232"/>
      <c r="O227" s="232"/>
      <c r="P227" s="232"/>
      <c r="Q227" s="136"/>
      <c r="S227" s="137"/>
      <c r="T227" s="30" t="s">
        <v>42</v>
      </c>
      <c r="U227" s="138">
        <v>0</v>
      </c>
      <c r="V227" s="138">
        <f>U227*J227</f>
        <v>0</v>
      </c>
      <c r="W227" s="138">
        <v>1E-3</v>
      </c>
      <c r="X227" s="138">
        <f>W227*J227</f>
        <v>3.5099999999999997E-3</v>
      </c>
      <c r="Y227" s="138">
        <v>0</v>
      </c>
      <c r="Z227" s="139">
        <f>Y227*J227</f>
        <v>0</v>
      </c>
    </row>
    <row r="228" spans="1:26" s="19" customFormat="1" ht="108.6" customHeight="1" x14ac:dyDescent="0.3">
      <c r="A228" s="20"/>
      <c r="B228" s="21"/>
      <c r="C228" s="21"/>
      <c r="D228" s="21"/>
      <c r="E228" s="235" t="s">
        <v>365</v>
      </c>
      <c r="F228" s="235"/>
      <c r="G228" s="235"/>
      <c r="H228" s="235"/>
      <c r="I228" s="21"/>
      <c r="J228" s="21"/>
      <c r="K228" s="21"/>
      <c r="L228" s="21"/>
      <c r="M228" s="21"/>
      <c r="N228" s="21"/>
      <c r="O228" s="21"/>
      <c r="P228" s="21"/>
      <c r="Q228" s="22"/>
      <c r="S228" s="165"/>
      <c r="T228" s="21"/>
      <c r="U228" s="21"/>
      <c r="V228" s="21"/>
      <c r="W228" s="21"/>
      <c r="X228" s="21"/>
      <c r="Y228" s="21"/>
      <c r="Z228" s="62"/>
    </row>
    <row r="229" spans="1:26" s="141" customFormat="1" ht="20.45" customHeight="1" x14ac:dyDescent="0.3">
      <c r="A229" s="142"/>
      <c r="B229" s="143"/>
      <c r="C229" s="143"/>
      <c r="D229" s="144"/>
      <c r="E229" s="224" t="s">
        <v>233</v>
      </c>
      <c r="F229" s="224"/>
      <c r="G229" s="224"/>
      <c r="H229" s="224"/>
      <c r="I229" s="143"/>
      <c r="J229" s="145">
        <v>3.51</v>
      </c>
      <c r="K229" s="143"/>
      <c r="L229" s="143"/>
      <c r="M229" s="143"/>
      <c r="N229" s="143"/>
      <c r="O229" s="143"/>
      <c r="P229" s="143"/>
      <c r="Q229" s="146"/>
      <c r="S229" s="147"/>
      <c r="T229" s="143"/>
      <c r="U229" s="143"/>
      <c r="V229" s="143"/>
      <c r="W229" s="143"/>
      <c r="X229" s="143"/>
      <c r="Y229" s="143"/>
      <c r="Z229" s="148"/>
    </row>
    <row r="230" spans="1:26" s="19" customFormat="1" ht="28.9" customHeight="1" x14ac:dyDescent="0.3">
      <c r="A230" s="131"/>
      <c r="B230" s="132">
        <v>23</v>
      </c>
      <c r="C230" s="132" t="s">
        <v>143</v>
      </c>
      <c r="D230" s="133" t="s">
        <v>234</v>
      </c>
      <c r="E230" s="222" t="s">
        <v>235</v>
      </c>
      <c r="F230" s="222"/>
      <c r="G230" s="222"/>
      <c r="H230" s="222"/>
      <c r="I230" s="134" t="s">
        <v>236</v>
      </c>
      <c r="J230" s="135">
        <v>30.486999999999998</v>
      </c>
      <c r="K230" s="221"/>
      <c r="L230" s="221"/>
      <c r="M230" s="221">
        <f>ROUND(K230*J230,2)</f>
        <v>0</v>
      </c>
      <c r="N230" s="221"/>
      <c r="O230" s="221"/>
      <c r="P230" s="221"/>
      <c r="Q230" s="136"/>
      <c r="S230" s="137"/>
      <c r="T230" s="30" t="s">
        <v>42</v>
      </c>
      <c r="U230" s="138">
        <v>0</v>
      </c>
      <c r="V230" s="138">
        <f>U230*J230</f>
        <v>0</v>
      </c>
      <c r="W230" s="138">
        <v>0</v>
      </c>
      <c r="X230" s="138">
        <f>W230*J230</f>
        <v>0</v>
      </c>
      <c r="Y230" s="138">
        <v>0</v>
      </c>
      <c r="Z230" s="139">
        <f>Y230*J230</f>
        <v>0</v>
      </c>
    </row>
    <row r="231" spans="1:26" s="185" customFormat="1" ht="29.85" customHeight="1" x14ac:dyDescent="0.3">
      <c r="A231" s="186"/>
      <c r="B231" s="187"/>
      <c r="C231" s="188" t="s">
        <v>119</v>
      </c>
      <c r="D231" s="188"/>
      <c r="E231" s="188"/>
      <c r="F231" s="188"/>
      <c r="G231" s="188"/>
      <c r="H231" s="188"/>
      <c r="I231" s="188"/>
      <c r="J231" s="188"/>
      <c r="K231" s="188"/>
      <c r="L231" s="188"/>
      <c r="M231" s="223">
        <f>SUM(M232:P246)</f>
        <v>0</v>
      </c>
      <c r="N231" s="223"/>
      <c r="O231" s="223"/>
      <c r="P231" s="223"/>
      <c r="Q231" s="189"/>
      <c r="S231" s="190"/>
      <c r="T231" s="187"/>
      <c r="U231" s="187"/>
      <c r="V231" s="191">
        <f>SUM(V232:V246)</f>
        <v>0.22067999999999999</v>
      </c>
      <c r="W231" s="187"/>
      <c r="X231" s="191">
        <f>SUM(X232:X246)</f>
        <v>5.3600000000000002E-3</v>
      </c>
      <c r="Y231" s="187"/>
      <c r="Z231" s="192">
        <f>SUM(Z232:Z246)</f>
        <v>8.5169999999999985E-3</v>
      </c>
    </row>
    <row r="232" spans="1:26" s="19" customFormat="1" ht="28.9" customHeight="1" x14ac:dyDescent="0.3">
      <c r="A232" s="131"/>
      <c r="B232" s="132">
        <v>24</v>
      </c>
      <c r="C232" s="132" t="s">
        <v>143</v>
      </c>
      <c r="D232" s="133" t="s">
        <v>237</v>
      </c>
      <c r="E232" s="222" t="s">
        <v>238</v>
      </c>
      <c r="F232" s="222"/>
      <c r="G232" s="222"/>
      <c r="H232" s="222"/>
      <c r="I232" s="134" t="s">
        <v>159</v>
      </c>
      <c r="J232" s="135">
        <v>2.5049999999999999</v>
      </c>
      <c r="K232" s="221"/>
      <c r="L232" s="221"/>
      <c r="M232" s="221">
        <f>ROUND(K232*J232,2)</f>
        <v>0</v>
      </c>
      <c r="N232" s="221"/>
      <c r="O232" s="221"/>
      <c r="P232" s="221"/>
      <c r="Q232" s="136"/>
      <c r="S232" s="137"/>
      <c r="T232" s="30" t="s">
        <v>42</v>
      </c>
      <c r="U232" s="138">
        <v>5.6000000000000001E-2</v>
      </c>
      <c r="V232" s="138">
        <f>U232*J232</f>
        <v>0.14027999999999999</v>
      </c>
      <c r="W232" s="138">
        <v>0</v>
      </c>
      <c r="X232" s="138">
        <f>W232*J232</f>
        <v>0</v>
      </c>
      <c r="Y232" s="138">
        <v>3.3999999999999998E-3</v>
      </c>
      <c r="Z232" s="139">
        <f>Y232*J232</f>
        <v>8.5169999999999985E-3</v>
      </c>
    </row>
    <row r="233" spans="1:26" s="149" customFormat="1" ht="20.45" customHeight="1" x14ac:dyDescent="0.3">
      <c r="A233" s="150"/>
      <c r="B233" s="151"/>
      <c r="C233" s="151"/>
      <c r="D233" s="152"/>
      <c r="E233" s="226" t="s">
        <v>152</v>
      </c>
      <c r="F233" s="226"/>
      <c r="G233" s="226"/>
      <c r="H233" s="226"/>
      <c r="I233" s="151"/>
      <c r="J233" s="152"/>
      <c r="K233" s="151"/>
      <c r="L233" s="151"/>
      <c r="M233" s="151"/>
      <c r="N233" s="151"/>
      <c r="O233" s="151"/>
      <c r="P233" s="151"/>
      <c r="Q233" s="153"/>
      <c r="S233" s="154"/>
      <c r="T233" s="151"/>
      <c r="U233" s="151"/>
      <c r="V233" s="151"/>
      <c r="W233" s="151"/>
      <c r="X233" s="151"/>
      <c r="Y233" s="151"/>
      <c r="Z233" s="155"/>
    </row>
    <row r="234" spans="1:26" s="141" customFormat="1" ht="20.45" customHeight="1" x14ac:dyDescent="0.3">
      <c r="A234" s="142"/>
      <c r="B234" s="143"/>
      <c r="C234" s="143"/>
      <c r="D234" s="144"/>
      <c r="E234" s="224" t="s">
        <v>239</v>
      </c>
      <c r="F234" s="224"/>
      <c r="G234" s="224"/>
      <c r="H234" s="224"/>
      <c r="I234" s="143"/>
      <c r="J234" s="145">
        <v>0.82499999999999996</v>
      </c>
      <c r="K234" s="143"/>
      <c r="L234" s="143"/>
      <c r="M234" s="143"/>
      <c r="N234" s="143"/>
      <c r="O234" s="143"/>
      <c r="P234" s="143"/>
      <c r="Q234" s="146"/>
      <c r="S234" s="147"/>
      <c r="T234" s="143"/>
      <c r="U234" s="143"/>
      <c r="V234" s="143"/>
      <c r="W234" s="143"/>
      <c r="X234" s="143"/>
      <c r="Y234" s="143"/>
      <c r="Z234" s="148"/>
    </row>
    <row r="235" spans="1:26" s="141" customFormat="1" ht="20.45" customHeight="1" x14ac:dyDescent="0.3">
      <c r="A235" s="142"/>
      <c r="B235" s="143"/>
      <c r="C235" s="143"/>
      <c r="D235" s="144"/>
      <c r="E235" s="224" t="s">
        <v>240</v>
      </c>
      <c r="F235" s="224"/>
      <c r="G235" s="224"/>
      <c r="H235" s="224"/>
      <c r="I235" s="143"/>
      <c r="J235" s="145">
        <v>0.34</v>
      </c>
      <c r="K235" s="143"/>
      <c r="L235" s="143"/>
      <c r="M235" s="143"/>
      <c r="N235" s="143"/>
      <c r="O235" s="143"/>
      <c r="P235" s="143"/>
      <c r="Q235" s="146"/>
      <c r="S235" s="147"/>
      <c r="T235" s="143"/>
      <c r="U235" s="143"/>
      <c r="V235" s="143"/>
      <c r="W235" s="143"/>
      <c r="X235" s="143"/>
      <c r="Y235" s="143"/>
      <c r="Z235" s="148"/>
    </row>
    <row r="236" spans="1:26" s="166" customFormat="1" ht="20.45" customHeight="1" x14ac:dyDescent="0.3">
      <c r="A236" s="167"/>
      <c r="B236" s="168"/>
      <c r="C236" s="168"/>
      <c r="D236" s="169"/>
      <c r="E236" s="228" t="s">
        <v>184</v>
      </c>
      <c r="F236" s="228"/>
      <c r="G236" s="228"/>
      <c r="H236" s="228"/>
      <c r="I236" s="168"/>
      <c r="J236" s="170">
        <v>1.165</v>
      </c>
      <c r="K236" s="168"/>
      <c r="L236" s="168"/>
      <c r="M236" s="168"/>
      <c r="N236" s="168"/>
      <c r="O236" s="168"/>
      <c r="P236" s="168"/>
      <c r="Q236" s="171"/>
      <c r="S236" s="172"/>
      <c r="T236" s="168"/>
      <c r="U236" s="168"/>
      <c r="V236" s="168"/>
      <c r="W236" s="168"/>
      <c r="X236" s="168"/>
      <c r="Y236" s="168"/>
      <c r="Z236" s="173"/>
    </row>
    <row r="237" spans="1:26" s="141" customFormat="1" ht="20.45" customHeight="1" x14ac:dyDescent="0.3">
      <c r="A237" s="142"/>
      <c r="B237" s="143"/>
      <c r="C237" s="143"/>
      <c r="D237" s="144"/>
      <c r="E237" s="224" t="s">
        <v>241</v>
      </c>
      <c r="F237" s="224"/>
      <c r="G237" s="224"/>
      <c r="H237" s="224"/>
      <c r="I237" s="143"/>
      <c r="J237" s="145">
        <v>0.66</v>
      </c>
      <c r="K237" s="143"/>
      <c r="L237" s="143"/>
      <c r="M237" s="143"/>
      <c r="N237" s="143"/>
      <c r="O237" s="143"/>
      <c r="P237" s="143"/>
      <c r="Q237" s="146"/>
      <c r="S237" s="147"/>
      <c r="T237" s="143"/>
      <c r="U237" s="143"/>
      <c r="V237" s="143"/>
      <c r="W237" s="143"/>
      <c r="X237" s="143"/>
      <c r="Y237" s="143"/>
      <c r="Z237" s="148"/>
    </row>
    <row r="238" spans="1:26" s="141" customFormat="1" ht="20.45" customHeight="1" x14ac:dyDescent="0.3">
      <c r="A238" s="142"/>
      <c r="B238" s="143"/>
      <c r="C238" s="143"/>
      <c r="D238" s="144"/>
      <c r="E238" s="224" t="s">
        <v>242</v>
      </c>
      <c r="F238" s="224"/>
      <c r="G238" s="224"/>
      <c r="H238" s="224"/>
      <c r="I238" s="143"/>
      <c r="J238" s="145">
        <v>0.68</v>
      </c>
      <c r="K238" s="143"/>
      <c r="L238" s="143"/>
      <c r="M238" s="143"/>
      <c r="N238" s="143"/>
      <c r="O238" s="143"/>
      <c r="P238" s="143"/>
      <c r="Q238" s="146"/>
      <c r="S238" s="147"/>
      <c r="T238" s="143"/>
      <c r="U238" s="143"/>
      <c r="V238" s="143"/>
      <c r="W238" s="143"/>
      <c r="X238" s="143"/>
      <c r="Y238" s="143"/>
      <c r="Z238" s="148"/>
    </row>
    <row r="239" spans="1:26" s="166" customFormat="1" ht="20.45" customHeight="1" x14ac:dyDescent="0.3">
      <c r="A239" s="167"/>
      <c r="B239" s="168"/>
      <c r="C239" s="168"/>
      <c r="D239" s="169"/>
      <c r="E239" s="228" t="s">
        <v>184</v>
      </c>
      <c r="F239" s="228"/>
      <c r="G239" s="228"/>
      <c r="H239" s="228"/>
      <c r="I239" s="168"/>
      <c r="J239" s="170">
        <v>1.34</v>
      </c>
      <c r="K239" s="168"/>
      <c r="L239" s="168"/>
      <c r="M239" s="168"/>
      <c r="N239" s="168"/>
      <c r="O239" s="168"/>
      <c r="P239" s="168"/>
      <c r="Q239" s="171"/>
      <c r="S239" s="172"/>
      <c r="T239" s="168"/>
      <c r="U239" s="168"/>
      <c r="V239" s="168"/>
      <c r="W239" s="168"/>
      <c r="X239" s="168"/>
      <c r="Y239" s="168"/>
      <c r="Z239" s="173"/>
    </row>
    <row r="240" spans="1:26" s="157" customFormat="1" ht="20.45" customHeight="1" x14ac:dyDescent="0.3">
      <c r="A240" s="158"/>
      <c r="B240" s="159"/>
      <c r="C240" s="159"/>
      <c r="D240" s="160"/>
      <c r="E240" s="225" t="s">
        <v>155</v>
      </c>
      <c r="F240" s="225"/>
      <c r="G240" s="225"/>
      <c r="H240" s="225"/>
      <c r="I240" s="159"/>
      <c r="J240" s="161">
        <v>2.5049999999999999</v>
      </c>
      <c r="K240" s="159"/>
      <c r="L240" s="159"/>
      <c r="M240" s="159"/>
      <c r="N240" s="159"/>
      <c r="O240" s="159"/>
      <c r="P240" s="159"/>
      <c r="Q240" s="162"/>
      <c r="S240" s="163"/>
      <c r="T240" s="159"/>
      <c r="U240" s="159"/>
      <c r="V240" s="159"/>
      <c r="W240" s="159"/>
      <c r="X240" s="159"/>
      <c r="Y240" s="159"/>
      <c r="Z240" s="164"/>
    </row>
    <row r="241" spans="1:26" s="19" customFormat="1" ht="28.9" customHeight="1" x14ac:dyDescent="0.3">
      <c r="A241" s="131"/>
      <c r="B241" s="132">
        <v>25</v>
      </c>
      <c r="C241" s="132" t="s">
        <v>143</v>
      </c>
      <c r="D241" s="133" t="s">
        <v>243</v>
      </c>
      <c r="E241" s="222" t="s">
        <v>244</v>
      </c>
      <c r="F241" s="222"/>
      <c r="G241" s="222"/>
      <c r="H241" s="222"/>
      <c r="I241" s="134" t="s">
        <v>159</v>
      </c>
      <c r="J241" s="135">
        <v>1.34</v>
      </c>
      <c r="K241" s="221"/>
      <c r="L241" s="221"/>
      <c r="M241" s="221">
        <f>ROUND(K241*J241,2)</f>
        <v>0</v>
      </c>
      <c r="N241" s="221"/>
      <c r="O241" s="221"/>
      <c r="P241" s="221"/>
      <c r="Q241" s="136"/>
      <c r="S241" s="137"/>
      <c r="T241" s="30" t="s">
        <v>42</v>
      </c>
      <c r="U241" s="138">
        <v>0.06</v>
      </c>
      <c r="V241" s="138">
        <f>U241*J241</f>
        <v>8.0399999999999999E-2</v>
      </c>
      <c r="W241" s="138">
        <v>4.0000000000000001E-3</v>
      </c>
      <c r="X241" s="138">
        <f>W241*J241</f>
        <v>5.3600000000000002E-3</v>
      </c>
      <c r="Y241" s="138">
        <v>0</v>
      </c>
      <c r="Z241" s="139">
        <f>Y241*J241</f>
        <v>0</v>
      </c>
    </row>
    <row r="242" spans="1:26" s="149" customFormat="1" ht="20.45" customHeight="1" x14ac:dyDescent="0.3">
      <c r="A242" s="150"/>
      <c r="B242" s="151"/>
      <c r="C242" s="151"/>
      <c r="D242" s="152"/>
      <c r="E242" s="226" t="s">
        <v>152</v>
      </c>
      <c r="F242" s="226"/>
      <c r="G242" s="226"/>
      <c r="H242" s="226"/>
      <c r="I242" s="151"/>
      <c r="J242" s="152"/>
      <c r="K242" s="151"/>
      <c r="L242" s="151"/>
      <c r="M242" s="151"/>
      <c r="N242" s="151"/>
      <c r="O242" s="151"/>
      <c r="P242" s="151"/>
      <c r="Q242" s="153"/>
      <c r="S242" s="154"/>
      <c r="T242" s="151"/>
      <c r="U242" s="151"/>
      <c r="V242" s="151"/>
      <c r="W242" s="151"/>
      <c r="X242" s="151"/>
      <c r="Y242" s="151"/>
      <c r="Z242" s="155"/>
    </row>
    <row r="243" spans="1:26" s="141" customFormat="1" ht="20.45" customHeight="1" x14ac:dyDescent="0.3">
      <c r="A243" s="142"/>
      <c r="B243" s="143"/>
      <c r="C243" s="143"/>
      <c r="D243" s="144"/>
      <c r="E243" s="224" t="s">
        <v>241</v>
      </c>
      <c r="F243" s="224"/>
      <c r="G243" s="224"/>
      <c r="H243" s="224"/>
      <c r="I243" s="143"/>
      <c r="J243" s="145">
        <v>0.66</v>
      </c>
      <c r="K243" s="143"/>
      <c r="L243" s="143"/>
      <c r="M243" s="143"/>
      <c r="N243" s="143"/>
      <c r="O243" s="143"/>
      <c r="P243" s="143"/>
      <c r="Q243" s="146"/>
      <c r="S243" s="147"/>
      <c r="T243" s="143"/>
      <c r="U243" s="143"/>
      <c r="V243" s="143"/>
      <c r="W243" s="143"/>
      <c r="X243" s="143"/>
      <c r="Y243" s="143"/>
      <c r="Z243" s="148"/>
    </row>
    <row r="244" spans="1:26" s="141" customFormat="1" ht="20.45" customHeight="1" x14ac:dyDescent="0.3">
      <c r="A244" s="142"/>
      <c r="B244" s="143"/>
      <c r="C244" s="143"/>
      <c r="D244" s="144"/>
      <c r="E244" s="224" t="s">
        <v>242</v>
      </c>
      <c r="F244" s="224"/>
      <c r="G244" s="224"/>
      <c r="H244" s="224"/>
      <c r="I244" s="143"/>
      <c r="J244" s="145">
        <v>0.68</v>
      </c>
      <c r="K244" s="143"/>
      <c r="L244" s="143"/>
      <c r="M244" s="143"/>
      <c r="N244" s="143"/>
      <c r="O244" s="143"/>
      <c r="P244" s="143"/>
      <c r="Q244" s="146"/>
      <c r="S244" s="147"/>
      <c r="T244" s="143"/>
      <c r="U244" s="143"/>
      <c r="V244" s="143"/>
      <c r="W244" s="143"/>
      <c r="X244" s="143"/>
      <c r="Y244" s="143"/>
      <c r="Z244" s="148"/>
    </row>
    <row r="245" spans="1:26" s="157" customFormat="1" ht="20.45" customHeight="1" x14ac:dyDescent="0.3">
      <c r="A245" s="158"/>
      <c r="B245" s="159"/>
      <c r="C245" s="159"/>
      <c r="D245" s="160"/>
      <c r="E245" s="225" t="s">
        <v>155</v>
      </c>
      <c r="F245" s="225"/>
      <c r="G245" s="225"/>
      <c r="H245" s="225"/>
      <c r="I245" s="159"/>
      <c r="J245" s="161">
        <v>1.34</v>
      </c>
      <c r="K245" s="159"/>
      <c r="L245" s="159"/>
      <c r="M245" s="159"/>
      <c r="N245" s="159"/>
      <c r="O245" s="159"/>
      <c r="P245" s="159"/>
      <c r="Q245" s="162"/>
      <c r="S245" s="163"/>
      <c r="T245" s="159"/>
      <c r="U245" s="159"/>
      <c r="V245" s="159"/>
      <c r="W245" s="159"/>
      <c r="X245" s="159"/>
      <c r="Y245" s="159"/>
      <c r="Z245" s="164"/>
    </row>
    <row r="246" spans="1:26" s="19" customFormat="1" ht="28.9" customHeight="1" x14ac:dyDescent="0.3">
      <c r="A246" s="131"/>
      <c r="B246" s="132">
        <v>26</v>
      </c>
      <c r="C246" s="132" t="s">
        <v>143</v>
      </c>
      <c r="D246" s="133" t="s">
        <v>245</v>
      </c>
      <c r="E246" s="222" t="s">
        <v>246</v>
      </c>
      <c r="F246" s="222"/>
      <c r="G246" s="222"/>
      <c r="H246" s="222"/>
      <c r="I246" s="134" t="s">
        <v>236</v>
      </c>
      <c r="J246" s="135">
        <v>5.3410000000000002</v>
      </c>
      <c r="K246" s="221"/>
      <c r="L246" s="221"/>
      <c r="M246" s="221">
        <f>ROUND(K246*J246,2)</f>
        <v>0</v>
      </c>
      <c r="N246" s="221"/>
      <c r="O246" s="221"/>
      <c r="P246" s="221"/>
      <c r="Q246" s="136"/>
      <c r="S246" s="137"/>
      <c r="T246" s="30" t="s">
        <v>42</v>
      </c>
      <c r="U246" s="138">
        <v>0</v>
      </c>
      <c r="V246" s="138">
        <f>U246*J246</f>
        <v>0</v>
      </c>
      <c r="W246" s="138">
        <v>0</v>
      </c>
      <c r="X246" s="138">
        <f>W246*J246</f>
        <v>0</v>
      </c>
      <c r="Y246" s="138">
        <v>0</v>
      </c>
      <c r="Z246" s="139">
        <f>Y246*J246</f>
        <v>0</v>
      </c>
    </row>
    <row r="247" spans="1:26" s="185" customFormat="1" ht="29.85" customHeight="1" x14ac:dyDescent="0.3">
      <c r="A247" s="186"/>
      <c r="B247" s="187"/>
      <c r="C247" s="188" t="s">
        <v>398</v>
      </c>
      <c r="D247" s="188"/>
      <c r="E247" s="188"/>
      <c r="F247" s="188"/>
      <c r="G247" s="188"/>
      <c r="H247" s="188"/>
      <c r="I247" s="188"/>
      <c r="J247" s="188"/>
      <c r="K247" s="188"/>
      <c r="L247" s="188"/>
      <c r="M247" s="223">
        <f>SUM(M248)</f>
        <v>0</v>
      </c>
      <c r="N247" s="223"/>
      <c r="O247" s="223"/>
      <c r="P247" s="223"/>
      <c r="Q247" s="189"/>
      <c r="S247" s="190"/>
      <c r="T247" s="187"/>
      <c r="U247" s="187"/>
      <c r="V247" s="191">
        <f>SUM(V248:V272)</f>
        <v>25.15408</v>
      </c>
      <c r="W247" s="187"/>
      <c r="X247" s="191">
        <f>SUM(X248:X272)</f>
        <v>0.26074999999999998</v>
      </c>
      <c r="Y247" s="187"/>
      <c r="Z247" s="192">
        <f>SUM(Z248:Z272)</f>
        <v>1.1277028800000002</v>
      </c>
    </row>
    <row r="248" spans="1:26" s="19" customFormat="1" ht="102.75" customHeight="1" x14ac:dyDescent="0.3">
      <c r="A248" s="131"/>
      <c r="B248" s="132">
        <v>27</v>
      </c>
      <c r="C248" s="132" t="s">
        <v>143</v>
      </c>
      <c r="D248" s="133" t="s">
        <v>399</v>
      </c>
      <c r="E248" s="222" t="s">
        <v>400</v>
      </c>
      <c r="F248" s="222"/>
      <c r="G248" s="222"/>
      <c r="H248" s="222"/>
      <c r="I248" s="134" t="s">
        <v>401</v>
      </c>
      <c r="J248" s="135">
        <v>1</v>
      </c>
      <c r="K248" s="221"/>
      <c r="L248" s="221"/>
      <c r="M248" s="221">
        <f>ROUND(K248*J248,2)</f>
        <v>0</v>
      </c>
      <c r="N248" s="221"/>
      <c r="O248" s="221"/>
      <c r="P248" s="221"/>
      <c r="Q248" s="136"/>
      <c r="S248" s="137"/>
      <c r="T248" s="30" t="s">
        <v>42</v>
      </c>
      <c r="U248" s="138">
        <v>0.92</v>
      </c>
      <c r="V248" s="138">
        <f>U248*J248</f>
        <v>0.92</v>
      </c>
      <c r="W248" s="138">
        <v>2.2380000000000001E-2</v>
      </c>
      <c r="X248" s="138">
        <f>W248*J248</f>
        <v>2.2380000000000001E-2</v>
      </c>
      <c r="Y248" s="138">
        <v>0.12936</v>
      </c>
      <c r="Z248" s="139">
        <f>Y248*J248</f>
        <v>0.12936</v>
      </c>
    </row>
    <row r="249" spans="1:26" s="185" customFormat="1" ht="29.85" customHeight="1" x14ac:dyDescent="0.3">
      <c r="A249" s="186"/>
      <c r="B249" s="187"/>
      <c r="C249" s="188" t="s">
        <v>120</v>
      </c>
      <c r="D249" s="188"/>
      <c r="E249" s="188"/>
      <c r="F249" s="188"/>
      <c r="G249" s="188"/>
      <c r="H249" s="188"/>
      <c r="I249" s="188"/>
      <c r="J249" s="188"/>
      <c r="K249" s="188"/>
      <c r="L249" s="188"/>
      <c r="M249" s="223">
        <f>SUM(M250:P275)</f>
        <v>0</v>
      </c>
      <c r="N249" s="223"/>
      <c r="O249" s="223"/>
      <c r="P249" s="223"/>
      <c r="Q249" s="189"/>
      <c r="S249" s="190"/>
      <c r="T249" s="187"/>
      <c r="U249" s="187"/>
      <c r="V249" s="191">
        <f>SUM(V250:V275)</f>
        <v>12.117039999999999</v>
      </c>
      <c r="W249" s="187"/>
      <c r="X249" s="191">
        <f>SUM(X250:X275)</f>
        <v>0.119185</v>
      </c>
      <c r="Y249" s="187"/>
      <c r="Z249" s="192">
        <f>SUM(Z250:Z275)</f>
        <v>0.49917144000000002</v>
      </c>
    </row>
    <row r="250" spans="1:26" s="19" customFormat="1" ht="40.15" customHeight="1" x14ac:dyDescent="0.3">
      <c r="A250" s="131"/>
      <c r="B250" s="132">
        <v>28</v>
      </c>
      <c r="C250" s="132" t="s">
        <v>143</v>
      </c>
      <c r="D250" s="133" t="s">
        <v>247</v>
      </c>
      <c r="E250" s="222" t="s">
        <v>248</v>
      </c>
      <c r="F250" s="222"/>
      <c r="G250" s="222"/>
      <c r="H250" s="222"/>
      <c r="I250" s="134" t="s">
        <v>159</v>
      </c>
      <c r="J250" s="135">
        <f>J254</f>
        <v>2.4790000000000001</v>
      </c>
      <c r="K250" s="221"/>
      <c r="L250" s="221"/>
      <c r="M250" s="221">
        <f>ROUND(K250*J250,2)</f>
        <v>0</v>
      </c>
      <c r="N250" s="221"/>
      <c r="O250" s="221"/>
      <c r="P250" s="221"/>
      <c r="Q250" s="136"/>
      <c r="S250" s="137"/>
      <c r="T250" s="30" t="s">
        <v>42</v>
      </c>
      <c r="U250" s="138">
        <v>0.92</v>
      </c>
      <c r="V250" s="138">
        <f>U250*J250</f>
        <v>2.2806800000000003</v>
      </c>
      <c r="W250" s="138">
        <v>2.2380000000000001E-2</v>
      </c>
      <c r="X250" s="138">
        <f>W250*J250</f>
        <v>5.5480020000000005E-2</v>
      </c>
      <c r="Y250" s="138">
        <v>0.12936</v>
      </c>
      <c r="Z250" s="139">
        <f>Y250*J250</f>
        <v>0.32068344000000004</v>
      </c>
    </row>
    <row r="251" spans="1:26" s="19" customFormat="1" ht="20.45" customHeight="1" x14ac:dyDescent="0.3">
      <c r="A251" s="20"/>
      <c r="B251" s="21"/>
      <c r="C251" s="21"/>
      <c r="D251" s="21"/>
      <c r="E251" s="235" t="s">
        <v>249</v>
      </c>
      <c r="F251" s="235"/>
      <c r="G251" s="235"/>
      <c r="H251" s="235"/>
      <c r="I251" s="21"/>
      <c r="J251" s="21"/>
      <c r="K251" s="21"/>
      <c r="L251" s="21"/>
      <c r="M251" s="21"/>
      <c r="N251" s="21"/>
      <c r="O251" s="21"/>
      <c r="P251" s="21"/>
      <c r="Q251" s="22"/>
      <c r="S251" s="165"/>
      <c r="T251" s="21"/>
      <c r="U251" s="21"/>
      <c r="V251" s="21"/>
      <c r="W251" s="21"/>
      <c r="X251" s="21"/>
      <c r="Y251" s="21"/>
      <c r="Z251" s="62"/>
    </row>
    <row r="252" spans="1:26" s="149" customFormat="1" ht="20.45" customHeight="1" x14ac:dyDescent="0.3">
      <c r="A252" s="150"/>
      <c r="B252" s="151"/>
      <c r="C252" s="151"/>
      <c r="D252" s="152"/>
      <c r="E252" s="227" t="s">
        <v>250</v>
      </c>
      <c r="F252" s="227"/>
      <c r="G252" s="227"/>
      <c r="H252" s="227"/>
      <c r="I252" s="151"/>
      <c r="J252" s="152"/>
      <c r="K252" s="151"/>
      <c r="L252" s="151"/>
      <c r="M252" s="151"/>
      <c r="N252" s="151"/>
      <c r="O252" s="151"/>
      <c r="P252" s="151"/>
      <c r="Q252" s="153"/>
      <c r="S252" s="154"/>
      <c r="T252" s="151"/>
      <c r="U252" s="151"/>
      <c r="V252" s="151"/>
      <c r="W252" s="151"/>
      <c r="X252" s="151"/>
      <c r="Y252" s="151"/>
      <c r="Z252" s="155"/>
    </row>
    <row r="253" spans="1:26" s="149" customFormat="1" ht="20.45" customHeight="1" x14ac:dyDescent="0.3">
      <c r="A253" s="150"/>
      <c r="B253" s="151"/>
      <c r="C253" s="151"/>
      <c r="D253" s="152"/>
      <c r="E253" s="227" t="s">
        <v>251</v>
      </c>
      <c r="F253" s="227"/>
      <c r="G253" s="227"/>
      <c r="H253" s="227"/>
      <c r="I253" s="151"/>
      <c r="J253" s="152"/>
      <c r="K253" s="151"/>
      <c r="L253" s="151"/>
      <c r="M253" s="151"/>
      <c r="N253" s="151"/>
      <c r="O253" s="151"/>
      <c r="P253" s="151"/>
      <c r="Q253" s="153"/>
      <c r="S253" s="154"/>
      <c r="T253" s="151"/>
      <c r="U253" s="151"/>
      <c r="V253" s="151"/>
      <c r="W253" s="151"/>
      <c r="X253" s="151"/>
      <c r="Y253" s="151"/>
      <c r="Z253" s="155"/>
    </row>
    <row r="254" spans="1:26" s="141" customFormat="1" ht="20.45" customHeight="1" x14ac:dyDescent="0.3">
      <c r="A254" s="142"/>
      <c r="B254" s="143"/>
      <c r="C254" s="143"/>
      <c r="D254" s="144"/>
      <c r="E254" s="224" t="s">
        <v>252</v>
      </c>
      <c r="F254" s="224"/>
      <c r="G254" s="224"/>
      <c r="H254" s="224"/>
      <c r="I254" s="143"/>
      <c r="J254" s="145">
        <f>J266</f>
        <v>2.4790000000000001</v>
      </c>
      <c r="K254" s="143"/>
      <c r="L254" s="143"/>
      <c r="M254" s="143"/>
      <c r="N254" s="143"/>
      <c r="O254" s="143"/>
      <c r="P254" s="143"/>
      <c r="Q254" s="146"/>
      <c r="S254" s="147"/>
      <c r="T254" s="143"/>
      <c r="U254" s="143"/>
      <c r="V254" s="143"/>
      <c r="W254" s="143"/>
      <c r="X254" s="143"/>
      <c r="Y254" s="143"/>
      <c r="Z254" s="148"/>
    </row>
    <row r="255" spans="1:26" s="19" customFormat="1" ht="28.9" customHeight="1" x14ac:dyDescent="0.3">
      <c r="A255" s="131"/>
      <c r="B255" s="132">
        <v>29</v>
      </c>
      <c r="C255" s="132" t="s">
        <v>143</v>
      </c>
      <c r="D255" s="133" t="s">
        <v>253</v>
      </c>
      <c r="E255" s="222" t="s">
        <v>254</v>
      </c>
      <c r="F255" s="222"/>
      <c r="G255" s="222"/>
      <c r="H255" s="222"/>
      <c r="I255" s="134" t="s">
        <v>159</v>
      </c>
      <c r="J255" s="135">
        <v>1.224</v>
      </c>
      <c r="K255" s="221"/>
      <c r="L255" s="221"/>
      <c r="M255" s="221">
        <f>ROUND(K255*J255,2)</f>
        <v>0</v>
      </c>
      <c r="N255" s="221"/>
      <c r="O255" s="221"/>
      <c r="P255" s="221"/>
      <c r="Q255" s="136"/>
      <c r="S255" s="137"/>
      <c r="T255" s="30" t="s">
        <v>42</v>
      </c>
      <c r="U255" s="138">
        <v>0.34</v>
      </c>
      <c r="V255" s="138">
        <f>U255*J255</f>
        <v>0.41616000000000003</v>
      </c>
      <c r="W255" s="138">
        <v>6.3000000000000003E-4</v>
      </c>
      <c r="X255" s="138">
        <f>W255*J255</f>
        <v>7.7112000000000003E-4</v>
      </c>
      <c r="Y255" s="138">
        <v>0</v>
      </c>
      <c r="Z255" s="139">
        <f>Y255*J255</f>
        <v>0</v>
      </c>
    </row>
    <row r="256" spans="1:26" s="149" customFormat="1" ht="20.45" customHeight="1" x14ac:dyDescent="0.3">
      <c r="A256" s="150"/>
      <c r="B256" s="151"/>
      <c r="C256" s="151"/>
      <c r="D256" s="152"/>
      <c r="E256" s="226" t="s">
        <v>250</v>
      </c>
      <c r="F256" s="226"/>
      <c r="G256" s="226"/>
      <c r="H256" s="226"/>
      <c r="I256" s="151"/>
      <c r="J256" s="152"/>
      <c r="K256" s="151"/>
      <c r="L256" s="151"/>
      <c r="M256" s="151"/>
      <c r="N256" s="151"/>
      <c r="O256" s="151"/>
      <c r="P256" s="151"/>
      <c r="Q256" s="153"/>
      <c r="S256" s="154"/>
      <c r="T256" s="151"/>
      <c r="U256" s="151"/>
      <c r="V256" s="151"/>
      <c r="W256" s="151"/>
      <c r="X256" s="151"/>
      <c r="Y256" s="151"/>
      <c r="Z256" s="155"/>
    </row>
    <row r="257" spans="1:26" s="149" customFormat="1" ht="20.45" customHeight="1" x14ac:dyDescent="0.3">
      <c r="A257" s="150"/>
      <c r="B257" s="151"/>
      <c r="C257" s="151"/>
      <c r="D257" s="152"/>
      <c r="E257" s="227" t="s">
        <v>255</v>
      </c>
      <c r="F257" s="227"/>
      <c r="G257" s="227"/>
      <c r="H257" s="227"/>
      <c r="I257" s="151"/>
      <c r="J257" s="152"/>
      <c r="K257" s="151"/>
      <c r="L257" s="151"/>
      <c r="M257" s="151"/>
      <c r="N257" s="151"/>
      <c r="O257" s="151"/>
      <c r="P257" s="151"/>
      <c r="Q257" s="153"/>
      <c r="S257" s="154"/>
      <c r="T257" s="151"/>
      <c r="U257" s="151"/>
      <c r="V257" s="151"/>
      <c r="W257" s="151"/>
      <c r="X257" s="151"/>
      <c r="Y257" s="151"/>
      <c r="Z257" s="155"/>
    </row>
    <row r="258" spans="1:26" s="141" customFormat="1" ht="20.45" customHeight="1" x14ac:dyDescent="0.3">
      <c r="A258" s="142"/>
      <c r="B258" s="143"/>
      <c r="C258" s="143"/>
      <c r="D258" s="144"/>
      <c r="E258" s="224" t="s">
        <v>256</v>
      </c>
      <c r="F258" s="224"/>
      <c r="G258" s="224"/>
      <c r="H258" s="224"/>
      <c r="I258" s="143"/>
      <c r="J258" s="145">
        <v>1.224</v>
      </c>
      <c r="K258" s="143"/>
      <c r="L258" s="143"/>
      <c r="M258" s="143"/>
      <c r="N258" s="143"/>
      <c r="O258" s="143"/>
      <c r="P258" s="143"/>
      <c r="Q258" s="146"/>
      <c r="S258" s="147"/>
      <c r="T258" s="143"/>
      <c r="U258" s="143"/>
      <c r="V258" s="143"/>
      <c r="W258" s="143"/>
      <c r="X258" s="143"/>
      <c r="Y258" s="143"/>
      <c r="Z258" s="148"/>
    </row>
    <row r="259" spans="1:26" s="19" customFormat="1" ht="28.9" customHeight="1" x14ac:dyDescent="0.3">
      <c r="A259" s="131"/>
      <c r="B259" s="174">
        <v>30</v>
      </c>
      <c r="C259" s="174" t="s">
        <v>229</v>
      </c>
      <c r="D259" s="175" t="s">
        <v>257</v>
      </c>
      <c r="E259" s="231" t="s">
        <v>258</v>
      </c>
      <c r="F259" s="231"/>
      <c r="G259" s="231"/>
      <c r="H259" s="231"/>
      <c r="I259" s="176" t="s">
        <v>159</v>
      </c>
      <c r="J259" s="177">
        <v>1.3460000000000001</v>
      </c>
      <c r="K259" s="232"/>
      <c r="L259" s="232"/>
      <c r="M259" s="232">
        <f>ROUND(K259*J259,2)</f>
        <v>0</v>
      </c>
      <c r="N259" s="232"/>
      <c r="O259" s="232"/>
      <c r="P259" s="232"/>
      <c r="Q259" s="136"/>
      <c r="S259" s="137"/>
      <c r="T259" s="30" t="s">
        <v>42</v>
      </c>
      <c r="U259" s="138">
        <v>0</v>
      </c>
      <c r="V259" s="138">
        <f>U259*J259</f>
        <v>0</v>
      </c>
      <c r="W259" s="138">
        <v>1.04E-2</v>
      </c>
      <c r="X259" s="138">
        <f>W259*J259</f>
        <v>1.3998399999999999E-2</v>
      </c>
      <c r="Y259" s="138">
        <v>0</v>
      </c>
      <c r="Z259" s="139">
        <f>Y259*J259</f>
        <v>0</v>
      </c>
    </row>
    <row r="260" spans="1:26" s="149" customFormat="1" ht="20.45" customHeight="1" x14ac:dyDescent="0.3">
      <c r="A260" s="150"/>
      <c r="B260" s="151"/>
      <c r="C260" s="151"/>
      <c r="D260" s="152"/>
      <c r="E260" s="226" t="s">
        <v>250</v>
      </c>
      <c r="F260" s="226"/>
      <c r="G260" s="226"/>
      <c r="H260" s="226"/>
      <c r="I260" s="151"/>
      <c r="J260" s="152"/>
      <c r="K260" s="151"/>
      <c r="L260" s="151"/>
      <c r="M260" s="151"/>
      <c r="N260" s="151"/>
      <c r="O260" s="151"/>
      <c r="P260" s="151"/>
      <c r="Q260" s="153"/>
      <c r="S260" s="154"/>
      <c r="T260" s="151"/>
      <c r="U260" s="151"/>
      <c r="V260" s="151"/>
      <c r="W260" s="151"/>
      <c r="X260" s="151"/>
      <c r="Y260" s="151"/>
      <c r="Z260" s="155"/>
    </row>
    <row r="261" spans="1:26" s="149" customFormat="1" ht="20.45" customHeight="1" x14ac:dyDescent="0.3">
      <c r="A261" s="150"/>
      <c r="B261" s="151"/>
      <c r="C261" s="151"/>
      <c r="D261" s="152"/>
      <c r="E261" s="227" t="s">
        <v>255</v>
      </c>
      <c r="F261" s="227"/>
      <c r="G261" s="227"/>
      <c r="H261" s="227"/>
      <c r="I261" s="151"/>
      <c r="J261" s="152"/>
      <c r="K261" s="151"/>
      <c r="L261" s="151"/>
      <c r="M261" s="151"/>
      <c r="N261" s="151"/>
      <c r="O261" s="151"/>
      <c r="P261" s="151"/>
      <c r="Q261" s="153"/>
      <c r="S261" s="154"/>
      <c r="T261" s="151"/>
      <c r="U261" s="151"/>
      <c r="V261" s="151"/>
      <c r="W261" s="151"/>
      <c r="X261" s="151"/>
      <c r="Y261" s="151"/>
      <c r="Z261" s="155"/>
    </row>
    <row r="262" spans="1:26" s="141" customFormat="1" ht="20.45" customHeight="1" x14ac:dyDescent="0.3">
      <c r="A262" s="142"/>
      <c r="B262" s="143"/>
      <c r="C262" s="143"/>
      <c r="D262" s="144"/>
      <c r="E262" s="224" t="s">
        <v>259</v>
      </c>
      <c r="F262" s="224"/>
      <c r="G262" s="224"/>
      <c r="H262" s="224"/>
      <c r="I262" s="143"/>
      <c r="J262" s="145">
        <v>1.3460000000000001</v>
      </c>
      <c r="K262" s="143"/>
      <c r="L262" s="143"/>
      <c r="M262" s="143"/>
      <c r="N262" s="143"/>
      <c r="O262" s="143"/>
      <c r="P262" s="143"/>
      <c r="Q262" s="146"/>
      <c r="S262" s="147"/>
      <c r="T262" s="143"/>
      <c r="U262" s="143"/>
      <c r="V262" s="143"/>
      <c r="W262" s="143"/>
      <c r="X262" s="143"/>
      <c r="Y262" s="143"/>
      <c r="Z262" s="148"/>
    </row>
    <row r="263" spans="1:26" s="19" customFormat="1" ht="40.15" customHeight="1" x14ac:dyDescent="0.3">
      <c r="A263" s="131"/>
      <c r="B263" s="132">
        <v>31</v>
      </c>
      <c r="C263" s="132" t="s">
        <v>143</v>
      </c>
      <c r="D263" s="133" t="s">
        <v>260</v>
      </c>
      <c r="E263" s="222" t="s">
        <v>261</v>
      </c>
      <c r="F263" s="222"/>
      <c r="G263" s="222"/>
      <c r="H263" s="222"/>
      <c r="I263" s="134" t="s">
        <v>146</v>
      </c>
      <c r="J263" s="135">
        <f>J266</f>
        <v>2.4790000000000001</v>
      </c>
      <c r="K263" s="221"/>
      <c r="L263" s="221"/>
      <c r="M263" s="221">
        <f>ROUND(K263*J263,2)</f>
        <v>0</v>
      </c>
      <c r="N263" s="221"/>
      <c r="O263" s="221"/>
      <c r="P263" s="221"/>
      <c r="Q263" s="136"/>
      <c r="S263" s="137"/>
      <c r="T263" s="30" t="s">
        <v>42</v>
      </c>
      <c r="U263" s="138">
        <v>3.8</v>
      </c>
      <c r="V263" s="138">
        <f>U263*J263</f>
        <v>9.4201999999999995</v>
      </c>
      <c r="W263" s="138">
        <v>1.9740000000000001E-2</v>
      </c>
      <c r="X263" s="138">
        <f>W263*J263</f>
        <v>4.893546E-2</v>
      </c>
      <c r="Y263" s="138">
        <v>7.1999999999999995E-2</v>
      </c>
      <c r="Z263" s="139">
        <f>Y263*J263</f>
        <v>0.17848799999999998</v>
      </c>
    </row>
    <row r="264" spans="1:26" s="149" customFormat="1" ht="20.45" customHeight="1" x14ac:dyDescent="0.3">
      <c r="A264" s="150"/>
      <c r="B264" s="151"/>
      <c r="C264" s="151"/>
      <c r="D264" s="152"/>
      <c r="E264" s="226" t="s">
        <v>250</v>
      </c>
      <c r="F264" s="226"/>
      <c r="G264" s="226"/>
      <c r="H264" s="226"/>
      <c r="I264" s="151"/>
      <c r="J264" s="152"/>
      <c r="K264" s="151"/>
      <c r="L264" s="151"/>
      <c r="M264" s="151"/>
      <c r="N264" s="151"/>
      <c r="O264" s="151"/>
      <c r="P264" s="151"/>
      <c r="Q264" s="153"/>
      <c r="S264" s="154"/>
      <c r="T264" s="151"/>
      <c r="U264" s="151"/>
      <c r="V264" s="151"/>
      <c r="W264" s="151"/>
      <c r="X264" s="151"/>
      <c r="Y264" s="151"/>
      <c r="Z264" s="155"/>
    </row>
    <row r="265" spans="1:26" s="149" customFormat="1" ht="20.45" customHeight="1" x14ac:dyDescent="0.3">
      <c r="A265" s="150"/>
      <c r="B265" s="151"/>
      <c r="C265" s="151"/>
      <c r="D265" s="152"/>
      <c r="E265" s="227" t="s">
        <v>366</v>
      </c>
      <c r="F265" s="227"/>
      <c r="G265" s="227"/>
      <c r="H265" s="227"/>
      <c r="I265" s="151"/>
      <c r="J265" s="152"/>
      <c r="K265" s="151"/>
      <c r="L265" s="151"/>
      <c r="M265" s="151"/>
      <c r="N265" s="151"/>
      <c r="O265" s="151"/>
      <c r="P265" s="151"/>
      <c r="Q265" s="153"/>
      <c r="S265" s="154"/>
      <c r="T265" s="151"/>
      <c r="U265" s="151"/>
      <c r="V265" s="151"/>
      <c r="W265" s="151"/>
      <c r="X265" s="151"/>
      <c r="Y265" s="151"/>
      <c r="Z265" s="155"/>
    </row>
    <row r="266" spans="1:26" s="141" customFormat="1" ht="20.45" customHeight="1" x14ac:dyDescent="0.3">
      <c r="A266" s="142"/>
      <c r="B266" s="143"/>
      <c r="C266" s="143"/>
      <c r="D266" s="144"/>
      <c r="E266" s="224" t="s">
        <v>252</v>
      </c>
      <c r="F266" s="224"/>
      <c r="G266" s="224"/>
      <c r="H266" s="224"/>
      <c r="I266" s="143"/>
      <c r="J266" s="145">
        <f>2.479</f>
        <v>2.4790000000000001</v>
      </c>
      <c r="K266" s="143"/>
      <c r="L266" s="143"/>
      <c r="M266" s="143"/>
      <c r="N266" s="143"/>
      <c r="O266" s="143"/>
      <c r="P266" s="143"/>
      <c r="Q266" s="146"/>
      <c r="S266" s="147"/>
      <c r="T266" s="143"/>
      <c r="U266" s="143"/>
      <c r="V266" s="143"/>
      <c r="W266" s="143"/>
      <c r="X266" s="143"/>
      <c r="Y266" s="143"/>
      <c r="Z266" s="148"/>
    </row>
    <row r="267" spans="1:26" s="19" customFormat="1" ht="28.9" customHeight="1" x14ac:dyDescent="0.3">
      <c r="A267" s="131"/>
      <c r="B267" s="132">
        <v>32</v>
      </c>
      <c r="C267" s="132" t="s">
        <v>143</v>
      </c>
      <c r="D267" s="133" t="s">
        <v>367</v>
      </c>
      <c r="E267" s="222" t="s">
        <v>371</v>
      </c>
      <c r="F267" s="222"/>
      <c r="G267" s="222"/>
      <c r="H267" s="222"/>
      <c r="I267" s="134" t="s">
        <v>159</v>
      </c>
      <c r="J267" s="135">
        <v>20</v>
      </c>
      <c r="K267" s="221"/>
      <c r="L267" s="221"/>
      <c r="M267" s="221">
        <f>ROUND(K267*J267,2)</f>
        <v>0</v>
      </c>
      <c r="N267" s="221"/>
      <c r="O267" s="221"/>
      <c r="P267" s="221"/>
      <c r="Q267" s="136"/>
      <c r="S267" s="137"/>
      <c r="T267" s="30" t="s">
        <v>42</v>
      </c>
      <c r="U267" s="138">
        <v>0</v>
      </c>
      <c r="V267" s="138">
        <f>U267*J267</f>
        <v>0</v>
      </c>
      <c r="W267" s="138">
        <v>0</v>
      </c>
      <c r="X267" s="138">
        <f>W267*J267</f>
        <v>0</v>
      </c>
      <c r="Y267" s="138">
        <v>0</v>
      </c>
      <c r="Z267" s="139">
        <f>Y267*J267</f>
        <v>0</v>
      </c>
    </row>
    <row r="268" spans="1:26" s="149" customFormat="1" ht="20.45" customHeight="1" x14ac:dyDescent="0.3">
      <c r="A268" s="150"/>
      <c r="B268" s="151"/>
      <c r="C268" s="151"/>
      <c r="D268" s="152"/>
      <c r="E268" s="226" t="s">
        <v>368</v>
      </c>
      <c r="F268" s="226"/>
      <c r="G268" s="226"/>
      <c r="H268" s="226"/>
      <c r="I268" s="151"/>
      <c r="J268" s="152"/>
      <c r="K268" s="151"/>
      <c r="L268" s="151"/>
      <c r="M268" s="151"/>
      <c r="N268" s="151"/>
      <c r="O268" s="151"/>
      <c r="P268" s="151"/>
      <c r="Q268" s="153"/>
      <c r="S268" s="154"/>
      <c r="T268" s="151"/>
      <c r="U268" s="151"/>
      <c r="V268" s="151"/>
      <c r="W268" s="151"/>
      <c r="X268" s="151"/>
      <c r="Y268" s="151"/>
      <c r="Z268" s="155"/>
    </row>
    <row r="269" spans="1:26" s="19" customFormat="1" ht="28.9" customHeight="1" x14ac:dyDescent="0.3">
      <c r="A269" s="131"/>
      <c r="B269" s="132">
        <v>33</v>
      </c>
      <c r="C269" s="132"/>
      <c r="D269" s="133" t="s">
        <v>369</v>
      </c>
      <c r="E269" s="222" t="s">
        <v>370</v>
      </c>
      <c r="F269" s="222"/>
      <c r="G269" s="222"/>
      <c r="H269" s="222"/>
      <c r="I269" s="134" t="s">
        <v>159</v>
      </c>
      <c r="J269" s="135">
        <v>20</v>
      </c>
      <c r="K269" s="221"/>
      <c r="L269" s="221"/>
      <c r="M269" s="221">
        <f t="shared" ref="M269:M274" si="0">ROUND(K269*J269,2)</f>
        <v>0</v>
      </c>
      <c r="N269" s="221"/>
      <c r="O269" s="221"/>
      <c r="P269" s="221"/>
      <c r="Q269" s="136"/>
      <c r="S269" s="137"/>
      <c r="T269" s="30" t="s">
        <v>42</v>
      </c>
      <c r="U269" s="138">
        <v>0</v>
      </c>
      <c r="V269" s="138">
        <f t="shared" ref="V269:V274" si="1">U269*J269</f>
        <v>0</v>
      </c>
      <c r="W269" s="138">
        <v>0</v>
      </c>
      <c r="X269" s="138">
        <f t="shared" ref="X269:X274" si="2">W269*J269</f>
        <v>0</v>
      </c>
      <c r="Y269" s="138">
        <v>0</v>
      </c>
      <c r="Z269" s="139">
        <f t="shared" ref="Z269:Z274" si="3">Y269*J269</f>
        <v>0</v>
      </c>
    </row>
    <row r="270" spans="1:26" s="19" customFormat="1" ht="28.9" customHeight="1" x14ac:dyDescent="0.3">
      <c r="A270" s="131"/>
      <c r="B270" s="132">
        <v>34</v>
      </c>
      <c r="C270" s="132"/>
      <c r="D270" s="133" t="s">
        <v>372</v>
      </c>
      <c r="E270" s="222" t="s">
        <v>373</v>
      </c>
      <c r="F270" s="222"/>
      <c r="G270" s="222"/>
      <c r="H270" s="222"/>
      <c r="I270" s="134" t="s">
        <v>159</v>
      </c>
      <c r="J270" s="135">
        <f>4*3.479</f>
        <v>13.916</v>
      </c>
      <c r="K270" s="221"/>
      <c r="L270" s="221"/>
      <c r="M270" s="221">
        <f t="shared" si="0"/>
        <v>0</v>
      </c>
      <c r="N270" s="221"/>
      <c r="O270" s="221"/>
      <c r="P270" s="221"/>
      <c r="Q270" s="136"/>
      <c r="S270" s="137"/>
      <c r="T270" s="30" t="s">
        <v>42</v>
      </c>
      <c r="U270" s="138">
        <v>0</v>
      </c>
      <c r="V270" s="138">
        <f t="shared" si="1"/>
        <v>0</v>
      </c>
      <c r="W270" s="138">
        <v>0</v>
      </c>
      <c r="X270" s="138">
        <f t="shared" si="2"/>
        <v>0</v>
      </c>
      <c r="Y270" s="138">
        <v>0</v>
      </c>
      <c r="Z270" s="139">
        <f t="shared" si="3"/>
        <v>0</v>
      </c>
    </row>
    <row r="271" spans="1:26" s="149" customFormat="1" ht="20.45" customHeight="1" x14ac:dyDescent="0.3">
      <c r="A271" s="150"/>
      <c r="B271" s="151"/>
      <c r="C271" s="151"/>
      <c r="D271" s="152"/>
      <c r="E271" s="226" t="s">
        <v>368</v>
      </c>
      <c r="F271" s="226"/>
      <c r="G271" s="226"/>
      <c r="H271" s="226"/>
      <c r="I271" s="151"/>
      <c r="J271" s="152"/>
      <c r="K271" s="151"/>
      <c r="L271" s="151"/>
      <c r="M271" s="151"/>
      <c r="N271" s="151"/>
      <c r="O271" s="151"/>
      <c r="P271" s="151"/>
      <c r="Q271" s="153"/>
      <c r="S271" s="154"/>
      <c r="T271" s="151"/>
      <c r="U271" s="151"/>
      <c r="V271" s="151"/>
      <c r="W271" s="151"/>
      <c r="X271" s="151"/>
      <c r="Y271" s="151"/>
      <c r="Z271" s="155"/>
    </row>
    <row r="272" spans="1:26" s="19" customFormat="1" ht="28.9" customHeight="1" x14ac:dyDescent="0.3">
      <c r="A272" s="131"/>
      <c r="B272" s="132">
        <v>35</v>
      </c>
      <c r="C272" s="132"/>
      <c r="D272" s="133" t="s">
        <v>374</v>
      </c>
      <c r="E272" s="222" t="s">
        <v>375</v>
      </c>
      <c r="F272" s="222"/>
      <c r="G272" s="222"/>
      <c r="H272" s="222"/>
      <c r="I272" s="134" t="s">
        <v>159</v>
      </c>
      <c r="J272" s="135">
        <f>J270</f>
        <v>13.916</v>
      </c>
      <c r="K272" s="221"/>
      <c r="L272" s="221"/>
      <c r="M272" s="221">
        <f t="shared" si="0"/>
        <v>0</v>
      </c>
      <c r="N272" s="221"/>
      <c r="O272" s="221"/>
      <c r="P272" s="221"/>
      <c r="Q272" s="136"/>
      <c r="S272" s="137"/>
      <c r="T272" s="30" t="s">
        <v>42</v>
      </c>
      <c r="U272" s="138">
        <v>0</v>
      </c>
      <c r="V272" s="138">
        <f t="shared" si="1"/>
        <v>0</v>
      </c>
      <c r="W272" s="138">
        <v>0</v>
      </c>
      <c r="X272" s="138">
        <f t="shared" si="2"/>
        <v>0</v>
      </c>
      <c r="Y272" s="138">
        <v>0</v>
      </c>
      <c r="Z272" s="139">
        <f t="shared" si="3"/>
        <v>0</v>
      </c>
    </row>
    <row r="273" spans="1:26" s="19" customFormat="1" ht="28.9" customHeight="1" x14ac:dyDescent="0.3">
      <c r="A273" s="131"/>
      <c r="B273" s="132">
        <v>36</v>
      </c>
      <c r="C273" s="132"/>
      <c r="D273" s="133" t="s">
        <v>376</v>
      </c>
      <c r="E273" s="222" t="s">
        <v>377</v>
      </c>
      <c r="F273" s="222"/>
      <c r="G273" s="222"/>
      <c r="H273" s="222"/>
      <c r="I273" s="134" t="s">
        <v>146</v>
      </c>
      <c r="J273" s="135">
        <v>3</v>
      </c>
      <c r="K273" s="221"/>
      <c r="L273" s="221"/>
      <c r="M273" s="221">
        <f t="shared" ref="M273" si="4">ROUND(K273*J273,2)</f>
        <v>0</v>
      </c>
      <c r="N273" s="221"/>
      <c r="O273" s="221"/>
      <c r="P273" s="221"/>
      <c r="Q273" s="136"/>
      <c r="S273" s="137"/>
      <c r="T273" s="30" t="s">
        <v>42</v>
      </c>
      <c r="U273" s="138">
        <v>0</v>
      </c>
      <c r="V273" s="138">
        <f t="shared" ref="V273" si="5">U273*J273</f>
        <v>0</v>
      </c>
      <c r="W273" s="138">
        <v>0</v>
      </c>
      <c r="X273" s="138">
        <f t="shared" ref="X273" si="6">W273*J273</f>
        <v>0</v>
      </c>
      <c r="Y273" s="138">
        <v>0</v>
      </c>
      <c r="Z273" s="139">
        <f t="shared" ref="Z273" si="7">Y273*J273</f>
        <v>0</v>
      </c>
    </row>
    <row r="274" spans="1:26" s="19" customFormat="1" ht="28.9" customHeight="1" x14ac:dyDescent="0.3">
      <c r="A274" s="131"/>
      <c r="B274" s="132">
        <v>37</v>
      </c>
      <c r="C274" s="132"/>
      <c r="D274" s="133" t="s">
        <v>378</v>
      </c>
      <c r="E274" s="222" t="s">
        <v>379</v>
      </c>
      <c r="F274" s="222"/>
      <c r="G274" s="222"/>
      <c r="H274" s="222"/>
      <c r="I274" s="134" t="s">
        <v>146</v>
      </c>
      <c r="J274" s="135">
        <v>3</v>
      </c>
      <c r="K274" s="221"/>
      <c r="L274" s="221"/>
      <c r="M274" s="221">
        <f t="shared" si="0"/>
        <v>0</v>
      </c>
      <c r="N274" s="221"/>
      <c r="O274" s="221"/>
      <c r="P274" s="221"/>
      <c r="Q274" s="136"/>
      <c r="S274" s="137"/>
      <c r="T274" s="30" t="s">
        <v>42</v>
      </c>
      <c r="U274" s="138">
        <v>0</v>
      </c>
      <c r="V274" s="138">
        <f t="shared" si="1"/>
        <v>0</v>
      </c>
      <c r="W274" s="138">
        <v>0</v>
      </c>
      <c r="X274" s="138">
        <f t="shared" si="2"/>
        <v>0</v>
      </c>
      <c r="Y274" s="138">
        <v>0</v>
      </c>
      <c r="Z274" s="139">
        <f t="shared" si="3"/>
        <v>0</v>
      </c>
    </row>
    <row r="275" spans="1:26" s="19" customFormat="1" ht="28.9" customHeight="1" x14ac:dyDescent="0.3">
      <c r="A275" s="131"/>
      <c r="B275" s="194">
        <v>38</v>
      </c>
      <c r="C275" s="132" t="s">
        <v>143</v>
      </c>
      <c r="D275" s="133" t="s">
        <v>262</v>
      </c>
      <c r="E275" s="222" t="s">
        <v>263</v>
      </c>
      <c r="F275" s="222"/>
      <c r="G275" s="222"/>
      <c r="H275" s="222"/>
      <c r="I275" s="134" t="s">
        <v>236</v>
      </c>
      <c r="J275" s="135">
        <v>96.138000000000005</v>
      </c>
      <c r="K275" s="221"/>
      <c r="L275" s="221"/>
      <c r="M275" s="221">
        <f>ROUND(K275*J275,2)</f>
        <v>0</v>
      </c>
      <c r="N275" s="221"/>
      <c r="O275" s="221"/>
      <c r="P275" s="221"/>
      <c r="Q275" s="136"/>
      <c r="S275" s="137"/>
      <c r="T275" s="30" t="s">
        <v>42</v>
      </c>
      <c r="U275" s="138">
        <v>0</v>
      </c>
      <c r="V275" s="138">
        <f>U275*J275</f>
        <v>0</v>
      </c>
      <c r="W275" s="138">
        <v>0</v>
      </c>
      <c r="X275" s="138">
        <f>W275*J275</f>
        <v>0</v>
      </c>
      <c r="Y275" s="138">
        <v>0</v>
      </c>
      <c r="Z275" s="139">
        <f>Y275*J275</f>
        <v>0</v>
      </c>
    </row>
    <row r="276" spans="1:26" s="185" customFormat="1" ht="29.85" customHeight="1" x14ac:dyDescent="0.3">
      <c r="A276" s="186"/>
      <c r="B276" s="187"/>
      <c r="C276" s="188" t="s">
        <v>121</v>
      </c>
      <c r="D276" s="188"/>
      <c r="E276" s="188"/>
      <c r="F276" s="188"/>
      <c r="G276" s="188"/>
      <c r="H276" s="188"/>
      <c r="I276" s="188"/>
      <c r="J276" s="188"/>
      <c r="K276" s="188"/>
      <c r="L276" s="188"/>
      <c r="M276" s="223">
        <f>SUM(M277:P286)</f>
        <v>0</v>
      </c>
      <c r="N276" s="223"/>
      <c r="O276" s="223"/>
      <c r="P276" s="223"/>
      <c r="Q276" s="189"/>
      <c r="S276" s="190"/>
      <c r="T276" s="187"/>
      <c r="U276" s="187"/>
      <c r="V276" s="191">
        <f>SUM(V277:V286)</f>
        <v>0.98299999999999998</v>
      </c>
      <c r="W276" s="187"/>
      <c r="X276" s="191">
        <f>SUM(X277:X286)</f>
        <v>0</v>
      </c>
      <c r="Y276" s="187"/>
      <c r="Z276" s="192">
        <f>SUM(Z277:Z286)</f>
        <v>0</v>
      </c>
    </row>
    <row r="277" spans="1:26" s="19" customFormat="1" ht="40.15" customHeight="1" x14ac:dyDescent="0.3">
      <c r="A277" s="131"/>
      <c r="B277" s="132">
        <v>39</v>
      </c>
      <c r="C277" s="132" t="s">
        <v>143</v>
      </c>
      <c r="D277" s="133" t="s">
        <v>264</v>
      </c>
      <c r="E277" s="222" t="s">
        <v>265</v>
      </c>
      <c r="F277" s="222"/>
      <c r="G277" s="222"/>
      <c r="H277" s="222"/>
      <c r="I277" s="134" t="s">
        <v>146</v>
      </c>
      <c r="J277" s="135">
        <v>1</v>
      </c>
      <c r="K277" s="221"/>
      <c r="L277" s="221"/>
      <c r="M277" s="221">
        <f>ROUND(K277*J277,2)</f>
        <v>0</v>
      </c>
      <c r="N277" s="221"/>
      <c r="O277" s="221"/>
      <c r="P277" s="221"/>
      <c r="Q277" s="136"/>
      <c r="S277" s="137"/>
      <c r="T277" s="30" t="s">
        <v>42</v>
      </c>
      <c r="U277" s="138">
        <v>0.98299999999999998</v>
      </c>
      <c r="V277" s="138">
        <f>U277*J277</f>
        <v>0.98299999999999998</v>
      </c>
      <c r="W277" s="138">
        <v>0</v>
      </c>
      <c r="X277" s="138">
        <f>W277*J277</f>
        <v>0</v>
      </c>
      <c r="Y277" s="138">
        <v>0</v>
      </c>
      <c r="Z277" s="139">
        <f>Y277*J277</f>
        <v>0</v>
      </c>
    </row>
    <row r="278" spans="1:26" s="141" customFormat="1" ht="20.45" customHeight="1" x14ac:dyDescent="0.3">
      <c r="A278" s="142"/>
      <c r="B278" s="143"/>
      <c r="C278" s="143"/>
      <c r="D278" s="144"/>
      <c r="E278" s="230" t="s">
        <v>19</v>
      </c>
      <c r="F278" s="230"/>
      <c r="G278" s="230"/>
      <c r="H278" s="230"/>
      <c r="I278" s="143"/>
      <c r="J278" s="145">
        <v>1</v>
      </c>
      <c r="K278" s="143"/>
      <c r="L278" s="143"/>
      <c r="M278" s="143"/>
      <c r="N278" s="143"/>
      <c r="O278" s="143"/>
      <c r="P278" s="143"/>
      <c r="Q278" s="146"/>
      <c r="S278" s="147"/>
      <c r="T278" s="143"/>
      <c r="U278" s="143"/>
      <c r="V278" s="143"/>
      <c r="W278" s="143"/>
      <c r="X278" s="143"/>
      <c r="Y278" s="143"/>
      <c r="Z278" s="148"/>
    </row>
    <row r="279" spans="1:26" s="19" customFormat="1" ht="39.75" customHeight="1" x14ac:dyDescent="0.3">
      <c r="A279" s="131"/>
      <c r="B279" s="132">
        <v>40</v>
      </c>
      <c r="C279" s="132" t="s">
        <v>143</v>
      </c>
      <c r="D279" s="133" t="s">
        <v>266</v>
      </c>
      <c r="E279" s="222" t="s">
        <v>423</v>
      </c>
      <c r="F279" s="222"/>
      <c r="G279" s="222"/>
      <c r="H279" s="222"/>
      <c r="I279" s="134" t="s">
        <v>146</v>
      </c>
      <c r="J279" s="135">
        <v>1</v>
      </c>
      <c r="K279" s="221"/>
      <c r="L279" s="221"/>
      <c r="M279" s="221">
        <f>ROUND(K279*J279,2)</f>
        <v>0</v>
      </c>
      <c r="N279" s="221"/>
      <c r="O279" s="221"/>
      <c r="P279" s="221"/>
      <c r="Q279" s="136"/>
      <c r="S279" s="137"/>
      <c r="T279" s="30" t="s">
        <v>42</v>
      </c>
      <c r="U279" s="138">
        <v>0</v>
      </c>
      <c r="V279" s="138">
        <f>U279*J279</f>
        <v>0</v>
      </c>
      <c r="W279" s="138">
        <v>0</v>
      </c>
      <c r="X279" s="138">
        <f>W279*J279</f>
        <v>0</v>
      </c>
      <c r="Y279" s="138">
        <v>0</v>
      </c>
      <c r="Z279" s="139">
        <f>Y279*J279</f>
        <v>0</v>
      </c>
    </row>
    <row r="280" spans="1:26" s="149" customFormat="1" ht="20.45" customHeight="1" x14ac:dyDescent="0.3">
      <c r="A280" s="150"/>
      <c r="B280" s="151"/>
      <c r="C280" s="151"/>
      <c r="D280" s="152"/>
      <c r="E280" s="226" t="s">
        <v>267</v>
      </c>
      <c r="F280" s="226"/>
      <c r="G280" s="226"/>
      <c r="H280" s="226"/>
      <c r="I280" s="151"/>
      <c r="J280" s="152"/>
      <c r="K280" s="151"/>
      <c r="L280" s="151"/>
      <c r="M280" s="151"/>
      <c r="N280" s="151"/>
      <c r="O280" s="151"/>
      <c r="P280" s="151"/>
      <c r="Q280" s="153"/>
      <c r="S280" s="154"/>
      <c r="T280" s="151"/>
      <c r="U280" s="151"/>
      <c r="V280" s="151"/>
      <c r="W280" s="151"/>
      <c r="X280" s="151"/>
      <c r="Y280" s="151"/>
      <c r="Z280" s="155"/>
    </row>
    <row r="281" spans="1:26" s="149" customFormat="1" ht="20.45" customHeight="1" x14ac:dyDescent="0.3">
      <c r="A281" s="150"/>
      <c r="B281" s="151"/>
      <c r="C281" s="151"/>
      <c r="D281" s="152"/>
      <c r="E281" s="227" t="s">
        <v>268</v>
      </c>
      <c r="F281" s="227"/>
      <c r="G281" s="227"/>
      <c r="H281" s="227"/>
      <c r="I281" s="151"/>
      <c r="J281" s="152"/>
      <c r="K281" s="151"/>
      <c r="L281" s="151"/>
      <c r="M281" s="151"/>
      <c r="N281" s="151"/>
      <c r="O281" s="151"/>
      <c r="P281" s="151"/>
      <c r="Q281" s="153"/>
      <c r="S281" s="154"/>
      <c r="T281" s="151"/>
      <c r="U281" s="151"/>
      <c r="V281" s="151"/>
      <c r="W281" s="151"/>
      <c r="X281" s="151"/>
      <c r="Y281" s="151"/>
      <c r="Z281" s="155"/>
    </row>
    <row r="282" spans="1:26" s="149" customFormat="1" ht="20.45" customHeight="1" x14ac:dyDescent="0.3">
      <c r="A282" s="150"/>
      <c r="B282" s="151"/>
      <c r="C282" s="151"/>
      <c r="D282" s="152"/>
      <c r="E282" s="227" t="s">
        <v>269</v>
      </c>
      <c r="F282" s="227"/>
      <c r="G282" s="227"/>
      <c r="H282" s="227"/>
      <c r="I282" s="151"/>
      <c r="J282" s="152"/>
      <c r="K282" s="151"/>
      <c r="L282" s="151"/>
      <c r="M282" s="151"/>
      <c r="N282" s="151"/>
      <c r="O282" s="151"/>
      <c r="P282" s="151"/>
      <c r="Q282" s="153"/>
      <c r="S282" s="154"/>
      <c r="T282" s="151"/>
      <c r="U282" s="151"/>
      <c r="V282" s="151"/>
      <c r="W282" s="151"/>
      <c r="X282" s="151"/>
      <c r="Y282" s="151"/>
      <c r="Z282" s="155"/>
    </row>
    <row r="283" spans="1:26" s="141" customFormat="1" ht="20.45" customHeight="1" x14ac:dyDescent="0.3">
      <c r="A283" s="142"/>
      <c r="B283" s="143"/>
      <c r="C283" s="143"/>
      <c r="D283" s="144"/>
      <c r="E283" s="224" t="s">
        <v>19</v>
      </c>
      <c r="F283" s="224"/>
      <c r="G283" s="224"/>
      <c r="H283" s="224"/>
      <c r="I283" s="143"/>
      <c r="J283" s="145">
        <v>1</v>
      </c>
      <c r="K283" s="143"/>
      <c r="L283" s="143"/>
      <c r="M283" s="143"/>
      <c r="N283" s="143"/>
      <c r="O283" s="143"/>
      <c r="P283" s="143"/>
      <c r="Q283" s="146"/>
      <c r="S283" s="147"/>
      <c r="T283" s="143"/>
      <c r="U283" s="143"/>
      <c r="V283" s="143"/>
      <c r="W283" s="143"/>
      <c r="X283" s="143"/>
      <c r="Y283" s="143"/>
      <c r="Z283" s="148"/>
    </row>
    <row r="284" spans="1:26" s="19" customFormat="1" ht="44.25" customHeight="1" x14ac:dyDescent="0.3">
      <c r="A284" s="131"/>
      <c r="B284" s="132">
        <v>41</v>
      </c>
      <c r="C284" s="132" t="s">
        <v>143</v>
      </c>
      <c r="D284" s="133" t="s">
        <v>402</v>
      </c>
      <c r="E284" s="222" t="s">
        <v>403</v>
      </c>
      <c r="F284" s="222"/>
      <c r="G284" s="222"/>
      <c r="H284" s="222"/>
      <c r="I284" s="134" t="s">
        <v>236</v>
      </c>
      <c r="J284" s="135">
        <v>265</v>
      </c>
      <c r="K284" s="221"/>
      <c r="L284" s="221"/>
      <c r="M284" s="221">
        <f>ROUND(K284*J284,2)</f>
        <v>0</v>
      </c>
      <c r="N284" s="221"/>
      <c r="O284" s="221"/>
      <c r="P284" s="221"/>
      <c r="Q284" s="136"/>
      <c r="S284" s="137"/>
      <c r="T284" s="30" t="s">
        <v>42</v>
      </c>
      <c r="U284" s="138">
        <v>0</v>
      </c>
      <c r="V284" s="138">
        <f>U284*J284</f>
        <v>0</v>
      </c>
      <c r="W284" s="138">
        <v>0</v>
      </c>
      <c r="X284" s="138">
        <f>W284*J284</f>
        <v>0</v>
      </c>
      <c r="Y284" s="138">
        <v>0</v>
      </c>
      <c r="Z284" s="139">
        <f>Y284*J284</f>
        <v>0</v>
      </c>
    </row>
    <row r="285" spans="1:26" s="19" customFormat="1" ht="44.25" customHeight="1" x14ac:dyDescent="0.3">
      <c r="A285" s="131"/>
      <c r="B285" s="132">
        <v>42</v>
      </c>
      <c r="C285" s="132" t="s">
        <v>143</v>
      </c>
      <c r="D285" s="133" t="s">
        <v>422</v>
      </c>
      <c r="E285" s="222" t="s">
        <v>410</v>
      </c>
      <c r="F285" s="222"/>
      <c r="G285" s="222"/>
      <c r="H285" s="222"/>
      <c r="I285" s="134" t="s">
        <v>401</v>
      </c>
      <c r="J285" s="135">
        <v>1</v>
      </c>
      <c r="K285" s="221"/>
      <c r="L285" s="221"/>
      <c r="M285" s="221">
        <f>ROUND(K285*J285,2)</f>
        <v>0</v>
      </c>
      <c r="N285" s="221"/>
      <c r="O285" s="221"/>
      <c r="P285" s="221"/>
      <c r="Q285" s="136"/>
      <c r="S285" s="137"/>
      <c r="T285" s="30"/>
      <c r="U285" s="138"/>
      <c r="V285" s="138"/>
      <c r="W285" s="138"/>
      <c r="X285" s="138"/>
      <c r="Y285" s="138"/>
      <c r="Z285" s="139"/>
    </row>
    <row r="286" spans="1:26" s="19" customFormat="1" ht="28.9" customHeight="1" x14ac:dyDescent="0.3">
      <c r="A286" s="131"/>
      <c r="B286" s="132">
        <v>43</v>
      </c>
      <c r="C286" s="132" t="s">
        <v>143</v>
      </c>
      <c r="D286" s="133" t="s">
        <v>271</v>
      </c>
      <c r="E286" s="222" t="s">
        <v>272</v>
      </c>
      <c r="F286" s="222"/>
      <c r="G286" s="222"/>
      <c r="H286" s="222"/>
      <c r="I286" s="134" t="s">
        <v>236</v>
      </c>
      <c r="J286" s="135">
        <v>265</v>
      </c>
      <c r="K286" s="221"/>
      <c r="L286" s="221"/>
      <c r="M286" s="221">
        <f>ROUND(K286*J286,2)</f>
        <v>0</v>
      </c>
      <c r="N286" s="221"/>
      <c r="O286" s="221"/>
      <c r="P286" s="221"/>
      <c r="Q286" s="136"/>
      <c r="S286" s="137"/>
      <c r="T286" s="30" t="s">
        <v>42</v>
      </c>
      <c r="U286" s="138">
        <v>0</v>
      </c>
      <c r="V286" s="138">
        <f>U286*J286</f>
        <v>0</v>
      </c>
      <c r="W286" s="138">
        <v>0</v>
      </c>
      <c r="X286" s="138">
        <f>W286*J286</f>
        <v>0</v>
      </c>
      <c r="Y286" s="138">
        <v>0</v>
      </c>
      <c r="Z286" s="139">
        <f>Y286*J286</f>
        <v>0</v>
      </c>
    </row>
    <row r="287" spans="1:26" s="185" customFormat="1" ht="29.85" customHeight="1" x14ac:dyDescent="0.3">
      <c r="A287" s="186"/>
      <c r="B287" s="187"/>
      <c r="C287" s="188" t="s">
        <v>122</v>
      </c>
      <c r="D287" s="188"/>
      <c r="E287" s="188"/>
      <c r="F287" s="188"/>
      <c r="G287" s="188"/>
      <c r="H287" s="188"/>
      <c r="I287" s="188"/>
      <c r="J287" s="188"/>
      <c r="K287" s="188"/>
      <c r="L287" s="188"/>
      <c r="M287" s="223">
        <f>SUM(M288:P327)</f>
        <v>0</v>
      </c>
      <c r="N287" s="223"/>
      <c r="O287" s="223"/>
      <c r="P287" s="223"/>
      <c r="Q287" s="189"/>
      <c r="S287" s="190"/>
      <c r="T287" s="187"/>
      <c r="U287" s="187"/>
      <c r="V287" s="191">
        <f>SUM(V288:V327)</f>
        <v>0.13400000000000001</v>
      </c>
      <c r="W287" s="187"/>
      <c r="X287" s="191">
        <f>SUM(X288:X327)</f>
        <v>6.4340000000000008E-2</v>
      </c>
      <c r="Y287" s="187"/>
      <c r="Z287" s="192">
        <f>SUM(Z288:Z327)</f>
        <v>0</v>
      </c>
    </row>
    <row r="288" spans="1:26" s="19" customFormat="1" ht="40.15" customHeight="1" x14ac:dyDescent="0.3">
      <c r="A288" s="131"/>
      <c r="B288" s="132">
        <v>44</v>
      </c>
      <c r="C288" s="132" t="s">
        <v>143</v>
      </c>
      <c r="D288" s="133" t="s">
        <v>273</v>
      </c>
      <c r="E288" s="222" t="s">
        <v>380</v>
      </c>
      <c r="F288" s="222"/>
      <c r="G288" s="222"/>
      <c r="H288" s="222"/>
      <c r="I288" s="134" t="s">
        <v>146</v>
      </c>
      <c r="J288" s="135">
        <v>2</v>
      </c>
      <c r="K288" s="221"/>
      <c r="L288" s="221"/>
      <c r="M288" s="221">
        <f>ROUND(K288*J288,2)</f>
        <v>0</v>
      </c>
      <c r="N288" s="221"/>
      <c r="O288" s="221"/>
      <c r="P288" s="221"/>
      <c r="Q288" s="136"/>
      <c r="S288" s="137"/>
      <c r="T288" s="30" t="s">
        <v>42</v>
      </c>
      <c r="U288" s="138">
        <v>0</v>
      </c>
      <c r="V288" s="138">
        <f>U288*J288</f>
        <v>0</v>
      </c>
      <c r="W288" s="138">
        <v>0</v>
      </c>
      <c r="X288" s="138">
        <f>W288*J288</f>
        <v>0</v>
      </c>
      <c r="Y288" s="138">
        <v>0</v>
      </c>
      <c r="Z288" s="139">
        <f>Y288*J288</f>
        <v>0</v>
      </c>
    </row>
    <row r="289" spans="1:26" s="149" customFormat="1" ht="20.45" customHeight="1" x14ac:dyDescent="0.3">
      <c r="A289" s="150"/>
      <c r="B289" s="151"/>
      <c r="C289" s="151"/>
      <c r="D289" s="152"/>
      <c r="E289" s="226" t="s">
        <v>274</v>
      </c>
      <c r="F289" s="226"/>
      <c r="G289" s="226"/>
      <c r="H289" s="226"/>
      <c r="I289" s="151"/>
      <c r="J289" s="152"/>
      <c r="K289" s="151"/>
      <c r="L289" s="151"/>
      <c r="M289" s="151"/>
      <c r="N289" s="151"/>
      <c r="O289" s="151"/>
      <c r="P289" s="151"/>
      <c r="Q289" s="153"/>
      <c r="S289" s="154"/>
      <c r="T289" s="151"/>
      <c r="U289" s="151"/>
      <c r="V289" s="151"/>
      <c r="W289" s="151"/>
      <c r="X289" s="151"/>
      <c r="Y289" s="151"/>
      <c r="Z289" s="155"/>
    </row>
    <row r="290" spans="1:26" s="149" customFormat="1" ht="20.45" customHeight="1" x14ac:dyDescent="0.3">
      <c r="A290" s="150"/>
      <c r="B290" s="151"/>
      <c r="C290" s="151"/>
      <c r="D290" s="152"/>
      <c r="E290" s="227" t="s">
        <v>275</v>
      </c>
      <c r="F290" s="227"/>
      <c r="G290" s="227"/>
      <c r="H290" s="227"/>
      <c r="I290" s="151"/>
      <c r="J290" s="152"/>
      <c r="K290" s="151"/>
      <c r="L290" s="151"/>
      <c r="M290" s="151"/>
      <c r="N290" s="151"/>
      <c r="O290" s="151"/>
      <c r="P290" s="151"/>
      <c r="Q290" s="153"/>
      <c r="S290" s="154"/>
      <c r="T290" s="151"/>
      <c r="U290" s="151"/>
      <c r="V290" s="151"/>
      <c r="W290" s="151"/>
      <c r="X290" s="151"/>
      <c r="Y290" s="151"/>
      <c r="Z290" s="155"/>
    </row>
    <row r="291" spans="1:26" s="149" customFormat="1" ht="20.45" customHeight="1" x14ac:dyDescent="0.3">
      <c r="A291" s="150"/>
      <c r="B291" s="151"/>
      <c r="C291" s="151"/>
      <c r="D291" s="152"/>
      <c r="E291" s="227" t="s">
        <v>276</v>
      </c>
      <c r="F291" s="227"/>
      <c r="G291" s="227"/>
      <c r="H291" s="227"/>
      <c r="I291" s="151"/>
      <c r="J291" s="152"/>
      <c r="K291" s="151"/>
      <c r="L291" s="151"/>
      <c r="M291" s="151"/>
      <c r="N291" s="151"/>
      <c r="O291" s="151"/>
      <c r="P291" s="151"/>
      <c r="Q291" s="153"/>
      <c r="S291" s="154"/>
      <c r="T291" s="151"/>
      <c r="U291" s="151"/>
      <c r="V291" s="151"/>
      <c r="W291" s="151"/>
      <c r="X291" s="151"/>
      <c r="Y291" s="151"/>
      <c r="Z291" s="155"/>
    </row>
    <row r="292" spans="1:26" s="149" customFormat="1" ht="20.45" customHeight="1" x14ac:dyDescent="0.3">
      <c r="A292" s="150"/>
      <c r="B292" s="151"/>
      <c r="C292" s="151"/>
      <c r="D292" s="152"/>
      <c r="E292" s="227" t="s">
        <v>277</v>
      </c>
      <c r="F292" s="227"/>
      <c r="G292" s="227"/>
      <c r="H292" s="227"/>
      <c r="I292" s="151"/>
      <c r="J292" s="152"/>
      <c r="K292" s="151"/>
      <c r="L292" s="151"/>
      <c r="M292" s="151"/>
      <c r="N292" s="151"/>
      <c r="O292" s="151"/>
      <c r="P292" s="151"/>
      <c r="Q292" s="153"/>
      <c r="S292" s="154"/>
      <c r="T292" s="151"/>
      <c r="U292" s="151"/>
      <c r="V292" s="151"/>
      <c r="W292" s="151"/>
      <c r="X292" s="151"/>
      <c r="Y292" s="151"/>
      <c r="Z292" s="155"/>
    </row>
    <row r="293" spans="1:26" s="149" customFormat="1" ht="20.45" customHeight="1" x14ac:dyDescent="0.3">
      <c r="A293" s="150"/>
      <c r="B293" s="151"/>
      <c r="C293" s="151"/>
      <c r="D293" s="152"/>
      <c r="E293" s="227" t="s">
        <v>278</v>
      </c>
      <c r="F293" s="227"/>
      <c r="G293" s="227"/>
      <c r="H293" s="227"/>
      <c r="I293" s="151"/>
      <c r="J293" s="152"/>
      <c r="K293" s="151"/>
      <c r="L293" s="151"/>
      <c r="M293" s="151"/>
      <c r="N293" s="151"/>
      <c r="O293" s="151"/>
      <c r="P293" s="151"/>
      <c r="Q293" s="153"/>
      <c r="S293" s="154"/>
      <c r="T293" s="151"/>
      <c r="U293" s="151"/>
      <c r="V293" s="151"/>
      <c r="W293" s="151"/>
      <c r="X293" s="151"/>
      <c r="Y293" s="151"/>
      <c r="Z293" s="155"/>
    </row>
    <row r="294" spans="1:26" s="149" customFormat="1" ht="20.45" customHeight="1" x14ac:dyDescent="0.3">
      <c r="A294" s="150"/>
      <c r="B294" s="151"/>
      <c r="C294" s="151"/>
      <c r="D294" s="152"/>
      <c r="E294" s="227" t="s">
        <v>279</v>
      </c>
      <c r="F294" s="227"/>
      <c r="G294" s="227"/>
      <c r="H294" s="227"/>
      <c r="I294" s="151"/>
      <c r="J294" s="152"/>
      <c r="K294" s="151"/>
      <c r="L294" s="151"/>
      <c r="M294" s="151"/>
      <c r="N294" s="151"/>
      <c r="O294" s="151"/>
      <c r="P294" s="151"/>
      <c r="Q294" s="153"/>
      <c r="S294" s="154"/>
      <c r="T294" s="151"/>
      <c r="U294" s="151"/>
      <c r="V294" s="151"/>
      <c r="W294" s="151"/>
      <c r="X294" s="151"/>
      <c r="Y294" s="151"/>
      <c r="Z294" s="155"/>
    </row>
    <row r="295" spans="1:26" s="149" customFormat="1" ht="20.45" customHeight="1" x14ac:dyDescent="0.3">
      <c r="A295" s="150"/>
      <c r="B295" s="151"/>
      <c r="C295" s="151"/>
      <c r="D295" s="152"/>
      <c r="E295" s="227" t="s">
        <v>280</v>
      </c>
      <c r="F295" s="227"/>
      <c r="G295" s="227"/>
      <c r="H295" s="227"/>
      <c r="I295" s="151"/>
      <c r="J295" s="152"/>
      <c r="K295" s="151"/>
      <c r="L295" s="151"/>
      <c r="M295" s="151"/>
      <c r="N295" s="151"/>
      <c r="O295" s="151"/>
      <c r="P295" s="151"/>
      <c r="Q295" s="153"/>
      <c r="S295" s="154"/>
      <c r="T295" s="151"/>
      <c r="U295" s="151"/>
      <c r="V295" s="151"/>
      <c r="W295" s="151"/>
      <c r="X295" s="151"/>
      <c r="Y295" s="151"/>
      <c r="Z295" s="155"/>
    </row>
    <row r="296" spans="1:26" s="149" customFormat="1" ht="20.45" customHeight="1" x14ac:dyDescent="0.3">
      <c r="A296" s="150"/>
      <c r="B296" s="151"/>
      <c r="C296" s="151"/>
      <c r="D296" s="152"/>
      <c r="E296" s="227" t="s">
        <v>281</v>
      </c>
      <c r="F296" s="227"/>
      <c r="G296" s="227"/>
      <c r="H296" s="227"/>
      <c r="I296" s="151"/>
      <c r="J296" s="152"/>
      <c r="K296" s="151"/>
      <c r="L296" s="151"/>
      <c r="M296" s="151"/>
      <c r="N296" s="151"/>
      <c r="O296" s="151"/>
      <c r="P296" s="151"/>
      <c r="Q296" s="153"/>
      <c r="S296" s="154"/>
      <c r="T296" s="151"/>
      <c r="U296" s="151"/>
      <c r="V296" s="151"/>
      <c r="W296" s="151"/>
      <c r="X296" s="151"/>
      <c r="Y296" s="151"/>
      <c r="Z296" s="155"/>
    </row>
    <row r="297" spans="1:26" s="149" customFormat="1" ht="20.45" customHeight="1" x14ac:dyDescent="0.3">
      <c r="A297" s="150"/>
      <c r="B297" s="151"/>
      <c r="C297" s="151"/>
      <c r="D297" s="152"/>
      <c r="E297" s="227" t="s">
        <v>282</v>
      </c>
      <c r="F297" s="227"/>
      <c r="G297" s="227"/>
      <c r="H297" s="227"/>
      <c r="I297" s="151"/>
      <c r="J297" s="152"/>
      <c r="K297" s="151"/>
      <c r="L297" s="151"/>
      <c r="M297" s="151"/>
      <c r="N297" s="151"/>
      <c r="O297" s="151"/>
      <c r="P297" s="151"/>
      <c r="Q297" s="153"/>
      <c r="S297" s="154"/>
      <c r="T297" s="151"/>
      <c r="U297" s="151"/>
      <c r="V297" s="151"/>
      <c r="W297" s="151"/>
      <c r="X297" s="151"/>
      <c r="Y297" s="151"/>
      <c r="Z297" s="155"/>
    </row>
    <row r="298" spans="1:26" s="141" customFormat="1" ht="20.45" customHeight="1" x14ac:dyDescent="0.3">
      <c r="A298" s="142"/>
      <c r="B298" s="143"/>
      <c r="C298" s="143"/>
      <c r="D298" s="144"/>
      <c r="E298" s="224" t="s">
        <v>87</v>
      </c>
      <c r="F298" s="224"/>
      <c r="G298" s="224"/>
      <c r="H298" s="224"/>
      <c r="I298" s="143"/>
      <c r="J298" s="145">
        <v>2</v>
      </c>
      <c r="K298" s="143"/>
      <c r="L298" s="143"/>
      <c r="M298" s="143"/>
      <c r="N298" s="143"/>
      <c r="O298" s="143"/>
      <c r="P298" s="143"/>
      <c r="Q298" s="146"/>
      <c r="S298" s="147"/>
      <c r="T298" s="143"/>
      <c r="U298" s="143"/>
      <c r="V298" s="143"/>
      <c r="W298" s="143"/>
      <c r="X298" s="143"/>
      <c r="Y298" s="143"/>
      <c r="Z298" s="148"/>
    </row>
    <row r="299" spans="1:26" s="19" customFormat="1" ht="51.6" customHeight="1" x14ac:dyDescent="0.3">
      <c r="A299" s="131"/>
      <c r="B299" s="132">
        <v>45</v>
      </c>
      <c r="C299" s="132" t="s">
        <v>143</v>
      </c>
      <c r="D299" s="133" t="s">
        <v>283</v>
      </c>
      <c r="E299" s="222" t="s">
        <v>381</v>
      </c>
      <c r="F299" s="222"/>
      <c r="G299" s="222"/>
      <c r="H299" s="222"/>
      <c r="I299" s="134" t="s">
        <v>146</v>
      </c>
      <c r="J299" s="135">
        <v>1</v>
      </c>
      <c r="K299" s="221"/>
      <c r="L299" s="221"/>
      <c r="M299" s="221">
        <f>ROUND(K299*J299,2)</f>
        <v>0</v>
      </c>
      <c r="N299" s="221"/>
      <c r="O299" s="221"/>
      <c r="P299" s="221"/>
      <c r="Q299" s="136"/>
      <c r="S299" s="137"/>
      <c r="T299" s="30" t="s">
        <v>42</v>
      </c>
      <c r="U299" s="138">
        <v>0</v>
      </c>
      <c r="V299" s="138">
        <f>U299*J299</f>
        <v>0</v>
      </c>
      <c r="W299" s="138">
        <v>2.4670000000000001E-2</v>
      </c>
      <c r="X299" s="138">
        <f>W299*J299</f>
        <v>2.4670000000000001E-2</v>
      </c>
      <c r="Y299" s="138">
        <v>0</v>
      </c>
      <c r="Z299" s="139">
        <f>Y299*J299</f>
        <v>0</v>
      </c>
    </row>
    <row r="300" spans="1:26" s="149" customFormat="1" ht="20.45" customHeight="1" x14ac:dyDescent="0.3">
      <c r="A300" s="150"/>
      <c r="B300" s="151"/>
      <c r="C300" s="151"/>
      <c r="D300" s="152"/>
      <c r="E300" s="226" t="s">
        <v>284</v>
      </c>
      <c r="F300" s="226"/>
      <c r="G300" s="226"/>
      <c r="H300" s="226"/>
      <c r="I300" s="151"/>
      <c r="J300" s="152"/>
      <c r="K300" s="151"/>
      <c r="L300" s="151"/>
      <c r="M300" s="151"/>
      <c r="N300" s="151"/>
      <c r="O300" s="151"/>
      <c r="P300" s="151"/>
      <c r="Q300" s="153"/>
      <c r="S300" s="154"/>
      <c r="T300" s="151"/>
      <c r="U300" s="151"/>
      <c r="V300" s="151"/>
      <c r="W300" s="151"/>
      <c r="X300" s="151"/>
      <c r="Y300" s="151"/>
      <c r="Z300" s="155"/>
    </row>
    <row r="301" spans="1:26" s="149" customFormat="1" ht="20.45" customHeight="1" x14ac:dyDescent="0.3">
      <c r="A301" s="150"/>
      <c r="B301" s="151"/>
      <c r="C301" s="151"/>
      <c r="D301" s="152"/>
      <c r="E301" s="227" t="s">
        <v>285</v>
      </c>
      <c r="F301" s="227"/>
      <c r="G301" s="227"/>
      <c r="H301" s="227"/>
      <c r="I301" s="151"/>
      <c r="J301" s="152"/>
      <c r="K301" s="151"/>
      <c r="L301" s="151"/>
      <c r="M301" s="151"/>
      <c r="N301" s="151"/>
      <c r="O301" s="151"/>
      <c r="P301" s="151"/>
      <c r="Q301" s="153"/>
      <c r="S301" s="154"/>
      <c r="T301" s="151"/>
      <c r="U301" s="151"/>
      <c r="V301" s="151"/>
      <c r="W301" s="151"/>
      <c r="X301" s="151"/>
      <c r="Y301" s="151"/>
      <c r="Z301" s="155"/>
    </row>
    <row r="302" spans="1:26" s="149" customFormat="1" ht="20.45" customHeight="1" x14ac:dyDescent="0.3">
      <c r="A302" s="150"/>
      <c r="B302" s="151"/>
      <c r="C302" s="151"/>
      <c r="D302" s="152"/>
      <c r="E302" s="227" t="s">
        <v>286</v>
      </c>
      <c r="F302" s="227"/>
      <c r="G302" s="227"/>
      <c r="H302" s="227"/>
      <c r="I302" s="151"/>
      <c r="J302" s="152"/>
      <c r="K302" s="151"/>
      <c r="L302" s="151"/>
      <c r="M302" s="151"/>
      <c r="N302" s="151"/>
      <c r="O302" s="151"/>
      <c r="P302" s="151"/>
      <c r="Q302" s="153"/>
      <c r="S302" s="154"/>
      <c r="T302" s="151"/>
      <c r="U302" s="151"/>
      <c r="V302" s="151"/>
      <c r="W302" s="151"/>
      <c r="X302" s="151"/>
      <c r="Y302" s="151"/>
      <c r="Z302" s="155"/>
    </row>
    <row r="303" spans="1:26" s="149" customFormat="1" ht="20.45" customHeight="1" x14ac:dyDescent="0.3">
      <c r="A303" s="150"/>
      <c r="B303" s="151"/>
      <c r="C303" s="151"/>
      <c r="D303" s="152"/>
      <c r="E303" s="227" t="s">
        <v>278</v>
      </c>
      <c r="F303" s="227"/>
      <c r="G303" s="227"/>
      <c r="H303" s="227"/>
      <c r="I303" s="151"/>
      <c r="J303" s="152"/>
      <c r="K303" s="151"/>
      <c r="L303" s="151"/>
      <c r="M303" s="151"/>
      <c r="N303" s="151"/>
      <c r="O303" s="151"/>
      <c r="P303" s="151"/>
      <c r="Q303" s="153"/>
      <c r="S303" s="154"/>
      <c r="T303" s="151"/>
      <c r="U303" s="151"/>
      <c r="V303" s="151"/>
      <c r="W303" s="151"/>
      <c r="X303" s="151"/>
      <c r="Y303" s="151"/>
      <c r="Z303" s="155"/>
    </row>
    <row r="304" spans="1:26" s="149" customFormat="1" ht="20.45" customHeight="1" x14ac:dyDescent="0.3">
      <c r="A304" s="150"/>
      <c r="B304" s="151"/>
      <c r="C304" s="151"/>
      <c r="D304" s="152"/>
      <c r="E304" s="227" t="s">
        <v>279</v>
      </c>
      <c r="F304" s="227"/>
      <c r="G304" s="227"/>
      <c r="H304" s="227"/>
      <c r="I304" s="151"/>
      <c r="J304" s="152"/>
      <c r="K304" s="151"/>
      <c r="L304" s="151"/>
      <c r="M304" s="151"/>
      <c r="N304" s="151"/>
      <c r="O304" s="151"/>
      <c r="P304" s="151"/>
      <c r="Q304" s="153"/>
      <c r="S304" s="154"/>
      <c r="T304" s="151"/>
      <c r="U304" s="151"/>
      <c r="V304" s="151"/>
      <c r="W304" s="151"/>
      <c r="X304" s="151"/>
      <c r="Y304" s="151"/>
      <c r="Z304" s="155"/>
    </row>
    <row r="305" spans="1:26" s="149" customFormat="1" ht="20.45" customHeight="1" x14ac:dyDescent="0.3">
      <c r="A305" s="150"/>
      <c r="B305" s="151"/>
      <c r="C305" s="151"/>
      <c r="D305" s="152"/>
      <c r="E305" s="227" t="s">
        <v>282</v>
      </c>
      <c r="F305" s="227"/>
      <c r="G305" s="227"/>
      <c r="H305" s="227"/>
      <c r="I305" s="151"/>
      <c r="J305" s="152"/>
      <c r="K305" s="151"/>
      <c r="L305" s="151"/>
      <c r="M305" s="151"/>
      <c r="N305" s="151"/>
      <c r="O305" s="151"/>
      <c r="P305" s="151"/>
      <c r="Q305" s="153"/>
      <c r="S305" s="154"/>
      <c r="T305" s="151"/>
      <c r="U305" s="151"/>
      <c r="V305" s="151"/>
      <c r="W305" s="151"/>
      <c r="X305" s="151"/>
      <c r="Y305" s="151"/>
      <c r="Z305" s="155"/>
    </row>
    <row r="306" spans="1:26" s="141" customFormat="1" ht="20.45" customHeight="1" x14ac:dyDescent="0.3">
      <c r="A306" s="142"/>
      <c r="B306" s="143"/>
      <c r="C306" s="143"/>
      <c r="D306" s="144"/>
      <c r="E306" s="224" t="s">
        <v>19</v>
      </c>
      <c r="F306" s="224"/>
      <c r="G306" s="224"/>
      <c r="H306" s="224"/>
      <c r="I306" s="143"/>
      <c r="J306" s="145">
        <v>1</v>
      </c>
      <c r="K306" s="143"/>
      <c r="L306" s="143"/>
      <c r="M306" s="143"/>
      <c r="N306" s="143"/>
      <c r="O306" s="143"/>
      <c r="P306" s="143"/>
      <c r="Q306" s="146"/>
      <c r="S306" s="147"/>
      <c r="T306" s="143"/>
      <c r="U306" s="143"/>
      <c r="V306" s="143"/>
      <c r="W306" s="143"/>
      <c r="X306" s="143"/>
      <c r="Y306" s="143"/>
      <c r="Z306" s="148"/>
    </row>
    <row r="307" spans="1:26" s="19" customFormat="1" ht="51.6" customHeight="1" x14ac:dyDescent="0.3">
      <c r="A307" s="131"/>
      <c r="B307" s="132">
        <v>46</v>
      </c>
      <c r="C307" s="132" t="s">
        <v>143</v>
      </c>
      <c r="D307" s="133" t="s">
        <v>287</v>
      </c>
      <c r="E307" s="222" t="s">
        <v>382</v>
      </c>
      <c r="F307" s="222"/>
      <c r="G307" s="222"/>
      <c r="H307" s="222"/>
      <c r="I307" s="134" t="s">
        <v>146</v>
      </c>
      <c r="J307" s="135">
        <v>1</v>
      </c>
      <c r="K307" s="221"/>
      <c r="L307" s="221"/>
      <c r="M307" s="221">
        <f>ROUND(K307*J307,2)</f>
        <v>0</v>
      </c>
      <c r="N307" s="221"/>
      <c r="O307" s="221"/>
      <c r="P307" s="221"/>
      <c r="Q307" s="136"/>
      <c r="S307" s="137"/>
      <c r="T307" s="30" t="s">
        <v>42</v>
      </c>
      <c r="U307" s="138">
        <v>0</v>
      </c>
      <c r="V307" s="138">
        <f>U307*J307</f>
        <v>0</v>
      </c>
      <c r="W307" s="138">
        <v>2.4670000000000001E-2</v>
      </c>
      <c r="X307" s="138">
        <f>W307*J307</f>
        <v>2.4670000000000001E-2</v>
      </c>
      <c r="Y307" s="138">
        <v>0</v>
      </c>
      <c r="Z307" s="139">
        <f>Y307*J307</f>
        <v>0</v>
      </c>
    </row>
    <row r="308" spans="1:26" s="149" customFormat="1" ht="20.45" customHeight="1" x14ac:dyDescent="0.3">
      <c r="A308" s="150"/>
      <c r="B308" s="151"/>
      <c r="C308" s="151"/>
      <c r="D308" s="152"/>
      <c r="E308" s="226" t="s">
        <v>284</v>
      </c>
      <c r="F308" s="226"/>
      <c r="G308" s="226"/>
      <c r="H308" s="226"/>
      <c r="I308" s="151"/>
      <c r="J308" s="152"/>
      <c r="K308" s="151"/>
      <c r="L308" s="151"/>
      <c r="M308" s="151"/>
      <c r="N308" s="151"/>
      <c r="O308" s="151"/>
      <c r="P308" s="151"/>
      <c r="Q308" s="153"/>
      <c r="S308" s="154"/>
      <c r="T308" s="151"/>
      <c r="U308" s="151"/>
      <c r="V308" s="151"/>
      <c r="W308" s="151"/>
      <c r="X308" s="151"/>
      <c r="Y308" s="151"/>
      <c r="Z308" s="155"/>
    </row>
    <row r="309" spans="1:26" s="149" customFormat="1" ht="20.45" customHeight="1" x14ac:dyDescent="0.3">
      <c r="A309" s="150"/>
      <c r="B309" s="151"/>
      <c r="C309" s="151"/>
      <c r="D309" s="152"/>
      <c r="E309" s="227" t="s">
        <v>285</v>
      </c>
      <c r="F309" s="227"/>
      <c r="G309" s="227"/>
      <c r="H309" s="227"/>
      <c r="I309" s="151"/>
      <c r="J309" s="152"/>
      <c r="K309" s="151"/>
      <c r="L309" s="151"/>
      <c r="M309" s="151"/>
      <c r="N309" s="151"/>
      <c r="O309" s="151"/>
      <c r="P309" s="151"/>
      <c r="Q309" s="153"/>
      <c r="S309" s="154"/>
      <c r="T309" s="151"/>
      <c r="U309" s="151"/>
      <c r="V309" s="151"/>
      <c r="W309" s="151"/>
      <c r="X309" s="151"/>
      <c r="Y309" s="151"/>
      <c r="Z309" s="155"/>
    </row>
    <row r="310" spans="1:26" s="149" customFormat="1" ht="20.45" customHeight="1" x14ac:dyDescent="0.3">
      <c r="A310" s="150"/>
      <c r="B310" s="151"/>
      <c r="C310" s="151"/>
      <c r="D310" s="152"/>
      <c r="E310" s="227" t="s">
        <v>286</v>
      </c>
      <c r="F310" s="227"/>
      <c r="G310" s="227"/>
      <c r="H310" s="227"/>
      <c r="I310" s="151"/>
      <c r="J310" s="152"/>
      <c r="K310" s="151"/>
      <c r="L310" s="151"/>
      <c r="M310" s="151"/>
      <c r="N310" s="151"/>
      <c r="O310" s="151"/>
      <c r="P310" s="151"/>
      <c r="Q310" s="153"/>
      <c r="S310" s="154"/>
      <c r="T310" s="151"/>
      <c r="U310" s="151"/>
      <c r="V310" s="151"/>
      <c r="W310" s="151"/>
      <c r="X310" s="151"/>
      <c r="Y310" s="151"/>
      <c r="Z310" s="155"/>
    </row>
    <row r="311" spans="1:26" s="149" customFormat="1" ht="20.45" customHeight="1" x14ac:dyDescent="0.3">
      <c r="A311" s="150"/>
      <c r="B311" s="151"/>
      <c r="C311" s="151"/>
      <c r="D311" s="152"/>
      <c r="E311" s="227" t="s">
        <v>278</v>
      </c>
      <c r="F311" s="227"/>
      <c r="G311" s="227"/>
      <c r="H311" s="227"/>
      <c r="I311" s="151"/>
      <c r="J311" s="152"/>
      <c r="K311" s="151"/>
      <c r="L311" s="151"/>
      <c r="M311" s="151"/>
      <c r="N311" s="151"/>
      <c r="O311" s="151"/>
      <c r="P311" s="151"/>
      <c r="Q311" s="153"/>
      <c r="S311" s="154"/>
      <c r="T311" s="151"/>
      <c r="U311" s="151"/>
      <c r="V311" s="151"/>
      <c r="W311" s="151"/>
      <c r="X311" s="151"/>
      <c r="Y311" s="151"/>
      <c r="Z311" s="155"/>
    </row>
    <row r="312" spans="1:26" s="149" customFormat="1" ht="20.45" customHeight="1" x14ac:dyDescent="0.3">
      <c r="A312" s="150"/>
      <c r="B312" s="151"/>
      <c r="C312" s="151"/>
      <c r="D312" s="152"/>
      <c r="E312" s="227" t="s">
        <v>279</v>
      </c>
      <c r="F312" s="227"/>
      <c r="G312" s="227"/>
      <c r="H312" s="227"/>
      <c r="I312" s="151"/>
      <c r="J312" s="152"/>
      <c r="K312" s="151"/>
      <c r="L312" s="151"/>
      <c r="M312" s="151"/>
      <c r="N312" s="151"/>
      <c r="O312" s="151"/>
      <c r="P312" s="151"/>
      <c r="Q312" s="153"/>
      <c r="S312" s="154"/>
      <c r="T312" s="151"/>
      <c r="U312" s="151"/>
      <c r="V312" s="151"/>
      <c r="W312" s="151"/>
      <c r="X312" s="151"/>
      <c r="Y312" s="151"/>
      <c r="Z312" s="155"/>
    </row>
    <row r="313" spans="1:26" s="149" customFormat="1" ht="20.45" customHeight="1" x14ac:dyDescent="0.3">
      <c r="A313" s="150"/>
      <c r="B313" s="151"/>
      <c r="C313" s="151"/>
      <c r="D313" s="152"/>
      <c r="E313" s="227" t="s">
        <v>282</v>
      </c>
      <c r="F313" s="227"/>
      <c r="G313" s="227"/>
      <c r="H313" s="227"/>
      <c r="I313" s="151"/>
      <c r="J313" s="152"/>
      <c r="K313" s="151"/>
      <c r="L313" s="151"/>
      <c r="M313" s="151"/>
      <c r="N313" s="151"/>
      <c r="O313" s="151"/>
      <c r="P313" s="151"/>
      <c r="Q313" s="153"/>
      <c r="S313" s="154"/>
      <c r="T313" s="151"/>
      <c r="U313" s="151"/>
      <c r="V313" s="151"/>
      <c r="W313" s="151"/>
      <c r="X313" s="151"/>
      <c r="Y313" s="151"/>
      <c r="Z313" s="155"/>
    </row>
    <row r="314" spans="1:26" s="141" customFormat="1" ht="20.45" customHeight="1" x14ac:dyDescent="0.3">
      <c r="A314" s="142"/>
      <c r="B314" s="143"/>
      <c r="C314" s="143"/>
      <c r="D314" s="144"/>
      <c r="E314" s="224" t="s">
        <v>19</v>
      </c>
      <c r="F314" s="224"/>
      <c r="G314" s="224"/>
      <c r="H314" s="224"/>
      <c r="I314" s="143"/>
      <c r="J314" s="145">
        <v>1</v>
      </c>
      <c r="K314" s="143"/>
      <c r="L314" s="143"/>
      <c r="M314" s="143"/>
      <c r="N314" s="143"/>
      <c r="O314" s="143"/>
      <c r="P314" s="143"/>
      <c r="Q314" s="146"/>
      <c r="S314" s="147"/>
      <c r="T314" s="143"/>
      <c r="U314" s="143"/>
      <c r="V314" s="143"/>
      <c r="W314" s="143"/>
      <c r="X314" s="143"/>
      <c r="Y314" s="143"/>
      <c r="Z314" s="148"/>
    </row>
    <row r="315" spans="1:26" s="19" customFormat="1" ht="28.9" customHeight="1" x14ac:dyDescent="0.3">
      <c r="A315" s="131"/>
      <c r="B315" s="132">
        <v>47</v>
      </c>
      <c r="C315" s="132" t="s">
        <v>143</v>
      </c>
      <c r="D315" s="133" t="s">
        <v>288</v>
      </c>
      <c r="E315" s="222" t="s">
        <v>289</v>
      </c>
      <c r="F315" s="222"/>
      <c r="G315" s="222"/>
      <c r="H315" s="222"/>
      <c r="I315" s="134" t="s">
        <v>146</v>
      </c>
      <c r="J315" s="135">
        <v>1</v>
      </c>
      <c r="K315" s="221"/>
      <c r="L315" s="221"/>
      <c r="M315" s="221">
        <f>ROUND(K315*J315,2)</f>
        <v>0</v>
      </c>
      <c r="N315" s="221"/>
      <c r="O315" s="221"/>
      <c r="P315" s="221"/>
      <c r="Q315" s="136"/>
      <c r="S315" s="137"/>
      <c r="T315" s="30" t="s">
        <v>42</v>
      </c>
      <c r="U315" s="138">
        <v>0</v>
      </c>
      <c r="V315" s="138">
        <f>U315*J315</f>
        <v>0</v>
      </c>
      <c r="W315" s="138">
        <v>0</v>
      </c>
      <c r="X315" s="138">
        <f>W315*J315</f>
        <v>0</v>
      </c>
      <c r="Y315" s="138">
        <v>0</v>
      </c>
      <c r="Z315" s="139">
        <f>Y315*J315</f>
        <v>0</v>
      </c>
    </row>
    <row r="316" spans="1:26" s="149" customFormat="1" ht="20.45" customHeight="1" x14ac:dyDescent="0.3">
      <c r="A316" s="150"/>
      <c r="B316" s="151"/>
      <c r="C316" s="151"/>
      <c r="D316" s="152"/>
      <c r="E316" s="226" t="s">
        <v>290</v>
      </c>
      <c r="F316" s="226"/>
      <c r="G316" s="226"/>
      <c r="H316" s="226"/>
      <c r="I316" s="151"/>
      <c r="J316" s="152"/>
      <c r="K316" s="151"/>
      <c r="L316" s="151"/>
      <c r="M316" s="151"/>
      <c r="N316" s="151"/>
      <c r="O316" s="151"/>
      <c r="P316" s="151"/>
      <c r="Q316" s="153"/>
      <c r="S316" s="154"/>
      <c r="T316" s="151"/>
      <c r="U316" s="151"/>
      <c r="V316" s="151"/>
      <c r="W316" s="151"/>
      <c r="X316" s="151"/>
      <c r="Y316" s="151"/>
      <c r="Z316" s="155"/>
    </row>
    <row r="317" spans="1:26" s="149" customFormat="1" ht="28.9" customHeight="1" x14ac:dyDescent="0.3">
      <c r="A317" s="150"/>
      <c r="B317" s="151"/>
      <c r="C317" s="151"/>
      <c r="D317" s="152"/>
      <c r="E317" s="227" t="s">
        <v>291</v>
      </c>
      <c r="F317" s="227"/>
      <c r="G317" s="227"/>
      <c r="H317" s="227"/>
      <c r="I317" s="151"/>
      <c r="J317" s="152"/>
      <c r="K317" s="151"/>
      <c r="L317" s="151"/>
      <c r="M317" s="151"/>
      <c r="N317" s="151"/>
      <c r="O317" s="151"/>
      <c r="P317" s="151"/>
      <c r="Q317" s="153"/>
      <c r="S317" s="154"/>
      <c r="T317" s="151"/>
      <c r="U317" s="151"/>
      <c r="V317" s="151"/>
      <c r="W317" s="151"/>
      <c r="X317" s="151"/>
      <c r="Y317" s="151"/>
      <c r="Z317" s="155"/>
    </row>
    <row r="318" spans="1:26" s="149" customFormat="1" ht="20.45" customHeight="1" x14ac:dyDescent="0.3">
      <c r="A318" s="150"/>
      <c r="B318" s="151"/>
      <c r="C318" s="151"/>
      <c r="D318" s="152"/>
      <c r="E318" s="227" t="s">
        <v>292</v>
      </c>
      <c r="F318" s="227"/>
      <c r="G318" s="227"/>
      <c r="H318" s="227"/>
      <c r="I318" s="151"/>
      <c r="J318" s="152"/>
      <c r="K318" s="151"/>
      <c r="L318" s="151"/>
      <c r="M318" s="151"/>
      <c r="N318" s="151"/>
      <c r="O318" s="151"/>
      <c r="P318" s="151"/>
      <c r="Q318" s="153"/>
      <c r="S318" s="154"/>
      <c r="T318" s="151"/>
      <c r="U318" s="151"/>
      <c r="V318" s="151"/>
      <c r="W318" s="151"/>
      <c r="X318" s="151"/>
      <c r="Y318" s="151"/>
      <c r="Z318" s="155"/>
    </row>
    <row r="319" spans="1:26" s="141" customFormat="1" ht="20.45" customHeight="1" x14ac:dyDescent="0.3">
      <c r="A319" s="142"/>
      <c r="B319" s="143"/>
      <c r="C319" s="143"/>
      <c r="D319" s="144"/>
      <c r="E319" s="224" t="s">
        <v>19</v>
      </c>
      <c r="F319" s="224"/>
      <c r="G319" s="224"/>
      <c r="H319" s="224"/>
      <c r="I319" s="143"/>
      <c r="J319" s="145">
        <v>1</v>
      </c>
      <c r="K319" s="143"/>
      <c r="L319" s="143"/>
      <c r="M319" s="143"/>
      <c r="N319" s="143"/>
      <c r="O319" s="143"/>
      <c r="P319" s="143"/>
      <c r="Q319" s="146"/>
      <c r="S319" s="147"/>
      <c r="T319" s="143"/>
      <c r="U319" s="143"/>
      <c r="V319" s="143"/>
      <c r="W319" s="143"/>
      <c r="X319" s="143"/>
      <c r="Y319" s="143"/>
      <c r="Z319" s="148"/>
    </row>
    <row r="320" spans="1:26" s="19" customFormat="1" ht="20.45" customHeight="1" x14ac:dyDescent="0.3">
      <c r="A320" s="131"/>
      <c r="B320" s="132">
        <v>48</v>
      </c>
      <c r="C320" s="132" t="s">
        <v>143</v>
      </c>
      <c r="D320" s="133" t="s">
        <v>293</v>
      </c>
      <c r="E320" s="222" t="s">
        <v>294</v>
      </c>
      <c r="F320" s="222"/>
      <c r="G320" s="222"/>
      <c r="H320" s="222"/>
      <c r="I320" s="134" t="s">
        <v>146</v>
      </c>
      <c r="J320" s="135">
        <v>1</v>
      </c>
      <c r="K320" s="221"/>
      <c r="L320" s="221"/>
      <c r="M320" s="221">
        <f>ROUND(K320*J320,2)</f>
        <v>0</v>
      </c>
      <c r="N320" s="221"/>
      <c r="O320" s="221"/>
      <c r="P320" s="221"/>
      <c r="Q320" s="136"/>
      <c r="S320" s="137"/>
      <c r="T320" s="30" t="s">
        <v>42</v>
      </c>
      <c r="U320" s="138">
        <v>0.13400000000000001</v>
      </c>
      <c r="V320" s="138">
        <f>U320*J320</f>
        <v>0.13400000000000001</v>
      </c>
      <c r="W320" s="138">
        <v>1.4999999999999999E-2</v>
      </c>
      <c r="X320" s="138">
        <f>W320*J320</f>
        <v>1.4999999999999999E-2</v>
      </c>
      <c r="Y320" s="138">
        <v>0</v>
      </c>
      <c r="Z320" s="139">
        <f>Y320*J320</f>
        <v>0</v>
      </c>
    </row>
    <row r="321" spans="1:26" s="149" customFormat="1" ht="20.45" customHeight="1" x14ac:dyDescent="0.3">
      <c r="A321" s="150"/>
      <c r="B321" s="151"/>
      <c r="C321" s="151"/>
      <c r="D321" s="152"/>
      <c r="E321" s="226" t="s">
        <v>295</v>
      </c>
      <c r="F321" s="226"/>
      <c r="G321" s="226"/>
      <c r="H321" s="226"/>
      <c r="I321" s="151"/>
      <c r="J321" s="152"/>
      <c r="K321" s="151"/>
      <c r="L321" s="151"/>
      <c r="M321" s="151"/>
      <c r="N321" s="151"/>
      <c r="O321" s="151"/>
      <c r="P321" s="151"/>
      <c r="Q321" s="153"/>
      <c r="S321" s="154"/>
      <c r="T321" s="151"/>
      <c r="U321" s="151"/>
      <c r="V321" s="151"/>
      <c r="W321" s="151"/>
      <c r="X321" s="151"/>
      <c r="Y321" s="151"/>
      <c r="Z321" s="155"/>
    </row>
    <row r="322" spans="1:26" s="149" customFormat="1" ht="20.45" customHeight="1" x14ac:dyDescent="0.3">
      <c r="A322" s="150"/>
      <c r="B322" s="151"/>
      <c r="C322" s="151"/>
      <c r="D322" s="152"/>
      <c r="E322" s="227" t="s">
        <v>296</v>
      </c>
      <c r="F322" s="227"/>
      <c r="G322" s="227"/>
      <c r="H322" s="227"/>
      <c r="I322" s="151"/>
      <c r="J322" s="152"/>
      <c r="K322" s="151"/>
      <c r="L322" s="151"/>
      <c r="M322" s="151"/>
      <c r="N322" s="151"/>
      <c r="O322" s="151"/>
      <c r="P322" s="151"/>
      <c r="Q322" s="153"/>
      <c r="S322" s="154"/>
      <c r="T322" s="151"/>
      <c r="U322" s="151"/>
      <c r="V322" s="151"/>
      <c r="W322" s="151"/>
      <c r="X322" s="151"/>
      <c r="Y322" s="151"/>
      <c r="Z322" s="155"/>
    </row>
    <row r="323" spans="1:26" s="149" customFormat="1" ht="20.45" customHeight="1" x14ac:dyDescent="0.3">
      <c r="A323" s="150"/>
      <c r="B323" s="151"/>
      <c r="C323" s="151"/>
      <c r="D323" s="152"/>
      <c r="E323" s="227" t="s">
        <v>297</v>
      </c>
      <c r="F323" s="227"/>
      <c r="G323" s="227"/>
      <c r="H323" s="227"/>
      <c r="I323" s="151"/>
      <c r="J323" s="152"/>
      <c r="K323" s="151"/>
      <c r="L323" s="151"/>
      <c r="M323" s="151"/>
      <c r="N323" s="151"/>
      <c r="O323" s="151"/>
      <c r="P323" s="151"/>
      <c r="Q323" s="153"/>
      <c r="S323" s="154"/>
      <c r="T323" s="151"/>
      <c r="U323" s="151"/>
      <c r="V323" s="151"/>
      <c r="W323" s="151"/>
      <c r="X323" s="151"/>
      <c r="Y323" s="151"/>
      <c r="Z323" s="155"/>
    </row>
    <row r="324" spans="1:26" s="149" customFormat="1" ht="20.45" customHeight="1" x14ac:dyDescent="0.3">
      <c r="A324" s="150"/>
      <c r="B324" s="151"/>
      <c r="C324" s="151"/>
      <c r="D324" s="152"/>
      <c r="E324" s="227" t="s">
        <v>298</v>
      </c>
      <c r="F324" s="227"/>
      <c r="G324" s="227"/>
      <c r="H324" s="227"/>
      <c r="I324" s="151"/>
      <c r="J324" s="152"/>
      <c r="K324" s="151"/>
      <c r="L324" s="151"/>
      <c r="M324" s="151"/>
      <c r="N324" s="151"/>
      <c r="O324" s="151"/>
      <c r="P324" s="151"/>
      <c r="Q324" s="153"/>
      <c r="S324" s="154"/>
      <c r="T324" s="151"/>
      <c r="U324" s="151"/>
      <c r="V324" s="151"/>
      <c r="W324" s="151"/>
      <c r="X324" s="151"/>
      <c r="Y324" s="151"/>
      <c r="Z324" s="155"/>
    </row>
    <row r="325" spans="1:26" s="149" customFormat="1" ht="20.45" customHeight="1" x14ac:dyDescent="0.3">
      <c r="A325" s="150"/>
      <c r="B325" s="151"/>
      <c r="C325" s="151"/>
      <c r="D325" s="152"/>
      <c r="E325" s="227" t="s">
        <v>299</v>
      </c>
      <c r="F325" s="227"/>
      <c r="G325" s="227"/>
      <c r="H325" s="227"/>
      <c r="I325" s="151"/>
      <c r="J325" s="152"/>
      <c r="K325" s="151"/>
      <c r="L325" s="151"/>
      <c r="M325" s="151"/>
      <c r="N325" s="151"/>
      <c r="O325" s="151"/>
      <c r="P325" s="151"/>
      <c r="Q325" s="153"/>
      <c r="S325" s="154"/>
      <c r="T325" s="151"/>
      <c r="U325" s="151"/>
      <c r="V325" s="151"/>
      <c r="W325" s="151"/>
      <c r="X325" s="151"/>
      <c r="Y325" s="151"/>
      <c r="Z325" s="155"/>
    </row>
    <row r="326" spans="1:26" s="141" customFormat="1" ht="20.45" customHeight="1" x14ac:dyDescent="0.3">
      <c r="A326" s="142"/>
      <c r="B326" s="143"/>
      <c r="C326" s="143"/>
      <c r="D326" s="144"/>
      <c r="E326" s="224" t="s">
        <v>19</v>
      </c>
      <c r="F326" s="224"/>
      <c r="G326" s="224"/>
      <c r="H326" s="224"/>
      <c r="I326" s="143"/>
      <c r="J326" s="145">
        <v>1</v>
      </c>
      <c r="K326" s="143"/>
      <c r="L326" s="143"/>
      <c r="M326" s="143"/>
      <c r="N326" s="143"/>
      <c r="O326" s="143"/>
      <c r="P326" s="143"/>
      <c r="Q326" s="146"/>
      <c r="S326" s="147"/>
      <c r="T326" s="143"/>
      <c r="U326" s="143"/>
      <c r="V326" s="143"/>
      <c r="W326" s="143"/>
      <c r="X326" s="143"/>
      <c r="Y326" s="143"/>
      <c r="Z326" s="148"/>
    </row>
    <row r="327" spans="1:26" s="19" customFormat="1" ht="28.9" customHeight="1" x14ac:dyDescent="0.3">
      <c r="A327" s="131"/>
      <c r="B327" s="132">
        <v>49</v>
      </c>
      <c r="C327" s="132" t="s">
        <v>143</v>
      </c>
      <c r="D327" s="133" t="s">
        <v>300</v>
      </c>
      <c r="E327" s="222" t="s">
        <v>301</v>
      </c>
      <c r="F327" s="222"/>
      <c r="G327" s="222"/>
      <c r="H327" s="222"/>
      <c r="I327" s="134" t="s">
        <v>236</v>
      </c>
      <c r="J327" s="135">
        <v>174.8</v>
      </c>
      <c r="K327" s="221"/>
      <c r="L327" s="221"/>
      <c r="M327" s="221">
        <f>ROUND(K327*J327,2)</f>
        <v>0</v>
      </c>
      <c r="N327" s="221"/>
      <c r="O327" s="221"/>
      <c r="P327" s="221"/>
      <c r="Q327" s="136"/>
      <c r="S327" s="137"/>
      <c r="T327" s="30" t="s">
        <v>42</v>
      </c>
      <c r="U327" s="138">
        <v>0</v>
      </c>
      <c r="V327" s="138">
        <f>U327*J327</f>
        <v>0</v>
      </c>
      <c r="W327" s="138">
        <v>0</v>
      </c>
      <c r="X327" s="138">
        <f>W327*J327</f>
        <v>0</v>
      </c>
      <c r="Y327" s="138">
        <v>0</v>
      </c>
      <c r="Z327" s="139">
        <f>Y327*J327</f>
        <v>0</v>
      </c>
    </row>
    <row r="329" spans="1:26" s="185" customFormat="1" ht="29.85" customHeight="1" x14ac:dyDescent="0.3">
      <c r="A329" s="186"/>
      <c r="B329" s="187"/>
      <c r="C329" s="188" t="s">
        <v>123</v>
      </c>
      <c r="D329" s="188"/>
      <c r="E329" s="188"/>
      <c r="F329" s="188"/>
      <c r="G329" s="188"/>
      <c r="H329" s="188"/>
      <c r="I329" s="188"/>
      <c r="J329" s="188"/>
      <c r="K329" s="188"/>
      <c r="L329" s="188"/>
      <c r="M329" s="223">
        <f>SUM(M330:P368)</f>
        <v>0</v>
      </c>
      <c r="N329" s="223"/>
      <c r="O329" s="223"/>
      <c r="P329" s="223"/>
      <c r="Q329" s="189"/>
      <c r="S329" s="190"/>
      <c r="T329" s="187"/>
      <c r="U329" s="187"/>
      <c r="V329" s="191">
        <f>SUM(V330:V368)</f>
        <v>79.950592000000015</v>
      </c>
      <c r="W329" s="187"/>
      <c r="X329" s="191">
        <f>SUM(X330:X368)</f>
        <v>0.16133443300000003</v>
      </c>
      <c r="Y329" s="187"/>
      <c r="Z329" s="192">
        <f>SUM(Z330:Z368)</f>
        <v>0.11997300000000001</v>
      </c>
    </row>
    <row r="330" spans="1:26" s="19" customFormat="1" ht="20.45" customHeight="1" x14ac:dyDescent="0.3">
      <c r="A330" s="131"/>
      <c r="B330" s="132">
        <v>50</v>
      </c>
      <c r="C330" s="132" t="s">
        <v>143</v>
      </c>
      <c r="D330" s="133" t="s">
        <v>302</v>
      </c>
      <c r="E330" s="222" t="s">
        <v>303</v>
      </c>
      <c r="F330" s="222"/>
      <c r="G330" s="222"/>
      <c r="H330" s="222"/>
      <c r="I330" s="134" t="s">
        <v>159</v>
      </c>
      <c r="J330" s="135">
        <f>J333</f>
        <v>44.874000000000002</v>
      </c>
      <c r="K330" s="221"/>
      <c r="L330" s="221"/>
      <c r="M330" s="221">
        <f>ROUND(K330*J330,2)</f>
        <v>0</v>
      </c>
      <c r="N330" s="221"/>
      <c r="O330" s="221"/>
      <c r="P330" s="221"/>
      <c r="Q330" s="136"/>
      <c r="S330" s="137"/>
      <c r="T330" s="30" t="s">
        <v>42</v>
      </c>
      <c r="U330" s="138">
        <v>2.4E-2</v>
      </c>
      <c r="V330" s="138">
        <f>U330*J330</f>
        <v>1.0769760000000002</v>
      </c>
      <c r="W330" s="138">
        <v>0</v>
      </c>
      <c r="X330" s="138">
        <f>W330*J330</f>
        <v>0</v>
      </c>
      <c r="Y330" s="138">
        <v>0</v>
      </c>
      <c r="Z330" s="139">
        <f>Y330*J330</f>
        <v>0</v>
      </c>
    </row>
    <row r="331" spans="1:26" s="149" customFormat="1" ht="20.45" customHeight="1" x14ac:dyDescent="0.3">
      <c r="A331" s="150"/>
      <c r="B331" s="151"/>
      <c r="C331" s="151"/>
      <c r="D331" s="152"/>
      <c r="E331" s="226" t="s">
        <v>152</v>
      </c>
      <c r="F331" s="226"/>
      <c r="G331" s="226"/>
      <c r="H331" s="226"/>
      <c r="I331" s="151"/>
      <c r="J331" s="152"/>
      <c r="K331" s="151"/>
      <c r="L331" s="151"/>
      <c r="M331" s="151"/>
      <c r="N331" s="151"/>
      <c r="O331" s="151"/>
      <c r="P331" s="151"/>
      <c r="Q331" s="153"/>
      <c r="S331" s="154"/>
      <c r="T331" s="151"/>
      <c r="U331" s="151"/>
      <c r="V331" s="151"/>
      <c r="W331" s="151"/>
      <c r="X331" s="151"/>
      <c r="Y331" s="151"/>
      <c r="Z331" s="155"/>
    </row>
    <row r="332" spans="1:26" s="141" customFormat="1" ht="20.45" customHeight="1" x14ac:dyDescent="0.3">
      <c r="A332" s="142"/>
      <c r="B332" s="143"/>
      <c r="C332" s="143"/>
      <c r="D332" s="144"/>
      <c r="E332" s="234">
        <f>J333</f>
        <v>44.874000000000002</v>
      </c>
      <c r="F332" s="224"/>
      <c r="G332" s="224"/>
      <c r="H332" s="224"/>
      <c r="I332" s="143"/>
      <c r="J332" s="145">
        <f>J333</f>
        <v>44.874000000000002</v>
      </c>
      <c r="K332" s="143"/>
      <c r="L332" s="143"/>
      <c r="M332" s="143"/>
      <c r="N332" s="143"/>
      <c r="O332" s="143"/>
      <c r="P332" s="143"/>
      <c r="Q332" s="146"/>
      <c r="S332" s="147"/>
      <c r="T332" s="143"/>
      <c r="U332" s="143"/>
      <c r="V332" s="143"/>
      <c r="W332" s="143"/>
      <c r="X332" s="143"/>
      <c r="Y332" s="143"/>
      <c r="Z332" s="148"/>
    </row>
    <row r="333" spans="1:26" s="19" customFormat="1" ht="28.9" customHeight="1" x14ac:dyDescent="0.3">
      <c r="A333" s="131"/>
      <c r="B333" s="132">
        <v>51</v>
      </c>
      <c r="C333" s="132" t="s">
        <v>143</v>
      </c>
      <c r="D333" s="133" t="s">
        <v>305</v>
      </c>
      <c r="E333" s="222" t="s">
        <v>306</v>
      </c>
      <c r="F333" s="222"/>
      <c r="G333" s="222"/>
      <c r="H333" s="222"/>
      <c r="I333" s="134" t="s">
        <v>159</v>
      </c>
      <c r="J333" s="135">
        <f>J335</f>
        <v>44.874000000000002</v>
      </c>
      <c r="K333" s="221"/>
      <c r="L333" s="221"/>
      <c r="M333" s="221">
        <f>ROUND(K333*J333,2)</f>
        <v>0</v>
      </c>
      <c r="N333" s="221"/>
      <c r="O333" s="221"/>
      <c r="P333" s="221"/>
      <c r="Q333" s="136"/>
      <c r="S333" s="137"/>
      <c r="T333" s="30" t="s">
        <v>42</v>
      </c>
      <c r="U333" s="138">
        <v>0.105</v>
      </c>
      <c r="V333" s="138">
        <f>U333*J333</f>
        <v>4.7117700000000005</v>
      </c>
      <c r="W333" s="138">
        <v>0</v>
      </c>
      <c r="X333" s="138">
        <f>W333*J333</f>
        <v>0</v>
      </c>
      <c r="Y333" s="138">
        <v>2.5000000000000001E-3</v>
      </c>
      <c r="Z333" s="139">
        <f>Y333*J333</f>
        <v>0.11218500000000001</v>
      </c>
    </row>
    <row r="334" spans="1:26" s="149" customFormat="1" ht="20.45" customHeight="1" x14ac:dyDescent="0.3">
      <c r="A334" s="150"/>
      <c r="B334" s="151"/>
      <c r="C334" s="151"/>
      <c r="D334" s="152"/>
      <c r="E334" s="226" t="s">
        <v>152</v>
      </c>
      <c r="F334" s="226"/>
      <c r="G334" s="226"/>
      <c r="H334" s="226"/>
      <c r="I334" s="151"/>
      <c r="J334" s="152"/>
      <c r="K334" s="151"/>
      <c r="L334" s="151"/>
      <c r="M334" s="151"/>
      <c r="N334" s="151"/>
      <c r="O334" s="151"/>
      <c r="P334" s="151"/>
      <c r="Q334" s="153"/>
      <c r="S334" s="154"/>
      <c r="T334" s="151"/>
      <c r="U334" s="151"/>
      <c r="V334" s="151"/>
      <c r="W334" s="151"/>
      <c r="X334" s="151"/>
      <c r="Y334" s="151"/>
      <c r="Z334" s="155"/>
    </row>
    <row r="335" spans="1:26" s="141" customFormat="1" ht="20.45" customHeight="1" x14ac:dyDescent="0.3">
      <c r="A335" s="142"/>
      <c r="B335" s="143"/>
      <c r="C335" s="143"/>
      <c r="D335" s="144"/>
      <c r="E335" s="224" t="s">
        <v>383</v>
      </c>
      <c r="F335" s="224"/>
      <c r="G335" s="224"/>
      <c r="H335" s="224"/>
      <c r="I335" s="143"/>
      <c r="J335" s="145">
        <f>42.24+1.54*0.6+1.5*0.6+0.9*0.9</f>
        <v>44.874000000000002</v>
      </c>
      <c r="K335" s="143"/>
      <c r="L335" s="143"/>
      <c r="M335" s="143"/>
      <c r="N335" s="143"/>
      <c r="O335" s="143"/>
      <c r="P335" s="143"/>
      <c r="Q335" s="146"/>
      <c r="S335" s="147"/>
      <c r="T335" s="143"/>
      <c r="U335" s="143"/>
      <c r="V335" s="143"/>
      <c r="W335" s="143"/>
      <c r="X335" s="143"/>
      <c r="Y335" s="143"/>
      <c r="Z335" s="148"/>
    </row>
    <row r="336" spans="1:26" s="19" customFormat="1" ht="20.45" customHeight="1" x14ac:dyDescent="0.3">
      <c r="A336" s="131"/>
      <c r="B336" s="132">
        <v>52</v>
      </c>
      <c r="C336" s="132" t="s">
        <v>143</v>
      </c>
      <c r="D336" s="133" t="s">
        <v>307</v>
      </c>
      <c r="E336" s="222" t="s">
        <v>308</v>
      </c>
      <c r="F336" s="222"/>
      <c r="G336" s="222"/>
      <c r="H336" s="222"/>
      <c r="I336" s="134" t="s">
        <v>192</v>
      </c>
      <c r="J336" s="135">
        <v>25.96</v>
      </c>
      <c r="K336" s="221"/>
      <c r="L336" s="221"/>
      <c r="M336" s="221">
        <f>ROUND(K336*J336,2)</f>
        <v>0</v>
      </c>
      <c r="N336" s="221"/>
      <c r="O336" s="221"/>
      <c r="P336" s="221"/>
      <c r="Q336" s="136"/>
      <c r="S336" s="137"/>
      <c r="T336" s="30" t="s">
        <v>42</v>
      </c>
      <c r="U336" s="138">
        <v>5.8000000000000003E-2</v>
      </c>
      <c r="V336" s="138">
        <f>U336*J336</f>
        <v>1.5056800000000001</v>
      </c>
      <c r="W336" s="138">
        <v>2.0000000000000002E-5</v>
      </c>
      <c r="X336" s="138">
        <f>W336*J336</f>
        <v>5.1920000000000004E-4</v>
      </c>
      <c r="Y336" s="138">
        <v>0</v>
      </c>
      <c r="Z336" s="139">
        <f>Y336*J336</f>
        <v>0</v>
      </c>
    </row>
    <row r="337" spans="1:26" s="149" customFormat="1" ht="20.45" customHeight="1" x14ac:dyDescent="0.3">
      <c r="A337" s="150"/>
      <c r="B337" s="151"/>
      <c r="C337" s="151"/>
      <c r="D337" s="152"/>
      <c r="E337" s="226" t="s">
        <v>309</v>
      </c>
      <c r="F337" s="226"/>
      <c r="G337" s="226"/>
      <c r="H337" s="226"/>
      <c r="I337" s="151"/>
      <c r="J337" s="152"/>
      <c r="K337" s="151"/>
      <c r="L337" s="151"/>
      <c r="M337" s="151"/>
      <c r="N337" s="151"/>
      <c r="O337" s="151"/>
      <c r="P337" s="151"/>
      <c r="Q337" s="153"/>
      <c r="S337" s="154"/>
      <c r="T337" s="151"/>
      <c r="U337" s="151"/>
      <c r="V337" s="151"/>
      <c r="W337" s="151"/>
      <c r="X337" s="151"/>
      <c r="Y337" s="151"/>
      <c r="Z337" s="155"/>
    </row>
    <row r="338" spans="1:26" s="141" customFormat="1" ht="20.45" customHeight="1" x14ac:dyDescent="0.3">
      <c r="A338" s="142"/>
      <c r="B338" s="143"/>
      <c r="C338" s="143"/>
      <c r="D338" s="144"/>
      <c r="E338" s="224" t="s">
        <v>310</v>
      </c>
      <c r="F338" s="224"/>
      <c r="G338" s="224"/>
      <c r="H338" s="224"/>
      <c r="I338" s="143"/>
      <c r="J338" s="145">
        <v>5.48</v>
      </c>
      <c r="K338" s="143"/>
      <c r="L338" s="143"/>
      <c r="M338" s="143"/>
      <c r="N338" s="143"/>
      <c r="O338" s="143"/>
      <c r="P338" s="143"/>
      <c r="Q338" s="146"/>
      <c r="S338" s="147"/>
      <c r="T338" s="143"/>
      <c r="U338" s="143"/>
      <c r="V338" s="143"/>
      <c r="W338" s="143"/>
      <c r="X338" s="143"/>
      <c r="Y338" s="143"/>
      <c r="Z338" s="148"/>
    </row>
    <row r="339" spans="1:26" s="141" customFormat="1" ht="20.45" customHeight="1" x14ac:dyDescent="0.3">
      <c r="A339" s="142"/>
      <c r="B339" s="143"/>
      <c r="C339" s="143"/>
      <c r="D339" s="144"/>
      <c r="E339" s="224" t="s">
        <v>311</v>
      </c>
      <c r="F339" s="224"/>
      <c r="G339" s="224"/>
      <c r="H339" s="224"/>
      <c r="I339" s="143"/>
      <c r="J339" s="145">
        <v>6.12</v>
      </c>
      <c r="K339" s="143"/>
      <c r="L339" s="143"/>
      <c r="M339" s="143"/>
      <c r="N339" s="143"/>
      <c r="O339" s="143"/>
      <c r="P339" s="143"/>
      <c r="Q339" s="146"/>
      <c r="S339" s="147"/>
      <c r="T339" s="143"/>
      <c r="U339" s="143"/>
      <c r="V339" s="143"/>
      <c r="W339" s="143"/>
      <c r="X339" s="143"/>
      <c r="Y339" s="143"/>
      <c r="Z339" s="148"/>
    </row>
    <row r="340" spans="1:26" s="141" customFormat="1" ht="20.45" customHeight="1" x14ac:dyDescent="0.3">
      <c r="A340" s="142"/>
      <c r="B340" s="143"/>
      <c r="C340" s="143"/>
      <c r="D340" s="144"/>
      <c r="E340" s="224" t="s">
        <v>312</v>
      </c>
      <c r="F340" s="224"/>
      <c r="G340" s="224"/>
      <c r="H340" s="224"/>
      <c r="I340" s="143"/>
      <c r="J340" s="145">
        <v>4.28</v>
      </c>
      <c r="K340" s="143"/>
      <c r="L340" s="143"/>
      <c r="M340" s="143"/>
      <c r="N340" s="143"/>
      <c r="O340" s="143"/>
      <c r="P340" s="143"/>
      <c r="Q340" s="146"/>
      <c r="S340" s="147"/>
      <c r="T340" s="143"/>
      <c r="U340" s="143"/>
      <c r="V340" s="143"/>
      <c r="W340" s="143"/>
      <c r="X340" s="143"/>
      <c r="Y340" s="143"/>
      <c r="Z340" s="148"/>
    </row>
    <row r="341" spans="1:26" s="141" customFormat="1" ht="20.45" customHeight="1" x14ac:dyDescent="0.3">
      <c r="A341" s="142"/>
      <c r="B341" s="143"/>
      <c r="C341" s="143"/>
      <c r="D341" s="144"/>
      <c r="E341" s="224" t="s">
        <v>313</v>
      </c>
      <c r="F341" s="224"/>
      <c r="G341" s="224"/>
      <c r="H341" s="224"/>
      <c r="I341" s="143"/>
      <c r="J341" s="145">
        <v>4.04</v>
      </c>
      <c r="K341" s="143"/>
      <c r="L341" s="143"/>
      <c r="M341" s="143"/>
      <c r="N341" s="143"/>
      <c r="O341" s="143"/>
      <c r="P341" s="143"/>
      <c r="Q341" s="146"/>
      <c r="S341" s="147"/>
      <c r="T341" s="143"/>
      <c r="U341" s="143"/>
      <c r="V341" s="143"/>
      <c r="W341" s="143"/>
      <c r="X341" s="143"/>
      <c r="Y341" s="143"/>
      <c r="Z341" s="148"/>
    </row>
    <row r="342" spans="1:26" s="141" customFormat="1" ht="20.45" customHeight="1" x14ac:dyDescent="0.3">
      <c r="A342" s="142"/>
      <c r="B342" s="143"/>
      <c r="C342" s="143"/>
      <c r="D342" s="144"/>
      <c r="E342" s="224" t="s">
        <v>314</v>
      </c>
      <c r="F342" s="224"/>
      <c r="G342" s="224"/>
      <c r="H342" s="224"/>
      <c r="I342" s="143"/>
      <c r="J342" s="145">
        <v>6.04</v>
      </c>
      <c r="K342" s="143"/>
      <c r="L342" s="143"/>
      <c r="M342" s="143"/>
      <c r="N342" s="143"/>
      <c r="O342" s="143"/>
      <c r="P342" s="143"/>
      <c r="Q342" s="146"/>
      <c r="S342" s="147"/>
      <c r="T342" s="143"/>
      <c r="U342" s="143"/>
      <c r="V342" s="143"/>
      <c r="W342" s="143"/>
      <c r="X342" s="143"/>
      <c r="Y342" s="143"/>
      <c r="Z342" s="148"/>
    </row>
    <row r="343" spans="1:26" s="157" customFormat="1" ht="20.45" customHeight="1" x14ac:dyDescent="0.3">
      <c r="A343" s="158"/>
      <c r="B343" s="159"/>
      <c r="C343" s="159"/>
      <c r="D343" s="160"/>
      <c r="E343" s="225" t="s">
        <v>155</v>
      </c>
      <c r="F343" s="225"/>
      <c r="G343" s="225"/>
      <c r="H343" s="225"/>
      <c r="I343" s="159"/>
      <c r="J343" s="161">
        <v>25.96</v>
      </c>
      <c r="K343" s="159"/>
      <c r="L343" s="159"/>
      <c r="M343" s="159"/>
      <c r="N343" s="159"/>
      <c r="O343" s="159"/>
      <c r="P343" s="159"/>
      <c r="Q343" s="162"/>
      <c r="S343" s="163"/>
      <c r="T343" s="159"/>
      <c r="U343" s="159"/>
      <c r="V343" s="159"/>
      <c r="W343" s="159"/>
      <c r="X343" s="159"/>
      <c r="Y343" s="159"/>
      <c r="Z343" s="164"/>
    </row>
    <row r="344" spans="1:26" s="19" customFormat="1" ht="20.45" customHeight="1" x14ac:dyDescent="0.3">
      <c r="A344" s="131"/>
      <c r="B344" s="194">
        <v>53</v>
      </c>
      <c r="C344" s="132" t="s">
        <v>143</v>
      </c>
      <c r="D344" s="133" t="s">
        <v>386</v>
      </c>
      <c r="E344" s="222" t="s">
        <v>387</v>
      </c>
      <c r="F344" s="222"/>
      <c r="G344" s="222"/>
      <c r="H344" s="222"/>
      <c r="I344" s="134" t="s">
        <v>192</v>
      </c>
      <c r="J344" s="135">
        <v>25.96</v>
      </c>
      <c r="K344" s="221"/>
      <c r="L344" s="221"/>
      <c r="M344" s="221">
        <f>ROUND(K344*J344,2)</f>
        <v>0</v>
      </c>
      <c r="N344" s="221"/>
      <c r="O344" s="221"/>
      <c r="P344" s="221"/>
      <c r="Q344" s="136"/>
      <c r="S344" s="137"/>
      <c r="T344" s="30" t="s">
        <v>42</v>
      </c>
      <c r="U344" s="138">
        <v>5.8000000000000003E-2</v>
      </c>
      <c r="V344" s="138">
        <f>U344*J344</f>
        <v>1.5056800000000001</v>
      </c>
      <c r="W344" s="138">
        <v>2.0000000000000002E-5</v>
      </c>
      <c r="X344" s="138">
        <f>W344*J344</f>
        <v>5.1920000000000004E-4</v>
      </c>
      <c r="Y344" s="138">
        <v>0</v>
      </c>
      <c r="Z344" s="139">
        <f>Y344*J344</f>
        <v>0</v>
      </c>
    </row>
    <row r="345" spans="1:26" s="19" customFormat="1" ht="20.45" customHeight="1" x14ac:dyDescent="0.3">
      <c r="A345" s="131"/>
      <c r="B345" s="132">
        <v>54</v>
      </c>
      <c r="C345" s="132" t="s">
        <v>143</v>
      </c>
      <c r="D345" s="133" t="s">
        <v>315</v>
      </c>
      <c r="E345" s="222" t="s">
        <v>316</v>
      </c>
      <c r="F345" s="222"/>
      <c r="G345" s="222"/>
      <c r="H345" s="222"/>
      <c r="I345" s="134" t="s">
        <v>159</v>
      </c>
      <c r="J345" s="135">
        <f>J347</f>
        <v>44.874000000000002</v>
      </c>
      <c r="K345" s="221"/>
      <c r="L345" s="221"/>
      <c r="M345" s="221">
        <f>ROUND(K345*J345,2)</f>
        <v>0</v>
      </c>
      <c r="N345" s="221"/>
      <c r="O345" s="221"/>
      <c r="P345" s="221"/>
      <c r="Q345" s="136"/>
      <c r="S345" s="137"/>
      <c r="T345" s="30" t="s">
        <v>42</v>
      </c>
      <c r="U345" s="138">
        <v>0.219</v>
      </c>
      <c r="V345" s="138">
        <f>U345*J345</f>
        <v>9.8274059999999999</v>
      </c>
      <c r="W345" s="138">
        <v>5.0000000000000001E-4</v>
      </c>
      <c r="X345" s="138">
        <f>W345*J345</f>
        <v>2.2437000000000002E-2</v>
      </c>
      <c r="Y345" s="138">
        <v>0</v>
      </c>
      <c r="Z345" s="139">
        <f>Y345*J345</f>
        <v>0</v>
      </c>
    </row>
    <row r="346" spans="1:26" s="149" customFormat="1" ht="20.45" customHeight="1" x14ac:dyDescent="0.3">
      <c r="A346" s="150"/>
      <c r="B346" s="151"/>
      <c r="C346" s="151"/>
      <c r="D346" s="152"/>
      <c r="E346" s="226" t="s">
        <v>152</v>
      </c>
      <c r="F346" s="226"/>
      <c r="G346" s="226"/>
      <c r="H346" s="226"/>
      <c r="I346" s="151"/>
      <c r="J346" s="152"/>
      <c r="K346" s="151"/>
      <c r="L346" s="151"/>
      <c r="M346" s="151"/>
      <c r="N346" s="151"/>
      <c r="O346" s="151"/>
      <c r="P346" s="151"/>
      <c r="Q346" s="153"/>
      <c r="S346" s="154"/>
      <c r="T346" s="151"/>
      <c r="U346" s="151"/>
      <c r="V346" s="151"/>
      <c r="W346" s="151"/>
      <c r="X346" s="151"/>
      <c r="Y346" s="151"/>
      <c r="Z346" s="155"/>
    </row>
    <row r="347" spans="1:26" s="141" customFormat="1" ht="20.45" customHeight="1" x14ac:dyDescent="0.3">
      <c r="A347" s="142"/>
      <c r="B347" s="143"/>
      <c r="C347" s="143"/>
      <c r="D347" s="144"/>
      <c r="E347" s="224">
        <v>44.874000000000002</v>
      </c>
      <c r="F347" s="224"/>
      <c r="G347" s="224"/>
      <c r="H347" s="224"/>
      <c r="I347" s="143"/>
      <c r="J347" s="145">
        <f>E347</f>
        <v>44.874000000000002</v>
      </c>
      <c r="K347" s="143"/>
      <c r="L347" s="143"/>
      <c r="M347" s="143"/>
      <c r="N347" s="143"/>
      <c r="O347" s="143"/>
      <c r="P347" s="143"/>
      <c r="Q347" s="146"/>
      <c r="S347" s="147"/>
      <c r="T347" s="143"/>
      <c r="U347" s="143"/>
      <c r="V347" s="143"/>
      <c r="W347" s="143"/>
      <c r="X347" s="143"/>
      <c r="Y347" s="143"/>
      <c r="Z347" s="148"/>
    </row>
    <row r="348" spans="1:26" s="19" customFormat="1" ht="28.9" customHeight="1" x14ac:dyDescent="0.3">
      <c r="A348" s="131"/>
      <c r="B348" s="174">
        <v>55</v>
      </c>
      <c r="C348" s="174" t="s">
        <v>229</v>
      </c>
      <c r="D348" s="175" t="s">
        <v>317</v>
      </c>
      <c r="E348" s="231" t="s">
        <v>384</v>
      </c>
      <c r="F348" s="231"/>
      <c r="G348" s="231"/>
      <c r="H348" s="231"/>
      <c r="I348" s="176" t="s">
        <v>159</v>
      </c>
      <c r="J348" s="177">
        <f>J350</f>
        <v>70.696940000000012</v>
      </c>
      <c r="K348" s="232"/>
      <c r="L348" s="232"/>
      <c r="M348" s="232">
        <f>ROUND(K348*J348,2)</f>
        <v>0</v>
      </c>
      <c r="N348" s="232"/>
      <c r="O348" s="232"/>
      <c r="P348" s="232"/>
      <c r="Q348" s="136"/>
      <c r="S348" s="137"/>
      <c r="T348" s="30" t="s">
        <v>42</v>
      </c>
      <c r="U348" s="138">
        <v>0</v>
      </c>
      <c r="V348" s="138">
        <f>U348*J348</f>
        <v>0</v>
      </c>
      <c r="W348" s="138">
        <v>1.9499999999999999E-3</v>
      </c>
      <c r="X348" s="138">
        <f>W348*J348</f>
        <v>0.13785903300000002</v>
      </c>
      <c r="Y348" s="138">
        <v>0</v>
      </c>
      <c r="Z348" s="139">
        <f>Y348*J348</f>
        <v>0</v>
      </c>
    </row>
    <row r="349" spans="1:26" s="149" customFormat="1" ht="20.45" customHeight="1" x14ac:dyDescent="0.3">
      <c r="A349" s="150"/>
      <c r="B349" s="151"/>
      <c r="C349" s="151"/>
      <c r="D349" s="152"/>
      <c r="E349" s="226" t="s">
        <v>152</v>
      </c>
      <c r="F349" s="226"/>
      <c r="G349" s="226"/>
      <c r="H349" s="226"/>
      <c r="I349" s="151"/>
      <c r="J349" s="152"/>
      <c r="K349" s="151"/>
      <c r="L349" s="151"/>
      <c r="M349" s="151"/>
      <c r="N349" s="151"/>
      <c r="O349" s="151"/>
      <c r="P349" s="151"/>
      <c r="Q349" s="153"/>
      <c r="S349" s="154"/>
      <c r="T349" s="151"/>
      <c r="U349" s="151"/>
      <c r="V349" s="151"/>
      <c r="W349" s="151"/>
      <c r="X349" s="151"/>
      <c r="Y349" s="151"/>
      <c r="Z349" s="155"/>
    </row>
    <row r="350" spans="1:26" s="141" customFormat="1" ht="20.45" customHeight="1" x14ac:dyDescent="0.3">
      <c r="A350" s="142"/>
      <c r="B350" s="143"/>
      <c r="C350" s="143"/>
      <c r="D350" s="144"/>
      <c r="E350" s="224" t="s">
        <v>385</v>
      </c>
      <c r="F350" s="224"/>
      <c r="G350" s="224"/>
      <c r="H350" s="224"/>
      <c r="I350" s="143"/>
      <c r="J350" s="145">
        <f>44.874*1.55+25.96*0.04*1.1</f>
        <v>70.696940000000012</v>
      </c>
      <c r="K350" s="143"/>
      <c r="L350" s="143"/>
      <c r="M350" s="143"/>
      <c r="N350" s="143"/>
      <c r="O350" s="143"/>
      <c r="P350" s="143"/>
      <c r="Q350" s="146"/>
      <c r="S350" s="147"/>
      <c r="T350" s="143"/>
      <c r="U350" s="143"/>
      <c r="V350" s="143"/>
      <c r="W350" s="143"/>
      <c r="X350" s="143"/>
      <c r="Y350" s="143"/>
      <c r="Z350" s="148"/>
    </row>
    <row r="351" spans="1:26" s="19" customFormat="1" ht="28.9" customHeight="1" x14ac:dyDescent="0.3">
      <c r="A351" s="131"/>
      <c r="B351" s="132">
        <v>56</v>
      </c>
      <c r="C351" s="132" t="s">
        <v>143</v>
      </c>
      <c r="D351" s="133" t="s">
        <v>318</v>
      </c>
      <c r="E351" s="222" t="s">
        <v>319</v>
      </c>
      <c r="F351" s="222"/>
      <c r="G351" s="222"/>
      <c r="H351" s="222"/>
      <c r="I351" s="134" t="s">
        <v>192</v>
      </c>
      <c r="J351" s="135">
        <v>25.96</v>
      </c>
      <c r="K351" s="221"/>
      <c r="L351" s="221"/>
      <c r="M351" s="221">
        <f>ROUND(K351*J351,2)</f>
        <v>0</v>
      </c>
      <c r="N351" s="221"/>
      <c r="O351" s="221"/>
      <c r="P351" s="221"/>
      <c r="Q351" s="136"/>
      <c r="S351" s="137"/>
      <c r="T351" s="30" t="s">
        <v>42</v>
      </c>
      <c r="U351" s="138">
        <v>3.5000000000000003E-2</v>
      </c>
      <c r="V351" s="138">
        <f>U351*J351</f>
        <v>0.90860000000000007</v>
      </c>
      <c r="W351" s="138">
        <v>0</v>
      </c>
      <c r="X351" s="138">
        <f>W351*J351</f>
        <v>0</v>
      </c>
      <c r="Y351" s="138">
        <v>2.9999999999999997E-4</v>
      </c>
      <c r="Z351" s="139">
        <f>Y351*J351</f>
        <v>7.7879999999999998E-3</v>
      </c>
    </row>
    <row r="352" spans="1:26" s="149" customFormat="1" ht="20.45" customHeight="1" x14ac:dyDescent="0.3">
      <c r="A352" s="150"/>
      <c r="B352" s="151"/>
      <c r="C352" s="151"/>
      <c r="D352" s="152"/>
      <c r="E352" s="226" t="s">
        <v>309</v>
      </c>
      <c r="F352" s="226"/>
      <c r="G352" s="226"/>
      <c r="H352" s="226"/>
      <c r="I352" s="151"/>
      <c r="J352" s="152"/>
      <c r="K352" s="151"/>
      <c r="L352" s="151"/>
      <c r="M352" s="151"/>
      <c r="N352" s="151"/>
      <c r="O352" s="151"/>
      <c r="P352" s="151"/>
      <c r="Q352" s="153"/>
      <c r="S352" s="154"/>
      <c r="T352" s="151"/>
      <c r="U352" s="151"/>
      <c r="V352" s="151"/>
      <c r="W352" s="151"/>
      <c r="X352" s="151"/>
      <c r="Y352" s="151"/>
      <c r="Z352" s="155"/>
    </row>
    <row r="353" spans="1:26" s="141" customFormat="1" ht="20.45" customHeight="1" x14ac:dyDescent="0.3">
      <c r="A353" s="142"/>
      <c r="B353" s="143"/>
      <c r="C353" s="143"/>
      <c r="D353" s="144"/>
      <c r="E353" s="224" t="s">
        <v>310</v>
      </c>
      <c r="F353" s="224"/>
      <c r="G353" s="224"/>
      <c r="H353" s="224"/>
      <c r="I353" s="143"/>
      <c r="J353" s="145">
        <v>5.48</v>
      </c>
      <c r="K353" s="143"/>
      <c r="L353" s="143"/>
      <c r="M353" s="143"/>
      <c r="N353" s="143"/>
      <c r="O353" s="143"/>
      <c r="P353" s="143"/>
      <c r="Q353" s="146"/>
      <c r="S353" s="147"/>
      <c r="T353" s="143"/>
      <c r="U353" s="143"/>
      <c r="V353" s="143"/>
      <c r="W353" s="143"/>
      <c r="X353" s="143"/>
      <c r="Y353" s="143"/>
      <c r="Z353" s="148"/>
    </row>
    <row r="354" spans="1:26" s="141" customFormat="1" ht="20.45" customHeight="1" x14ac:dyDescent="0.3">
      <c r="A354" s="142"/>
      <c r="B354" s="143"/>
      <c r="C354" s="143"/>
      <c r="D354" s="144"/>
      <c r="E354" s="224" t="s">
        <v>311</v>
      </c>
      <c r="F354" s="224"/>
      <c r="G354" s="224"/>
      <c r="H354" s="224"/>
      <c r="I354" s="143"/>
      <c r="J354" s="145">
        <v>6.12</v>
      </c>
      <c r="K354" s="143"/>
      <c r="L354" s="143"/>
      <c r="M354" s="143"/>
      <c r="N354" s="143"/>
      <c r="O354" s="143"/>
      <c r="P354" s="143"/>
      <c r="Q354" s="146"/>
      <c r="S354" s="147"/>
      <c r="T354" s="143"/>
      <c r="U354" s="143"/>
      <c r="V354" s="143"/>
      <c r="W354" s="143"/>
      <c r="X354" s="143"/>
      <c r="Y354" s="143"/>
      <c r="Z354" s="148"/>
    </row>
    <row r="355" spans="1:26" s="141" customFormat="1" ht="20.45" customHeight="1" x14ac:dyDescent="0.3">
      <c r="A355" s="142"/>
      <c r="B355" s="143"/>
      <c r="C355" s="143"/>
      <c r="D355" s="144"/>
      <c r="E355" s="224" t="s">
        <v>312</v>
      </c>
      <c r="F355" s="224"/>
      <c r="G355" s="224"/>
      <c r="H355" s="224"/>
      <c r="I355" s="143"/>
      <c r="J355" s="145">
        <v>4.28</v>
      </c>
      <c r="K355" s="143"/>
      <c r="L355" s="143"/>
      <c r="M355" s="143"/>
      <c r="N355" s="143"/>
      <c r="O355" s="143"/>
      <c r="P355" s="143"/>
      <c r="Q355" s="146"/>
      <c r="S355" s="147"/>
      <c r="T355" s="143"/>
      <c r="U355" s="143"/>
      <c r="V355" s="143"/>
      <c r="W355" s="143"/>
      <c r="X355" s="143"/>
      <c r="Y355" s="143"/>
      <c r="Z355" s="148"/>
    </row>
    <row r="356" spans="1:26" s="141" customFormat="1" ht="20.45" customHeight="1" x14ac:dyDescent="0.3">
      <c r="A356" s="142"/>
      <c r="B356" s="143"/>
      <c r="C356" s="143"/>
      <c r="D356" s="144"/>
      <c r="E356" s="224" t="s">
        <v>313</v>
      </c>
      <c r="F356" s="224"/>
      <c r="G356" s="224"/>
      <c r="H356" s="224"/>
      <c r="I356" s="143"/>
      <c r="J356" s="145">
        <v>4.04</v>
      </c>
      <c r="K356" s="143"/>
      <c r="L356" s="143"/>
      <c r="M356" s="143"/>
      <c r="N356" s="143"/>
      <c r="O356" s="143"/>
      <c r="P356" s="143"/>
      <c r="Q356" s="146"/>
      <c r="S356" s="147"/>
      <c r="T356" s="143"/>
      <c r="U356" s="143"/>
      <c r="V356" s="143"/>
      <c r="W356" s="143"/>
      <c r="X356" s="143"/>
      <c r="Y356" s="143"/>
      <c r="Z356" s="148"/>
    </row>
    <row r="357" spans="1:26" s="141" customFormat="1" ht="20.45" customHeight="1" x14ac:dyDescent="0.3">
      <c r="A357" s="142"/>
      <c r="B357" s="143"/>
      <c r="C357" s="143"/>
      <c r="D357" s="144"/>
      <c r="E357" s="224" t="s">
        <v>314</v>
      </c>
      <c r="F357" s="224"/>
      <c r="G357" s="224"/>
      <c r="H357" s="224"/>
      <c r="I357" s="143"/>
      <c r="J357" s="145">
        <v>6.04</v>
      </c>
      <c r="K357" s="143"/>
      <c r="L357" s="143"/>
      <c r="M357" s="143"/>
      <c r="N357" s="143"/>
      <c r="O357" s="143"/>
      <c r="P357" s="143"/>
      <c r="Q357" s="146"/>
      <c r="S357" s="147"/>
      <c r="T357" s="143"/>
      <c r="U357" s="143"/>
      <c r="V357" s="143"/>
      <c r="W357" s="143"/>
      <c r="X357" s="143"/>
      <c r="Y357" s="143"/>
      <c r="Z357" s="148"/>
    </row>
    <row r="358" spans="1:26" s="157" customFormat="1" ht="20.45" customHeight="1" x14ac:dyDescent="0.3">
      <c r="A358" s="158"/>
      <c r="B358" s="159"/>
      <c r="C358" s="159"/>
      <c r="D358" s="160"/>
      <c r="E358" s="225" t="s">
        <v>155</v>
      </c>
      <c r="F358" s="225"/>
      <c r="G358" s="225"/>
      <c r="H358" s="225"/>
      <c r="I358" s="159"/>
      <c r="J358" s="161">
        <v>25.96</v>
      </c>
      <c r="K358" s="159"/>
      <c r="L358" s="159"/>
      <c r="M358" s="159"/>
      <c r="N358" s="159"/>
      <c r="O358" s="159"/>
      <c r="P358" s="159"/>
      <c r="Q358" s="162"/>
      <c r="S358" s="163"/>
      <c r="T358" s="159"/>
      <c r="U358" s="159"/>
      <c r="V358" s="159"/>
      <c r="W358" s="159"/>
      <c r="X358" s="159"/>
      <c r="Y358" s="159"/>
      <c r="Z358" s="164"/>
    </row>
    <row r="359" spans="1:26" s="19" customFormat="1" ht="28.9" customHeight="1" x14ac:dyDescent="0.3">
      <c r="A359" s="131"/>
      <c r="B359" s="132">
        <v>57</v>
      </c>
      <c r="C359" s="132" t="s">
        <v>143</v>
      </c>
      <c r="D359" s="133" t="s">
        <v>320</v>
      </c>
      <c r="E359" s="222" t="s">
        <v>321</v>
      </c>
      <c r="F359" s="222"/>
      <c r="G359" s="222"/>
      <c r="H359" s="222"/>
      <c r="I359" s="134" t="s">
        <v>159</v>
      </c>
      <c r="J359" s="135">
        <v>42.24</v>
      </c>
      <c r="K359" s="221"/>
      <c r="L359" s="221"/>
      <c r="M359" s="221">
        <f>ROUND(K359*J359,2)</f>
        <v>0</v>
      </c>
      <c r="N359" s="221"/>
      <c r="O359" s="221"/>
      <c r="P359" s="221"/>
      <c r="Q359" s="136"/>
      <c r="S359" s="137"/>
      <c r="T359" s="30" t="s">
        <v>42</v>
      </c>
      <c r="U359" s="138">
        <v>9.8000000000000004E-2</v>
      </c>
      <c r="V359" s="138">
        <f>U359*J359</f>
        <v>4.1395200000000001</v>
      </c>
      <c r="W359" s="138">
        <v>0</v>
      </c>
      <c r="X359" s="138">
        <f>W359*J359</f>
        <v>0</v>
      </c>
      <c r="Y359" s="138">
        <v>0</v>
      </c>
      <c r="Z359" s="139">
        <f>Y359*J359</f>
        <v>0</v>
      </c>
    </row>
    <row r="360" spans="1:26" s="149" customFormat="1" ht="20.45" customHeight="1" x14ac:dyDescent="0.3">
      <c r="A360" s="150"/>
      <c r="B360" s="151"/>
      <c r="C360" s="151"/>
      <c r="D360" s="152"/>
      <c r="E360" s="226" t="s">
        <v>152</v>
      </c>
      <c r="F360" s="226"/>
      <c r="G360" s="226"/>
      <c r="H360" s="226"/>
      <c r="I360" s="151"/>
      <c r="J360" s="152"/>
      <c r="K360" s="151"/>
      <c r="L360" s="151"/>
      <c r="M360" s="151"/>
      <c r="N360" s="151"/>
      <c r="O360" s="151"/>
      <c r="P360" s="151"/>
      <c r="Q360" s="153"/>
      <c r="S360" s="154"/>
      <c r="T360" s="151"/>
      <c r="U360" s="151"/>
      <c r="V360" s="151"/>
      <c r="W360" s="151"/>
      <c r="X360" s="151"/>
      <c r="Y360" s="151"/>
      <c r="Z360" s="155"/>
    </row>
    <row r="361" spans="1:26" s="141" customFormat="1" ht="20.45" customHeight="1" x14ac:dyDescent="0.3">
      <c r="A361" s="142"/>
      <c r="B361" s="143"/>
      <c r="C361" s="143"/>
      <c r="D361" s="144"/>
      <c r="E361" s="224" t="s">
        <v>304</v>
      </c>
      <c r="F361" s="224"/>
      <c r="G361" s="224"/>
      <c r="H361" s="224"/>
      <c r="I361" s="143"/>
      <c r="J361" s="145">
        <v>42.24</v>
      </c>
      <c r="K361" s="143"/>
      <c r="L361" s="143"/>
      <c r="M361" s="143"/>
      <c r="N361" s="143"/>
      <c r="O361" s="143"/>
      <c r="P361" s="143"/>
      <c r="Q361" s="146"/>
      <c r="S361" s="147"/>
      <c r="T361" s="143"/>
      <c r="U361" s="143"/>
      <c r="V361" s="143"/>
      <c r="W361" s="143"/>
      <c r="X361" s="143"/>
      <c r="Y361" s="143"/>
      <c r="Z361" s="148"/>
    </row>
    <row r="362" spans="1:26" s="19" customFormat="1" ht="20.45" customHeight="1" x14ac:dyDescent="0.3">
      <c r="A362" s="131"/>
      <c r="B362" s="132">
        <v>58</v>
      </c>
      <c r="C362" s="132" t="s">
        <v>143</v>
      </c>
      <c r="D362" s="133" t="s">
        <v>322</v>
      </c>
      <c r="E362" s="222" t="s">
        <v>323</v>
      </c>
      <c r="F362" s="222"/>
      <c r="G362" s="222"/>
      <c r="H362" s="222"/>
      <c r="I362" s="134" t="s">
        <v>159</v>
      </c>
      <c r="J362" s="135">
        <v>42.24</v>
      </c>
      <c r="K362" s="221"/>
      <c r="L362" s="221"/>
      <c r="M362" s="221">
        <f>ROUND(K362*J362,2)</f>
        <v>0</v>
      </c>
      <c r="N362" s="221"/>
      <c r="O362" s="221"/>
      <c r="P362" s="221"/>
      <c r="Q362" s="136"/>
      <c r="S362" s="137"/>
      <c r="T362" s="30" t="s">
        <v>42</v>
      </c>
      <c r="U362" s="138">
        <v>0.42</v>
      </c>
      <c r="V362" s="138">
        <f>U362*J362</f>
        <v>17.7408</v>
      </c>
      <c r="W362" s="138">
        <v>0</v>
      </c>
      <c r="X362" s="138">
        <f>W362*J362</f>
        <v>0</v>
      </c>
      <c r="Y362" s="138">
        <v>0</v>
      </c>
      <c r="Z362" s="139">
        <f>Y362*J362</f>
        <v>0</v>
      </c>
    </row>
    <row r="363" spans="1:26" s="149" customFormat="1" ht="20.45" customHeight="1" x14ac:dyDescent="0.3">
      <c r="A363" s="150"/>
      <c r="B363" s="151"/>
      <c r="C363" s="151"/>
      <c r="D363" s="152"/>
      <c r="E363" s="226" t="s">
        <v>152</v>
      </c>
      <c r="F363" s="226"/>
      <c r="G363" s="226"/>
      <c r="H363" s="226"/>
      <c r="I363" s="151"/>
      <c r="J363" s="152"/>
      <c r="K363" s="151"/>
      <c r="L363" s="151"/>
      <c r="M363" s="151"/>
      <c r="N363" s="151"/>
      <c r="O363" s="151"/>
      <c r="P363" s="151"/>
      <c r="Q363" s="153"/>
      <c r="S363" s="154"/>
      <c r="T363" s="151"/>
      <c r="U363" s="151"/>
      <c r="V363" s="151"/>
      <c r="W363" s="151"/>
      <c r="X363" s="151"/>
      <c r="Y363" s="151"/>
      <c r="Z363" s="155"/>
    </row>
    <row r="364" spans="1:26" s="141" customFormat="1" ht="20.45" customHeight="1" x14ac:dyDescent="0.3">
      <c r="A364" s="142"/>
      <c r="B364" s="143"/>
      <c r="C364" s="143"/>
      <c r="D364" s="144"/>
      <c r="E364" s="224" t="s">
        <v>304</v>
      </c>
      <c r="F364" s="224"/>
      <c r="G364" s="224"/>
      <c r="H364" s="224"/>
      <c r="I364" s="143"/>
      <c r="J364" s="145">
        <v>42.24</v>
      </c>
      <c r="K364" s="143"/>
      <c r="L364" s="143"/>
      <c r="M364" s="143"/>
      <c r="N364" s="143"/>
      <c r="O364" s="143"/>
      <c r="P364" s="143"/>
      <c r="Q364" s="146"/>
      <c r="S364" s="147"/>
      <c r="T364" s="143"/>
      <c r="U364" s="143"/>
      <c r="V364" s="143"/>
      <c r="W364" s="143"/>
      <c r="X364" s="143"/>
      <c r="Y364" s="143"/>
      <c r="Z364" s="148"/>
    </row>
    <row r="365" spans="1:26" s="19" customFormat="1" ht="20.45" customHeight="1" x14ac:dyDescent="0.3">
      <c r="A365" s="131"/>
      <c r="B365" s="132">
        <v>59</v>
      </c>
      <c r="C365" s="132" t="s">
        <v>143</v>
      </c>
      <c r="D365" s="133" t="s">
        <v>391</v>
      </c>
      <c r="E365" s="233" t="s">
        <v>390</v>
      </c>
      <c r="F365" s="233"/>
      <c r="G365" s="233"/>
      <c r="H365" s="233"/>
      <c r="I365" s="134" t="s">
        <v>159</v>
      </c>
      <c r="J365" s="135">
        <f>J345</f>
        <v>44.874000000000002</v>
      </c>
      <c r="K365" s="221"/>
      <c r="L365" s="221"/>
      <c r="M365" s="221">
        <f>ROUND(K365*J365,2)</f>
        <v>0</v>
      </c>
      <c r="N365" s="221"/>
      <c r="O365" s="221"/>
      <c r="P365" s="221"/>
      <c r="Q365" s="136"/>
      <c r="S365" s="137"/>
      <c r="T365" s="30" t="s">
        <v>42</v>
      </c>
      <c r="U365" s="138">
        <v>0.42</v>
      </c>
      <c r="V365" s="138">
        <f>U365*J365</f>
        <v>18.847080000000002</v>
      </c>
      <c r="W365" s="138">
        <v>0</v>
      </c>
      <c r="X365" s="138">
        <f>W365*J365</f>
        <v>0</v>
      </c>
      <c r="Y365" s="138">
        <v>0</v>
      </c>
      <c r="Z365" s="139">
        <f>Y365*J365</f>
        <v>0</v>
      </c>
    </row>
    <row r="366" spans="1:26" s="19" customFormat="1" ht="20.45" customHeight="1" x14ac:dyDescent="0.3">
      <c r="A366" s="131"/>
      <c r="B366" s="132">
        <v>60</v>
      </c>
      <c r="C366" s="132" t="s">
        <v>143</v>
      </c>
      <c r="D366" s="133" t="s">
        <v>413</v>
      </c>
      <c r="E366" s="233" t="s">
        <v>392</v>
      </c>
      <c r="F366" s="233"/>
      <c r="G366" s="233"/>
      <c r="H366" s="233"/>
      <c r="I366" s="134" t="s">
        <v>159</v>
      </c>
      <c r="J366" s="135">
        <f>J365</f>
        <v>44.874000000000002</v>
      </c>
      <c r="K366" s="221"/>
      <c r="L366" s="221"/>
      <c r="M366" s="221">
        <f>ROUND(K366*J366,2)</f>
        <v>0</v>
      </c>
      <c r="N366" s="221"/>
      <c r="O366" s="221"/>
      <c r="P366" s="221"/>
      <c r="Q366" s="136"/>
      <c r="S366" s="137"/>
      <c r="T366" s="30" t="s">
        <v>42</v>
      </c>
      <c r="U366" s="138">
        <v>0.42</v>
      </c>
      <c r="V366" s="138">
        <f>U366*J366</f>
        <v>18.847080000000002</v>
      </c>
      <c r="W366" s="138">
        <v>0</v>
      </c>
      <c r="X366" s="138">
        <f>W366*J366</f>
        <v>0</v>
      </c>
      <c r="Y366" s="138">
        <v>0</v>
      </c>
      <c r="Z366" s="139">
        <f>Y366*J366</f>
        <v>0</v>
      </c>
    </row>
    <row r="367" spans="1:26" s="19" customFormat="1" ht="20.45" customHeight="1" x14ac:dyDescent="0.3">
      <c r="A367" s="131"/>
      <c r="B367" s="132">
        <v>61</v>
      </c>
      <c r="C367" s="132" t="s">
        <v>143</v>
      </c>
      <c r="D367" s="133" t="s">
        <v>414</v>
      </c>
      <c r="E367" s="233" t="s">
        <v>416</v>
      </c>
      <c r="F367" s="233"/>
      <c r="G367" s="233"/>
      <c r="H367" s="233"/>
      <c r="I367" s="134" t="s">
        <v>415</v>
      </c>
      <c r="J367" s="135">
        <v>2</v>
      </c>
      <c r="K367" s="221"/>
      <c r="L367" s="221"/>
      <c r="M367" s="221">
        <f>ROUND(K367*J367,2)</f>
        <v>0</v>
      </c>
      <c r="N367" s="221"/>
      <c r="O367" s="221"/>
      <c r="P367" s="221"/>
      <c r="Q367" s="136"/>
      <c r="S367" s="137"/>
      <c r="T367" s="30" t="s">
        <v>42</v>
      </c>
      <c r="U367" s="138">
        <v>0.42</v>
      </c>
      <c r="V367" s="138">
        <f>U367*J367</f>
        <v>0.84</v>
      </c>
      <c r="W367" s="138">
        <v>0</v>
      </c>
      <c r="X367" s="138">
        <f>W367*J367</f>
        <v>0</v>
      </c>
      <c r="Y367" s="138">
        <v>0</v>
      </c>
      <c r="Z367" s="139">
        <f>Y367*J367</f>
        <v>0</v>
      </c>
    </row>
    <row r="368" spans="1:26" s="19" customFormat="1" ht="28.9" customHeight="1" x14ac:dyDescent="0.3">
      <c r="A368" s="131"/>
      <c r="B368" s="132">
        <v>62</v>
      </c>
      <c r="C368" s="132" t="s">
        <v>143</v>
      </c>
      <c r="D368" s="133" t="s">
        <v>324</v>
      </c>
      <c r="E368" s="222" t="s">
        <v>325</v>
      </c>
      <c r="F368" s="222"/>
      <c r="G368" s="222"/>
      <c r="H368" s="222"/>
      <c r="I368" s="134" t="s">
        <v>236</v>
      </c>
      <c r="J368" s="135">
        <v>827.51700000000005</v>
      </c>
      <c r="K368" s="221"/>
      <c r="L368" s="221"/>
      <c r="M368" s="221">
        <f>ROUND(K368*J368,2)</f>
        <v>0</v>
      </c>
      <c r="N368" s="221"/>
      <c r="O368" s="221"/>
      <c r="P368" s="221"/>
      <c r="Q368" s="136"/>
      <c r="S368" s="137"/>
      <c r="T368" s="30" t="s">
        <v>42</v>
      </c>
      <c r="U368" s="138">
        <v>0</v>
      </c>
      <c r="V368" s="138">
        <f>U368*J368</f>
        <v>0</v>
      </c>
      <c r="W368" s="138">
        <v>0</v>
      </c>
      <c r="X368" s="138">
        <f>W368*J368</f>
        <v>0</v>
      </c>
      <c r="Y368" s="138">
        <v>0</v>
      </c>
      <c r="Z368" s="139">
        <f>Y368*J368</f>
        <v>0</v>
      </c>
    </row>
    <row r="369" spans="1:26" s="185" customFormat="1" ht="29.85" customHeight="1" x14ac:dyDescent="0.3">
      <c r="A369" s="186"/>
      <c r="B369" s="187"/>
      <c r="C369" s="188" t="s">
        <v>124</v>
      </c>
      <c r="D369" s="188"/>
      <c r="E369" s="188"/>
      <c r="F369" s="188"/>
      <c r="G369" s="188"/>
      <c r="H369" s="188"/>
      <c r="I369" s="188"/>
      <c r="J369" s="188"/>
      <c r="K369" s="188"/>
      <c r="L369" s="188"/>
      <c r="M369" s="223">
        <f>SUM(M370:P373)</f>
        <v>0</v>
      </c>
      <c r="N369" s="223"/>
      <c r="O369" s="223"/>
      <c r="P369" s="223"/>
      <c r="Q369" s="189"/>
      <c r="S369" s="190"/>
      <c r="T369" s="187"/>
      <c r="U369" s="187"/>
      <c r="V369" s="191">
        <f>SUM(V370:V371)</f>
        <v>0.23408000000000001</v>
      </c>
      <c r="W369" s="187"/>
      <c r="X369" s="191">
        <f>SUM(X370:X371)</f>
        <v>1.4080000000000001E-4</v>
      </c>
      <c r="Y369" s="187"/>
      <c r="Z369" s="192">
        <f>SUM(Z370:Z371)</f>
        <v>0</v>
      </c>
    </row>
    <row r="370" spans="1:26" s="19" customFormat="1" ht="28.9" customHeight="1" x14ac:dyDescent="0.3">
      <c r="A370" s="131"/>
      <c r="B370" s="132">
        <v>63</v>
      </c>
      <c r="C370" s="132" t="s">
        <v>143</v>
      </c>
      <c r="D370" s="133" t="s">
        <v>326</v>
      </c>
      <c r="E370" s="222" t="s">
        <v>327</v>
      </c>
      <c r="F370" s="222"/>
      <c r="G370" s="222"/>
      <c r="H370" s="222"/>
      <c r="I370" s="134" t="s">
        <v>159</v>
      </c>
      <c r="J370" s="135">
        <v>1.76</v>
      </c>
      <c r="K370" s="221"/>
      <c r="L370" s="221"/>
      <c r="M370" s="221">
        <f>ROUND(K370*J370,2)</f>
        <v>0</v>
      </c>
      <c r="N370" s="221"/>
      <c r="O370" s="221"/>
      <c r="P370" s="221"/>
      <c r="Q370" s="136"/>
      <c r="S370" s="137"/>
      <c r="T370" s="30" t="s">
        <v>42</v>
      </c>
      <c r="U370" s="138">
        <v>0.13300000000000001</v>
      </c>
      <c r="V370" s="138">
        <f>U370*J370</f>
        <v>0.23408000000000001</v>
      </c>
      <c r="W370" s="138">
        <v>8.0000000000000007E-5</v>
      </c>
      <c r="X370" s="138">
        <f>W370*J370</f>
        <v>1.4080000000000001E-4</v>
      </c>
      <c r="Y370" s="138">
        <v>0</v>
      </c>
      <c r="Z370" s="139">
        <f>Y370*J370</f>
        <v>0</v>
      </c>
    </row>
    <row r="371" spans="1:26" s="141" customFormat="1" ht="20.45" customHeight="1" x14ac:dyDescent="0.3">
      <c r="A371" s="142"/>
      <c r="B371" s="143"/>
      <c r="C371" s="143"/>
      <c r="D371" s="144"/>
      <c r="E371" s="230" t="s">
        <v>328</v>
      </c>
      <c r="F371" s="230"/>
      <c r="G371" s="230"/>
      <c r="H371" s="230"/>
      <c r="I371" s="143"/>
      <c r="J371" s="145">
        <v>1.76</v>
      </c>
      <c r="K371" s="143"/>
      <c r="L371" s="143"/>
      <c r="M371" s="143"/>
      <c r="N371" s="143"/>
      <c r="O371" s="143"/>
      <c r="P371" s="143"/>
      <c r="Q371" s="146"/>
      <c r="S371" s="147"/>
      <c r="T371" s="143"/>
      <c r="U371" s="143"/>
      <c r="V371" s="143"/>
      <c r="W371" s="143"/>
      <c r="X371" s="143"/>
      <c r="Y371" s="143"/>
      <c r="Z371" s="148"/>
    </row>
    <row r="372" spans="1:26" s="19" customFormat="1" ht="28.9" customHeight="1" x14ac:dyDescent="0.3">
      <c r="A372" s="131"/>
      <c r="B372" s="132">
        <v>64</v>
      </c>
      <c r="C372" s="132" t="s">
        <v>143</v>
      </c>
      <c r="D372" s="133" t="s">
        <v>404</v>
      </c>
      <c r="E372" s="222" t="s">
        <v>405</v>
      </c>
      <c r="F372" s="222"/>
      <c r="G372" s="222"/>
      <c r="H372" s="222"/>
      <c r="I372" s="134" t="s">
        <v>401</v>
      </c>
      <c r="J372" s="135">
        <v>2</v>
      </c>
      <c r="K372" s="221"/>
      <c r="L372" s="221"/>
      <c r="M372" s="221">
        <f>ROUND(K372*J372,2)</f>
        <v>0</v>
      </c>
      <c r="N372" s="221"/>
      <c r="O372" s="221"/>
      <c r="P372" s="221"/>
      <c r="Q372" s="136"/>
      <c r="S372" s="137"/>
      <c r="T372" s="30" t="s">
        <v>42</v>
      </c>
      <c r="U372" s="138">
        <v>0.13300000000000001</v>
      </c>
      <c r="V372" s="138">
        <f>U372*J372</f>
        <v>0.26600000000000001</v>
      </c>
      <c r="W372" s="138">
        <v>8.0000000000000007E-5</v>
      </c>
      <c r="X372" s="138">
        <f>W372*J372</f>
        <v>1.6000000000000001E-4</v>
      </c>
      <c r="Y372" s="138">
        <v>0</v>
      </c>
      <c r="Z372" s="139">
        <f>Y372*J372</f>
        <v>0</v>
      </c>
    </row>
    <row r="373" spans="1:26" s="19" customFormat="1" ht="28.9" customHeight="1" x14ac:dyDescent="0.3">
      <c r="A373" s="131"/>
      <c r="B373" s="132">
        <v>65</v>
      </c>
      <c r="C373" s="132" t="s">
        <v>143</v>
      </c>
      <c r="D373" s="133" t="s">
        <v>326</v>
      </c>
      <c r="E373" s="222" t="s">
        <v>393</v>
      </c>
      <c r="F373" s="222"/>
      <c r="G373" s="222"/>
      <c r="H373" s="222"/>
      <c r="I373" s="134" t="s">
        <v>159</v>
      </c>
      <c r="J373" s="135">
        <v>1.76</v>
      </c>
      <c r="K373" s="221"/>
      <c r="L373" s="221"/>
      <c r="M373" s="221">
        <f>ROUND(K373*J373,2)</f>
        <v>0</v>
      </c>
      <c r="N373" s="221"/>
      <c r="O373" s="221"/>
      <c r="P373" s="221"/>
      <c r="Q373" s="136"/>
      <c r="S373" s="137"/>
      <c r="T373" s="30" t="s">
        <v>42</v>
      </c>
      <c r="U373" s="138">
        <v>0.13300000000000001</v>
      </c>
      <c r="V373" s="138">
        <f>U373*J373</f>
        <v>0.23408000000000001</v>
      </c>
      <c r="W373" s="138">
        <v>8.0000000000000007E-5</v>
      </c>
      <c r="X373" s="138">
        <f>W373*J373</f>
        <v>1.4080000000000001E-4</v>
      </c>
      <c r="Y373" s="138">
        <v>0</v>
      </c>
      <c r="Z373" s="139">
        <f>Y373*J373</f>
        <v>0</v>
      </c>
    </row>
    <row r="374" spans="1:26" s="185" customFormat="1" ht="29.85" customHeight="1" x14ac:dyDescent="0.3">
      <c r="A374" s="186"/>
      <c r="B374" s="187"/>
      <c r="C374" s="188" t="s">
        <v>125</v>
      </c>
      <c r="D374" s="188"/>
      <c r="E374" s="188"/>
      <c r="F374" s="188"/>
      <c r="G374" s="188"/>
      <c r="H374" s="188"/>
      <c r="I374" s="188"/>
      <c r="J374" s="188"/>
      <c r="K374" s="188"/>
      <c r="L374" s="188"/>
      <c r="M374" s="229">
        <f>SUM(M375:P387)</f>
        <v>0</v>
      </c>
      <c r="N374" s="229"/>
      <c r="O374" s="229"/>
      <c r="P374" s="229"/>
      <c r="Q374" s="189"/>
      <c r="S374" s="190"/>
      <c r="T374" s="187"/>
      <c r="U374" s="187"/>
      <c r="V374" s="191">
        <f>SUM(V375:V395)</f>
        <v>24.868731999999998</v>
      </c>
      <c r="W374" s="187"/>
      <c r="X374" s="191">
        <f>SUM(X375:X395)</f>
        <v>5.8395529999999994E-2</v>
      </c>
      <c r="Y374" s="187"/>
      <c r="Z374" s="192">
        <f>SUM(Z375:Z395)</f>
        <v>0</v>
      </c>
    </row>
    <row r="375" spans="1:26" s="19" customFormat="1" ht="28.9" customHeight="1" x14ac:dyDescent="0.3">
      <c r="A375" s="131"/>
      <c r="B375" s="132">
        <v>66</v>
      </c>
      <c r="C375" s="132" t="s">
        <v>143</v>
      </c>
      <c r="D375" s="133" t="s">
        <v>329</v>
      </c>
      <c r="E375" s="222" t="s">
        <v>330</v>
      </c>
      <c r="F375" s="222"/>
      <c r="G375" s="222"/>
      <c r="H375" s="222"/>
      <c r="I375" s="134" t="s">
        <v>159</v>
      </c>
      <c r="J375" s="135">
        <v>114.563</v>
      </c>
      <c r="K375" s="221"/>
      <c r="L375" s="221"/>
      <c r="M375" s="221">
        <f>ROUND(K375*J375,2)</f>
        <v>0</v>
      </c>
      <c r="N375" s="221"/>
      <c r="O375" s="221"/>
      <c r="P375" s="221"/>
      <c r="Q375" s="136"/>
      <c r="S375" s="137"/>
      <c r="T375" s="30" t="s">
        <v>42</v>
      </c>
      <c r="U375" s="138">
        <v>1.2E-2</v>
      </c>
      <c r="V375" s="138">
        <f>U375*J375</f>
        <v>1.3747560000000001</v>
      </c>
      <c r="W375" s="138">
        <v>0</v>
      </c>
      <c r="X375" s="138">
        <f>W375*J375</f>
        <v>0</v>
      </c>
      <c r="Y375" s="138">
        <v>0</v>
      </c>
      <c r="Z375" s="139">
        <f>Y375*J375</f>
        <v>0</v>
      </c>
    </row>
    <row r="376" spans="1:26" s="149" customFormat="1" ht="20.45" customHeight="1" x14ac:dyDescent="0.3">
      <c r="A376" s="150"/>
      <c r="B376" s="151"/>
      <c r="C376" s="151"/>
      <c r="D376" s="152"/>
      <c r="E376" s="226" t="s">
        <v>331</v>
      </c>
      <c r="F376" s="226"/>
      <c r="G376" s="226"/>
      <c r="H376" s="226"/>
      <c r="I376" s="151"/>
      <c r="J376" s="152"/>
      <c r="K376" s="151"/>
      <c r="L376" s="151"/>
      <c r="M376" s="151"/>
      <c r="N376" s="151"/>
      <c r="O376" s="151"/>
      <c r="P376" s="151"/>
      <c r="Q376" s="153"/>
      <c r="S376" s="154"/>
      <c r="T376" s="151"/>
      <c r="U376" s="151"/>
      <c r="V376" s="151"/>
      <c r="W376" s="151"/>
      <c r="X376" s="151"/>
      <c r="Y376" s="151"/>
      <c r="Z376" s="155"/>
    </row>
    <row r="377" spans="1:26" s="141" customFormat="1" ht="20.45" customHeight="1" x14ac:dyDescent="0.3">
      <c r="A377" s="142"/>
      <c r="B377" s="143"/>
      <c r="C377" s="143"/>
      <c r="D377" s="144"/>
      <c r="E377" s="224" t="s">
        <v>332</v>
      </c>
      <c r="F377" s="224"/>
      <c r="G377" s="224"/>
      <c r="H377" s="224"/>
      <c r="I377" s="143"/>
      <c r="J377" s="145">
        <v>42.24</v>
      </c>
      <c r="K377" s="143"/>
      <c r="L377" s="143"/>
      <c r="M377" s="143"/>
      <c r="N377" s="143"/>
      <c r="O377" s="143"/>
      <c r="P377" s="143"/>
      <c r="Q377" s="146"/>
      <c r="S377" s="147"/>
      <c r="T377" s="143"/>
      <c r="U377" s="143"/>
      <c r="V377" s="143"/>
      <c r="W377" s="143"/>
      <c r="X377" s="143"/>
      <c r="Y377" s="143"/>
      <c r="Z377" s="148"/>
    </row>
    <row r="378" spans="1:26" s="141" customFormat="1" ht="20.45" customHeight="1" x14ac:dyDescent="0.3">
      <c r="A378" s="142"/>
      <c r="B378" s="143"/>
      <c r="C378" s="143"/>
      <c r="D378" s="144"/>
      <c r="E378" s="224" t="s">
        <v>333</v>
      </c>
      <c r="F378" s="224"/>
      <c r="G378" s="224"/>
      <c r="H378" s="224"/>
      <c r="I378" s="143"/>
      <c r="J378" s="145">
        <v>32.204000000000001</v>
      </c>
      <c r="K378" s="143"/>
      <c r="L378" s="143"/>
      <c r="M378" s="143"/>
      <c r="N378" s="143"/>
      <c r="O378" s="143"/>
      <c r="P378" s="143"/>
      <c r="Q378" s="146"/>
      <c r="S378" s="147"/>
      <c r="T378" s="143"/>
      <c r="U378" s="143"/>
      <c r="V378" s="143"/>
      <c r="W378" s="143"/>
      <c r="X378" s="143"/>
      <c r="Y378" s="143"/>
      <c r="Z378" s="148"/>
    </row>
    <row r="379" spans="1:26" s="141" customFormat="1" ht="20.45" customHeight="1" x14ac:dyDescent="0.3">
      <c r="A379" s="142"/>
      <c r="B379" s="143"/>
      <c r="C379" s="143"/>
      <c r="D379" s="144"/>
      <c r="E379" s="224" t="s">
        <v>334</v>
      </c>
      <c r="F379" s="224"/>
      <c r="G379" s="224"/>
      <c r="H379" s="224"/>
      <c r="I379" s="143"/>
      <c r="J379" s="145">
        <v>40.119</v>
      </c>
      <c r="K379" s="143"/>
      <c r="L379" s="143"/>
      <c r="M379" s="143"/>
      <c r="N379" s="143"/>
      <c r="O379" s="143"/>
      <c r="P379" s="143"/>
      <c r="Q379" s="146"/>
      <c r="S379" s="147"/>
      <c r="T379" s="143"/>
      <c r="U379" s="143"/>
      <c r="V379" s="143"/>
      <c r="W379" s="143"/>
      <c r="X379" s="143"/>
      <c r="Y379" s="143"/>
      <c r="Z379" s="148"/>
    </row>
    <row r="380" spans="1:26" s="157" customFormat="1" ht="20.45" customHeight="1" x14ac:dyDescent="0.3">
      <c r="A380" s="158"/>
      <c r="B380" s="159"/>
      <c r="C380" s="159"/>
      <c r="D380" s="160"/>
      <c r="E380" s="225" t="s">
        <v>155</v>
      </c>
      <c r="F380" s="225"/>
      <c r="G380" s="225"/>
      <c r="H380" s="225"/>
      <c r="I380" s="159"/>
      <c r="J380" s="161">
        <v>114.563</v>
      </c>
      <c r="K380" s="159"/>
      <c r="L380" s="159"/>
      <c r="M380" s="159"/>
      <c r="N380" s="159"/>
      <c r="O380" s="159"/>
      <c r="P380" s="159"/>
      <c r="Q380" s="162"/>
      <c r="S380" s="163"/>
      <c r="T380" s="159"/>
      <c r="U380" s="159"/>
      <c r="V380" s="159"/>
      <c r="W380" s="159"/>
      <c r="X380" s="159"/>
      <c r="Y380" s="159"/>
      <c r="Z380" s="164"/>
    </row>
    <row r="381" spans="1:26" s="19" customFormat="1" ht="28.9" customHeight="1" x14ac:dyDescent="0.3">
      <c r="A381" s="131"/>
      <c r="B381" s="132">
        <v>67</v>
      </c>
      <c r="C381" s="132" t="s">
        <v>143</v>
      </c>
      <c r="D381" s="133" t="s">
        <v>335</v>
      </c>
      <c r="E381" s="222" t="s">
        <v>336</v>
      </c>
      <c r="F381" s="222"/>
      <c r="G381" s="222"/>
      <c r="H381" s="222"/>
      <c r="I381" s="134" t="s">
        <v>159</v>
      </c>
      <c r="J381" s="135">
        <v>8.7140000000000004</v>
      </c>
      <c r="K381" s="221"/>
      <c r="L381" s="221"/>
      <c r="M381" s="221">
        <f>ROUND(K381*J381,2)</f>
        <v>0</v>
      </c>
      <c r="N381" s="221"/>
      <c r="O381" s="221"/>
      <c r="P381" s="221"/>
      <c r="Q381" s="136"/>
      <c r="S381" s="137"/>
      <c r="T381" s="30" t="s">
        <v>42</v>
      </c>
      <c r="U381" s="138">
        <v>1.6E-2</v>
      </c>
      <c r="V381" s="138">
        <f>U381*J381</f>
        <v>0.13942400000000002</v>
      </c>
      <c r="W381" s="138">
        <v>0</v>
      </c>
      <c r="X381" s="138">
        <f>W381*J381</f>
        <v>0</v>
      </c>
      <c r="Y381" s="138">
        <v>0</v>
      </c>
      <c r="Z381" s="139">
        <f>Y381*J381</f>
        <v>0</v>
      </c>
    </row>
    <row r="382" spans="1:26" s="141" customFormat="1" ht="20.45" customHeight="1" x14ac:dyDescent="0.3">
      <c r="A382" s="142"/>
      <c r="B382" s="143"/>
      <c r="C382" s="143"/>
      <c r="D382" s="144"/>
      <c r="E382" s="230" t="s">
        <v>337</v>
      </c>
      <c r="F382" s="230"/>
      <c r="G382" s="230"/>
      <c r="H382" s="230"/>
      <c r="I382" s="143"/>
      <c r="J382" s="145">
        <v>6.6710000000000003</v>
      </c>
      <c r="K382" s="143"/>
      <c r="L382" s="143"/>
      <c r="M382" s="143"/>
      <c r="N382" s="143"/>
      <c r="O382" s="143"/>
      <c r="P382" s="143"/>
      <c r="Q382" s="146"/>
      <c r="S382" s="147"/>
      <c r="T382" s="143"/>
      <c r="U382" s="143"/>
      <c r="V382" s="143"/>
      <c r="W382" s="143"/>
      <c r="X382" s="143"/>
      <c r="Y382" s="143"/>
      <c r="Z382" s="148"/>
    </row>
    <row r="383" spans="1:26" s="141" customFormat="1" ht="20.45" customHeight="1" x14ac:dyDescent="0.3">
      <c r="A383" s="142"/>
      <c r="B383" s="143"/>
      <c r="C383" s="143"/>
      <c r="D383" s="144"/>
      <c r="E383" s="224" t="s">
        <v>338</v>
      </c>
      <c r="F383" s="224"/>
      <c r="G383" s="224"/>
      <c r="H383" s="224"/>
      <c r="I383" s="143"/>
      <c r="J383" s="145">
        <v>2.0430000000000001</v>
      </c>
      <c r="K383" s="143"/>
      <c r="L383" s="143"/>
      <c r="M383" s="143"/>
      <c r="N383" s="143"/>
      <c r="O383" s="143"/>
      <c r="P383" s="143"/>
      <c r="Q383" s="146"/>
      <c r="S383" s="147"/>
      <c r="T383" s="143"/>
      <c r="U383" s="143"/>
      <c r="V383" s="143"/>
      <c r="W383" s="143"/>
      <c r="X383" s="143"/>
      <c r="Y383" s="143"/>
      <c r="Z383" s="148"/>
    </row>
    <row r="384" spans="1:26" s="157" customFormat="1" ht="20.45" customHeight="1" x14ac:dyDescent="0.3">
      <c r="A384" s="158"/>
      <c r="B384" s="159"/>
      <c r="C384" s="159"/>
      <c r="D384" s="160"/>
      <c r="E384" s="225" t="s">
        <v>155</v>
      </c>
      <c r="F384" s="225"/>
      <c r="G384" s="225"/>
      <c r="H384" s="225"/>
      <c r="I384" s="159"/>
      <c r="J384" s="161">
        <v>8.7140000000000004</v>
      </c>
      <c r="K384" s="159"/>
      <c r="L384" s="159"/>
      <c r="M384" s="159"/>
      <c r="N384" s="159"/>
      <c r="O384" s="159"/>
      <c r="P384" s="159"/>
      <c r="Q384" s="162"/>
      <c r="S384" s="163"/>
      <c r="T384" s="159"/>
      <c r="U384" s="159"/>
      <c r="V384" s="159"/>
      <c r="W384" s="159"/>
      <c r="X384" s="159"/>
      <c r="Y384" s="159"/>
      <c r="Z384" s="164"/>
    </row>
    <row r="385" spans="1:26" s="19" customFormat="1" ht="28.9" customHeight="1" x14ac:dyDescent="0.3">
      <c r="A385" s="131"/>
      <c r="B385" s="174">
        <v>68</v>
      </c>
      <c r="C385" s="174" t="s">
        <v>229</v>
      </c>
      <c r="D385" s="175" t="s">
        <v>339</v>
      </c>
      <c r="E385" s="231" t="s">
        <v>340</v>
      </c>
      <c r="F385" s="231"/>
      <c r="G385" s="231"/>
      <c r="H385" s="231"/>
      <c r="I385" s="176" t="s">
        <v>159</v>
      </c>
      <c r="J385" s="177">
        <v>9.15</v>
      </c>
      <c r="K385" s="232"/>
      <c r="L385" s="232"/>
      <c r="M385" s="232">
        <f>ROUND(K385*J385,2)</f>
        <v>0</v>
      </c>
      <c r="N385" s="232"/>
      <c r="O385" s="232"/>
      <c r="P385" s="232"/>
      <c r="Q385" s="136"/>
      <c r="S385" s="137"/>
      <c r="T385" s="30" t="s">
        <v>42</v>
      </c>
      <c r="U385" s="138">
        <v>0</v>
      </c>
      <c r="V385" s="138">
        <f>U385*J385</f>
        <v>0</v>
      </c>
      <c r="W385" s="138">
        <v>9.9999999999999995E-7</v>
      </c>
      <c r="X385" s="138">
        <f>W385*J385</f>
        <v>9.1500000000000005E-6</v>
      </c>
      <c r="Y385" s="138">
        <v>0</v>
      </c>
      <c r="Z385" s="139">
        <f>Y385*J385</f>
        <v>0</v>
      </c>
    </row>
    <row r="386" spans="1:26" s="141" customFormat="1" ht="20.45" customHeight="1" x14ac:dyDescent="0.3">
      <c r="A386" s="142"/>
      <c r="B386" s="143"/>
      <c r="C386" s="143"/>
      <c r="D386" s="144"/>
      <c r="E386" s="230" t="s">
        <v>341</v>
      </c>
      <c r="F386" s="230"/>
      <c r="G386" s="230"/>
      <c r="H386" s="230"/>
      <c r="I386" s="143"/>
      <c r="J386" s="145">
        <v>9.15</v>
      </c>
      <c r="K386" s="143"/>
      <c r="L386" s="143"/>
      <c r="M386" s="143"/>
      <c r="N386" s="143"/>
      <c r="O386" s="143"/>
      <c r="P386" s="143"/>
      <c r="Q386" s="146"/>
      <c r="S386" s="147"/>
      <c r="T386" s="143"/>
      <c r="U386" s="143"/>
      <c r="V386" s="143"/>
      <c r="W386" s="143"/>
      <c r="X386" s="143"/>
      <c r="Y386" s="143"/>
      <c r="Z386" s="148"/>
    </row>
    <row r="387" spans="1:26" s="19" customFormat="1" ht="40.15" customHeight="1" x14ac:dyDescent="0.3">
      <c r="A387" s="131"/>
      <c r="B387" s="132">
        <v>69</v>
      </c>
      <c r="C387" s="132" t="s">
        <v>143</v>
      </c>
      <c r="D387" s="133" t="s">
        <v>342</v>
      </c>
      <c r="E387" s="222" t="s">
        <v>343</v>
      </c>
      <c r="F387" s="222"/>
      <c r="G387" s="222"/>
      <c r="H387" s="222"/>
      <c r="I387" s="134" t="s">
        <v>159</v>
      </c>
      <c r="J387" s="135">
        <f>J395</f>
        <v>224.56299999999999</v>
      </c>
      <c r="K387" s="221"/>
      <c r="L387" s="221"/>
      <c r="M387" s="221">
        <f>ROUND(K387*J387,2)</f>
        <v>0</v>
      </c>
      <c r="N387" s="221"/>
      <c r="O387" s="221"/>
      <c r="P387" s="221"/>
      <c r="Q387" s="136"/>
      <c r="S387" s="137"/>
      <c r="T387" s="30" t="s">
        <v>42</v>
      </c>
      <c r="U387" s="138">
        <v>0.104</v>
      </c>
      <c r="V387" s="138">
        <f>U387*J387</f>
        <v>23.354551999999998</v>
      </c>
      <c r="W387" s="138">
        <v>2.5999999999999998E-4</v>
      </c>
      <c r="X387" s="138">
        <f>W387*J387</f>
        <v>5.8386379999999995E-2</v>
      </c>
      <c r="Y387" s="138">
        <v>0</v>
      </c>
      <c r="Z387" s="139">
        <f>Y387*J387</f>
        <v>0</v>
      </c>
    </row>
    <row r="388" spans="1:26" s="149" customFormat="1" ht="20.45" customHeight="1" x14ac:dyDescent="0.3">
      <c r="A388" s="150"/>
      <c r="B388" s="151"/>
      <c r="C388" s="151"/>
      <c r="D388" s="152"/>
      <c r="E388" s="226" t="s">
        <v>331</v>
      </c>
      <c r="F388" s="226"/>
      <c r="G388" s="226"/>
      <c r="H388" s="226"/>
      <c r="I388" s="151"/>
      <c r="J388" s="152"/>
      <c r="K388" s="151"/>
      <c r="L388" s="151"/>
      <c r="M388" s="151"/>
      <c r="N388" s="151"/>
      <c r="O388" s="151"/>
      <c r="P388" s="151"/>
      <c r="Q388" s="153"/>
      <c r="S388" s="154"/>
      <c r="T388" s="151"/>
      <c r="U388" s="151"/>
      <c r="V388" s="151"/>
      <c r="W388" s="151"/>
      <c r="X388" s="151"/>
      <c r="Y388" s="151"/>
      <c r="Z388" s="155"/>
    </row>
    <row r="389" spans="1:26" s="141" customFormat="1" ht="20.45" customHeight="1" x14ac:dyDescent="0.3">
      <c r="A389" s="142"/>
      <c r="B389" s="143"/>
      <c r="C389" s="143"/>
      <c r="D389" s="144"/>
      <c r="E389" s="224" t="s">
        <v>332</v>
      </c>
      <c r="F389" s="224"/>
      <c r="G389" s="224"/>
      <c r="H389" s="224"/>
      <c r="I389" s="143"/>
      <c r="J389" s="145">
        <v>42.24</v>
      </c>
      <c r="K389" s="143"/>
      <c r="L389" s="143"/>
      <c r="M389" s="143"/>
      <c r="N389" s="143"/>
      <c r="O389" s="143"/>
      <c r="P389" s="143"/>
      <c r="Q389" s="146"/>
      <c r="S389" s="147"/>
      <c r="T389" s="143"/>
      <c r="U389" s="143"/>
      <c r="V389" s="143"/>
      <c r="W389" s="143"/>
      <c r="X389" s="143"/>
      <c r="Y389" s="143"/>
      <c r="Z389" s="148"/>
    </row>
    <row r="390" spans="1:26" s="141" customFormat="1" ht="20.45" customHeight="1" x14ac:dyDescent="0.3">
      <c r="A390" s="142"/>
      <c r="B390" s="143"/>
      <c r="C390" s="143"/>
      <c r="D390" s="144"/>
      <c r="E390" s="224" t="s">
        <v>333</v>
      </c>
      <c r="F390" s="224"/>
      <c r="G390" s="224"/>
      <c r="H390" s="224"/>
      <c r="I390" s="143"/>
      <c r="J390" s="145">
        <v>32.204000000000001</v>
      </c>
      <c r="K390" s="143"/>
      <c r="L390" s="143"/>
      <c r="M390" s="143"/>
      <c r="N390" s="143"/>
      <c r="O390" s="143"/>
      <c r="P390" s="143"/>
      <c r="Q390" s="146"/>
      <c r="S390" s="147"/>
      <c r="T390" s="143"/>
      <c r="U390" s="143"/>
      <c r="V390" s="143"/>
      <c r="W390" s="143"/>
      <c r="X390" s="143"/>
      <c r="Y390" s="143"/>
      <c r="Z390" s="148"/>
    </row>
    <row r="391" spans="1:26" s="141" customFormat="1" ht="20.45" customHeight="1" x14ac:dyDescent="0.3">
      <c r="A391" s="142"/>
      <c r="B391" s="143"/>
      <c r="C391" s="143"/>
      <c r="D391" s="144"/>
      <c r="E391" s="224" t="s">
        <v>334</v>
      </c>
      <c r="F391" s="224"/>
      <c r="G391" s="224"/>
      <c r="H391" s="224"/>
      <c r="I391" s="143"/>
      <c r="J391" s="145">
        <v>40.119</v>
      </c>
      <c r="K391" s="143"/>
      <c r="L391" s="143"/>
      <c r="M391" s="143"/>
      <c r="N391" s="143"/>
      <c r="O391" s="143"/>
      <c r="P391" s="143"/>
      <c r="Q391" s="146"/>
      <c r="S391" s="147"/>
      <c r="T391" s="143"/>
      <c r="U391" s="143"/>
      <c r="V391" s="143"/>
      <c r="W391" s="143"/>
      <c r="X391" s="143"/>
      <c r="Y391" s="143"/>
      <c r="Z391" s="148"/>
    </row>
    <row r="392" spans="1:26" s="166" customFormat="1" ht="20.45" customHeight="1" x14ac:dyDescent="0.3">
      <c r="A392" s="167"/>
      <c r="B392" s="168"/>
      <c r="C392" s="168"/>
      <c r="D392" s="169"/>
      <c r="E392" s="228" t="s">
        <v>184</v>
      </c>
      <c r="F392" s="228"/>
      <c r="G392" s="228"/>
      <c r="H392" s="228"/>
      <c r="I392" s="168"/>
      <c r="J392" s="170">
        <v>114.563</v>
      </c>
      <c r="K392" s="168"/>
      <c r="L392" s="168"/>
      <c r="M392" s="168"/>
      <c r="N392" s="168"/>
      <c r="O392" s="168"/>
      <c r="P392" s="168"/>
      <c r="Q392" s="171"/>
      <c r="S392" s="172"/>
      <c r="T392" s="168"/>
      <c r="U392" s="168"/>
      <c r="V392" s="168"/>
      <c r="W392" s="168"/>
      <c r="X392" s="168"/>
      <c r="Y392" s="168"/>
      <c r="Z392" s="173"/>
    </row>
    <row r="393" spans="1:26" s="141" customFormat="1" ht="20.45" customHeight="1" x14ac:dyDescent="0.3">
      <c r="A393" s="142"/>
      <c r="B393" s="143"/>
      <c r="C393" s="143"/>
      <c r="D393" s="144"/>
      <c r="E393" s="224" t="s">
        <v>344</v>
      </c>
      <c r="F393" s="224"/>
      <c r="G393" s="224"/>
      <c r="H393" s="224"/>
      <c r="I393" s="143"/>
      <c r="J393" s="145">
        <v>10</v>
      </c>
      <c r="K393" s="143"/>
      <c r="L393" s="143"/>
      <c r="M393" s="143"/>
      <c r="N393" s="143"/>
      <c r="O393" s="143"/>
      <c r="P393" s="143"/>
      <c r="Q393" s="146"/>
      <c r="S393" s="147"/>
      <c r="T393" s="143"/>
      <c r="U393" s="143"/>
      <c r="V393" s="143"/>
      <c r="W393" s="143"/>
      <c r="X393" s="143"/>
      <c r="Y393" s="143"/>
      <c r="Z393" s="148"/>
    </row>
    <row r="394" spans="1:26" s="141" customFormat="1" ht="20.45" customHeight="1" x14ac:dyDescent="0.3">
      <c r="A394" s="142"/>
      <c r="B394" s="143"/>
      <c r="C394" s="143"/>
      <c r="D394" s="144"/>
      <c r="E394" s="156" t="s">
        <v>394</v>
      </c>
      <c r="F394" s="156"/>
      <c r="G394" s="156"/>
      <c r="H394" s="156"/>
      <c r="I394" s="143"/>
      <c r="J394" s="145">
        <v>100</v>
      </c>
      <c r="K394" s="143"/>
      <c r="L394" s="143"/>
      <c r="M394" s="143"/>
      <c r="N394" s="143"/>
      <c r="O394" s="143"/>
      <c r="P394" s="143"/>
      <c r="Q394" s="146"/>
      <c r="S394" s="147"/>
      <c r="T394" s="143"/>
      <c r="U394" s="143"/>
      <c r="V394" s="143"/>
      <c r="W394" s="143"/>
      <c r="X394" s="143"/>
      <c r="Y394" s="143"/>
      <c r="Z394" s="148"/>
    </row>
    <row r="395" spans="1:26" s="157" customFormat="1" ht="20.45" customHeight="1" x14ac:dyDescent="0.3">
      <c r="A395" s="158"/>
      <c r="B395" s="159"/>
      <c r="C395" s="159"/>
      <c r="D395" s="160"/>
      <c r="E395" s="225" t="s">
        <v>155</v>
      </c>
      <c r="F395" s="225"/>
      <c r="G395" s="225"/>
      <c r="H395" s="225"/>
      <c r="I395" s="159"/>
      <c r="J395" s="161">
        <f>J392+J393+J394</f>
        <v>224.56299999999999</v>
      </c>
      <c r="K395" s="159"/>
      <c r="L395" s="159"/>
      <c r="M395" s="159"/>
      <c r="N395" s="159"/>
      <c r="O395" s="159"/>
      <c r="P395" s="159"/>
      <c r="Q395" s="162"/>
      <c r="S395" s="163"/>
      <c r="T395" s="159"/>
      <c r="U395" s="159"/>
      <c r="V395" s="159"/>
      <c r="W395" s="159"/>
      <c r="X395" s="159"/>
      <c r="Y395" s="159"/>
      <c r="Z395" s="164"/>
    </row>
    <row r="396" spans="1:26" s="185" customFormat="1" ht="29.85" customHeight="1" x14ac:dyDescent="0.3">
      <c r="A396" s="186"/>
      <c r="B396" s="187"/>
      <c r="C396" s="188" t="s">
        <v>126</v>
      </c>
      <c r="D396" s="188"/>
      <c r="E396" s="188"/>
      <c r="F396" s="188"/>
      <c r="G396" s="188"/>
      <c r="H396" s="188"/>
      <c r="I396" s="188"/>
      <c r="J396" s="188"/>
      <c r="K396" s="188"/>
      <c r="L396" s="188"/>
      <c r="M396" s="229">
        <f>SUM(M397:P403)</f>
        <v>0</v>
      </c>
      <c r="N396" s="229"/>
      <c r="O396" s="229"/>
      <c r="P396" s="229"/>
      <c r="Q396" s="189"/>
      <c r="S396" s="190"/>
      <c r="T396" s="187"/>
      <c r="U396" s="187"/>
      <c r="V396" s="191">
        <f>SUM(V397:V402)</f>
        <v>0.69145799999999991</v>
      </c>
      <c r="W396" s="187"/>
      <c r="X396" s="191">
        <f>SUM(X397:X402)</f>
        <v>0</v>
      </c>
      <c r="Y396" s="187"/>
      <c r="Z396" s="192">
        <f>SUM(Z397:Z402)</f>
        <v>0</v>
      </c>
    </row>
    <row r="397" spans="1:26" s="19" customFormat="1" ht="60" customHeight="1" x14ac:dyDescent="0.3">
      <c r="A397" s="131"/>
      <c r="B397" s="132">
        <v>70</v>
      </c>
      <c r="C397" s="132" t="s">
        <v>143</v>
      </c>
      <c r="D397" s="133" t="s">
        <v>345</v>
      </c>
      <c r="E397" s="222" t="s">
        <v>395</v>
      </c>
      <c r="F397" s="222"/>
      <c r="G397" s="222"/>
      <c r="H397" s="222"/>
      <c r="I397" s="134" t="s">
        <v>159</v>
      </c>
      <c r="J397" s="135">
        <v>6.7789999999999999</v>
      </c>
      <c r="K397" s="221"/>
      <c r="L397" s="221"/>
      <c r="M397" s="221">
        <f>ROUND(K397*J397,2)</f>
        <v>0</v>
      </c>
      <c r="N397" s="221"/>
      <c r="O397" s="221"/>
      <c r="P397" s="221"/>
      <c r="Q397" s="136"/>
      <c r="S397" s="137"/>
      <c r="T397" s="30" t="s">
        <v>42</v>
      </c>
      <c r="U397" s="138">
        <v>0.10199999999999999</v>
      </c>
      <c r="V397" s="138">
        <f>U397*J397</f>
        <v>0.69145799999999991</v>
      </c>
      <c r="W397" s="138">
        <v>0</v>
      </c>
      <c r="X397" s="138">
        <f>W397*J397</f>
        <v>0</v>
      </c>
      <c r="Y397" s="138">
        <v>0</v>
      </c>
      <c r="Z397" s="139">
        <f>Y397*J397</f>
        <v>0</v>
      </c>
    </row>
    <row r="398" spans="1:26" s="149" customFormat="1" ht="20.45" customHeight="1" x14ac:dyDescent="0.3">
      <c r="A398" s="150"/>
      <c r="B398" s="151"/>
      <c r="C398" s="151"/>
      <c r="D398" s="152"/>
      <c r="E398" s="226" t="s">
        <v>270</v>
      </c>
      <c r="F398" s="226"/>
      <c r="G398" s="226"/>
      <c r="H398" s="226"/>
      <c r="I398" s="151"/>
      <c r="J398" s="152"/>
      <c r="K398" s="151"/>
      <c r="L398" s="151"/>
      <c r="M398" s="151"/>
      <c r="N398" s="151"/>
      <c r="O398" s="151"/>
      <c r="P398" s="151"/>
      <c r="Q398" s="153"/>
      <c r="S398" s="154"/>
      <c r="T398" s="151"/>
      <c r="U398" s="151"/>
      <c r="V398" s="151"/>
      <c r="W398" s="151"/>
      <c r="X398" s="151"/>
      <c r="Y398" s="151"/>
      <c r="Z398" s="155"/>
    </row>
    <row r="399" spans="1:26" s="149" customFormat="1" ht="20.45" customHeight="1" x14ac:dyDescent="0.3">
      <c r="A399" s="150"/>
      <c r="B399" s="151"/>
      <c r="C399" s="151"/>
      <c r="D399" s="152"/>
      <c r="E399" s="227" t="s">
        <v>346</v>
      </c>
      <c r="F399" s="227"/>
      <c r="G399" s="227"/>
      <c r="H399" s="227"/>
      <c r="I399" s="151"/>
      <c r="J399" s="152"/>
      <c r="K399" s="151"/>
      <c r="L399" s="151"/>
      <c r="M399" s="151"/>
      <c r="N399" s="151"/>
      <c r="O399" s="151"/>
      <c r="P399" s="151"/>
      <c r="Q399" s="153"/>
      <c r="S399" s="154"/>
      <c r="T399" s="151"/>
      <c r="U399" s="151"/>
      <c r="V399" s="151"/>
      <c r="W399" s="151"/>
      <c r="X399" s="151"/>
      <c r="Y399" s="151"/>
      <c r="Z399" s="155"/>
    </row>
    <row r="400" spans="1:26" s="141" customFormat="1" ht="20.45" customHeight="1" x14ac:dyDescent="0.3">
      <c r="A400" s="142"/>
      <c r="B400" s="143"/>
      <c r="C400" s="143"/>
      <c r="D400" s="144"/>
      <c r="E400" s="224" t="s">
        <v>347</v>
      </c>
      <c r="F400" s="224"/>
      <c r="G400" s="224"/>
      <c r="H400" s="224"/>
      <c r="I400" s="143"/>
      <c r="J400" s="145">
        <v>3.335</v>
      </c>
      <c r="K400" s="143"/>
      <c r="L400" s="143"/>
      <c r="M400" s="143"/>
      <c r="N400" s="143"/>
      <c r="O400" s="143"/>
      <c r="P400" s="143"/>
      <c r="Q400" s="146"/>
      <c r="S400" s="147"/>
      <c r="T400" s="143"/>
      <c r="U400" s="143"/>
      <c r="V400" s="143"/>
      <c r="W400" s="143"/>
      <c r="X400" s="143"/>
      <c r="Y400" s="143"/>
      <c r="Z400" s="148"/>
    </row>
    <row r="401" spans="1:26" s="141" customFormat="1" ht="20.45" customHeight="1" x14ac:dyDescent="0.3">
      <c r="A401" s="142"/>
      <c r="B401" s="143"/>
      <c r="C401" s="143"/>
      <c r="D401" s="144"/>
      <c r="E401" s="224" t="s">
        <v>348</v>
      </c>
      <c r="F401" s="224"/>
      <c r="G401" s="224"/>
      <c r="H401" s="224"/>
      <c r="I401" s="143"/>
      <c r="J401" s="145">
        <v>3.444</v>
      </c>
      <c r="K401" s="143"/>
      <c r="L401" s="143"/>
      <c r="M401" s="143"/>
      <c r="N401" s="143"/>
      <c r="O401" s="143"/>
      <c r="P401" s="143"/>
      <c r="Q401" s="146"/>
      <c r="S401" s="147"/>
      <c r="T401" s="143"/>
      <c r="U401" s="143"/>
      <c r="V401" s="143"/>
      <c r="W401" s="143"/>
      <c r="X401" s="143"/>
      <c r="Y401" s="143"/>
      <c r="Z401" s="148"/>
    </row>
    <row r="402" spans="1:26" s="157" customFormat="1" ht="20.45" customHeight="1" x14ac:dyDescent="0.3">
      <c r="A402" s="158"/>
      <c r="B402" s="159"/>
      <c r="C402" s="159"/>
      <c r="D402" s="160"/>
      <c r="E402" s="225" t="s">
        <v>155</v>
      </c>
      <c r="F402" s="225"/>
      <c r="G402" s="225"/>
      <c r="H402" s="225"/>
      <c r="I402" s="159"/>
      <c r="J402" s="161">
        <v>6.7789999999999999</v>
      </c>
      <c r="K402" s="159"/>
      <c r="L402" s="159"/>
      <c r="M402" s="159"/>
      <c r="N402" s="159"/>
      <c r="O402" s="159"/>
      <c r="P402" s="159"/>
      <c r="Q402" s="162"/>
      <c r="S402" s="178"/>
      <c r="T402" s="179"/>
      <c r="U402" s="179"/>
      <c r="V402" s="179"/>
      <c r="W402" s="179"/>
      <c r="X402" s="179"/>
      <c r="Y402" s="179"/>
      <c r="Z402" s="180"/>
    </row>
    <row r="403" spans="1:26" s="19" customFormat="1" ht="60" customHeight="1" x14ac:dyDescent="0.3">
      <c r="A403" s="131"/>
      <c r="B403" s="132">
        <v>71</v>
      </c>
      <c r="C403" s="132" t="s">
        <v>143</v>
      </c>
      <c r="D403" s="133" t="s">
        <v>396</v>
      </c>
      <c r="E403" s="222" t="s">
        <v>397</v>
      </c>
      <c r="F403" s="222"/>
      <c r="G403" s="222"/>
      <c r="H403" s="222"/>
      <c r="I403" s="134" t="s">
        <v>159</v>
      </c>
      <c r="J403" s="135">
        <v>6.7789999999999999</v>
      </c>
      <c r="K403" s="221"/>
      <c r="L403" s="221"/>
      <c r="M403" s="221">
        <f>ROUND(K403*J403,2)</f>
        <v>0</v>
      </c>
      <c r="N403" s="221"/>
      <c r="O403" s="221"/>
      <c r="P403" s="221"/>
      <c r="Q403" s="136"/>
      <c r="S403" s="137"/>
      <c r="T403" s="30" t="s">
        <v>42</v>
      </c>
      <c r="U403" s="138">
        <v>0.10199999999999999</v>
      </c>
      <c r="V403" s="138">
        <f>U403*J403</f>
        <v>0.69145799999999991</v>
      </c>
      <c r="W403" s="138">
        <v>0</v>
      </c>
      <c r="X403" s="138">
        <f>W403*J403</f>
        <v>0</v>
      </c>
      <c r="Y403" s="138">
        <v>0</v>
      </c>
      <c r="Z403" s="139">
        <f>Y403*J403</f>
        <v>0</v>
      </c>
    </row>
    <row r="404" spans="1:26" s="185" customFormat="1" ht="29.85" customHeight="1" x14ac:dyDescent="0.3">
      <c r="A404" s="186"/>
      <c r="B404" s="187"/>
      <c r="C404" s="188" t="s">
        <v>419</v>
      </c>
      <c r="D404" s="188"/>
      <c r="E404" s="188"/>
      <c r="F404" s="188"/>
      <c r="G404" s="188"/>
      <c r="H404" s="188"/>
      <c r="I404" s="188"/>
      <c r="J404" s="188"/>
      <c r="K404" s="188"/>
      <c r="L404" s="188"/>
      <c r="M404" s="223">
        <f>SUM(M405:P408)</f>
        <v>0</v>
      </c>
      <c r="N404" s="223"/>
      <c r="O404" s="223"/>
      <c r="P404" s="223"/>
      <c r="Q404" s="189"/>
      <c r="S404" s="190"/>
      <c r="T404" s="187"/>
      <c r="U404" s="187"/>
      <c r="V404" s="191">
        <f>SUM(V329:V332)</f>
        <v>81.027568000000016</v>
      </c>
      <c r="W404" s="187"/>
      <c r="X404" s="191">
        <f>SUM(X329:X332)</f>
        <v>0.16133443300000003</v>
      </c>
      <c r="Y404" s="187"/>
      <c r="Z404" s="192">
        <f>SUM(Z329:Z332)</f>
        <v>0.11997300000000001</v>
      </c>
    </row>
    <row r="405" spans="1:26" s="19" customFormat="1" ht="40.15" customHeight="1" x14ac:dyDescent="0.3">
      <c r="A405" s="131"/>
      <c r="B405" s="132">
        <v>72</v>
      </c>
      <c r="C405" s="132" t="s">
        <v>143</v>
      </c>
      <c r="D405" s="133" t="s">
        <v>407</v>
      </c>
      <c r="E405" s="222" t="s">
        <v>406</v>
      </c>
      <c r="F405" s="222"/>
      <c r="G405" s="222"/>
      <c r="H405" s="222"/>
      <c r="I405" s="134" t="s">
        <v>401</v>
      </c>
      <c r="J405" s="135">
        <v>1</v>
      </c>
      <c r="K405" s="221"/>
      <c r="L405" s="221"/>
      <c r="M405" s="221">
        <f>ROUND(K405*J405,2)</f>
        <v>0</v>
      </c>
      <c r="N405" s="221"/>
      <c r="O405" s="221"/>
      <c r="P405" s="221"/>
      <c r="Q405" s="136"/>
      <c r="S405" s="137"/>
      <c r="T405" s="30" t="s">
        <v>42</v>
      </c>
      <c r="U405" s="138">
        <v>0.98299999999999998</v>
      </c>
      <c r="V405" s="138">
        <f>U405*J405</f>
        <v>0.98299999999999998</v>
      </c>
      <c r="W405" s="138">
        <v>0</v>
      </c>
      <c r="X405" s="138">
        <f>W405*J405</f>
        <v>0</v>
      </c>
      <c r="Y405" s="138">
        <v>0</v>
      </c>
      <c r="Z405" s="139">
        <f>Y405*J405</f>
        <v>0</v>
      </c>
    </row>
    <row r="406" spans="1:26" s="19" customFormat="1" ht="39.75" customHeight="1" x14ac:dyDescent="0.3">
      <c r="A406" s="131"/>
      <c r="B406" s="132">
        <v>73</v>
      </c>
      <c r="C406" s="132" t="s">
        <v>143</v>
      </c>
      <c r="D406" s="133" t="s">
        <v>408</v>
      </c>
      <c r="E406" s="222" t="s">
        <v>412</v>
      </c>
      <c r="F406" s="222"/>
      <c r="G406" s="222"/>
      <c r="H406" s="222"/>
      <c r="I406" s="134" t="s">
        <v>401</v>
      </c>
      <c r="J406" s="135">
        <v>1</v>
      </c>
      <c r="K406" s="221"/>
      <c r="L406" s="221"/>
      <c r="M406" s="221">
        <f>ROUND(K406*J406,2)</f>
        <v>0</v>
      </c>
      <c r="N406" s="221"/>
      <c r="O406" s="221"/>
      <c r="P406" s="221"/>
      <c r="Q406" s="136"/>
      <c r="S406" s="137"/>
      <c r="T406" s="30" t="s">
        <v>42</v>
      </c>
      <c r="U406" s="138">
        <v>0</v>
      </c>
      <c r="V406" s="138">
        <f>U406*J406</f>
        <v>0</v>
      </c>
      <c r="W406" s="138">
        <v>0</v>
      </c>
      <c r="X406" s="138">
        <f>W406*J406</f>
        <v>0</v>
      </c>
      <c r="Y406" s="138">
        <v>0</v>
      </c>
      <c r="Z406" s="139">
        <f>Y406*J406</f>
        <v>0</v>
      </c>
    </row>
    <row r="407" spans="1:26" s="19" customFormat="1" ht="39.75" customHeight="1" x14ac:dyDescent="0.3">
      <c r="A407" s="131"/>
      <c r="B407" s="132">
        <v>74</v>
      </c>
      <c r="C407" s="132" t="s">
        <v>143</v>
      </c>
      <c r="D407" s="133" t="s">
        <v>411</v>
      </c>
      <c r="E407" s="222" t="s">
        <v>418</v>
      </c>
      <c r="F407" s="222"/>
      <c r="G407" s="222"/>
      <c r="H407" s="222"/>
      <c r="I407" s="134" t="s">
        <v>401</v>
      </c>
      <c r="J407" s="135">
        <v>1</v>
      </c>
      <c r="K407" s="221"/>
      <c r="L407" s="221"/>
      <c r="M407" s="221">
        <f>ROUND(K407*J407,2)</f>
        <v>0</v>
      </c>
      <c r="N407" s="221"/>
      <c r="O407" s="221"/>
      <c r="P407" s="221"/>
      <c r="Q407" s="136"/>
      <c r="S407" s="137"/>
      <c r="T407" s="30" t="s">
        <v>42</v>
      </c>
      <c r="U407" s="138">
        <v>0</v>
      </c>
      <c r="V407" s="138">
        <f>U407*J407</f>
        <v>0</v>
      </c>
      <c r="W407" s="138">
        <v>0</v>
      </c>
      <c r="X407" s="138">
        <f>W407*J407</f>
        <v>0</v>
      </c>
      <c r="Y407" s="138">
        <v>0</v>
      </c>
      <c r="Z407" s="139">
        <f>Y407*J407</f>
        <v>0</v>
      </c>
    </row>
    <row r="408" spans="1:26" s="19" customFormat="1" ht="39.75" customHeight="1" x14ac:dyDescent="0.3">
      <c r="A408" s="131"/>
      <c r="B408" s="132">
        <v>75</v>
      </c>
      <c r="C408" s="132" t="s">
        <v>143</v>
      </c>
      <c r="D408" s="133" t="s">
        <v>417</v>
      </c>
      <c r="E408" s="222" t="s">
        <v>409</v>
      </c>
      <c r="F408" s="222"/>
      <c r="G408" s="222"/>
      <c r="H408" s="222"/>
      <c r="I408" s="134" t="s">
        <v>401</v>
      </c>
      <c r="J408" s="135">
        <v>1</v>
      </c>
      <c r="K408" s="221"/>
      <c r="L408" s="221"/>
      <c r="M408" s="221">
        <f>ROUND(K408*J408,2)</f>
        <v>0</v>
      </c>
      <c r="N408" s="221"/>
      <c r="O408" s="221"/>
      <c r="P408" s="221"/>
      <c r="Q408" s="136"/>
      <c r="S408" s="137"/>
      <c r="T408" s="30" t="s">
        <v>42</v>
      </c>
      <c r="U408" s="138">
        <v>0</v>
      </c>
      <c r="V408" s="138">
        <f>U408*J408</f>
        <v>0</v>
      </c>
      <c r="W408" s="138">
        <v>0</v>
      </c>
      <c r="X408" s="138">
        <f>W408*J408</f>
        <v>0</v>
      </c>
      <c r="Y408" s="138">
        <v>0</v>
      </c>
      <c r="Z408" s="139">
        <f>Y408*J408</f>
        <v>0</v>
      </c>
    </row>
  </sheetData>
  <sheetProtection selectLockedCells="1" selectUnlockedCells="1"/>
  <mergeCells count="501">
    <mergeCell ref="E8:O8"/>
    <mergeCell ref="N10:O10"/>
    <mergeCell ref="N12:O12"/>
    <mergeCell ref="N13:O13"/>
    <mergeCell ref="N15:O15"/>
    <mergeCell ref="N16:O16"/>
    <mergeCell ref="G1:J1"/>
    <mergeCell ref="B2:P2"/>
    <mergeCell ref="R2:AA2"/>
    <mergeCell ref="B4:P4"/>
    <mergeCell ref="E6:O6"/>
    <mergeCell ref="E7:O7"/>
    <mergeCell ref="L29:O29"/>
    <mergeCell ref="L31:O31"/>
    <mergeCell ref="G33:I33"/>
    <mergeCell ref="L33:O33"/>
    <mergeCell ref="G34:I34"/>
    <mergeCell ref="L34:O34"/>
    <mergeCell ref="N18:O18"/>
    <mergeCell ref="N19:O19"/>
    <mergeCell ref="N21:O21"/>
    <mergeCell ref="N22:O22"/>
    <mergeCell ref="D25:K25"/>
    <mergeCell ref="L28:O28"/>
    <mergeCell ref="K39:O39"/>
    <mergeCell ref="B76:P76"/>
    <mergeCell ref="E78:O78"/>
    <mergeCell ref="E79:O79"/>
    <mergeCell ref="E80:O80"/>
    <mergeCell ref="L82:O82"/>
    <mergeCell ref="G35:I35"/>
    <mergeCell ref="L35:O35"/>
    <mergeCell ref="G36:I36"/>
    <mergeCell ref="L36:O36"/>
    <mergeCell ref="G37:I37"/>
    <mergeCell ref="L37:O37"/>
    <mergeCell ref="M91:P91"/>
    <mergeCell ref="M92:P92"/>
    <mergeCell ref="M93:P93"/>
    <mergeCell ref="M94:P94"/>
    <mergeCell ref="M95:P95"/>
    <mergeCell ref="M96:P96"/>
    <mergeCell ref="L84:P84"/>
    <mergeCell ref="L85:P85"/>
    <mergeCell ref="B87:F87"/>
    <mergeCell ref="M87:P87"/>
    <mergeCell ref="M89:P89"/>
    <mergeCell ref="M90:P90"/>
    <mergeCell ref="M104:P104"/>
    <mergeCell ref="M105:P105"/>
    <mergeCell ref="M107:P107"/>
    <mergeCell ref="K109:P109"/>
    <mergeCell ref="B115:P115"/>
    <mergeCell ref="E117:O117"/>
    <mergeCell ref="M97:P97"/>
    <mergeCell ref="M99:P99"/>
    <mergeCell ref="M100:P100"/>
    <mergeCell ref="M101:P101"/>
    <mergeCell ref="M102:P102"/>
    <mergeCell ref="M103:P103"/>
    <mergeCell ref="M98:P98"/>
    <mergeCell ref="M127:P127"/>
    <mergeCell ref="M128:P128"/>
    <mergeCell ref="M129:P129"/>
    <mergeCell ref="E130:H130"/>
    <mergeCell ref="K130:L130"/>
    <mergeCell ref="M130:P130"/>
    <mergeCell ref="E118:O118"/>
    <mergeCell ref="E119:O119"/>
    <mergeCell ref="L121:O121"/>
    <mergeCell ref="L123:P123"/>
    <mergeCell ref="L124:P124"/>
    <mergeCell ref="E126:H126"/>
    <mergeCell ref="K126:L126"/>
    <mergeCell ref="M126:P126"/>
    <mergeCell ref="K137:L137"/>
    <mergeCell ref="M137:P137"/>
    <mergeCell ref="E138:H138"/>
    <mergeCell ref="E131:H131"/>
    <mergeCell ref="E132:H132"/>
    <mergeCell ref="K132:L132"/>
    <mergeCell ref="M132:P132"/>
    <mergeCell ref="E133:H133"/>
    <mergeCell ref="E134:H134"/>
    <mergeCell ref="E139:H139"/>
    <mergeCell ref="E140:H140"/>
    <mergeCell ref="E141:H141"/>
    <mergeCell ref="E142:H142"/>
    <mergeCell ref="E143:H143"/>
    <mergeCell ref="E144:H144"/>
    <mergeCell ref="E135:H135"/>
    <mergeCell ref="E136:H136"/>
    <mergeCell ref="E137:H137"/>
    <mergeCell ref="M150:P150"/>
    <mergeCell ref="E151:H151"/>
    <mergeCell ref="K151:L151"/>
    <mergeCell ref="M151:P151"/>
    <mergeCell ref="E152:H152"/>
    <mergeCell ref="E153:H153"/>
    <mergeCell ref="K153:L153"/>
    <mergeCell ref="M153:P153"/>
    <mergeCell ref="K144:L144"/>
    <mergeCell ref="M144:P144"/>
    <mergeCell ref="E145:H145"/>
    <mergeCell ref="E146:H146"/>
    <mergeCell ref="E147:H147"/>
    <mergeCell ref="E148:H148"/>
    <mergeCell ref="K149:L149"/>
    <mergeCell ref="M149:P149"/>
    <mergeCell ref="M161:P161"/>
    <mergeCell ref="E162:H162"/>
    <mergeCell ref="K162:L162"/>
    <mergeCell ref="M162:P162"/>
    <mergeCell ref="E154:H154"/>
    <mergeCell ref="E155:H155"/>
    <mergeCell ref="E156:H156"/>
    <mergeCell ref="E157:H157"/>
    <mergeCell ref="E158:H158"/>
    <mergeCell ref="E159:H159"/>
    <mergeCell ref="E163:H163"/>
    <mergeCell ref="E164:H164"/>
    <mergeCell ref="E165:H165"/>
    <mergeCell ref="E166:H166"/>
    <mergeCell ref="E167:H167"/>
    <mergeCell ref="K167:L167"/>
    <mergeCell ref="E160:H160"/>
    <mergeCell ref="E161:H161"/>
    <mergeCell ref="K161:L161"/>
    <mergeCell ref="E173:H173"/>
    <mergeCell ref="E174:H174"/>
    <mergeCell ref="E175:H175"/>
    <mergeCell ref="E176:H176"/>
    <mergeCell ref="K176:L176"/>
    <mergeCell ref="M176:P176"/>
    <mergeCell ref="M167:P167"/>
    <mergeCell ref="E168:H168"/>
    <mergeCell ref="E169:H169"/>
    <mergeCell ref="E170:H170"/>
    <mergeCell ref="E171:H171"/>
    <mergeCell ref="E172:H172"/>
    <mergeCell ref="M181:P181"/>
    <mergeCell ref="E182:H182"/>
    <mergeCell ref="E183:H183"/>
    <mergeCell ref="E184:H184"/>
    <mergeCell ref="E185:H185"/>
    <mergeCell ref="E186:H186"/>
    <mergeCell ref="E177:H177"/>
    <mergeCell ref="E178:H178"/>
    <mergeCell ref="E179:H179"/>
    <mergeCell ref="E180:H180"/>
    <mergeCell ref="E181:H181"/>
    <mergeCell ref="K181:L181"/>
    <mergeCell ref="M191:P191"/>
    <mergeCell ref="E192:H192"/>
    <mergeCell ref="K192:L192"/>
    <mergeCell ref="M192:P192"/>
    <mergeCell ref="E193:H193"/>
    <mergeCell ref="E194:H194"/>
    <mergeCell ref="E187:H187"/>
    <mergeCell ref="E188:H188"/>
    <mergeCell ref="E189:H189"/>
    <mergeCell ref="E190:H190"/>
    <mergeCell ref="E191:H191"/>
    <mergeCell ref="K191:L191"/>
    <mergeCell ref="E201:H201"/>
    <mergeCell ref="E202:H202"/>
    <mergeCell ref="E203:H203"/>
    <mergeCell ref="E204:H204"/>
    <mergeCell ref="K204:L204"/>
    <mergeCell ref="M204:P204"/>
    <mergeCell ref="E195:H195"/>
    <mergeCell ref="E196:H196"/>
    <mergeCell ref="E197:H197"/>
    <mergeCell ref="E198:H198"/>
    <mergeCell ref="M199:P199"/>
    <mergeCell ref="E200:H200"/>
    <mergeCell ref="K200:L200"/>
    <mergeCell ref="M200:P200"/>
    <mergeCell ref="E209:H209"/>
    <mergeCell ref="K209:L209"/>
    <mergeCell ref="M209:P209"/>
    <mergeCell ref="M210:P210"/>
    <mergeCell ref="E211:H211"/>
    <mergeCell ref="K211:L211"/>
    <mergeCell ref="M211:P211"/>
    <mergeCell ref="E205:H205"/>
    <mergeCell ref="E206:H206"/>
    <mergeCell ref="K206:L206"/>
    <mergeCell ref="M206:P206"/>
    <mergeCell ref="E207:H207"/>
    <mergeCell ref="E208:H208"/>
    <mergeCell ref="E216:H216"/>
    <mergeCell ref="E217:H217"/>
    <mergeCell ref="E218:H218"/>
    <mergeCell ref="E219:H219"/>
    <mergeCell ref="E220:H220"/>
    <mergeCell ref="K220:L220"/>
    <mergeCell ref="M212:P212"/>
    <mergeCell ref="M213:P213"/>
    <mergeCell ref="E214:H214"/>
    <mergeCell ref="K214:L214"/>
    <mergeCell ref="M214:P214"/>
    <mergeCell ref="E215:H215"/>
    <mergeCell ref="E226:H226"/>
    <mergeCell ref="E227:H227"/>
    <mergeCell ref="K227:L227"/>
    <mergeCell ref="M227:P227"/>
    <mergeCell ref="E228:H228"/>
    <mergeCell ref="E229:H229"/>
    <mergeCell ref="M220:P220"/>
    <mergeCell ref="E221:H221"/>
    <mergeCell ref="E222:H222"/>
    <mergeCell ref="E223:H223"/>
    <mergeCell ref="E224:H224"/>
    <mergeCell ref="E225:H225"/>
    <mergeCell ref="E233:H233"/>
    <mergeCell ref="E234:H234"/>
    <mergeCell ref="E235:H235"/>
    <mergeCell ref="E236:H236"/>
    <mergeCell ref="E237:H237"/>
    <mergeCell ref="E238:H238"/>
    <mergeCell ref="E230:H230"/>
    <mergeCell ref="K230:L230"/>
    <mergeCell ref="M230:P230"/>
    <mergeCell ref="M231:P231"/>
    <mergeCell ref="E232:H232"/>
    <mergeCell ref="K232:L232"/>
    <mergeCell ref="M232:P232"/>
    <mergeCell ref="E243:H243"/>
    <mergeCell ref="E244:H244"/>
    <mergeCell ref="E245:H245"/>
    <mergeCell ref="E246:H246"/>
    <mergeCell ref="K246:L246"/>
    <mergeCell ref="M246:P246"/>
    <mergeCell ref="E239:H239"/>
    <mergeCell ref="E240:H240"/>
    <mergeCell ref="E241:H241"/>
    <mergeCell ref="K241:L241"/>
    <mergeCell ref="M241:P241"/>
    <mergeCell ref="E242:H242"/>
    <mergeCell ref="E253:H253"/>
    <mergeCell ref="E254:H254"/>
    <mergeCell ref="E255:H255"/>
    <mergeCell ref="K255:L255"/>
    <mergeCell ref="M255:P255"/>
    <mergeCell ref="E256:H256"/>
    <mergeCell ref="M249:P249"/>
    <mergeCell ref="E250:H250"/>
    <mergeCell ref="K250:L250"/>
    <mergeCell ref="M250:P250"/>
    <mergeCell ref="E251:H251"/>
    <mergeCell ref="E252:H252"/>
    <mergeCell ref="E262:H262"/>
    <mergeCell ref="E263:H263"/>
    <mergeCell ref="K263:L263"/>
    <mergeCell ref="M263:P263"/>
    <mergeCell ref="E264:H264"/>
    <mergeCell ref="E257:H257"/>
    <mergeCell ref="E258:H258"/>
    <mergeCell ref="E259:H259"/>
    <mergeCell ref="K259:L259"/>
    <mergeCell ref="M259:P259"/>
    <mergeCell ref="E260:H260"/>
    <mergeCell ref="E280:H280"/>
    <mergeCell ref="E281:H281"/>
    <mergeCell ref="E282:H282"/>
    <mergeCell ref="E283:H283"/>
    <mergeCell ref="K248:L248"/>
    <mergeCell ref="M248:P248"/>
    <mergeCell ref="E277:H277"/>
    <mergeCell ref="K277:L277"/>
    <mergeCell ref="M277:P277"/>
    <mergeCell ref="E278:H278"/>
    <mergeCell ref="E279:H279"/>
    <mergeCell ref="K279:L279"/>
    <mergeCell ref="M279:P279"/>
    <mergeCell ref="E265:H265"/>
    <mergeCell ref="E266:H266"/>
    <mergeCell ref="E275:H275"/>
    <mergeCell ref="K275:L275"/>
    <mergeCell ref="M275:P275"/>
    <mergeCell ref="M276:P276"/>
    <mergeCell ref="M270:P270"/>
    <mergeCell ref="E272:H272"/>
    <mergeCell ref="K272:L272"/>
    <mergeCell ref="M272:P272"/>
    <mergeCell ref="E261:H261"/>
    <mergeCell ref="M287:P287"/>
    <mergeCell ref="E288:H288"/>
    <mergeCell ref="K288:L288"/>
    <mergeCell ref="M288:P288"/>
    <mergeCell ref="E289:H289"/>
    <mergeCell ref="E290:H290"/>
    <mergeCell ref="E286:H286"/>
    <mergeCell ref="K286:L286"/>
    <mergeCell ref="M286:P286"/>
    <mergeCell ref="K299:L299"/>
    <mergeCell ref="M299:P299"/>
    <mergeCell ref="E300:H300"/>
    <mergeCell ref="E291:H291"/>
    <mergeCell ref="E292:H292"/>
    <mergeCell ref="E293:H293"/>
    <mergeCell ref="E294:H294"/>
    <mergeCell ref="E295:H295"/>
    <mergeCell ref="E296:H296"/>
    <mergeCell ref="E301:H301"/>
    <mergeCell ref="E302:H302"/>
    <mergeCell ref="E303:H303"/>
    <mergeCell ref="E304:H304"/>
    <mergeCell ref="E305:H305"/>
    <mergeCell ref="E306:H306"/>
    <mergeCell ref="E297:H297"/>
    <mergeCell ref="E298:H298"/>
    <mergeCell ref="E299:H299"/>
    <mergeCell ref="E311:H311"/>
    <mergeCell ref="E312:H312"/>
    <mergeCell ref="E313:H313"/>
    <mergeCell ref="E314:H314"/>
    <mergeCell ref="E315:H315"/>
    <mergeCell ref="K315:L315"/>
    <mergeCell ref="E307:H307"/>
    <mergeCell ref="K307:L307"/>
    <mergeCell ref="M307:P307"/>
    <mergeCell ref="E308:H308"/>
    <mergeCell ref="E309:H309"/>
    <mergeCell ref="E310:H310"/>
    <mergeCell ref="E321:H321"/>
    <mergeCell ref="E322:H322"/>
    <mergeCell ref="E323:H323"/>
    <mergeCell ref="E324:H324"/>
    <mergeCell ref="E325:H325"/>
    <mergeCell ref="E326:H326"/>
    <mergeCell ref="M315:P315"/>
    <mergeCell ref="E316:H316"/>
    <mergeCell ref="E317:H317"/>
    <mergeCell ref="E318:H318"/>
    <mergeCell ref="E319:H319"/>
    <mergeCell ref="E320:H320"/>
    <mergeCell ref="K320:L320"/>
    <mergeCell ref="M320:P320"/>
    <mergeCell ref="E327:H327"/>
    <mergeCell ref="K327:L327"/>
    <mergeCell ref="M327:P327"/>
    <mergeCell ref="M329:P329"/>
    <mergeCell ref="E330:H330"/>
    <mergeCell ref="K330:L330"/>
    <mergeCell ref="M330:P330"/>
    <mergeCell ref="E408:H408"/>
    <mergeCell ref="K408:L408"/>
    <mergeCell ref="M373:P373"/>
    <mergeCell ref="E403:H403"/>
    <mergeCell ref="K403:L403"/>
    <mergeCell ref="M403:P403"/>
    <mergeCell ref="M408:P408"/>
    <mergeCell ref="K367:L367"/>
    <mergeCell ref="M367:P367"/>
    <mergeCell ref="K336:L336"/>
    <mergeCell ref="M336:P336"/>
    <mergeCell ref="E337:H337"/>
    <mergeCell ref="E338:H338"/>
    <mergeCell ref="E331:H331"/>
    <mergeCell ref="E332:H332"/>
    <mergeCell ref="E333:H333"/>
    <mergeCell ref="K333:L333"/>
    <mergeCell ref="M333:P333"/>
    <mergeCell ref="E334:H334"/>
    <mergeCell ref="E339:H339"/>
    <mergeCell ref="E340:H340"/>
    <mergeCell ref="E341:H341"/>
    <mergeCell ref="E342:H342"/>
    <mergeCell ref="E343:H343"/>
    <mergeCell ref="E345:H345"/>
    <mergeCell ref="E344:H344"/>
    <mergeCell ref="E335:H335"/>
    <mergeCell ref="E336:H336"/>
    <mergeCell ref="E350:H350"/>
    <mergeCell ref="E351:H351"/>
    <mergeCell ref="K351:L351"/>
    <mergeCell ref="M351:P351"/>
    <mergeCell ref="E352:H352"/>
    <mergeCell ref="K345:L345"/>
    <mergeCell ref="M345:P345"/>
    <mergeCell ref="E346:H346"/>
    <mergeCell ref="E347:H347"/>
    <mergeCell ref="E348:H348"/>
    <mergeCell ref="K348:L348"/>
    <mergeCell ref="M348:P348"/>
    <mergeCell ref="E368:H368"/>
    <mergeCell ref="K368:L368"/>
    <mergeCell ref="M368:P368"/>
    <mergeCell ref="M369:P369"/>
    <mergeCell ref="E366:H366"/>
    <mergeCell ref="K366:L366"/>
    <mergeCell ref="M366:P366"/>
    <mergeCell ref="E367:H367"/>
    <mergeCell ref="E359:H359"/>
    <mergeCell ref="K359:L359"/>
    <mergeCell ref="M359:P359"/>
    <mergeCell ref="E360:H360"/>
    <mergeCell ref="E361:H361"/>
    <mergeCell ref="E362:H362"/>
    <mergeCell ref="K362:L362"/>
    <mergeCell ref="M362:P362"/>
    <mergeCell ref="E365:H365"/>
    <mergeCell ref="K365:L365"/>
    <mergeCell ref="M365:P365"/>
    <mergeCell ref="E363:H363"/>
    <mergeCell ref="E364:H364"/>
    <mergeCell ref="E370:H370"/>
    <mergeCell ref="K370:L370"/>
    <mergeCell ref="M370:P370"/>
    <mergeCell ref="E371:H371"/>
    <mergeCell ref="M374:P374"/>
    <mergeCell ref="E375:H375"/>
    <mergeCell ref="K375:L375"/>
    <mergeCell ref="M375:P375"/>
    <mergeCell ref="E373:H373"/>
    <mergeCell ref="K373:L373"/>
    <mergeCell ref="E383:H383"/>
    <mergeCell ref="E384:H384"/>
    <mergeCell ref="E385:H385"/>
    <mergeCell ref="K385:L385"/>
    <mergeCell ref="M385:P385"/>
    <mergeCell ref="E376:H376"/>
    <mergeCell ref="E377:H377"/>
    <mergeCell ref="E378:H378"/>
    <mergeCell ref="E379:H379"/>
    <mergeCell ref="E380:H380"/>
    <mergeCell ref="E381:H381"/>
    <mergeCell ref="M269:P269"/>
    <mergeCell ref="E270:H270"/>
    <mergeCell ref="K270:L270"/>
    <mergeCell ref="E397:H397"/>
    <mergeCell ref="K397:L397"/>
    <mergeCell ref="M397:P397"/>
    <mergeCell ref="E398:H398"/>
    <mergeCell ref="E399:H399"/>
    <mergeCell ref="E400:H400"/>
    <mergeCell ref="E390:H390"/>
    <mergeCell ref="E391:H391"/>
    <mergeCell ref="E392:H392"/>
    <mergeCell ref="E393:H393"/>
    <mergeCell ref="E395:H395"/>
    <mergeCell ref="M396:P396"/>
    <mergeCell ref="E386:H386"/>
    <mergeCell ref="E387:H387"/>
    <mergeCell ref="K387:L387"/>
    <mergeCell ref="M387:P387"/>
    <mergeCell ref="E388:H388"/>
    <mergeCell ref="E389:H389"/>
    <mergeCell ref="K381:L381"/>
    <mergeCell ref="M381:P381"/>
    <mergeCell ref="E382:H382"/>
    <mergeCell ref="E355:H355"/>
    <mergeCell ref="E356:H356"/>
    <mergeCell ref="E357:H357"/>
    <mergeCell ref="E358:H358"/>
    <mergeCell ref="E349:H349"/>
    <mergeCell ref="E407:H407"/>
    <mergeCell ref="K407:L407"/>
    <mergeCell ref="M247:P247"/>
    <mergeCell ref="E248:H248"/>
    <mergeCell ref="E274:H274"/>
    <mergeCell ref="K274:L274"/>
    <mergeCell ref="M274:P274"/>
    <mergeCell ref="E268:H268"/>
    <mergeCell ref="E273:H273"/>
    <mergeCell ref="K273:L273"/>
    <mergeCell ref="M273:P273"/>
    <mergeCell ref="E271:H271"/>
    <mergeCell ref="E401:H401"/>
    <mergeCell ref="E402:H402"/>
    <mergeCell ref="E267:H267"/>
    <mergeCell ref="K267:L267"/>
    <mergeCell ref="M267:P267"/>
    <mergeCell ref="E269:H269"/>
    <mergeCell ref="K269:L269"/>
    <mergeCell ref="M407:P407"/>
    <mergeCell ref="M106:P106"/>
    <mergeCell ref="M108:P108"/>
    <mergeCell ref="E285:H285"/>
    <mergeCell ref="K285:L285"/>
    <mergeCell ref="M285:P285"/>
    <mergeCell ref="E406:H406"/>
    <mergeCell ref="K406:L406"/>
    <mergeCell ref="M406:P406"/>
    <mergeCell ref="E284:H284"/>
    <mergeCell ref="K284:L284"/>
    <mergeCell ref="M284:P284"/>
    <mergeCell ref="E372:H372"/>
    <mergeCell ref="K372:L372"/>
    <mergeCell ref="M372:P372"/>
    <mergeCell ref="M404:P404"/>
    <mergeCell ref="E405:H405"/>
    <mergeCell ref="K405:L405"/>
    <mergeCell ref="M405:P405"/>
    <mergeCell ref="K344:L344"/>
    <mergeCell ref="M344:P344"/>
    <mergeCell ref="E149:H149"/>
    <mergeCell ref="E353:H353"/>
    <mergeCell ref="E354:H354"/>
  </mergeCells>
  <pageMargins left="0.25" right="0.25" top="0.75" bottom="0.75" header="0.3" footer="0.3"/>
  <pageSetup paperSize="9" scale="90" firstPageNumber="0" fitToHeight="0" orientation="portrait" horizontalDpi="300" verticalDpi="300" r:id="rId1"/>
  <headerFooter alignWithMargins="0">
    <oddFooter>&amp;C&amp;"Times New Roman,obyčejné"&amp;12Stránka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17"/>
  <sheetViews>
    <sheetView showGridLines="0" workbookViewId="0">
      <pane ySplit="1" topLeftCell="A98" activePane="bottomLeft" state="frozen"/>
      <selection pane="bottomLeft" activeCell="K114" sqref="K114"/>
    </sheetView>
  </sheetViews>
  <sheetFormatPr defaultColWidth="12" defaultRowHeight="13.5" x14ac:dyDescent="0.3"/>
  <cols>
    <col min="1" max="1" width="9.5" customWidth="1"/>
    <col min="2" max="2" width="1.83203125" customWidth="1"/>
    <col min="3" max="3" width="4.6640625" customWidth="1"/>
    <col min="4" max="4" width="4.83203125" customWidth="1"/>
    <col min="5" max="5" width="19.5" customWidth="1"/>
    <col min="6" max="7" width="12.6640625" customWidth="1"/>
    <col min="8" max="8" width="14.1640625" customWidth="1"/>
    <col min="9" max="9" width="8" customWidth="1"/>
    <col min="10" max="10" width="5.83203125" customWidth="1"/>
    <col min="11" max="11" width="13" customWidth="1"/>
    <col min="12" max="12" width="13.6640625" customWidth="1"/>
    <col min="13" max="14" width="6.83203125" customWidth="1"/>
    <col min="15" max="15" width="2.1640625" customWidth="1"/>
    <col min="16" max="16" width="14.1640625" customWidth="1"/>
    <col min="17" max="17" width="4.6640625" customWidth="1"/>
    <col min="18" max="18" width="1.83203125" customWidth="1"/>
    <col min="19" max="19" width="9.1640625" customWidth="1"/>
    <col min="20" max="28" width="0" hidden="1" customWidth="1"/>
    <col min="29" max="29" width="12.5" customWidth="1"/>
    <col min="30" max="30" width="17" customWidth="1"/>
    <col min="31" max="31" width="18.5" customWidth="1"/>
    <col min="44" max="64" width="0" hidden="1" customWidth="1"/>
  </cols>
  <sheetData>
    <row r="1" spans="1:66" ht="21.75" customHeight="1" x14ac:dyDescent="0.3">
      <c r="A1" s="2"/>
      <c r="B1" s="2"/>
      <c r="C1" s="2"/>
      <c r="D1" s="3" t="s">
        <v>1</v>
      </c>
      <c r="E1" s="2"/>
      <c r="F1" s="2"/>
      <c r="G1" s="2"/>
      <c r="H1" s="249"/>
      <c r="I1" s="249"/>
      <c r="J1" s="249"/>
      <c r="K1" s="249"/>
      <c r="L1" s="2"/>
      <c r="M1" s="2"/>
      <c r="N1" s="2"/>
      <c r="O1" s="3" t="s">
        <v>99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</row>
    <row r="2" spans="1:66" ht="36.950000000000003" customHeight="1" x14ac:dyDescent="0.3">
      <c r="C2" s="217" t="s">
        <v>4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8" t="s">
        <v>5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T2" s="5" t="s">
        <v>91</v>
      </c>
    </row>
    <row r="3" spans="1:66" ht="6.95" customHeight="1" x14ac:dyDescent="0.3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  <c r="AT3" s="5" t="s">
        <v>87</v>
      </c>
    </row>
    <row r="4" spans="1:66" ht="36.950000000000003" customHeight="1" x14ac:dyDescent="0.3">
      <c r="B4" s="9"/>
      <c r="C4" s="212" t="s">
        <v>100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10"/>
      <c r="T4" s="11" t="s">
        <v>10</v>
      </c>
      <c r="AT4" s="5" t="s">
        <v>3</v>
      </c>
    </row>
    <row r="5" spans="1:66" ht="6.95" customHeight="1" x14ac:dyDescent="0.3">
      <c r="B5" s="9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0"/>
    </row>
    <row r="6" spans="1:66" ht="25.35" customHeight="1" x14ac:dyDescent="0.3">
      <c r="B6" s="9"/>
      <c r="C6" s="12"/>
      <c r="D6" s="16" t="s">
        <v>14</v>
      </c>
      <c r="E6" s="12"/>
      <c r="F6" s="239" t="str">
        <f>'Rekapitulace stavby'!K6</f>
        <v>Malá zasedací místnost rektora MU v Brně. Žerotínovo náměstí 617/6</v>
      </c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12"/>
      <c r="R6" s="10"/>
    </row>
    <row r="7" spans="1:66" ht="25.35" customHeight="1" x14ac:dyDescent="0.3">
      <c r="B7" s="9"/>
      <c r="C7" s="12"/>
      <c r="D7" s="16" t="s">
        <v>101</v>
      </c>
      <c r="E7" s="12"/>
      <c r="F7" s="239" t="s">
        <v>102</v>
      </c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12"/>
      <c r="R7" s="10"/>
    </row>
    <row r="8" spans="1:66" s="19" customFormat="1" ht="32.85" customHeight="1" x14ac:dyDescent="0.3">
      <c r="B8" s="20"/>
      <c r="C8" s="21"/>
      <c r="D8" s="15" t="s">
        <v>103</v>
      </c>
      <c r="E8" s="21"/>
      <c r="F8" s="220" t="s">
        <v>349</v>
      </c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1"/>
      <c r="R8" s="22"/>
    </row>
    <row r="9" spans="1:66" s="19" customFormat="1" ht="14.45" customHeight="1" x14ac:dyDescent="0.3">
      <c r="B9" s="20"/>
      <c r="C9" s="21"/>
      <c r="D9" s="16" t="s">
        <v>17</v>
      </c>
      <c r="E9" s="21"/>
      <c r="F9" s="14"/>
      <c r="G9" s="21"/>
      <c r="H9" s="21"/>
      <c r="I9" s="21"/>
      <c r="J9" s="21"/>
      <c r="K9" s="21"/>
      <c r="L9" s="21"/>
      <c r="M9" s="16" t="s">
        <v>18</v>
      </c>
      <c r="N9" s="21"/>
      <c r="O9" s="14"/>
      <c r="P9" s="21"/>
      <c r="Q9" s="21"/>
      <c r="R9" s="22"/>
    </row>
    <row r="10" spans="1:66" s="19" customFormat="1" ht="14.45" customHeight="1" x14ac:dyDescent="0.3">
      <c r="B10" s="20"/>
      <c r="C10" s="21"/>
      <c r="D10" s="16" t="s">
        <v>20</v>
      </c>
      <c r="E10" s="21"/>
      <c r="F10" s="14" t="s">
        <v>21</v>
      </c>
      <c r="G10" s="21"/>
      <c r="H10" s="21"/>
      <c r="I10" s="21"/>
      <c r="J10" s="21"/>
      <c r="K10" s="21"/>
      <c r="L10" s="21"/>
      <c r="M10" s="16" t="s">
        <v>22</v>
      </c>
      <c r="N10" s="21"/>
      <c r="O10" s="240" t="str">
        <f>'Rekapitulace stavby'!AN8</f>
        <v>23.1.2016</v>
      </c>
      <c r="P10" s="240"/>
      <c r="Q10" s="21"/>
      <c r="R10" s="22"/>
    </row>
    <row r="11" spans="1:66" s="19" customFormat="1" ht="10.9" customHeight="1" x14ac:dyDescent="0.3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2"/>
    </row>
    <row r="12" spans="1:66" s="19" customFormat="1" ht="14.45" customHeight="1" x14ac:dyDescent="0.3">
      <c r="B12" s="20"/>
      <c r="C12" s="21"/>
      <c r="D12" s="16" t="s">
        <v>26</v>
      </c>
      <c r="E12" s="21"/>
      <c r="F12" s="21"/>
      <c r="G12" s="21"/>
      <c r="H12" s="21"/>
      <c r="I12" s="21"/>
      <c r="J12" s="21"/>
      <c r="K12" s="21"/>
      <c r="L12" s="21"/>
      <c r="M12" s="16" t="s">
        <v>27</v>
      </c>
      <c r="N12" s="21"/>
      <c r="O12" s="219"/>
      <c r="P12" s="219"/>
      <c r="Q12" s="21"/>
      <c r="R12" s="22"/>
    </row>
    <row r="13" spans="1:66" s="19" customFormat="1" ht="18" customHeight="1" x14ac:dyDescent="0.3">
      <c r="B13" s="20"/>
      <c r="C13" s="21"/>
      <c r="D13" s="21"/>
      <c r="E13" s="14" t="s">
        <v>28</v>
      </c>
      <c r="F13" s="21"/>
      <c r="G13" s="21"/>
      <c r="H13" s="21"/>
      <c r="I13" s="21"/>
      <c r="J13" s="21"/>
      <c r="K13" s="21"/>
      <c r="L13" s="21"/>
      <c r="M13" s="16" t="s">
        <v>29</v>
      </c>
      <c r="N13" s="21"/>
      <c r="O13" s="219"/>
      <c r="P13" s="219"/>
      <c r="Q13" s="21"/>
      <c r="R13" s="22"/>
    </row>
    <row r="14" spans="1:66" s="19" customFormat="1" ht="6.95" customHeight="1" x14ac:dyDescent="0.3">
      <c r="B14" s="20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2"/>
    </row>
    <row r="15" spans="1:66" s="19" customFormat="1" ht="14.45" customHeight="1" x14ac:dyDescent="0.3">
      <c r="B15" s="20"/>
      <c r="C15" s="21"/>
      <c r="D15" s="16" t="s">
        <v>30</v>
      </c>
      <c r="E15" s="21"/>
      <c r="F15" s="21"/>
      <c r="G15" s="21"/>
      <c r="H15" s="21"/>
      <c r="I15" s="21"/>
      <c r="J15" s="21"/>
      <c r="K15" s="21"/>
      <c r="L15" s="21"/>
      <c r="M15" s="16" t="s">
        <v>27</v>
      </c>
      <c r="N15" s="21"/>
      <c r="O15" s="219"/>
      <c r="P15" s="219"/>
      <c r="Q15" s="21"/>
      <c r="R15" s="22"/>
    </row>
    <row r="16" spans="1:66" s="19" customFormat="1" ht="18" customHeight="1" x14ac:dyDescent="0.3">
      <c r="B16" s="20"/>
      <c r="C16" s="21"/>
      <c r="D16" s="21"/>
      <c r="E16" s="14" t="s">
        <v>31</v>
      </c>
      <c r="F16" s="21"/>
      <c r="G16" s="21"/>
      <c r="H16" s="21"/>
      <c r="I16" s="21"/>
      <c r="J16" s="21"/>
      <c r="K16" s="21"/>
      <c r="L16" s="21"/>
      <c r="M16" s="16" t="s">
        <v>29</v>
      </c>
      <c r="N16" s="21"/>
      <c r="O16" s="219"/>
      <c r="P16" s="219"/>
      <c r="Q16" s="21"/>
      <c r="R16" s="22"/>
    </row>
    <row r="17" spans="2:18" s="19" customFormat="1" ht="6.95" customHeight="1" x14ac:dyDescent="0.3">
      <c r="B17" s="20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2"/>
    </row>
    <row r="18" spans="2:18" s="19" customFormat="1" ht="14.45" customHeight="1" x14ac:dyDescent="0.3">
      <c r="B18" s="20"/>
      <c r="C18" s="21"/>
      <c r="D18" s="16" t="s">
        <v>32</v>
      </c>
      <c r="E18" s="21"/>
      <c r="F18" s="21"/>
      <c r="G18" s="21"/>
      <c r="H18" s="21"/>
      <c r="I18" s="21"/>
      <c r="J18" s="21"/>
      <c r="K18" s="21"/>
      <c r="L18" s="21"/>
      <c r="M18" s="16" t="s">
        <v>27</v>
      </c>
      <c r="N18" s="21"/>
      <c r="O18" s="219"/>
      <c r="P18" s="219"/>
      <c r="Q18" s="21"/>
      <c r="R18" s="22"/>
    </row>
    <row r="19" spans="2:18" s="19" customFormat="1" ht="18" customHeight="1" x14ac:dyDescent="0.3">
      <c r="B19" s="20"/>
      <c r="C19" s="21"/>
      <c r="D19" s="21"/>
      <c r="E19" s="14" t="s">
        <v>33</v>
      </c>
      <c r="F19" s="21"/>
      <c r="G19" s="21"/>
      <c r="H19" s="21"/>
      <c r="I19" s="21"/>
      <c r="J19" s="21"/>
      <c r="K19" s="21"/>
      <c r="L19" s="21"/>
      <c r="M19" s="16" t="s">
        <v>29</v>
      </c>
      <c r="N19" s="21"/>
      <c r="O19" s="219"/>
      <c r="P19" s="219"/>
      <c r="Q19" s="21"/>
      <c r="R19" s="22"/>
    </row>
    <row r="20" spans="2:18" s="19" customFormat="1" ht="6.95" customHeight="1" x14ac:dyDescent="0.3">
      <c r="B20" s="20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2"/>
    </row>
    <row r="21" spans="2:18" s="19" customFormat="1" ht="14.45" customHeight="1" x14ac:dyDescent="0.3">
      <c r="B21" s="20"/>
      <c r="C21" s="21"/>
      <c r="D21" s="16" t="s">
        <v>35</v>
      </c>
      <c r="E21" s="21"/>
      <c r="F21" s="21"/>
      <c r="G21" s="21"/>
      <c r="H21" s="21"/>
      <c r="I21" s="21"/>
      <c r="J21" s="21"/>
      <c r="K21" s="21"/>
      <c r="L21" s="21"/>
      <c r="M21" s="16" t="s">
        <v>27</v>
      </c>
      <c r="N21" s="21"/>
      <c r="O21" s="219" t="str">
        <f>IF('Rekapitulace stavby'!AN19="","",'Rekapitulace stavby'!AN19)</f>
        <v/>
      </c>
      <c r="P21" s="219"/>
      <c r="Q21" s="21"/>
      <c r="R21" s="22"/>
    </row>
    <row r="22" spans="2:18" s="19" customFormat="1" ht="18" customHeight="1" x14ac:dyDescent="0.3">
      <c r="B22" s="20"/>
      <c r="C22" s="21"/>
      <c r="D22" s="21"/>
      <c r="E22" s="14" t="str">
        <f>IF('Rekapitulace stavby'!E20="","",'Rekapitulace stavby'!E20)</f>
        <v>Votavová</v>
      </c>
      <c r="F22" s="21"/>
      <c r="G22" s="21"/>
      <c r="H22" s="21"/>
      <c r="I22" s="21"/>
      <c r="J22" s="21"/>
      <c r="K22" s="21"/>
      <c r="L22" s="21"/>
      <c r="M22" s="16" t="s">
        <v>29</v>
      </c>
      <c r="N22" s="21"/>
      <c r="O22" s="219" t="str">
        <f>IF('Rekapitulace stavby'!AN20="","",'Rekapitulace stavby'!AN20)</f>
        <v/>
      </c>
      <c r="P22" s="219"/>
      <c r="Q22" s="21"/>
      <c r="R22" s="22"/>
    </row>
    <row r="23" spans="2:18" s="19" customFormat="1" ht="6.95" customHeight="1" x14ac:dyDescent="0.3">
      <c r="B23" s="20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2"/>
    </row>
    <row r="24" spans="2:18" s="19" customFormat="1" ht="14.45" customHeight="1" x14ac:dyDescent="0.3">
      <c r="B24" s="20"/>
      <c r="C24" s="21"/>
      <c r="D24" s="16" t="s">
        <v>37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2"/>
    </row>
    <row r="25" spans="2:18" s="19" customFormat="1" ht="20.45" customHeight="1" x14ac:dyDescent="0.3">
      <c r="B25" s="20"/>
      <c r="C25" s="21"/>
      <c r="D25" s="21"/>
      <c r="E25" s="216"/>
      <c r="F25" s="216"/>
      <c r="G25" s="216"/>
      <c r="H25" s="216"/>
      <c r="I25" s="216"/>
      <c r="J25" s="216"/>
      <c r="K25" s="216"/>
      <c r="L25" s="216"/>
      <c r="M25" s="21"/>
      <c r="N25" s="21"/>
      <c r="O25" s="21"/>
      <c r="P25" s="21"/>
      <c r="Q25" s="21"/>
      <c r="R25" s="22"/>
    </row>
    <row r="26" spans="2:18" s="19" customFormat="1" ht="6.95" customHeight="1" x14ac:dyDescent="0.3"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2"/>
    </row>
    <row r="27" spans="2:18" s="19" customFormat="1" ht="6.95" customHeight="1" x14ac:dyDescent="0.3">
      <c r="B27" s="20"/>
      <c r="C27" s="21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21"/>
      <c r="R27" s="22"/>
    </row>
    <row r="28" spans="2:18" s="19" customFormat="1" ht="14.45" customHeight="1" x14ac:dyDescent="0.3">
      <c r="B28" s="20"/>
      <c r="C28" s="21"/>
      <c r="D28" s="96" t="s">
        <v>105</v>
      </c>
      <c r="E28" s="21"/>
      <c r="F28" s="21"/>
      <c r="G28" s="21"/>
      <c r="H28" s="21"/>
      <c r="I28" s="21"/>
      <c r="J28" s="21"/>
      <c r="K28" s="21"/>
      <c r="L28" s="21"/>
      <c r="M28" s="214">
        <f>N89</f>
        <v>0</v>
      </c>
      <c r="N28" s="214"/>
      <c r="O28" s="214"/>
      <c r="P28" s="214"/>
      <c r="Q28" s="21"/>
      <c r="R28" s="22"/>
    </row>
    <row r="29" spans="2:18" s="19" customFormat="1" ht="14.45" customHeight="1" x14ac:dyDescent="0.3">
      <c r="B29" s="20"/>
      <c r="C29" s="21"/>
      <c r="D29" s="18" t="s">
        <v>106</v>
      </c>
      <c r="E29" s="21"/>
      <c r="F29" s="21"/>
      <c r="G29" s="21"/>
      <c r="H29" s="21"/>
      <c r="I29" s="21"/>
      <c r="J29" s="21"/>
      <c r="K29" s="21"/>
      <c r="L29" s="21"/>
      <c r="M29" s="214">
        <f>N93</f>
        <v>0</v>
      </c>
      <c r="N29" s="214"/>
      <c r="O29" s="214"/>
      <c r="P29" s="214"/>
      <c r="Q29" s="21"/>
      <c r="R29" s="22"/>
    </row>
    <row r="30" spans="2:18" s="19" customFormat="1" ht="6.95" customHeight="1" x14ac:dyDescent="0.3">
      <c r="B30" s="20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2"/>
    </row>
    <row r="31" spans="2:18" s="19" customFormat="1" ht="25.35" customHeight="1" x14ac:dyDescent="0.3">
      <c r="B31" s="20"/>
      <c r="C31" s="21"/>
      <c r="D31" s="97" t="s">
        <v>40</v>
      </c>
      <c r="E31" s="21"/>
      <c r="F31" s="21"/>
      <c r="G31" s="21"/>
      <c r="H31" s="21"/>
      <c r="I31" s="21"/>
      <c r="J31" s="21"/>
      <c r="K31" s="21"/>
      <c r="L31" s="21"/>
      <c r="M31" s="248">
        <f>ROUND(M28+M29,2)</f>
        <v>0</v>
      </c>
      <c r="N31" s="248"/>
      <c r="O31" s="248"/>
      <c r="P31" s="248"/>
      <c r="Q31" s="21"/>
      <c r="R31" s="22"/>
    </row>
    <row r="32" spans="2:18" s="19" customFormat="1" ht="6.95" customHeight="1" x14ac:dyDescent="0.3">
      <c r="B32" s="20"/>
      <c r="C32" s="21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21"/>
      <c r="R32" s="22"/>
    </row>
    <row r="33" spans="2:18" s="19" customFormat="1" ht="14.45" customHeight="1" x14ac:dyDescent="0.3">
      <c r="B33" s="20"/>
      <c r="C33" s="21"/>
      <c r="D33" s="28" t="s">
        <v>41</v>
      </c>
      <c r="E33" s="28" t="s">
        <v>42</v>
      </c>
      <c r="F33" s="29">
        <v>0.21</v>
      </c>
      <c r="G33" s="98" t="s">
        <v>43</v>
      </c>
      <c r="H33" s="247">
        <f>ROUND((SUM(BE93:BE94)+SUM(BE113:BE116)),2)</f>
        <v>0</v>
      </c>
      <c r="I33" s="247"/>
      <c r="J33" s="247"/>
      <c r="K33" s="21"/>
      <c r="L33" s="21"/>
      <c r="M33" s="247">
        <f>ROUND(ROUND((SUM(BE93:BE94)+SUM(BE113:BE116)),2)*F33,2)</f>
        <v>0</v>
      </c>
      <c r="N33" s="247"/>
      <c r="O33" s="247"/>
      <c r="P33" s="247"/>
      <c r="Q33" s="21"/>
      <c r="R33" s="22"/>
    </row>
    <row r="34" spans="2:18" s="19" customFormat="1" ht="14.45" customHeight="1" x14ac:dyDescent="0.3">
      <c r="B34" s="20"/>
      <c r="C34" s="21"/>
      <c r="D34" s="21"/>
      <c r="E34" s="28" t="s">
        <v>44</v>
      </c>
      <c r="F34" s="29">
        <v>0.15</v>
      </c>
      <c r="G34" s="98" t="s">
        <v>43</v>
      </c>
      <c r="H34" s="247">
        <f>ROUND((SUM(BF93:BF94)+SUM(BF113:BF116)),2)</f>
        <v>0</v>
      </c>
      <c r="I34" s="247"/>
      <c r="J34" s="247"/>
      <c r="K34" s="21"/>
      <c r="L34" s="21"/>
      <c r="M34" s="247">
        <f>ROUND(ROUND((SUM(BF93:BF94)+SUM(BF113:BF116)),2)*F34,2)</f>
        <v>0</v>
      </c>
      <c r="N34" s="247"/>
      <c r="O34" s="247"/>
      <c r="P34" s="247"/>
      <c r="Q34" s="21"/>
      <c r="R34" s="22"/>
    </row>
    <row r="35" spans="2:18" s="19" customFormat="1" ht="14.45" hidden="1" customHeight="1" x14ac:dyDescent="0.3">
      <c r="B35" s="20"/>
      <c r="C35" s="21"/>
      <c r="D35" s="21"/>
      <c r="E35" s="28" t="s">
        <v>45</v>
      </c>
      <c r="F35" s="29">
        <v>0.21</v>
      </c>
      <c r="G35" s="98" t="s">
        <v>43</v>
      </c>
      <c r="H35" s="247">
        <f>ROUND((SUM(BG93:BG94)+SUM(BG113:BG116)),2)</f>
        <v>0</v>
      </c>
      <c r="I35" s="247"/>
      <c r="J35" s="247"/>
      <c r="K35" s="21"/>
      <c r="L35" s="21"/>
      <c r="M35" s="247">
        <v>0</v>
      </c>
      <c r="N35" s="247"/>
      <c r="O35" s="247"/>
      <c r="P35" s="247"/>
      <c r="Q35" s="21"/>
      <c r="R35" s="22"/>
    </row>
    <row r="36" spans="2:18" s="19" customFormat="1" ht="14.45" hidden="1" customHeight="1" x14ac:dyDescent="0.3">
      <c r="B36" s="20"/>
      <c r="C36" s="21"/>
      <c r="D36" s="21"/>
      <c r="E36" s="28" t="s">
        <v>46</v>
      </c>
      <c r="F36" s="29">
        <v>0.15</v>
      </c>
      <c r="G36" s="98" t="s">
        <v>43</v>
      </c>
      <c r="H36" s="247">
        <f>ROUND((SUM(BH93:BH94)+SUM(BH113:BH116)),2)</f>
        <v>0</v>
      </c>
      <c r="I36" s="247"/>
      <c r="J36" s="247"/>
      <c r="K36" s="21"/>
      <c r="L36" s="21"/>
      <c r="M36" s="247">
        <v>0</v>
      </c>
      <c r="N36" s="247"/>
      <c r="O36" s="247"/>
      <c r="P36" s="247"/>
      <c r="Q36" s="21"/>
      <c r="R36" s="22"/>
    </row>
    <row r="37" spans="2:18" s="19" customFormat="1" ht="14.45" hidden="1" customHeight="1" x14ac:dyDescent="0.3">
      <c r="B37" s="20"/>
      <c r="C37" s="21"/>
      <c r="D37" s="21"/>
      <c r="E37" s="28" t="s">
        <v>47</v>
      </c>
      <c r="F37" s="29">
        <v>0</v>
      </c>
      <c r="G37" s="98" t="s">
        <v>43</v>
      </c>
      <c r="H37" s="247">
        <f>ROUND((SUM(BI93:BI94)+SUM(BI113:BI116)),2)</f>
        <v>0</v>
      </c>
      <c r="I37" s="247"/>
      <c r="J37" s="247"/>
      <c r="K37" s="21"/>
      <c r="L37" s="21"/>
      <c r="M37" s="247">
        <v>0</v>
      </c>
      <c r="N37" s="247"/>
      <c r="O37" s="247"/>
      <c r="P37" s="247"/>
      <c r="Q37" s="21"/>
      <c r="R37" s="22"/>
    </row>
    <row r="38" spans="2:18" s="19" customFormat="1" ht="6.95" customHeight="1" x14ac:dyDescent="0.3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2"/>
    </row>
    <row r="39" spans="2:18" s="19" customFormat="1" ht="25.35" customHeight="1" x14ac:dyDescent="0.3">
      <c r="B39" s="20"/>
      <c r="C39" s="32"/>
      <c r="D39" s="33" t="s">
        <v>48</v>
      </c>
      <c r="E39" s="34"/>
      <c r="F39" s="34"/>
      <c r="G39" s="99" t="s">
        <v>49</v>
      </c>
      <c r="H39" s="35" t="s">
        <v>50</v>
      </c>
      <c r="I39" s="34"/>
      <c r="J39" s="34"/>
      <c r="K39" s="34"/>
      <c r="L39" s="211">
        <f>SUM(M31:M37)</f>
        <v>0</v>
      </c>
      <c r="M39" s="211"/>
      <c r="N39" s="211"/>
      <c r="O39" s="211"/>
      <c r="P39" s="211"/>
      <c r="Q39" s="32"/>
      <c r="R39" s="22"/>
    </row>
    <row r="40" spans="2:18" s="19" customFormat="1" ht="14.45" customHeight="1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2"/>
    </row>
    <row r="41" spans="2:18" s="19" customFormat="1" ht="14.45" customHeight="1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9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0"/>
    </row>
    <row r="43" spans="2:18" x14ac:dyDescent="0.3">
      <c r="B43" s="9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0"/>
    </row>
    <row r="44" spans="2:18" x14ac:dyDescent="0.3">
      <c r="B44" s="9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0"/>
    </row>
    <row r="45" spans="2:18" x14ac:dyDescent="0.3">
      <c r="B45" s="9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0"/>
    </row>
    <row r="46" spans="2:18" x14ac:dyDescent="0.3">
      <c r="B46" s="9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0"/>
    </row>
    <row r="47" spans="2:18" x14ac:dyDescent="0.3">
      <c r="B47" s="9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0"/>
    </row>
    <row r="48" spans="2:18" x14ac:dyDescent="0.3">
      <c r="B48" s="9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0"/>
    </row>
    <row r="49" spans="2:18" x14ac:dyDescent="0.3">
      <c r="B49" s="9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0"/>
    </row>
    <row r="50" spans="2:18" s="19" customFormat="1" ht="15" x14ac:dyDescent="0.3">
      <c r="B50" s="20"/>
      <c r="C50" s="21"/>
      <c r="D50" s="36" t="s">
        <v>51</v>
      </c>
      <c r="E50" s="37"/>
      <c r="F50" s="37"/>
      <c r="G50" s="37"/>
      <c r="H50" s="38"/>
      <c r="I50" s="21"/>
      <c r="J50" s="36" t="s">
        <v>52</v>
      </c>
      <c r="K50" s="37"/>
      <c r="L50" s="37"/>
      <c r="M50" s="37"/>
      <c r="N50" s="37"/>
      <c r="O50" s="37"/>
      <c r="P50" s="38"/>
      <c r="Q50" s="21"/>
      <c r="R50" s="22"/>
    </row>
    <row r="51" spans="2:18" x14ac:dyDescent="0.3">
      <c r="B51" s="9"/>
      <c r="C51" s="12"/>
      <c r="D51" s="39"/>
      <c r="E51" s="12"/>
      <c r="F51" s="12"/>
      <c r="G51" s="12"/>
      <c r="H51" s="40"/>
      <c r="I51" s="12"/>
      <c r="J51" s="39"/>
      <c r="K51" s="12"/>
      <c r="L51" s="12"/>
      <c r="M51" s="12"/>
      <c r="N51" s="12"/>
      <c r="O51" s="12"/>
      <c r="P51" s="40"/>
      <c r="Q51" s="12"/>
      <c r="R51" s="10"/>
    </row>
    <row r="52" spans="2:18" x14ac:dyDescent="0.3">
      <c r="B52" s="9"/>
      <c r="C52" s="12"/>
      <c r="D52" s="39"/>
      <c r="E52" s="12"/>
      <c r="F52" s="12"/>
      <c r="G52" s="12"/>
      <c r="H52" s="40"/>
      <c r="I52" s="12"/>
      <c r="J52" s="39"/>
      <c r="K52" s="12"/>
      <c r="L52" s="12"/>
      <c r="M52" s="12"/>
      <c r="N52" s="12"/>
      <c r="O52" s="12"/>
      <c r="P52" s="40"/>
      <c r="Q52" s="12"/>
      <c r="R52" s="10"/>
    </row>
    <row r="53" spans="2:18" x14ac:dyDescent="0.3">
      <c r="B53" s="9"/>
      <c r="C53" s="12"/>
      <c r="D53" s="39"/>
      <c r="E53" s="12"/>
      <c r="F53" s="12"/>
      <c r="G53" s="12"/>
      <c r="H53" s="40"/>
      <c r="I53" s="12"/>
      <c r="J53" s="39"/>
      <c r="K53" s="12"/>
      <c r="L53" s="12"/>
      <c r="M53" s="12"/>
      <c r="N53" s="12"/>
      <c r="O53" s="12"/>
      <c r="P53" s="40"/>
      <c r="Q53" s="12"/>
      <c r="R53" s="10"/>
    </row>
    <row r="54" spans="2:18" x14ac:dyDescent="0.3">
      <c r="B54" s="9"/>
      <c r="C54" s="12"/>
      <c r="D54" s="39"/>
      <c r="E54" s="12"/>
      <c r="F54" s="12"/>
      <c r="G54" s="12"/>
      <c r="H54" s="40"/>
      <c r="I54" s="12"/>
      <c r="J54" s="39"/>
      <c r="K54" s="12"/>
      <c r="L54" s="12"/>
      <c r="M54" s="12"/>
      <c r="N54" s="12"/>
      <c r="O54" s="12"/>
      <c r="P54" s="40"/>
      <c r="Q54" s="12"/>
      <c r="R54" s="10"/>
    </row>
    <row r="55" spans="2:18" x14ac:dyDescent="0.3">
      <c r="B55" s="9"/>
      <c r="C55" s="12"/>
      <c r="D55" s="39"/>
      <c r="E55" s="12"/>
      <c r="F55" s="12"/>
      <c r="G55" s="12"/>
      <c r="H55" s="40"/>
      <c r="I55" s="12"/>
      <c r="J55" s="39"/>
      <c r="K55" s="12"/>
      <c r="L55" s="12"/>
      <c r="M55" s="12"/>
      <c r="N55" s="12"/>
      <c r="O55" s="12"/>
      <c r="P55" s="40"/>
      <c r="Q55" s="12"/>
      <c r="R55" s="10"/>
    </row>
    <row r="56" spans="2:18" x14ac:dyDescent="0.3">
      <c r="B56" s="9"/>
      <c r="C56" s="12"/>
      <c r="D56" s="39"/>
      <c r="E56" s="12"/>
      <c r="F56" s="12"/>
      <c r="G56" s="12"/>
      <c r="H56" s="40"/>
      <c r="I56" s="12"/>
      <c r="J56" s="39"/>
      <c r="K56" s="12"/>
      <c r="L56" s="12"/>
      <c r="M56" s="12"/>
      <c r="N56" s="12"/>
      <c r="O56" s="12"/>
      <c r="P56" s="40"/>
      <c r="Q56" s="12"/>
      <c r="R56" s="10"/>
    </row>
    <row r="57" spans="2:18" x14ac:dyDescent="0.3">
      <c r="B57" s="9"/>
      <c r="C57" s="12"/>
      <c r="D57" s="39"/>
      <c r="E57" s="12"/>
      <c r="F57" s="12"/>
      <c r="G57" s="12"/>
      <c r="H57" s="40"/>
      <c r="I57" s="12"/>
      <c r="J57" s="39"/>
      <c r="K57" s="12"/>
      <c r="L57" s="12"/>
      <c r="M57" s="12"/>
      <c r="N57" s="12"/>
      <c r="O57" s="12"/>
      <c r="P57" s="40"/>
      <c r="Q57" s="12"/>
      <c r="R57" s="10"/>
    </row>
    <row r="58" spans="2:18" x14ac:dyDescent="0.3">
      <c r="B58" s="9"/>
      <c r="C58" s="12"/>
      <c r="D58" s="39"/>
      <c r="E58" s="12"/>
      <c r="F58" s="12"/>
      <c r="G58" s="12"/>
      <c r="H58" s="40"/>
      <c r="I58" s="12"/>
      <c r="J58" s="39"/>
      <c r="K58" s="12"/>
      <c r="L58" s="12"/>
      <c r="M58" s="12"/>
      <c r="N58" s="12"/>
      <c r="O58" s="12"/>
      <c r="P58" s="40"/>
      <c r="Q58" s="12"/>
      <c r="R58" s="10"/>
    </row>
    <row r="59" spans="2:18" s="19" customFormat="1" ht="15" x14ac:dyDescent="0.3">
      <c r="B59" s="20"/>
      <c r="C59" s="21"/>
      <c r="D59" s="41" t="s">
        <v>53</v>
      </c>
      <c r="E59" s="42"/>
      <c r="F59" s="42"/>
      <c r="G59" s="43" t="s">
        <v>54</v>
      </c>
      <c r="H59" s="44"/>
      <c r="I59" s="21"/>
      <c r="J59" s="41" t="s">
        <v>53</v>
      </c>
      <c r="K59" s="42"/>
      <c r="L59" s="42"/>
      <c r="M59" s="42"/>
      <c r="N59" s="43" t="s">
        <v>54</v>
      </c>
      <c r="O59" s="42"/>
      <c r="P59" s="44"/>
      <c r="Q59" s="21"/>
      <c r="R59" s="22"/>
    </row>
    <row r="60" spans="2:18" x14ac:dyDescent="0.3">
      <c r="B60" s="9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0"/>
    </row>
    <row r="61" spans="2:18" s="19" customFormat="1" ht="15" x14ac:dyDescent="0.3">
      <c r="B61" s="20"/>
      <c r="C61" s="21"/>
      <c r="D61" s="36" t="s">
        <v>55</v>
      </c>
      <c r="E61" s="37"/>
      <c r="F61" s="37"/>
      <c r="G61" s="37"/>
      <c r="H61" s="38"/>
      <c r="I61" s="21"/>
      <c r="J61" s="36" t="s">
        <v>56</v>
      </c>
      <c r="K61" s="37"/>
      <c r="L61" s="37"/>
      <c r="M61" s="37"/>
      <c r="N61" s="37"/>
      <c r="O61" s="37"/>
      <c r="P61" s="38"/>
      <c r="Q61" s="21"/>
      <c r="R61" s="22"/>
    </row>
    <row r="62" spans="2:18" x14ac:dyDescent="0.3">
      <c r="B62" s="9"/>
      <c r="C62" s="12"/>
      <c r="D62" s="39"/>
      <c r="E62" s="12"/>
      <c r="F62" s="12"/>
      <c r="G62" s="12"/>
      <c r="H62" s="40"/>
      <c r="I62" s="12"/>
      <c r="J62" s="39"/>
      <c r="K62" s="12"/>
      <c r="L62" s="12"/>
      <c r="M62" s="12"/>
      <c r="N62" s="12"/>
      <c r="O62" s="12"/>
      <c r="P62" s="40"/>
      <c r="Q62" s="12"/>
      <c r="R62" s="10"/>
    </row>
    <row r="63" spans="2:18" x14ac:dyDescent="0.3">
      <c r="B63" s="9"/>
      <c r="C63" s="12"/>
      <c r="D63" s="39"/>
      <c r="E63" s="12"/>
      <c r="F63" s="12"/>
      <c r="G63" s="12"/>
      <c r="H63" s="40"/>
      <c r="I63" s="12"/>
      <c r="J63" s="39"/>
      <c r="K63" s="12"/>
      <c r="L63" s="12"/>
      <c r="M63" s="12"/>
      <c r="N63" s="12"/>
      <c r="O63" s="12"/>
      <c r="P63" s="40"/>
      <c r="Q63" s="12"/>
      <c r="R63" s="10"/>
    </row>
    <row r="64" spans="2:18" x14ac:dyDescent="0.3">
      <c r="B64" s="9"/>
      <c r="C64" s="12"/>
      <c r="D64" s="39"/>
      <c r="E64" s="12"/>
      <c r="F64" s="12"/>
      <c r="G64" s="12"/>
      <c r="H64" s="40"/>
      <c r="I64" s="12"/>
      <c r="J64" s="39"/>
      <c r="K64" s="12"/>
      <c r="L64" s="12"/>
      <c r="M64" s="12"/>
      <c r="N64" s="12"/>
      <c r="O64" s="12"/>
      <c r="P64" s="40"/>
      <c r="Q64" s="12"/>
      <c r="R64" s="10"/>
    </row>
    <row r="65" spans="2:18" x14ac:dyDescent="0.3">
      <c r="B65" s="9"/>
      <c r="C65" s="12"/>
      <c r="D65" s="39"/>
      <c r="E65" s="12"/>
      <c r="F65" s="12"/>
      <c r="G65" s="12"/>
      <c r="H65" s="40"/>
      <c r="I65" s="12"/>
      <c r="J65" s="39"/>
      <c r="K65" s="12"/>
      <c r="L65" s="12"/>
      <c r="M65" s="12"/>
      <c r="N65" s="12"/>
      <c r="O65" s="12"/>
      <c r="P65" s="40"/>
      <c r="Q65" s="12"/>
      <c r="R65" s="10"/>
    </row>
    <row r="66" spans="2:18" x14ac:dyDescent="0.3">
      <c r="B66" s="9"/>
      <c r="C66" s="12"/>
      <c r="D66" s="39"/>
      <c r="E66" s="12"/>
      <c r="F66" s="12"/>
      <c r="G66" s="12"/>
      <c r="H66" s="40"/>
      <c r="I66" s="12"/>
      <c r="J66" s="39"/>
      <c r="K66" s="12"/>
      <c r="L66" s="12"/>
      <c r="M66" s="12"/>
      <c r="N66" s="12"/>
      <c r="O66" s="12"/>
      <c r="P66" s="40"/>
      <c r="Q66" s="12"/>
      <c r="R66" s="10"/>
    </row>
    <row r="67" spans="2:18" x14ac:dyDescent="0.3">
      <c r="B67" s="9"/>
      <c r="C67" s="12"/>
      <c r="D67" s="39"/>
      <c r="E67" s="12"/>
      <c r="F67" s="12"/>
      <c r="G67" s="12"/>
      <c r="H67" s="40"/>
      <c r="I67" s="12"/>
      <c r="J67" s="39"/>
      <c r="K67" s="12"/>
      <c r="L67" s="12"/>
      <c r="M67" s="12"/>
      <c r="N67" s="12"/>
      <c r="O67" s="12"/>
      <c r="P67" s="40"/>
      <c r="Q67" s="12"/>
      <c r="R67" s="10"/>
    </row>
    <row r="68" spans="2:18" x14ac:dyDescent="0.3">
      <c r="B68" s="9"/>
      <c r="C68" s="12"/>
      <c r="D68" s="39"/>
      <c r="E68" s="12"/>
      <c r="F68" s="12"/>
      <c r="G68" s="12"/>
      <c r="H68" s="40"/>
      <c r="I68" s="12"/>
      <c r="J68" s="39"/>
      <c r="K68" s="12"/>
      <c r="L68" s="12"/>
      <c r="M68" s="12"/>
      <c r="N68" s="12"/>
      <c r="O68" s="12"/>
      <c r="P68" s="40"/>
      <c r="Q68" s="12"/>
      <c r="R68" s="10"/>
    </row>
    <row r="69" spans="2:18" x14ac:dyDescent="0.3">
      <c r="B69" s="9"/>
      <c r="C69" s="12"/>
      <c r="D69" s="39"/>
      <c r="E69" s="12"/>
      <c r="F69" s="12"/>
      <c r="G69" s="12"/>
      <c r="H69" s="40"/>
      <c r="I69" s="12"/>
      <c r="J69" s="39"/>
      <c r="K69" s="12"/>
      <c r="L69" s="12"/>
      <c r="M69" s="12"/>
      <c r="N69" s="12"/>
      <c r="O69" s="12"/>
      <c r="P69" s="40"/>
      <c r="Q69" s="12"/>
      <c r="R69" s="10"/>
    </row>
    <row r="70" spans="2:18" s="19" customFormat="1" ht="15" x14ac:dyDescent="0.3">
      <c r="B70" s="20"/>
      <c r="C70" s="21"/>
      <c r="D70" s="41" t="s">
        <v>53</v>
      </c>
      <c r="E70" s="42"/>
      <c r="F70" s="42"/>
      <c r="G70" s="43" t="s">
        <v>54</v>
      </c>
      <c r="H70" s="44"/>
      <c r="I70" s="21"/>
      <c r="J70" s="41" t="s">
        <v>53</v>
      </c>
      <c r="K70" s="42"/>
      <c r="L70" s="42"/>
      <c r="M70" s="42"/>
      <c r="N70" s="43" t="s">
        <v>54</v>
      </c>
      <c r="O70" s="42"/>
      <c r="P70" s="44"/>
      <c r="Q70" s="21"/>
      <c r="R70" s="22"/>
    </row>
    <row r="71" spans="2:18" s="19" customFormat="1" ht="29.45" customHeight="1" x14ac:dyDescent="0.3"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7"/>
    </row>
    <row r="75" spans="2:18" s="19" customFormat="1" ht="6.95" customHeight="1" x14ac:dyDescent="0.3"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50"/>
    </row>
    <row r="76" spans="2:18" s="19" customFormat="1" ht="36.950000000000003" customHeight="1" x14ac:dyDescent="0.3">
      <c r="B76" s="20"/>
      <c r="C76" s="212" t="s">
        <v>107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22"/>
    </row>
    <row r="77" spans="2:18" s="19" customFormat="1" ht="6.95" customHeight="1" x14ac:dyDescent="0.3">
      <c r="B77" s="20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2"/>
    </row>
    <row r="78" spans="2:18" s="19" customFormat="1" ht="30" customHeight="1" x14ac:dyDescent="0.3">
      <c r="B78" s="20"/>
      <c r="C78" s="16" t="s">
        <v>14</v>
      </c>
      <c r="D78" s="21"/>
      <c r="E78" s="21"/>
      <c r="F78" s="239" t="str">
        <f>F6</f>
        <v>Malá zasedací místnost rektora MU v Brně. Žerotínovo náměstí 617/6</v>
      </c>
      <c r="G78" s="239"/>
      <c r="H78" s="239"/>
      <c r="I78" s="239"/>
      <c r="J78" s="239"/>
      <c r="K78" s="239"/>
      <c r="L78" s="239"/>
      <c r="M78" s="239"/>
      <c r="N78" s="239"/>
      <c r="O78" s="239"/>
      <c r="P78" s="239"/>
      <c r="Q78" s="21"/>
      <c r="R78" s="22"/>
    </row>
    <row r="79" spans="2:18" ht="30" customHeight="1" x14ac:dyDescent="0.3">
      <c r="B79" s="9"/>
      <c r="C79" s="16" t="s">
        <v>101</v>
      </c>
      <c r="D79" s="12"/>
      <c r="E79" s="12"/>
      <c r="F79" s="239" t="s">
        <v>102</v>
      </c>
      <c r="G79" s="239"/>
      <c r="H79" s="239"/>
      <c r="I79" s="239"/>
      <c r="J79" s="239"/>
      <c r="K79" s="239"/>
      <c r="L79" s="239"/>
      <c r="M79" s="239"/>
      <c r="N79" s="239"/>
      <c r="O79" s="239"/>
      <c r="P79" s="239"/>
      <c r="Q79" s="12"/>
      <c r="R79" s="10"/>
    </row>
    <row r="80" spans="2:18" s="19" customFormat="1" ht="36.950000000000003" customHeight="1" x14ac:dyDescent="0.3">
      <c r="B80" s="20"/>
      <c r="C80" s="57" t="s">
        <v>103</v>
      </c>
      <c r="D80" s="21"/>
      <c r="E80" s="21"/>
      <c r="F80" s="213" t="str">
        <f>F8</f>
        <v>16-SO 011-01.2 - Slaboproud</v>
      </c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"/>
      <c r="R80" s="22"/>
    </row>
    <row r="81" spans="2:47" s="19" customFormat="1" ht="6.95" customHeight="1" x14ac:dyDescent="0.3">
      <c r="B81" s="20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2"/>
    </row>
    <row r="82" spans="2:47" s="19" customFormat="1" ht="18" customHeight="1" x14ac:dyDescent="0.3">
      <c r="B82" s="20"/>
      <c r="C82" s="16" t="s">
        <v>20</v>
      </c>
      <c r="D82" s="21"/>
      <c r="E82" s="21"/>
      <c r="F82" s="14" t="str">
        <f>F10</f>
        <v>Brno</v>
      </c>
      <c r="G82" s="21"/>
      <c r="H82" s="21"/>
      <c r="I82" s="21"/>
      <c r="J82" s="21"/>
      <c r="K82" s="16" t="s">
        <v>22</v>
      </c>
      <c r="L82" s="21"/>
      <c r="M82" s="240" t="str">
        <f>IF(O10="","",O10)</f>
        <v>23.1.2016</v>
      </c>
      <c r="N82" s="240"/>
      <c r="O82" s="240"/>
      <c r="P82" s="240"/>
      <c r="Q82" s="21"/>
      <c r="R82" s="22"/>
    </row>
    <row r="83" spans="2:47" s="19" customFormat="1" ht="6.95" customHeight="1" x14ac:dyDescent="0.3">
      <c r="B83" s="20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2"/>
    </row>
    <row r="84" spans="2:47" s="19" customFormat="1" ht="15" x14ac:dyDescent="0.3">
      <c r="B84" s="20"/>
      <c r="C84" s="16" t="s">
        <v>26</v>
      </c>
      <c r="D84" s="21"/>
      <c r="E84" s="21"/>
      <c r="F84" s="14" t="str">
        <f>E13</f>
        <v>Masarykova Univerzita v Brně</v>
      </c>
      <c r="G84" s="21"/>
      <c r="H84" s="21"/>
      <c r="I84" s="21"/>
      <c r="J84" s="21"/>
      <c r="K84" s="16" t="s">
        <v>32</v>
      </c>
      <c r="L84" s="21"/>
      <c r="M84" s="219" t="str">
        <f>E19</f>
        <v>akad. arch. Ladislav Kuba</v>
      </c>
      <c r="N84" s="219"/>
      <c r="O84" s="219"/>
      <c r="P84" s="219"/>
      <c r="Q84" s="219"/>
      <c r="R84" s="22"/>
    </row>
    <row r="85" spans="2:47" s="19" customFormat="1" ht="14.45" customHeight="1" x14ac:dyDescent="0.3">
      <c r="B85" s="20"/>
      <c r="C85" s="16" t="s">
        <v>30</v>
      </c>
      <c r="D85" s="21"/>
      <c r="E85" s="21"/>
      <c r="F85" s="14" t="str">
        <f>IF(E16="","",E16)</f>
        <v>dle výběru investora</v>
      </c>
      <c r="G85" s="21"/>
      <c r="H85" s="21"/>
      <c r="I85" s="21"/>
      <c r="J85" s="21"/>
      <c r="K85" s="16" t="s">
        <v>35</v>
      </c>
      <c r="L85" s="21"/>
      <c r="M85" s="219" t="str">
        <f>E22</f>
        <v>Votavová</v>
      </c>
      <c r="N85" s="219"/>
      <c r="O85" s="219"/>
      <c r="P85" s="219"/>
      <c r="Q85" s="219"/>
      <c r="R85" s="22"/>
    </row>
    <row r="86" spans="2:47" s="19" customFormat="1" ht="10.35" customHeight="1" x14ac:dyDescent="0.3">
      <c r="B86" s="20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2"/>
    </row>
    <row r="87" spans="2:47" s="19" customFormat="1" ht="29.25" customHeight="1" x14ac:dyDescent="0.3">
      <c r="B87" s="20"/>
      <c r="C87" s="246" t="s">
        <v>108</v>
      </c>
      <c r="D87" s="246"/>
      <c r="E87" s="246"/>
      <c r="F87" s="246"/>
      <c r="G87" s="246"/>
      <c r="H87" s="32"/>
      <c r="I87" s="32"/>
      <c r="J87" s="32"/>
      <c r="K87" s="32"/>
      <c r="L87" s="32"/>
      <c r="M87" s="32"/>
      <c r="N87" s="246" t="s">
        <v>109</v>
      </c>
      <c r="O87" s="246"/>
      <c r="P87" s="246"/>
      <c r="Q87" s="246"/>
      <c r="R87" s="22"/>
    </row>
    <row r="88" spans="2:47" s="19" customFormat="1" ht="10.35" customHeight="1" x14ac:dyDescent="0.3">
      <c r="B88" s="20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2"/>
    </row>
    <row r="89" spans="2:47" s="19" customFormat="1" ht="29.25" customHeight="1" x14ac:dyDescent="0.3">
      <c r="B89" s="20"/>
      <c r="C89" s="67" t="s">
        <v>110</v>
      </c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195">
        <f>N113</f>
        <v>0</v>
      </c>
      <c r="O89" s="195"/>
      <c r="P89" s="195"/>
      <c r="Q89" s="195"/>
      <c r="R89" s="22"/>
      <c r="AU89" s="5" t="s">
        <v>111</v>
      </c>
    </row>
    <row r="90" spans="2:47" s="100" customFormat="1" ht="24.95" customHeight="1" x14ac:dyDescent="0.3">
      <c r="B90" s="101"/>
      <c r="C90" s="102"/>
      <c r="D90" s="103" t="s">
        <v>117</v>
      </c>
      <c r="E90" s="102"/>
      <c r="F90" s="102"/>
      <c r="G90" s="102"/>
      <c r="H90" s="102"/>
      <c r="I90" s="102"/>
      <c r="J90" s="102"/>
      <c r="K90" s="102"/>
      <c r="L90" s="102"/>
      <c r="M90" s="102"/>
      <c r="N90" s="245">
        <f>N114</f>
        <v>0</v>
      </c>
      <c r="O90" s="245"/>
      <c r="P90" s="245"/>
      <c r="Q90" s="245"/>
      <c r="R90" s="104"/>
    </row>
    <row r="91" spans="2:47" s="105" customFormat="1" ht="19.899999999999999" customHeight="1" x14ac:dyDescent="0.3">
      <c r="B91" s="106"/>
      <c r="C91" s="87"/>
      <c r="D91" s="107" t="s">
        <v>350</v>
      </c>
      <c r="E91" s="87"/>
      <c r="F91" s="87"/>
      <c r="G91" s="87"/>
      <c r="H91" s="87"/>
      <c r="I91" s="87"/>
      <c r="J91" s="87"/>
      <c r="K91" s="87"/>
      <c r="L91" s="87"/>
      <c r="M91" s="87"/>
      <c r="N91" s="198">
        <f>N115</f>
        <v>0</v>
      </c>
      <c r="O91" s="198"/>
      <c r="P91" s="198"/>
      <c r="Q91" s="198"/>
      <c r="R91" s="108"/>
    </row>
    <row r="92" spans="2:47" s="19" customFormat="1" ht="21.75" customHeight="1" x14ac:dyDescent="0.3">
      <c r="B92" s="20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2"/>
    </row>
    <row r="93" spans="2:47" s="19" customFormat="1" ht="29.25" customHeight="1" x14ac:dyDescent="0.3">
      <c r="B93" s="20"/>
      <c r="C93" s="67" t="s">
        <v>127</v>
      </c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195">
        <v>0</v>
      </c>
      <c r="O93" s="195"/>
      <c r="P93" s="195"/>
      <c r="Q93" s="195"/>
      <c r="R93" s="22"/>
      <c r="T93" s="109"/>
      <c r="U93" s="110" t="s">
        <v>41</v>
      </c>
    </row>
    <row r="94" spans="2:47" s="19" customFormat="1" ht="18" customHeight="1" x14ac:dyDescent="0.3">
      <c r="B94" s="20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2"/>
    </row>
    <row r="95" spans="2:47" s="19" customFormat="1" ht="29.25" customHeight="1" x14ac:dyDescent="0.3">
      <c r="B95" s="20"/>
      <c r="C95" s="95" t="s">
        <v>98</v>
      </c>
      <c r="D95" s="32"/>
      <c r="E95" s="32"/>
      <c r="F95" s="32"/>
      <c r="G95" s="32"/>
      <c r="H95" s="32"/>
      <c r="I95" s="32"/>
      <c r="J95" s="32"/>
      <c r="K95" s="32"/>
      <c r="L95" s="196">
        <f>ROUND(SUM(N89+N93),2)</f>
        <v>0</v>
      </c>
      <c r="M95" s="196"/>
      <c r="N95" s="196"/>
      <c r="O95" s="196"/>
      <c r="P95" s="196"/>
      <c r="Q95" s="196"/>
      <c r="R95" s="22"/>
    </row>
    <row r="96" spans="2:47" s="19" customFormat="1" ht="6.95" customHeight="1" x14ac:dyDescent="0.3"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7"/>
    </row>
    <row r="100" spans="2:27" s="19" customFormat="1" ht="6.95" customHeight="1" x14ac:dyDescent="0.3"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50"/>
    </row>
    <row r="101" spans="2:27" s="19" customFormat="1" ht="36.950000000000003" customHeight="1" x14ac:dyDescent="0.3">
      <c r="B101" s="20"/>
      <c r="C101" s="212" t="s">
        <v>128</v>
      </c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  <c r="O101" s="212"/>
      <c r="P101" s="212"/>
      <c r="Q101" s="212"/>
      <c r="R101" s="22"/>
    </row>
    <row r="102" spans="2:27" s="19" customFormat="1" ht="6.95" customHeight="1" x14ac:dyDescent="0.3">
      <c r="B102" s="20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2"/>
    </row>
    <row r="103" spans="2:27" s="19" customFormat="1" ht="30" customHeight="1" x14ac:dyDescent="0.3">
      <c r="B103" s="20"/>
      <c r="C103" s="16" t="s">
        <v>14</v>
      </c>
      <c r="D103" s="21"/>
      <c r="E103" s="21"/>
      <c r="F103" s="239" t="str">
        <f>F6</f>
        <v>Malá zasedací místnost rektora MU v Brně. Žerotínovo náměstí 617/6</v>
      </c>
      <c r="G103" s="239"/>
      <c r="H103" s="239"/>
      <c r="I103" s="239"/>
      <c r="J103" s="239"/>
      <c r="K103" s="239"/>
      <c r="L103" s="239"/>
      <c r="M103" s="239"/>
      <c r="N103" s="239"/>
      <c r="O103" s="239"/>
      <c r="P103" s="239"/>
      <c r="Q103" s="21"/>
      <c r="R103" s="22"/>
    </row>
    <row r="104" spans="2:27" ht="30" customHeight="1" x14ac:dyDescent="0.3">
      <c r="B104" s="9"/>
      <c r="C104" s="16" t="s">
        <v>101</v>
      </c>
      <c r="D104" s="12"/>
      <c r="E104" s="12"/>
      <c r="F104" s="239" t="s">
        <v>102</v>
      </c>
      <c r="G104" s="239"/>
      <c r="H104" s="239"/>
      <c r="I104" s="239"/>
      <c r="J104" s="239"/>
      <c r="K104" s="239"/>
      <c r="L104" s="239"/>
      <c r="M104" s="239"/>
      <c r="N104" s="239"/>
      <c r="O104" s="239"/>
      <c r="P104" s="239"/>
      <c r="Q104" s="12"/>
      <c r="R104" s="10"/>
    </row>
    <row r="105" spans="2:27" s="19" customFormat="1" ht="36.950000000000003" customHeight="1" x14ac:dyDescent="0.3">
      <c r="B105" s="20"/>
      <c r="C105" s="57" t="s">
        <v>103</v>
      </c>
      <c r="D105" s="21"/>
      <c r="E105" s="21"/>
      <c r="F105" s="213" t="str">
        <f>F8</f>
        <v>16-SO 011-01.2 - Slaboproud</v>
      </c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"/>
      <c r="R105" s="22"/>
    </row>
    <row r="106" spans="2:27" s="19" customFormat="1" ht="6.95" customHeight="1" x14ac:dyDescent="0.3">
      <c r="B106" s="20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2"/>
    </row>
    <row r="107" spans="2:27" s="19" customFormat="1" ht="18" customHeight="1" x14ac:dyDescent="0.3">
      <c r="B107" s="20"/>
      <c r="C107" s="16" t="s">
        <v>20</v>
      </c>
      <c r="D107" s="21"/>
      <c r="E107" s="21"/>
      <c r="F107" s="14" t="str">
        <f>F10</f>
        <v>Brno</v>
      </c>
      <c r="G107" s="21"/>
      <c r="H107" s="21"/>
      <c r="I107" s="21"/>
      <c r="J107" s="21"/>
      <c r="K107" s="16" t="s">
        <v>22</v>
      </c>
      <c r="L107" s="21"/>
      <c r="M107" s="240" t="str">
        <f>IF(O10="","",O10)</f>
        <v>23.1.2016</v>
      </c>
      <c r="N107" s="240"/>
      <c r="O107" s="240"/>
      <c r="P107" s="240"/>
      <c r="Q107" s="21"/>
      <c r="R107" s="22"/>
    </row>
    <row r="108" spans="2:27" s="19" customFormat="1" ht="6.95" customHeight="1" x14ac:dyDescent="0.3">
      <c r="B108" s="20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2"/>
    </row>
    <row r="109" spans="2:27" s="19" customFormat="1" ht="15" x14ac:dyDescent="0.3">
      <c r="B109" s="20"/>
      <c r="C109" s="16" t="s">
        <v>26</v>
      </c>
      <c r="D109" s="21"/>
      <c r="E109" s="21"/>
      <c r="F109" s="14" t="str">
        <f>E13</f>
        <v>Masarykova Univerzita v Brně</v>
      </c>
      <c r="G109" s="21"/>
      <c r="H109" s="21"/>
      <c r="I109" s="21"/>
      <c r="J109" s="21"/>
      <c r="K109" s="16" t="s">
        <v>32</v>
      </c>
      <c r="L109" s="21"/>
      <c r="M109" s="219" t="str">
        <f>E19</f>
        <v>akad. arch. Ladislav Kuba</v>
      </c>
      <c r="N109" s="219"/>
      <c r="O109" s="219"/>
      <c r="P109" s="219"/>
      <c r="Q109" s="219"/>
      <c r="R109" s="22"/>
    </row>
    <row r="110" spans="2:27" s="19" customFormat="1" ht="14.45" customHeight="1" x14ac:dyDescent="0.3">
      <c r="B110" s="20"/>
      <c r="C110" s="16" t="s">
        <v>30</v>
      </c>
      <c r="D110" s="21"/>
      <c r="E110" s="21"/>
      <c r="F110" s="14" t="str">
        <f>IF(E16="","",E16)</f>
        <v>dle výběru investora</v>
      </c>
      <c r="G110" s="21"/>
      <c r="H110" s="21"/>
      <c r="I110" s="21"/>
      <c r="J110" s="21"/>
      <c r="K110" s="16" t="s">
        <v>35</v>
      </c>
      <c r="L110" s="21"/>
      <c r="M110" s="219" t="str">
        <f>E22</f>
        <v>Votavová</v>
      </c>
      <c r="N110" s="219"/>
      <c r="O110" s="219"/>
      <c r="P110" s="219"/>
      <c r="Q110" s="219"/>
      <c r="R110" s="22"/>
    </row>
    <row r="111" spans="2:27" s="19" customFormat="1" ht="10.35" customHeight="1" x14ac:dyDescent="0.3">
      <c r="B111" s="20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2"/>
    </row>
    <row r="112" spans="2:27" s="111" customFormat="1" ht="29.25" customHeight="1" x14ac:dyDescent="0.3">
      <c r="B112" s="112"/>
      <c r="C112" s="113" t="s">
        <v>129</v>
      </c>
      <c r="D112" s="114" t="s">
        <v>130</v>
      </c>
      <c r="E112" s="114" t="s">
        <v>59</v>
      </c>
      <c r="F112" s="241" t="s">
        <v>131</v>
      </c>
      <c r="G112" s="241"/>
      <c r="H112" s="241"/>
      <c r="I112" s="241"/>
      <c r="J112" s="114" t="s">
        <v>132</v>
      </c>
      <c r="K112" s="114" t="s">
        <v>133</v>
      </c>
      <c r="L112" s="242" t="s">
        <v>134</v>
      </c>
      <c r="M112" s="242"/>
      <c r="N112" s="243" t="s">
        <v>109</v>
      </c>
      <c r="O112" s="243"/>
      <c r="P112" s="243"/>
      <c r="Q112" s="243"/>
      <c r="R112" s="115"/>
      <c r="T112" s="63" t="s">
        <v>135</v>
      </c>
      <c r="U112" s="64" t="s">
        <v>41</v>
      </c>
      <c r="V112" s="64" t="s">
        <v>136</v>
      </c>
      <c r="W112" s="64" t="s">
        <v>137</v>
      </c>
      <c r="X112" s="64" t="s">
        <v>138</v>
      </c>
      <c r="Y112" s="64" t="s">
        <v>139</v>
      </c>
      <c r="Z112" s="64" t="s">
        <v>140</v>
      </c>
      <c r="AA112" s="65" t="s">
        <v>141</v>
      </c>
    </row>
    <row r="113" spans="2:65" s="19" customFormat="1" ht="29.25" customHeight="1" x14ac:dyDescent="0.35">
      <c r="B113" s="20"/>
      <c r="C113" s="67" t="s">
        <v>105</v>
      </c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37">
        <f>BK113</f>
        <v>0</v>
      </c>
      <c r="O113" s="237"/>
      <c r="P113" s="237"/>
      <c r="Q113" s="237"/>
      <c r="R113" s="22"/>
      <c r="T113" s="66"/>
      <c r="U113" s="37"/>
      <c r="V113" s="37"/>
      <c r="W113" s="116">
        <f>W114</f>
        <v>0.311</v>
      </c>
      <c r="X113" s="37"/>
      <c r="Y113" s="116">
        <f>Y114</f>
        <v>0</v>
      </c>
      <c r="Z113" s="37"/>
      <c r="AA113" s="117">
        <f>AA114</f>
        <v>0</v>
      </c>
      <c r="AT113" s="5" t="s">
        <v>76</v>
      </c>
      <c r="AU113" s="5" t="s">
        <v>111</v>
      </c>
      <c r="BK113" s="118">
        <f>BK114</f>
        <v>0</v>
      </c>
    </row>
    <row r="114" spans="2:65" s="119" customFormat="1" ht="37.35" customHeight="1" x14ac:dyDescent="0.35">
      <c r="B114" s="120"/>
      <c r="C114" s="121"/>
      <c r="D114" s="122" t="s">
        <v>117</v>
      </c>
      <c r="E114" s="122"/>
      <c r="F114" s="122"/>
      <c r="G114" s="122"/>
      <c r="H114" s="122"/>
      <c r="I114" s="122"/>
      <c r="J114" s="122"/>
      <c r="K114" s="122"/>
      <c r="L114" s="122"/>
      <c r="M114" s="122"/>
      <c r="N114" s="250">
        <f>BK114</f>
        <v>0</v>
      </c>
      <c r="O114" s="250"/>
      <c r="P114" s="250"/>
      <c r="Q114" s="250"/>
      <c r="R114" s="123"/>
      <c r="T114" s="124"/>
      <c r="U114" s="121"/>
      <c r="V114" s="121"/>
      <c r="W114" s="125">
        <f>W115</f>
        <v>0.311</v>
      </c>
      <c r="X114" s="121"/>
      <c r="Y114" s="125">
        <f>Y115</f>
        <v>0</v>
      </c>
      <c r="Z114" s="121"/>
      <c r="AA114" s="126">
        <f>AA115</f>
        <v>0</v>
      </c>
      <c r="AR114" s="127" t="s">
        <v>87</v>
      </c>
      <c r="AT114" s="128" t="s">
        <v>76</v>
      </c>
      <c r="AU114" s="128" t="s">
        <v>77</v>
      </c>
      <c r="AY114" s="127" t="s">
        <v>142</v>
      </c>
      <c r="BK114" s="129">
        <f>BK115</f>
        <v>0</v>
      </c>
    </row>
    <row r="115" spans="2:65" s="119" customFormat="1" ht="19.899999999999999" customHeight="1" x14ac:dyDescent="0.3">
      <c r="B115" s="120"/>
      <c r="C115" s="121"/>
      <c r="D115" s="130" t="s">
        <v>350</v>
      </c>
      <c r="E115" s="130"/>
      <c r="F115" s="130"/>
      <c r="G115" s="130"/>
      <c r="H115" s="130"/>
      <c r="I115" s="130"/>
      <c r="J115" s="130"/>
      <c r="K115" s="130"/>
      <c r="L115" s="130"/>
      <c r="M115" s="130"/>
      <c r="N115" s="251">
        <f>BK115</f>
        <v>0</v>
      </c>
      <c r="O115" s="251"/>
      <c r="P115" s="251"/>
      <c r="Q115" s="251"/>
      <c r="R115" s="123"/>
      <c r="T115" s="124"/>
      <c r="U115" s="121"/>
      <c r="V115" s="121"/>
      <c r="W115" s="125">
        <f>W116</f>
        <v>0.311</v>
      </c>
      <c r="X115" s="121"/>
      <c r="Y115" s="125">
        <f>Y116</f>
        <v>0</v>
      </c>
      <c r="Z115" s="121"/>
      <c r="AA115" s="126">
        <f>AA116</f>
        <v>0</v>
      </c>
      <c r="AR115" s="127" t="s">
        <v>87</v>
      </c>
      <c r="AT115" s="128" t="s">
        <v>76</v>
      </c>
      <c r="AU115" s="128" t="s">
        <v>19</v>
      </c>
      <c r="AY115" s="127" t="s">
        <v>142</v>
      </c>
      <c r="BK115" s="129">
        <f>BK116</f>
        <v>0</v>
      </c>
    </row>
    <row r="116" spans="2:65" s="19" customFormat="1" ht="20.45" customHeight="1" x14ac:dyDescent="0.3">
      <c r="B116" s="131"/>
      <c r="C116" s="132" t="s">
        <v>19</v>
      </c>
      <c r="D116" s="132" t="s">
        <v>143</v>
      </c>
      <c r="E116" s="133" t="s">
        <v>351</v>
      </c>
      <c r="F116" s="222" t="s">
        <v>352</v>
      </c>
      <c r="G116" s="222"/>
      <c r="H116" s="222"/>
      <c r="I116" s="222"/>
      <c r="J116" s="134" t="s">
        <v>353</v>
      </c>
      <c r="K116" s="135">
        <v>1</v>
      </c>
      <c r="L116" s="221"/>
      <c r="M116" s="221"/>
      <c r="N116" s="221">
        <f>ROUND(L116*K116,2)</f>
        <v>0</v>
      </c>
      <c r="O116" s="221"/>
      <c r="P116" s="221"/>
      <c r="Q116" s="221"/>
      <c r="R116" s="136"/>
      <c r="T116" s="137"/>
      <c r="U116" s="181" t="s">
        <v>42</v>
      </c>
      <c r="V116" s="182">
        <v>0.311</v>
      </c>
      <c r="W116" s="182">
        <f>V116*K116</f>
        <v>0.311</v>
      </c>
      <c r="X116" s="182">
        <v>0</v>
      </c>
      <c r="Y116" s="182">
        <f>X116*K116</f>
        <v>0</v>
      </c>
      <c r="Z116" s="182">
        <v>0</v>
      </c>
      <c r="AA116" s="183">
        <f>Z116*K116</f>
        <v>0</v>
      </c>
      <c r="AR116" s="5" t="s">
        <v>210</v>
      </c>
      <c r="AT116" s="5" t="s">
        <v>143</v>
      </c>
      <c r="AU116" s="5" t="s">
        <v>87</v>
      </c>
      <c r="AY116" s="5" t="s">
        <v>142</v>
      </c>
      <c r="BE116" s="140">
        <f>IF(U116="základní",N116,0)</f>
        <v>0</v>
      </c>
      <c r="BF116" s="140">
        <f>IF(U116="snížená",N116,0)</f>
        <v>0</v>
      </c>
      <c r="BG116" s="140">
        <f>IF(U116="zákl. přenesená",N116,0)</f>
        <v>0</v>
      </c>
      <c r="BH116" s="140">
        <f>IF(U116="sníž. přenesená",N116,0)</f>
        <v>0</v>
      </c>
      <c r="BI116" s="140">
        <f>IF(U116="nulová",N116,0)</f>
        <v>0</v>
      </c>
      <c r="BJ116" s="5" t="s">
        <v>19</v>
      </c>
      <c r="BK116" s="140">
        <f>ROUND(L116*K116,2)</f>
        <v>0</v>
      </c>
      <c r="BL116" s="5" t="s">
        <v>210</v>
      </c>
      <c r="BM116" s="5" t="s">
        <v>354</v>
      </c>
    </row>
    <row r="117" spans="2:65" s="19" customFormat="1" ht="6.95" customHeight="1" x14ac:dyDescent="0.3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7"/>
    </row>
  </sheetData>
  <sheetProtection selectLockedCells="1" selectUnlockedCells="1"/>
  <mergeCells count="61">
    <mergeCell ref="F7:P7"/>
    <mergeCell ref="H1:K1"/>
    <mergeCell ref="C2:Q2"/>
    <mergeCell ref="S2:AC2"/>
    <mergeCell ref="C4:Q4"/>
    <mergeCell ref="F6:P6"/>
    <mergeCell ref="M28:P28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9:P29"/>
    <mergeCell ref="M31:P31"/>
    <mergeCell ref="H33:J33"/>
    <mergeCell ref="M33:P33"/>
    <mergeCell ref="H34:J34"/>
    <mergeCell ref="M34:P34"/>
    <mergeCell ref="M82:P82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F104:P104"/>
    <mergeCell ref="M84:Q84"/>
    <mergeCell ref="M85:Q85"/>
    <mergeCell ref="C87:G87"/>
    <mergeCell ref="N87:Q87"/>
    <mergeCell ref="N89:Q89"/>
    <mergeCell ref="N90:Q90"/>
    <mergeCell ref="N91:Q91"/>
    <mergeCell ref="N93:Q93"/>
    <mergeCell ref="L95:Q95"/>
    <mergeCell ref="C101:Q101"/>
    <mergeCell ref="F103:P103"/>
    <mergeCell ref="F105:P105"/>
    <mergeCell ref="M107:P107"/>
    <mergeCell ref="M109:Q109"/>
    <mergeCell ref="M110:Q110"/>
    <mergeCell ref="F112:I112"/>
    <mergeCell ref="L112:M112"/>
    <mergeCell ref="N112:Q112"/>
    <mergeCell ref="N113:Q113"/>
    <mergeCell ref="N114:Q114"/>
    <mergeCell ref="N115:Q115"/>
    <mergeCell ref="F116:I116"/>
    <mergeCell ref="L116:M116"/>
    <mergeCell ref="N116:Q116"/>
  </mergeCells>
  <pageMargins left="0.58333333333333337" right="0.58333333333333337" top="0.5" bottom="0.6333333333333333" header="0.51180555555555551" footer="0.46666666666666667"/>
  <pageSetup scale="80" firstPageNumber="0" orientation="portrait" horizontalDpi="300" verticalDpi="300"/>
  <headerFooter alignWithMargins="0">
    <oddFooter>&amp;C&amp;"Times New Roman,obyčejné"&amp;12Stránka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17"/>
  <sheetViews>
    <sheetView showGridLines="0" workbookViewId="0">
      <pane ySplit="1" topLeftCell="A98" activePane="bottomLeft" state="frozen"/>
      <selection pane="bottomLeft" activeCell="L116" sqref="L116:M116"/>
    </sheetView>
  </sheetViews>
  <sheetFormatPr defaultColWidth="12" defaultRowHeight="13.5" x14ac:dyDescent="0.3"/>
  <cols>
    <col min="1" max="1" width="9.5" customWidth="1"/>
    <col min="2" max="2" width="1.83203125" customWidth="1"/>
    <col min="3" max="3" width="4.6640625" customWidth="1"/>
    <col min="4" max="4" width="4.83203125" customWidth="1"/>
    <col min="5" max="5" width="19.5" customWidth="1"/>
    <col min="6" max="7" width="12.6640625" customWidth="1"/>
    <col min="8" max="8" width="14.1640625" customWidth="1"/>
    <col min="9" max="9" width="8" customWidth="1"/>
    <col min="10" max="10" width="5.83203125" customWidth="1"/>
    <col min="11" max="11" width="13" customWidth="1"/>
    <col min="12" max="12" width="13.6640625" customWidth="1"/>
    <col min="13" max="14" width="6.83203125" customWidth="1"/>
    <col min="15" max="15" width="2.1640625" customWidth="1"/>
    <col min="16" max="16" width="14.1640625" customWidth="1"/>
    <col min="17" max="17" width="4.6640625" customWidth="1"/>
    <col min="18" max="18" width="1.83203125" customWidth="1"/>
    <col min="19" max="19" width="9.1640625" customWidth="1"/>
    <col min="20" max="28" width="0" hidden="1" customWidth="1"/>
    <col min="29" max="29" width="12.5" customWidth="1"/>
    <col min="30" max="30" width="17" customWidth="1"/>
    <col min="31" max="31" width="18.5" customWidth="1"/>
    <col min="44" max="64" width="0" hidden="1" customWidth="1"/>
  </cols>
  <sheetData>
    <row r="1" spans="1:66" ht="21.75" customHeight="1" x14ac:dyDescent="0.3">
      <c r="A1" s="2"/>
      <c r="B1" s="2"/>
      <c r="C1" s="2"/>
      <c r="D1" s="3" t="s">
        <v>1</v>
      </c>
      <c r="E1" s="2"/>
      <c r="F1" s="2"/>
      <c r="G1" s="2"/>
      <c r="H1" s="249"/>
      <c r="I1" s="249"/>
      <c r="J1" s="249"/>
      <c r="K1" s="249"/>
      <c r="L1" s="2"/>
      <c r="M1" s="2"/>
      <c r="N1" s="2"/>
      <c r="O1" s="3" t="s">
        <v>99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</row>
    <row r="2" spans="1:66" ht="36.950000000000003" customHeight="1" x14ac:dyDescent="0.3">
      <c r="C2" s="217" t="s">
        <v>4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8" t="s">
        <v>5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T2" s="5" t="s">
        <v>94</v>
      </c>
    </row>
    <row r="3" spans="1:66" ht="6.95" customHeight="1" x14ac:dyDescent="0.3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  <c r="AT3" s="5" t="s">
        <v>87</v>
      </c>
    </row>
    <row r="4" spans="1:66" ht="36.950000000000003" customHeight="1" x14ac:dyDescent="0.3">
      <c r="B4" s="9"/>
      <c r="C4" s="212" t="s">
        <v>100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10"/>
      <c r="T4" s="11" t="s">
        <v>10</v>
      </c>
      <c r="AT4" s="5" t="s">
        <v>3</v>
      </c>
    </row>
    <row r="5" spans="1:66" ht="6.95" customHeight="1" x14ac:dyDescent="0.3">
      <c r="B5" s="9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0"/>
    </row>
    <row r="6" spans="1:66" ht="25.35" customHeight="1" x14ac:dyDescent="0.3">
      <c r="B6" s="9"/>
      <c r="C6" s="12"/>
      <c r="D6" s="16" t="s">
        <v>14</v>
      </c>
      <c r="E6" s="12"/>
      <c r="F6" s="239" t="str">
        <f>'Rekapitulace stavby'!K6</f>
        <v>Malá zasedací místnost rektora MU v Brně. Žerotínovo náměstí 617/6</v>
      </c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12"/>
      <c r="R6" s="10"/>
    </row>
    <row r="7" spans="1:66" ht="25.35" customHeight="1" x14ac:dyDescent="0.3">
      <c r="B7" s="9"/>
      <c r="C7" s="12"/>
      <c r="D7" s="16" t="s">
        <v>101</v>
      </c>
      <c r="E7" s="12"/>
      <c r="F7" s="239" t="s">
        <v>102</v>
      </c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12"/>
      <c r="R7" s="10"/>
    </row>
    <row r="8" spans="1:66" s="19" customFormat="1" ht="32.85" customHeight="1" x14ac:dyDescent="0.3">
      <c r="B8" s="20"/>
      <c r="C8" s="21"/>
      <c r="D8" s="15" t="s">
        <v>103</v>
      </c>
      <c r="E8" s="21"/>
      <c r="F8" s="220" t="s">
        <v>355</v>
      </c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1"/>
      <c r="R8" s="22"/>
    </row>
    <row r="9" spans="1:66" s="19" customFormat="1" ht="14.45" customHeight="1" x14ac:dyDescent="0.3">
      <c r="B9" s="20"/>
      <c r="C9" s="21"/>
      <c r="D9" s="16" t="s">
        <v>17</v>
      </c>
      <c r="E9" s="21"/>
      <c r="F9" s="14"/>
      <c r="G9" s="21"/>
      <c r="H9" s="21"/>
      <c r="I9" s="21"/>
      <c r="J9" s="21"/>
      <c r="K9" s="21"/>
      <c r="L9" s="21"/>
      <c r="M9" s="16" t="s">
        <v>18</v>
      </c>
      <c r="N9" s="21"/>
      <c r="O9" s="14"/>
      <c r="P9" s="21"/>
      <c r="Q9" s="21"/>
      <c r="R9" s="22"/>
    </row>
    <row r="10" spans="1:66" s="19" customFormat="1" ht="14.45" customHeight="1" x14ac:dyDescent="0.3">
      <c r="B10" s="20"/>
      <c r="C10" s="21"/>
      <c r="D10" s="16" t="s">
        <v>20</v>
      </c>
      <c r="E10" s="21"/>
      <c r="F10" s="14" t="s">
        <v>21</v>
      </c>
      <c r="G10" s="21"/>
      <c r="H10" s="21"/>
      <c r="I10" s="21"/>
      <c r="J10" s="21"/>
      <c r="K10" s="21"/>
      <c r="L10" s="21"/>
      <c r="M10" s="16" t="s">
        <v>22</v>
      </c>
      <c r="N10" s="21"/>
      <c r="O10" s="240" t="str">
        <f>'Rekapitulace stavby'!AN8</f>
        <v>23.1.2016</v>
      </c>
      <c r="P10" s="240"/>
      <c r="Q10" s="21"/>
      <c r="R10" s="22"/>
    </row>
    <row r="11" spans="1:66" s="19" customFormat="1" ht="10.9" customHeight="1" x14ac:dyDescent="0.3"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2"/>
    </row>
    <row r="12" spans="1:66" s="19" customFormat="1" ht="14.45" customHeight="1" x14ac:dyDescent="0.3">
      <c r="B12" s="20"/>
      <c r="C12" s="21"/>
      <c r="D12" s="16" t="s">
        <v>26</v>
      </c>
      <c r="E12" s="21"/>
      <c r="F12" s="21"/>
      <c r="G12" s="21"/>
      <c r="H12" s="21"/>
      <c r="I12" s="21"/>
      <c r="J12" s="21"/>
      <c r="K12" s="21"/>
      <c r="L12" s="21"/>
      <c r="M12" s="16" t="s">
        <v>27</v>
      </c>
      <c r="N12" s="21"/>
      <c r="O12" s="219"/>
      <c r="P12" s="219"/>
      <c r="Q12" s="21"/>
      <c r="R12" s="22"/>
    </row>
    <row r="13" spans="1:66" s="19" customFormat="1" ht="18" customHeight="1" x14ac:dyDescent="0.3">
      <c r="B13" s="20"/>
      <c r="C13" s="21"/>
      <c r="D13" s="21"/>
      <c r="E13" s="14" t="s">
        <v>28</v>
      </c>
      <c r="F13" s="21"/>
      <c r="G13" s="21"/>
      <c r="H13" s="21"/>
      <c r="I13" s="21"/>
      <c r="J13" s="21"/>
      <c r="K13" s="21"/>
      <c r="L13" s="21"/>
      <c r="M13" s="16" t="s">
        <v>29</v>
      </c>
      <c r="N13" s="21"/>
      <c r="O13" s="219"/>
      <c r="P13" s="219"/>
      <c r="Q13" s="21"/>
      <c r="R13" s="22"/>
    </row>
    <row r="14" spans="1:66" s="19" customFormat="1" ht="6.95" customHeight="1" x14ac:dyDescent="0.3">
      <c r="B14" s="20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2"/>
    </row>
    <row r="15" spans="1:66" s="19" customFormat="1" ht="14.45" customHeight="1" x14ac:dyDescent="0.3">
      <c r="B15" s="20"/>
      <c r="C15" s="21"/>
      <c r="D15" s="16" t="s">
        <v>30</v>
      </c>
      <c r="E15" s="21"/>
      <c r="F15" s="21"/>
      <c r="G15" s="21"/>
      <c r="H15" s="21"/>
      <c r="I15" s="21"/>
      <c r="J15" s="21"/>
      <c r="K15" s="21"/>
      <c r="L15" s="21"/>
      <c r="M15" s="16" t="s">
        <v>27</v>
      </c>
      <c r="N15" s="21"/>
      <c r="O15" s="219"/>
      <c r="P15" s="219"/>
      <c r="Q15" s="21"/>
      <c r="R15" s="22"/>
    </row>
    <row r="16" spans="1:66" s="19" customFormat="1" ht="18" customHeight="1" x14ac:dyDescent="0.3">
      <c r="B16" s="20"/>
      <c r="C16" s="21"/>
      <c r="D16" s="21"/>
      <c r="E16" s="14" t="s">
        <v>31</v>
      </c>
      <c r="F16" s="21"/>
      <c r="G16" s="21"/>
      <c r="H16" s="21"/>
      <c r="I16" s="21"/>
      <c r="J16" s="21"/>
      <c r="K16" s="21"/>
      <c r="L16" s="21"/>
      <c r="M16" s="16" t="s">
        <v>29</v>
      </c>
      <c r="N16" s="21"/>
      <c r="O16" s="219"/>
      <c r="P16" s="219"/>
      <c r="Q16" s="21"/>
      <c r="R16" s="22"/>
    </row>
    <row r="17" spans="2:18" s="19" customFormat="1" ht="6.95" customHeight="1" x14ac:dyDescent="0.3">
      <c r="B17" s="20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2"/>
    </row>
    <row r="18" spans="2:18" s="19" customFormat="1" ht="14.45" customHeight="1" x14ac:dyDescent="0.3">
      <c r="B18" s="20"/>
      <c r="C18" s="21"/>
      <c r="D18" s="16" t="s">
        <v>32</v>
      </c>
      <c r="E18" s="21"/>
      <c r="F18" s="21"/>
      <c r="G18" s="21"/>
      <c r="H18" s="21"/>
      <c r="I18" s="21"/>
      <c r="J18" s="21"/>
      <c r="K18" s="21"/>
      <c r="L18" s="21"/>
      <c r="M18" s="16" t="s">
        <v>27</v>
      </c>
      <c r="N18" s="21"/>
      <c r="O18" s="219"/>
      <c r="P18" s="219"/>
      <c r="Q18" s="21"/>
      <c r="R18" s="22"/>
    </row>
    <row r="19" spans="2:18" s="19" customFormat="1" ht="18" customHeight="1" x14ac:dyDescent="0.3">
      <c r="B19" s="20"/>
      <c r="C19" s="21"/>
      <c r="D19" s="21"/>
      <c r="E19" s="14" t="s">
        <v>33</v>
      </c>
      <c r="F19" s="21"/>
      <c r="G19" s="21"/>
      <c r="H19" s="21"/>
      <c r="I19" s="21"/>
      <c r="J19" s="21"/>
      <c r="K19" s="21"/>
      <c r="L19" s="21"/>
      <c r="M19" s="16" t="s">
        <v>29</v>
      </c>
      <c r="N19" s="21"/>
      <c r="O19" s="219"/>
      <c r="P19" s="219"/>
      <c r="Q19" s="21"/>
      <c r="R19" s="22"/>
    </row>
    <row r="20" spans="2:18" s="19" customFormat="1" ht="6.95" customHeight="1" x14ac:dyDescent="0.3">
      <c r="B20" s="20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2"/>
    </row>
    <row r="21" spans="2:18" s="19" customFormat="1" ht="14.45" customHeight="1" x14ac:dyDescent="0.3">
      <c r="B21" s="20"/>
      <c r="C21" s="21"/>
      <c r="D21" s="16" t="s">
        <v>35</v>
      </c>
      <c r="E21" s="21"/>
      <c r="F21" s="21"/>
      <c r="G21" s="21"/>
      <c r="H21" s="21"/>
      <c r="I21" s="21"/>
      <c r="J21" s="21"/>
      <c r="K21" s="21"/>
      <c r="L21" s="21"/>
      <c r="M21" s="16" t="s">
        <v>27</v>
      </c>
      <c r="N21" s="21"/>
      <c r="O21" s="219" t="str">
        <f>IF('Rekapitulace stavby'!AN19="","",'Rekapitulace stavby'!AN19)</f>
        <v/>
      </c>
      <c r="P21" s="219"/>
      <c r="Q21" s="21"/>
      <c r="R21" s="22"/>
    </row>
    <row r="22" spans="2:18" s="19" customFormat="1" ht="18" customHeight="1" x14ac:dyDescent="0.3">
      <c r="B22" s="20"/>
      <c r="C22" s="21"/>
      <c r="D22" s="21"/>
      <c r="E22" s="14" t="str">
        <f>IF('Rekapitulace stavby'!E20="","",'Rekapitulace stavby'!E20)</f>
        <v>Votavová</v>
      </c>
      <c r="F22" s="21"/>
      <c r="G22" s="21"/>
      <c r="H22" s="21"/>
      <c r="I22" s="21"/>
      <c r="J22" s="21"/>
      <c r="K22" s="21"/>
      <c r="L22" s="21"/>
      <c r="M22" s="16" t="s">
        <v>29</v>
      </c>
      <c r="N22" s="21"/>
      <c r="O22" s="219" t="str">
        <f>IF('Rekapitulace stavby'!AN20="","",'Rekapitulace stavby'!AN20)</f>
        <v/>
      </c>
      <c r="P22" s="219"/>
      <c r="Q22" s="21"/>
      <c r="R22" s="22"/>
    </row>
    <row r="23" spans="2:18" s="19" customFormat="1" ht="6.95" customHeight="1" x14ac:dyDescent="0.3">
      <c r="B23" s="20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2"/>
    </row>
    <row r="24" spans="2:18" s="19" customFormat="1" ht="14.45" customHeight="1" x14ac:dyDescent="0.3">
      <c r="B24" s="20"/>
      <c r="C24" s="21"/>
      <c r="D24" s="16" t="s">
        <v>37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2"/>
    </row>
    <row r="25" spans="2:18" s="19" customFormat="1" ht="20.45" customHeight="1" x14ac:dyDescent="0.3">
      <c r="B25" s="20"/>
      <c r="C25" s="21"/>
      <c r="D25" s="21"/>
      <c r="E25" s="216"/>
      <c r="F25" s="216"/>
      <c r="G25" s="216"/>
      <c r="H25" s="216"/>
      <c r="I25" s="216"/>
      <c r="J25" s="216"/>
      <c r="K25" s="216"/>
      <c r="L25" s="216"/>
      <c r="M25" s="21"/>
      <c r="N25" s="21"/>
      <c r="O25" s="21"/>
      <c r="P25" s="21"/>
      <c r="Q25" s="21"/>
      <c r="R25" s="22"/>
    </row>
    <row r="26" spans="2:18" s="19" customFormat="1" ht="6.95" customHeight="1" x14ac:dyDescent="0.3"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2"/>
    </row>
    <row r="27" spans="2:18" s="19" customFormat="1" ht="6.95" customHeight="1" x14ac:dyDescent="0.3">
      <c r="B27" s="20"/>
      <c r="C27" s="21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21"/>
      <c r="R27" s="22"/>
    </row>
    <row r="28" spans="2:18" s="19" customFormat="1" ht="14.45" customHeight="1" x14ac:dyDescent="0.3">
      <c r="B28" s="20"/>
      <c r="C28" s="21"/>
      <c r="D28" s="96" t="s">
        <v>105</v>
      </c>
      <c r="E28" s="21"/>
      <c r="F28" s="21"/>
      <c r="G28" s="21"/>
      <c r="H28" s="21"/>
      <c r="I28" s="21"/>
      <c r="J28" s="21"/>
      <c r="K28" s="21"/>
      <c r="L28" s="21"/>
      <c r="M28" s="214">
        <f>N89</f>
        <v>0</v>
      </c>
      <c r="N28" s="214"/>
      <c r="O28" s="214"/>
      <c r="P28" s="214"/>
      <c r="Q28" s="21"/>
      <c r="R28" s="22"/>
    </row>
    <row r="29" spans="2:18" s="19" customFormat="1" ht="14.45" customHeight="1" x14ac:dyDescent="0.3">
      <c r="B29" s="20"/>
      <c r="C29" s="21"/>
      <c r="D29" s="18" t="s">
        <v>106</v>
      </c>
      <c r="E29" s="21"/>
      <c r="F29" s="21"/>
      <c r="G29" s="21"/>
      <c r="H29" s="21"/>
      <c r="I29" s="21"/>
      <c r="J29" s="21"/>
      <c r="K29" s="21"/>
      <c r="L29" s="21"/>
      <c r="M29" s="214">
        <f>N93</f>
        <v>0</v>
      </c>
      <c r="N29" s="214"/>
      <c r="O29" s="214"/>
      <c r="P29" s="214"/>
      <c r="Q29" s="21"/>
      <c r="R29" s="22"/>
    </row>
    <row r="30" spans="2:18" s="19" customFormat="1" ht="6.95" customHeight="1" x14ac:dyDescent="0.3">
      <c r="B30" s="20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2"/>
    </row>
    <row r="31" spans="2:18" s="19" customFormat="1" ht="25.35" customHeight="1" x14ac:dyDescent="0.3">
      <c r="B31" s="20"/>
      <c r="C31" s="21"/>
      <c r="D31" s="97" t="s">
        <v>40</v>
      </c>
      <c r="E31" s="21"/>
      <c r="F31" s="21"/>
      <c r="G31" s="21"/>
      <c r="H31" s="21"/>
      <c r="I31" s="21"/>
      <c r="J31" s="21"/>
      <c r="K31" s="21"/>
      <c r="L31" s="21"/>
      <c r="M31" s="248">
        <f>ROUND(M28+M29,2)</f>
        <v>0</v>
      </c>
      <c r="N31" s="248"/>
      <c r="O31" s="248"/>
      <c r="P31" s="248"/>
      <c r="Q31" s="21"/>
      <c r="R31" s="22"/>
    </row>
    <row r="32" spans="2:18" s="19" customFormat="1" ht="6.95" customHeight="1" x14ac:dyDescent="0.3">
      <c r="B32" s="20"/>
      <c r="C32" s="21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21"/>
      <c r="R32" s="22"/>
    </row>
    <row r="33" spans="2:18" s="19" customFormat="1" ht="14.45" customHeight="1" x14ac:dyDescent="0.3">
      <c r="B33" s="20"/>
      <c r="C33" s="21"/>
      <c r="D33" s="28" t="s">
        <v>41</v>
      </c>
      <c r="E33" s="28" t="s">
        <v>42</v>
      </c>
      <c r="F33" s="29">
        <v>0.21</v>
      </c>
      <c r="G33" s="98" t="s">
        <v>43</v>
      </c>
      <c r="H33" s="247">
        <f>ROUND((SUM(BE93:BE94)+SUM(BE113:BE116)),2)</f>
        <v>0</v>
      </c>
      <c r="I33" s="247"/>
      <c r="J33" s="247"/>
      <c r="K33" s="21"/>
      <c r="L33" s="21"/>
      <c r="M33" s="247">
        <f>ROUND(ROUND((SUM(BE93:BE94)+SUM(BE113:BE116)),2)*F33,2)</f>
        <v>0</v>
      </c>
      <c r="N33" s="247"/>
      <c r="O33" s="247"/>
      <c r="P33" s="247"/>
      <c r="Q33" s="21"/>
      <c r="R33" s="22"/>
    </row>
    <row r="34" spans="2:18" s="19" customFormat="1" ht="14.45" customHeight="1" x14ac:dyDescent="0.3">
      <c r="B34" s="20"/>
      <c r="C34" s="21"/>
      <c r="D34" s="21"/>
      <c r="E34" s="28" t="s">
        <v>44</v>
      </c>
      <c r="F34" s="29">
        <v>0.15</v>
      </c>
      <c r="G34" s="98" t="s">
        <v>43</v>
      </c>
      <c r="H34" s="247">
        <f>ROUND((SUM(BF93:BF94)+SUM(BF113:BF116)),2)</f>
        <v>0</v>
      </c>
      <c r="I34" s="247"/>
      <c r="J34" s="247"/>
      <c r="K34" s="21"/>
      <c r="L34" s="21"/>
      <c r="M34" s="247">
        <f>ROUND(ROUND((SUM(BF93:BF94)+SUM(BF113:BF116)),2)*F34,2)</f>
        <v>0</v>
      </c>
      <c r="N34" s="247"/>
      <c r="O34" s="247"/>
      <c r="P34" s="247"/>
      <c r="Q34" s="21"/>
      <c r="R34" s="22"/>
    </row>
    <row r="35" spans="2:18" s="19" customFormat="1" ht="14.45" hidden="1" customHeight="1" x14ac:dyDescent="0.3">
      <c r="B35" s="20"/>
      <c r="C35" s="21"/>
      <c r="D35" s="21"/>
      <c r="E35" s="28" t="s">
        <v>45</v>
      </c>
      <c r="F35" s="29">
        <v>0.21</v>
      </c>
      <c r="G35" s="98" t="s">
        <v>43</v>
      </c>
      <c r="H35" s="247">
        <f>ROUND((SUM(BG93:BG94)+SUM(BG113:BG116)),2)</f>
        <v>0</v>
      </c>
      <c r="I35" s="247"/>
      <c r="J35" s="247"/>
      <c r="K35" s="21"/>
      <c r="L35" s="21"/>
      <c r="M35" s="247">
        <v>0</v>
      </c>
      <c r="N35" s="247"/>
      <c r="O35" s="247"/>
      <c r="P35" s="247"/>
      <c r="Q35" s="21"/>
      <c r="R35" s="22"/>
    </row>
    <row r="36" spans="2:18" s="19" customFormat="1" ht="14.45" hidden="1" customHeight="1" x14ac:dyDescent="0.3">
      <c r="B36" s="20"/>
      <c r="C36" s="21"/>
      <c r="D36" s="21"/>
      <c r="E36" s="28" t="s">
        <v>46</v>
      </c>
      <c r="F36" s="29">
        <v>0.15</v>
      </c>
      <c r="G36" s="98" t="s">
        <v>43</v>
      </c>
      <c r="H36" s="247">
        <f>ROUND((SUM(BH93:BH94)+SUM(BH113:BH116)),2)</f>
        <v>0</v>
      </c>
      <c r="I36" s="247"/>
      <c r="J36" s="247"/>
      <c r="K36" s="21"/>
      <c r="L36" s="21"/>
      <c r="M36" s="247">
        <v>0</v>
      </c>
      <c r="N36" s="247"/>
      <c r="O36" s="247"/>
      <c r="P36" s="247"/>
      <c r="Q36" s="21"/>
      <c r="R36" s="22"/>
    </row>
    <row r="37" spans="2:18" s="19" customFormat="1" ht="14.45" hidden="1" customHeight="1" x14ac:dyDescent="0.3">
      <c r="B37" s="20"/>
      <c r="C37" s="21"/>
      <c r="D37" s="21"/>
      <c r="E37" s="28" t="s">
        <v>47</v>
      </c>
      <c r="F37" s="29">
        <v>0</v>
      </c>
      <c r="G37" s="98" t="s">
        <v>43</v>
      </c>
      <c r="H37" s="247">
        <f>ROUND((SUM(BI93:BI94)+SUM(BI113:BI116)),2)</f>
        <v>0</v>
      </c>
      <c r="I37" s="247"/>
      <c r="J37" s="247"/>
      <c r="K37" s="21"/>
      <c r="L37" s="21"/>
      <c r="M37" s="247">
        <v>0</v>
      </c>
      <c r="N37" s="247"/>
      <c r="O37" s="247"/>
      <c r="P37" s="247"/>
      <c r="Q37" s="21"/>
      <c r="R37" s="22"/>
    </row>
    <row r="38" spans="2:18" s="19" customFormat="1" ht="6.95" customHeight="1" x14ac:dyDescent="0.3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2"/>
    </row>
    <row r="39" spans="2:18" s="19" customFormat="1" ht="25.35" customHeight="1" x14ac:dyDescent="0.3">
      <c r="B39" s="20"/>
      <c r="C39" s="32"/>
      <c r="D39" s="33" t="s">
        <v>48</v>
      </c>
      <c r="E39" s="34"/>
      <c r="F39" s="34"/>
      <c r="G39" s="99" t="s">
        <v>49</v>
      </c>
      <c r="H39" s="35" t="s">
        <v>50</v>
      </c>
      <c r="I39" s="34"/>
      <c r="J39" s="34"/>
      <c r="K39" s="34"/>
      <c r="L39" s="211">
        <f>SUM(M31:M37)</f>
        <v>0</v>
      </c>
      <c r="M39" s="211"/>
      <c r="N39" s="211"/>
      <c r="O39" s="211"/>
      <c r="P39" s="211"/>
      <c r="Q39" s="32"/>
      <c r="R39" s="22"/>
    </row>
    <row r="40" spans="2:18" s="19" customFormat="1" ht="14.45" customHeight="1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2"/>
    </row>
    <row r="41" spans="2:18" s="19" customFormat="1" ht="14.45" customHeight="1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9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0"/>
    </row>
    <row r="43" spans="2:18" x14ac:dyDescent="0.3">
      <c r="B43" s="9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0"/>
    </row>
    <row r="44" spans="2:18" x14ac:dyDescent="0.3">
      <c r="B44" s="9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0"/>
    </row>
    <row r="45" spans="2:18" x14ac:dyDescent="0.3">
      <c r="B45" s="9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0"/>
    </row>
    <row r="46" spans="2:18" x14ac:dyDescent="0.3">
      <c r="B46" s="9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0"/>
    </row>
    <row r="47" spans="2:18" x14ac:dyDescent="0.3">
      <c r="B47" s="9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0"/>
    </row>
    <row r="48" spans="2:18" x14ac:dyDescent="0.3">
      <c r="B48" s="9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0"/>
    </row>
    <row r="49" spans="2:18" x14ac:dyDescent="0.3">
      <c r="B49" s="9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0"/>
    </row>
    <row r="50" spans="2:18" s="19" customFormat="1" ht="15" x14ac:dyDescent="0.3">
      <c r="B50" s="20"/>
      <c r="C50" s="21"/>
      <c r="D50" s="36" t="s">
        <v>51</v>
      </c>
      <c r="E50" s="37"/>
      <c r="F50" s="37"/>
      <c r="G50" s="37"/>
      <c r="H50" s="38"/>
      <c r="I50" s="21"/>
      <c r="J50" s="36" t="s">
        <v>52</v>
      </c>
      <c r="K50" s="37"/>
      <c r="L50" s="37"/>
      <c r="M50" s="37"/>
      <c r="N50" s="37"/>
      <c r="O50" s="37"/>
      <c r="P50" s="38"/>
      <c r="Q50" s="21"/>
      <c r="R50" s="22"/>
    </row>
    <row r="51" spans="2:18" x14ac:dyDescent="0.3">
      <c r="B51" s="9"/>
      <c r="C51" s="12"/>
      <c r="D51" s="39"/>
      <c r="E51" s="12"/>
      <c r="F51" s="12"/>
      <c r="G51" s="12"/>
      <c r="H51" s="40"/>
      <c r="I51" s="12"/>
      <c r="J51" s="39"/>
      <c r="K51" s="12"/>
      <c r="L51" s="12"/>
      <c r="M51" s="12"/>
      <c r="N51" s="12"/>
      <c r="O51" s="12"/>
      <c r="P51" s="40"/>
      <c r="Q51" s="12"/>
      <c r="R51" s="10"/>
    </row>
    <row r="52" spans="2:18" x14ac:dyDescent="0.3">
      <c r="B52" s="9"/>
      <c r="C52" s="12"/>
      <c r="D52" s="39"/>
      <c r="E52" s="12"/>
      <c r="F52" s="12"/>
      <c r="G52" s="12"/>
      <c r="H52" s="40"/>
      <c r="I52" s="12"/>
      <c r="J52" s="39"/>
      <c r="K52" s="12"/>
      <c r="L52" s="12"/>
      <c r="M52" s="12"/>
      <c r="N52" s="12"/>
      <c r="O52" s="12"/>
      <c r="P52" s="40"/>
      <c r="Q52" s="12"/>
      <c r="R52" s="10"/>
    </row>
    <row r="53" spans="2:18" x14ac:dyDescent="0.3">
      <c r="B53" s="9"/>
      <c r="C53" s="12"/>
      <c r="D53" s="39"/>
      <c r="E53" s="12"/>
      <c r="F53" s="12"/>
      <c r="G53" s="12"/>
      <c r="H53" s="40"/>
      <c r="I53" s="12"/>
      <c r="J53" s="39"/>
      <c r="K53" s="12"/>
      <c r="L53" s="12"/>
      <c r="M53" s="12"/>
      <c r="N53" s="12"/>
      <c r="O53" s="12"/>
      <c r="P53" s="40"/>
      <c r="Q53" s="12"/>
      <c r="R53" s="10"/>
    </row>
    <row r="54" spans="2:18" x14ac:dyDescent="0.3">
      <c r="B54" s="9"/>
      <c r="C54" s="12"/>
      <c r="D54" s="39"/>
      <c r="E54" s="12"/>
      <c r="F54" s="12"/>
      <c r="G54" s="12"/>
      <c r="H54" s="40"/>
      <c r="I54" s="12"/>
      <c r="J54" s="39"/>
      <c r="K54" s="12"/>
      <c r="L54" s="12"/>
      <c r="M54" s="12"/>
      <c r="N54" s="12"/>
      <c r="O54" s="12"/>
      <c r="P54" s="40"/>
      <c r="Q54" s="12"/>
      <c r="R54" s="10"/>
    </row>
    <row r="55" spans="2:18" x14ac:dyDescent="0.3">
      <c r="B55" s="9"/>
      <c r="C55" s="12"/>
      <c r="D55" s="39"/>
      <c r="E55" s="12"/>
      <c r="F55" s="12"/>
      <c r="G55" s="12"/>
      <c r="H55" s="40"/>
      <c r="I55" s="12"/>
      <c r="J55" s="39"/>
      <c r="K55" s="12"/>
      <c r="L55" s="12"/>
      <c r="M55" s="12"/>
      <c r="N55" s="12"/>
      <c r="O55" s="12"/>
      <c r="P55" s="40"/>
      <c r="Q55" s="12"/>
      <c r="R55" s="10"/>
    </row>
    <row r="56" spans="2:18" x14ac:dyDescent="0.3">
      <c r="B56" s="9"/>
      <c r="C56" s="12"/>
      <c r="D56" s="39"/>
      <c r="E56" s="12"/>
      <c r="F56" s="12"/>
      <c r="G56" s="12"/>
      <c r="H56" s="40"/>
      <c r="I56" s="12"/>
      <c r="J56" s="39"/>
      <c r="K56" s="12"/>
      <c r="L56" s="12"/>
      <c r="M56" s="12"/>
      <c r="N56" s="12"/>
      <c r="O56" s="12"/>
      <c r="P56" s="40"/>
      <c r="Q56" s="12"/>
      <c r="R56" s="10"/>
    </row>
    <row r="57" spans="2:18" x14ac:dyDescent="0.3">
      <c r="B57" s="9"/>
      <c r="C57" s="12"/>
      <c r="D57" s="39"/>
      <c r="E57" s="12"/>
      <c r="F57" s="12"/>
      <c r="G57" s="12"/>
      <c r="H57" s="40"/>
      <c r="I57" s="12"/>
      <c r="J57" s="39"/>
      <c r="K57" s="12"/>
      <c r="L57" s="12"/>
      <c r="M57" s="12"/>
      <c r="N57" s="12"/>
      <c r="O57" s="12"/>
      <c r="P57" s="40"/>
      <c r="Q57" s="12"/>
      <c r="R57" s="10"/>
    </row>
    <row r="58" spans="2:18" x14ac:dyDescent="0.3">
      <c r="B58" s="9"/>
      <c r="C58" s="12"/>
      <c r="D58" s="39"/>
      <c r="E58" s="12"/>
      <c r="F58" s="12"/>
      <c r="G58" s="12"/>
      <c r="H58" s="40"/>
      <c r="I58" s="12"/>
      <c r="J58" s="39"/>
      <c r="K58" s="12"/>
      <c r="L58" s="12"/>
      <c r="M58" s="12"/>
      <c r="N58" s="12"/>
      <c r="O58" s="12"/>
      <c r="P58" s="40"/>
      <c r="Q58" s="12"/>
      <c r="R58" s="10"/>
    </row>
    <row r="59" spans="2:18" s="19" customFormat="1" ht="15" x14ac:dyDescent="0.3">
      <c r="B59" s="20"/>
      <c r="C59" s="21"/>
      <c r="D59" s="41" t="s">
        <v>53</v>
      </c>
      <c r="E59" s="42"/>
      <c r="F59" s="42"/>
      <c r="G59" s="43" t="s">
        <v>54</v>
      </c>
      <c r="H59" s="44"/>
      <c r="I59" s="21"/>
      <c r="J59" s="41" t="s">
        <v>53</v>
      </c>
      <c r="K59" s="42"/>
      <c r="L59" s="42"/>
      <c r="M59" s="42"/>
      <c r="N59" s="43" t="s">
        <v>54</v>
      </c>
      <c r="O59" s="42"/>
      <c r="P59" s="44"/>
      <c r="Q59" s="21"/>
      <c r="R59" s="22"/>
    </row>
    <row r="60" spans="2:18" x14ac:dyDescent="0.3">
      <c r="B60" s="9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0"/>
    </row>
    <row r="61" spans="2:18" s="19" customFormat="1" ht="15" x14ac:dyDescent="0.3">
      <c r="B61" s="20"/>
      <c r="C61" s="21"/>
      <c r="D61" s="36" t="s">
        <v>55</v>
      </c>
      <c r="E61" s="37"/>
      <c r="F61" s="37"/>
      <c r="G61" s="37"/>
      <c r="H61" s="38"/>
      <c r="I61" s="21"/>
      <c r="J61" s="36" t="s">
        <v>56</v>
      </c>
      <c r="K61" s="37"/>
      <c r="L61" s="37"/>
      <c r="M61" s="37"/>
      <c r="N61" s="37"/>
      <c r="O61" s="37"/>
      <c r="P61" s="38"/>
      <c r="Q61" s="21"/>
      <c r="R61" s="22"/>
    </row>
    <row r="62" spans="2:18" x14ac:dyDescent="0.3">
      <c r="B62" s="9"/>
      <c r="C62" s="12"/>
      <c r="D62" s="39"/>
      <c r="E62" s="12"/>
      <c r="F62" s="12"/>
      <c r="G62" s="12"/>
      <c r="H62" s="40"/>
      <c r="I62" s="12"/>
      <c r="J62" s="39"/>
      <c r="K62" s="12"/>
      <c r="L62" s="12"/>
      <c r="M62" s="12"/>
      <c r="N62" s="12"/>
      <c r="O62" s="12"/>
      <c r="P62" s="40"/>
      <c r="Q62" s="12"/>
      <c r="R62" s="10"/>
    </row>
    <row r="63" spans="2:18" x14ac:dyDescent="0.3">
      <c r="B63" s="9"/>
      <c r="C63" s="12"/>
      <c r="D63" s="39"/>
      <c r="E63" s="12"/>
      <c r="F63" s="12"/>
      <c r="G63" s="12"/>
      <c r="H63" s="40"/>
      <c r="I63" s="12"/>
      <c r="J63" s="39"/>
      <c r="K63" s="12"/>
      <c r="L63" s="12"/>
      <c r="M63" s="12"/>
      <c r="N63" s="12"/>
      <c r="O63" s="12"/>
      <c r="P63" s="40"/>
      <c r="Q63" s="12"/>
      <c r="R63" s="10"/>
    </row>
    <row r="64" spans="2:18" x14ac:dyDescent="0.3">
      <c r="B64" s="9"/>
      <c r="C64" s="12"/>
      <c r="D64" s="39"/>
      <c r="E64" s="12"/>
      <c r="F64" s="12"/>
      <c r="G64" s="12"/>
      <c r="H64" s="40"/>
      <c r="I64" s="12"/>
      <c r="J64" s="39"/>
      <c r="K64" s="12"/>
      <c r="L64" s="12"/>
      <c r="M64" s="12"/>
      <c r="N64" s="12"/>
      <c r="O64" s="12"/>
      <c r="P64" s="40"/>
      <c r="Q64" s="12"/>
      <c r="R64" s="10"/>
    </row>
    <row r="65" spans="2:18" x14ac:dyDescent="0.3">
      <c r="B65" s="9"/>
      <c r="C65" s="12"/>
      <c r="D65" s="39"/>
      <c r="E65" s="12"/>
      <c r="F65" s="12"/>
      <c r="G65" s="12"/>
      <c r="H65" s="40"/>
      <c r="I65" s="12"/>
      <c r="J65" s="39"/>
      <c r="K65" s="12"/>
      <c r="L65" s="12"/>
      <c r="M65" s="12"/>
      <c r="N65" s="12"/>
      <c r="O65" s="12"/>
      <c r="P65" s="40"/>
      <c r="Q65" s="12"/>
      <c r="R65" s="10"/>
    </row>
    <row r="66" spans="2:18" x14ac:dyDescent="0.3">
      <c r="B66" s="9"/>
      <c r="C66" s="12"/>
      <c r="D66" s="39"/>
      <c r="E66" s="12"/>
      <c r="F66" s="12"/>
      <c r="G66" s="12"/>
      <c r="H66" s="40"/>
      <c r="I66" s="12"/>
      <c r="J66" s="39"/>
      <c r="K66" s="12"/>
      <c r="L66" s="12"/>
      <c r="M66" s="12"/>
      <c r="N66" s="12"/>
      <c r="O66" s="12"/>
      <c r="P66" s="40"/>
      <c r="Q66" s="12"/>
      <c r="R66" s="10"/>
    </row>
    <row r="67" spans="2:18" x14ac:dyDescent="0.3">
      <c r="B67" s="9"/>
      <c r="C67" s="12"/>
      <c r="D67" s="39"/>
      <c r="E67" s="12"/>
      <c r="F67" s="12"/>
      <c r="G67" s="12"/>
      <c r="H67" s="40"/>
      <c r="I67" s="12"/>
      <c r="J67" s="39"/>
      <c r="K67" s="12"/>
      <c r="L67" s="12"/>
      <c r="M67" s="12"/>
      <c r="N67" s="12"/>
      <c r="O67" s="12"/>
      <c r="P67" s="40"/>
      <c r="Q67" s="12"/>
      <c r="R67" s="10"/>
    </row>
    <row r="68" spans="2:18" x14ac:dyDescent="0.3">
      <c r="B68" s="9"/>
      <c r="C68" s="12"/>
      <c r="D68" s="39"/>
      <c r="E68" s="12"/>
      <c r="F68" s="12"/>
      <c r="G68" s="12"/>
      <c r="H68" s="40"/>
      <c r="I68" s="12"/>
      <c r="J68" s="39"/>
      <c r="K68" s="12"/>
      <c r="L68" s="12"/>
      <c r="M68" s="12"/>
      <c r="N68" s="12"/>
      <c r="O68" s="12"/>
      <c r="P68" s="40"/>
      <c r="Q68" s="12"/>
      <c r="R68" s="10"/>
    </row>
    <row r="69" spans="2:18" x14ac:dyDescent="0.3">
      <c r="B69" s="9"/>
      <c r="C69" s="12"/>
      <c r="D69" s="39"/>
      <c r="E69" s="12"/>
      <c r="F69" s="12"/>
      <c r="G69" s="12"/>
      <c r="H69" s="40"/>
      <c r="I69" s="12"/>
      <c r="J69" s="39"/>
      <c r="K69" s="12"/>
      <c r="L69" s="12"/>
      <c r="M69" s="12"/>
      <c r="N69" s="12"/>
      <c r="O69" s="12"/>
      <c r="P69" s="40"/>
      <c r="Q69" s="12"/>
      <c r="R69" s="10"/>
    </row>
    <row r="70" spans="2:18" s="19" customFormat="1" ht="15" x14ac:dyDescent="0.3">
      <c r="B70" s="20"/>
      <c r="C70" s="21"/>
      <c r="D70" s="41" t="s">
        <v>53</v>
      </c>
      <c r="E70" s="42"/>
      <c r="F70" s="42"/>
      <c r="G70" s="43" t="s">
        <v>54</v>
      </c>
      <c r="H70" s="44"/>
      <c r="I70" s="21"/>
      <c r="J70" s="41" t="s">
        <v>53</v>
      </c>
      <c r="K70" s="42"/>
      <c r="L70" s="42"/>
      <c r="M70" s="42"/>
      <c r="N70" s="43" t="s">
        <v>54</v>
      </c>
      <c r="O70" s="42"/>
      <c r="P70" s="44"/>
      <c r="Q70" s="21"/>
      <c r="R70" s="22"/>
    </row>
    <row r="71" spans="2:18" s="19" customFormat="1" ht="34.9" customHeight="1" x14ac:dyDescent="0.3"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7"/>
    </row>
    <row r="75" spans="2:18" s="19" customFormat="1" ht="6.95" customHeight="1" x14ac:dyDescent="0.3"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50"/>
    </row>
    <row r="76" spans="2:18" s="19" customFormat="1" ht="36.950000000000003" customHeight="1" x14ac:dyDescent="0.3">
      <c r="B76" s="20"/>
      <c r="C76" s="212" t="s">
        <v>107</v>
      </c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22"/>
    </row>
    <row r="77" spans="2:18" s="19" customFormat="1" ht="6.95" customHeight="1" x14ac:dyDescent="0.3">
      <c r="B77" s="20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2"/>
    </row>
    <row r="78" spans="2:18" s="19" customFormat="1" ht="30" customHeight="1" x14ac:dyDescent="0.3">
      <c r="B78" s="20"/>
      <c r="C78" s="16" t="s">
        <v>14</v>
      </c>
      <c r="D78" s="21"/>
      <c r="E78" s="21"/>
      <c r="F78" s="239" t="str">
        <f>F6</f>
        <v>Malá zasedací místnost rektora MU v Brně. Žerotínovo náměstí 617/6</v>
      </c>
      <c r="G78" s="239"/>
      <c r="H78" s="239"/>
      <c r="I78" s="239"/>
      <c r="J78" s="239"/>
      <c r="K78" s="239"/>
      <c r="L78" s="239"/>
      <c r="M78" s="239"/>
      <c r="N78" s="239"/>
      <c r="O78" s="239"/>
      <c r="P78" s="239"/>
      <c r="Q78" s="21"/>
      <c r="R78" s="22"/>
    </row>
    <row r="79" spans="2:18" ht="30" customHeight="1" x14ac:dyDescent="0.3">
      <c r="B79" s="9"/>
      <c r="C79" s="16" t="s">
        <v>101</v>
      </c>
      <c r="D79" s="12"/>
      <c r="E79" s="12"/>
      <c r="F79" s="239" t="s">
        <v>102</v>
      </c>
      <c r="G79" s="239"/>
      <c r="H79" s="239"/>
      <c r="I79" s="239"/>
      <c r="J79" s="239"/>
      <c r="K79" s="239"/>
      <c r="L79" s="239"/>
      <c r="M79" s="239"/>
      <c r="N79" s="239"/>
      <c r="O79" s="239"/>
      <c r="P79" s="239"/>
      <c r="Q79" s="12"/>
      <c r="R79" s="10"/>
    </row>
    <row r="80" spans="2:18" s="19" customFormat="1" ht="36.950000000000003" customHeight="1" x14ac:dyDescent="0.3">
      <c r="B80" s="20"/>
      <c r="C80" s="57" t="s">
        <v>103</v>
      </c>
      <c r="D80" s="21"/>
      <c r="E80" s="21"/>
      <c r="F80" s="213" t="str">
        <f>F8</f>
        <v>16-SO 011-01.3 - Silnoproud</v>
      </c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"/>
      <c r="R80" s="22"/>
    </row>
    <row r="81" spans="2:47" s="19" customFormat="1" ht="6.95" customHeight="1" x14ac:dyDescent="0.3">
      <c r="B81" s="20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2"/>
    </row>
    <row r="82" spans="2:47" s="19" customFormat="1" ht="18" customHeight="1" x14ac:dyDescent="0.3">
      <c r="B82" s="20"/>
      <c r="C82" s="16" t="s">
        <v>20</v>
      </c>
      <c r="D82" s="21"/>
      <c r="E82" s="21"/>
      <c r="F82" s="14" t="str">
        <f>F10</f>
        <v>Brno</v>
      </c>
      <c r="G82" s="21"/>
      <c r="H82" s="21"/>
      <c r="I82" s="21"/>
      <c r="J82" s="21"/>
      <c r="K82" s="16" t="s">
        <v>22</v>
      </c>
      <c r="L82" s="21"/>
      <c r="M82" s="240" t="str">
        <f>IF(O10="","",O10)</f>
        <v>23.1.2016</v>
      </c>
      <c r="N82" s="240"/>
      <c r="O82" s="240"/>
      <c r="P82" s="240"/>
      <c r="Q82" s="21"/>
      <c r="R82" s="22"/>
    </row>
    <row r="83" spans="2:47" s="19" customFormat="1" ht="6.95" customHeight="1" x14ac:dyDescent="0.3">
      <c r="B83" s="20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2"/>
    </row>
    <row r="84" spans="2:47" s="19" customFormat="1" ht="15" x14ac:dyDescent="0.3">
      <c r="B84" s="20"/>
      <c r="C84" s="16" t="s">
        <v>26</v>
      </c>
      <c r="D84" s="21"/>
      <c r="E84" s="21"/>
      <c r="F84" s="14" t="str">
        <f>E13</f>
        <v>Masarykova Univerzita v Brně</v>
      </c>
      <c r="G84" s="21"/>
      <c r="H84" s="21"/>
      <c r="I84" s="21"/>
      <c r="J84" s="21"/>
      <c r="K84" s="16" t="s">
        <v>32</v>
      </c>
      <c r="L84" s="21"/>
      <c r="M84" s="219" t="str">
        <f>E19</f>
        <v>akad. arch. Ladislav Kuba</v>
      </c>
      <c r="N84" s="219"/>
      <c r="O84" s="219"/>
      <c r="P84" s="219"/>
      <c r="Q84" s="219"/>
      <c r="R84" s="22"/>
    </row>
    <row r="85" spans="2:47" s="19" customFormat="1" ht="14.45" customHeight="1" x14ac:dyDescent="0.3">
      <c r="B85" s="20"/>
      <c r="C85" s="16" t="s">
        <v>30</v>
      </c>
      <c r="D85" s="21"/>
      <c r="E85" s="21"/>
      <c r="F85" s="14" t="str">
        <f>IF(E16="","",E16)</f>
        <v>dle výběru investora</v>
      </c>
      <c r="G85" s="21"/>
      <c r="H85" s="21"/>
      <c r="I85" s="21"/>
      <c r="J85" s="21"/>
      <c r="K85" s="16" t="s">
        <v>35</v>
      </c>
      <c r="L85" s="21"/>
      <c r="M85" s="219" t="str">
        <f>E22</f>
        <v>Votavová</v>
      </c>
      <c r="N85" s="219"/>
      <c r="O85" s="219"/>
      <c r="P85" s="219"/>
      <c r="Q85" s="219"/>
      <c r="R85" s="22"/>
    </row>
    <row r="86" spans="2:47" s="19" customFormat="1" ht="10.35" customHeight="1" x14ac:dyDescent="0.3">
      <c r="B86" s="20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2"/>
    </row>
    <row r="87" spans="2:47" s="19" customFormat="1" ht="29.25" customHeight="1" x14ac:dyDescent="0.3">
      <c r="B87" s="20"/>
      <c r="C87" s="246" t="s">
        <v>108</v>
      </c>
      <c r="D87" s="246"/>
      <c r="E87" s="246"/>
      <c r="F87" s="246"/>
      <c r="G87" s="246"/>
      <c r="H87" s="32"/>
      <c r="I87" s="32"/>
      <c r="J87" s="32"/>
      <c r="K87" s="32"/>
      <c r="L87" s="32"/>
      <c r="M87" s="32"/>
      <c r="N87" s="246" t="s">
        <v>109</v>
      </c>
      <c r="O87" s="246"/>
      <c r="P87" s="246"/>
      <c r="Q87" s="246"/>
      <c r="R87" s="22"/>
    </row>
    <row r="88" spans="2:47" s="19" customFormat="1" ht="10.35" customHeight="1" x14ac:dyDescent="0.3">
      <c r="B88" s="20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2"/>
    </row>
    <row r="89" spans="2:47" s="19" customFormat="1" ht="29.25" customHeight="1" x14ac:dyDescent="0.3">
      <c r="B89" s="20"/>
      <c r="C89" s="67" t="s">
        <v>110</v>
      </c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195">
        <f>N113</f>
        <v>0</v>
      </c>
      <c r="O89" s="195"/>
      <c r="P89" s="195"/>
      <c r="Q89" s="195"/>
      <c r="R89" s="22"/>
      <c r="AU89" s="5" t="s">
        <v>111</v>
      </c>
    </row>
    <row r="90" spans="2:47" s="100" customFormat="1" ht="24.95" customHeight="1" x14ac:dyDescent="0.3">
      <c r="B90" s="101"/>
      <c r="C90" s="102"/>
      <c r="D90" s="103" t="s">
        <v>356</v>
      </c>
      <c r="E90" s="102"/>
      <c r="F90" s="102"/>
      <c r="G90" s="102"/>
      <c r="H90" s="102"/>
      <c r="I90" s="102"/>
      <c r="J90" s="102"/>
      <c r="K90" s="102"/>
      <c r="L90" s="102"/>
      <c r="M90" s="102"/>
      <c r="N90" s="245">
        <f>N114</f>
        <v>0</v>
      </c>
      <c r="O90" s="245"/>
      <c r="P90" s="245"/>
      <c r="Q90" s="245"/>
      <c r="R90" s="104"/>
    </row>
    <row r="91" spans="2:47" s="105" customFormat="1" ht="19.899999999999999" customHeight="1" x14ac:dyDescent="0.3">
      <c r="B91" s="106"/>
      <c r="C91" s="87"/>
      <c r="D91" s="107" t="s">
        <v>357</v>
      </c>
      <c r="E91" s="87"/>
      <c r="F91" s="87"/>
      <c r="G91" s="87"/>
      <c r="H91" s="87"/>
      <c r="I91" s="87"/>
      <c r="J91" s="87"/>
      <c r="K91" s="87"/>
      <c r="L91" s="87"/>
      <c r="M91" s="87"/>
      <c r="N91" s="198">
        <f>N115</f>
        <v>0</v>
      </c>
      <c r="O91" s="198"/>
      <c r="P91" s="198"/>
      <c r="Q91" s="198"/>
      <c r="R91" s="108"/>
    </row>
    <row r="92" spans="2:47" s="19" customFormat="1" ht="21.75" customHeight="1" x14ac:dyDescent="0.3">
      <c r="B92" s="20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2"/>
    </row>
    <row r="93" spans="2:47" s="19" customFormat="1" ht="29.25" customHeight="1" x14ac:dyDescent="0.3">
      <c r="B93" s="20"/>
      <c r="C93" s="67" t="s">
        <v>127</v>
      </c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195">
        <v>0</v>
      </c>
      <c r="O93" s="195"/>
      <c r="P93" s="195"/>
      <c r="Q93" s="195"/>
      <c r="R93" s="22"/>
      <c r="T93" s="109"/>
      <c r="U93" s="110" t="s">
        <v>41</v>
      </c>
    </row>
    <row r="94" spans="2:47" s="19" customFormat="1" ht="18" customHeight="1" x14ac:dyDescent="0.3">
      <c r="B94" s="20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2"/>
    </row>
    <row r="95" spans="2:47" s="19" customFormat="1" ht="29.25" customHeight="1" x14ac:dyDescent="0.3">
      <c r="B95" s="20"/>
      <c r="C95" s="95" t="s">
        <v>98</v>
      </c>
      <c r="D95" s="32"/>
      <c r="E95" s="32"/>
      <c r="F95" s="32"/>
      <c r="G95" s="32"/>
      <c r="H95" s="32"/>
      <c r="I95" s="32"/>
      <c r="J95" s="32"/>
      <c r="K95" s="32"/>
      <c r="L95" s="196">
        <f>ROUND(SUM(N89+N93),2)</f>
        <v>0</v>
      </c>
      <c r="M95" s="196"/>
      <c r="N95" s="196"/>
      <c r="O95" s="196"/>
      <c r="P95" s="196"/>
      <c r="Q95" s="196"/>
      <c r="R95" s="22"/>
    </row>
    <row r="96" spans="2:47" s="19" customFormat="1" ht="6.95" customHeight="1" x14ac:dyDescent="0.3"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7"/>
    </row>
    <row r="100" spans="2:27" s="19" customFormat="1" ht="6.95" customHeight="1" x14ac:dyDescent="0.3"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50"/>
    </row>
    <row r="101" spans="2:27" s="19" customFormat="1" ht="36.950000000000003" customHeight="1" x14ac:dyDescent="0.3">
      <c r="B101" s="20"/>
      <c r="C101" s="212" t="s">
        <v>128</v>
      </c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  <c r="O101" s="212"/>
      <c r="P101" s="212"/>
      <c r="Q101" s="212"/>
      <c r="R101" s="22"/>
    </row>
    <row r="102" spans="2:27" s="19" customFormat="1" ht="6.95" customHeight="1" x14ac:dyDescent="0.3">
      <c r="B102" s="20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2"/>
    </row>
    <row r="103" spans="2:27" s="19" customFormat="1" ht="30" customHeight="1" x14ac:dyDescent="0.3">
      <c r="B103" s="20"/>
      <c r="C103" s="16" t="s">
        <v>14</v>
      </c>
      <c r="D103" s="21"/>
      <c r="E103" s="21"/>
      <c r="F103" s="239" t="str">
        <f>F6</f>
        <v>Malá zasedací místnost rektora MU v Brně. Žerotínovo náměstí 617/6</v>
      </c>
      <c r="G103" s="239"/>
      <c r="H103" s="239"/>
      <c r="I103" s="239"/>
      <c r="J103" s="239"/>
      <c r="K103" s="239"/>
      <c r="L103" s="239"/>
      <c r="M103" s="239"/>
      <c r="N103" s="239"/>
      <c r="O103" s="239"/>
      <c r="P103" s="239"/>
      <c r="Q103" s="21"/>
      <c r="R103" s="22"/>
    </row>
    <row r="104" spans="2:27" ht="30" customHeight="1" x14ac:dyDescent="0.3">
      <c r="B104" s="9"/>
      <c r="C104" s="16" t="s">
        <v>101</v>
      </c>
      <c r="D104" s="12"/>
      <c r="E104" s="12"/>
      <c r="F104" s="239" t="s">
        <v>102</v>
      </c>
      <c r="G104" s="239"/>
      <c r="H104" s="239"/>
      <c r="I104" s="239"/>
      <c r="J104" s="239"/>
      <c r="K104" s="239"/>
      <c r="L104" s="239"/>
      <c r="M104" s="239"/>
      <c r="N104" s="239"/>
      <c r="O104" s="239"/>
      <c r="P104" s="239"/>
      <c r="Q104" s="12"/>
      <c r="R104" s="10"/>
    </row>
    <row r="105" spans="2:27" s="19" customFormat="1" ht="36.950000000000003" customHeight="1" x14ac:dyDescent="0.3">
      <c r="B105" s="20"/>
      <c r="C105" s="57" t="s">
        <v>103</v>
      </c>
      <c r="D105" s="21"/>
      <c r="E105" s="21"/>
      <c r="F105" s="213" t="str">
        <f>F8</f>
        <v>16-SO 011-01.3 - Silnoproud</v>
      </c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"/>
      <c r="R105" s="22"/>
    </row>
    <row r="106" spans="2:27" s="19" customFormat="1" ht="6.95" customHeight="1" x14ac:dyDescent="0.3">
      <c r="B106" s="20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2"/>
    </row>
    <row r="107" spans="2:27" s="19" customFormat="1" ht="18" customHeight="1" x14ac:dyDescent="0.3">
      <c r="B107" s="20"/>
      <c r="C107" s="16" t="s">
        <v>20</v>
      </c>
      <c r="D107" s="21"/>
      <c r="E107" s="21"/>
      <c r="F107" s="14" t="str">
        <f>F10</f>
        <v>Brno</v>
      </c>
      <c r="G107" s="21"/>
      <c r="H107" s="21"/>
      <c r="I107" s="21"/>
      <c r="J107" s="21"/>
      <c r="K107" s="16" t="s">
        <v>22</v>
      </c>
      <c r="L107" s="21"/>
      <c r="M107" s="240" t="str">
        <f>IF(O10="","",O10)</f>
        <v>23.1.2016</v>
      </c>
      <c r="N107" s="240"/>
      <c r="O107" s="240"/>
      <c r="P107" s="240"/>
      <c r="Q107" s="21"/>
      <c r="R107" s="22"/>
    </row>
    <row r="108" spans="2:27" s="19" customFormat="1" ht="6.95" customHeight="1" x14ac:dyDescent="0.3">
      <c r="B108" s="20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2"/>
    </row>
    <row r="109" spans="2:27" s="19" customFormat="1" ht="15" x14ac:dyDescent="0.3">
      <c r="B109" s="20"/>
      <c r="C109" s="16" t="s">
        <v>26</v>
      </c>
      <c r="D109" s="21"/>
      <c r="E109" s="21"/>
      <c r="F109" s="14" t="str">
        <f>E13</f>
        <v>Masarykova Univerzita v Brně</v>
      </c>
      <c r="G109" s="21"/>
      <c r="H109" s="21"/>
      <c r="I109" s="21"/>
      <c r="J109" s="21"/>
      <c r="K109" s="16" t="s">
        <v>32</v>
      </c>
      <c r="L109" s="21"/>
      <c r="M109" s="219" t="str">
        <f>E19</f>
        <v>akad. arch. Ladislav Kuba</v>
      </c>
      <c r="N109" s="219"/>
      <c r="O109" s="219"/>
      <c r="P109" s="219"/>
      <c r="Q109" s="219"/>
      <c r="R109" s="22"/>
    </row>
    <row r="110" spans="2:27" s="19" customFormat="1" ht="14.45" customHeight="1" x14ac:dyDescent="0.3">
      <c r="B110" s="20"/>
      <c r="C110" s="16" t="s">
        <v>30</v>
      </c>
      <c r="D110" s="21"/>
      <c r="E110" s="21"/>
      <c r="F110" s="14" t="str">
        <f>IF(E16="","",E16)</f>
        <v>dle výběru investora</v>
      </c>
      <c r="G110" s="21"/>
      <c r="H110" s="21"/>
      <c r="I110" s="21"/>
      <c r="J110" s="21"/>
      <c r="K110" s="16" t="s">
        <v>35</v>
      </c>
      <c r="L110" s="21"/>
      <c r="M110" s="219" t="str">
        <f>E22</f>
        <v>Votavová</v>
      </c>
      <c r="N110" s="219"/>
      <c r="O110" s="219"/>
      <c r="P110" s="219"/>
      <c r="Q110" s="219"/>
      <c r="R110" s="22"/>
    </row>
    <row r="111" spans="2:27" s="19" customFormat="1" ht="10.35" customHeight="1" x14ac:dyDescent="0.3">
      <c r="B111" s="20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2"/>
    </row>
    <row r="112" spans="2:27" s="111" customFormat="1" ht="29.25" customHeight="1" x14ac:dyDescent="0.3">
      <c r="B112" s="112"/>
      <c r="C112" s="113" t="s">
        <v>129</v>
      </c>
      <c r="D112" s="114" t="s">
        <v>130</v>
      </c>
      <c r="E112" s="114" t="s">
        <v>59</v>
      </c>
      <c r="F112" s="241" t="s">
        <v>131</v>
      </c>
      <c r="G112" s="241"/>
      <c r="H112" s="241"/>
      <c r="I112" s="241"/>
      <c r="J112" s="114" t="s">
        <v>132</v>
      </c>
      <c r="K112" s="114" t="s">
        <v>133</v>
      </c>
      <c r="L112" s="242" t="s">
        <v>134</v>
      </c>
      <c r="M112" s="242"/>
      <c r="N112" s="243" t="s">
        <v>109</v>
      </c>
      <c r="O112" s="243"/>
      <c r="P112" s="243"/>
      <c r="Q112" s="243"/>
      <c r="R112" s="115"/>
      <c r="T112" s="63" t="s">
        <v>135</v>
      </c>
      <c r="U112" s="64" t="s">
        <v>41</v>
      </c>
      <c r="V112" s="64" t="s">
        <v>136</v>
      </c>
      <c r="W112" s="64" t="s">
        <v>137</v>
      </c>
      <c r="X112" s="64" t="s">
        <v>138</v>
      </c>
      <c r="Y112" s="64" t="s">
        <v>139</v>
      </c>
      <c r="Z112" s="64" t="s">
        <v>140</v>
      </c>
      <c r="AA112" s="65" t="s">
        <v>141</v>
      </c>
    </row>
    <row r="113" spans="2:65" s="19" customFormat="1" ht="29.25" customHeight="1" x14ac:dyDescent="0.35">
      <c r="B113" s="20"/>
      <c r="C113" s="67" t="s">
        <v>105</v>
      </c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37">
        <f>BK113</f>
        <v>0</v>
      </c>
      <c r="O113" s="237"/>
      <c r="P113" s="237"/>
      <c r="Q113" s="237"/>
      <c r="R113" s="22"/>
      <c r="T113" s="66"/>
      <c r="U113" s="37"/>
      <c r="V113" s="37"/>
      <c r="W113" s="116">
        <f>W114</f>
        <v>8.2000000000000003E-2</v>
      </c>
      <c r="X113" s="37"/>
      <c r="Y113" s="116">
        <f>Y114</f>
        <v>0</v>
      </c>
      <c r="Z113" s="37"/>
      <c r="AA113" s="117">
        <f>AA114</f>
        <v>0</v>
      </c>
      <c r="AT113" s="5" t="s">
        <v>76</v>
      </c>
      <c r="AU113" s="5" t="s">
        <v>111</v>
      </c>
      <c r="BK113" s="118">
        <f>BK114</f>
        <v>0</v>
      </c>
    </row>
    <row r="114" spans="2:65" s="119" customFormat="1" ht="37.35" customHeight="1" x14ac:dyDescent="0.35">
      <c r="B114" s="120"/>
      <c r="C114" s="121"/>
      <c r="D114" s="122" t="s">
        <v>356</v>
      </c>
      <c r="E114" s="122"/>
      <c r="F114" s="122"/>
      <c r="G114" s="122"/>
      <c r="H114" s="122"/>
      <c r="I114" s="122"/>
      <c r="J114" s="122"/>
      <c r="K114" s="122"/>
      <c r="L114" s="122"/>
      <c r="M114" s="122"/>
      <c r="N114" s="250">
        <f>BK114</f>
        <v>0</v>
      </c>
      <c r="O114" s="250"/>
      <c r="P114" s="250"/>
      <c r="Q114" s="250"/>
      <c r="R114" s="123"/>
      <c r="T114" s="124"/>
      <c r="U114" s="121"/>
      <c r="V114" s="121"/>
      <c r="W114" s="125">
        <f>W115</f>
        <v>8.2000000000000003E-2</v>
      </c>
      <c r="X114" s="121"/>
      <c r="Y114" s="125">
        <f>Y115</f>
        <v>0</v>
      </c>
      <c r="Z114" s="121"/>
      <c r="AA114" s="126">
        <f>AA115</f>
        <v>0</v>
      </c>
      <c r="AR114" s="127" t="s">
        <v>156</v>
      </c>
      <c r="AT114" s="128" t="s">
        <v>76</v>
      </c>
      <c r="AU114" s="128" t="s">
        <v>77</v>
      </c>
      <c r="AY114" s="127" t="s">
        <v>142</v>
      </c>
      <c r="BK114" s="129">
        <f>BK115</f>
        <v>0</v>
      </c>
    </row>
    <row r="115" spans="2:65" s="119" customFormat="1" ht="19.899999999999999" customHeight="1" x14ac:dyDescent="0.3">
      <c r="B115" s="120"/>
      <c r="C115" s="121"/>
      <c r="D115" s="130" t="s">
        <v>357</v>
      </c>
      <c r="E115" s="130"/>
      <c r="F115" s="130"/>
      <c r="G115" s="130"/>
      <c r="H115" s="130"/>
      <c r="I115" s="130"/>
      <c r="J115" s="130"/>
      <c r="K115" s="130"/>
      <c r="L115" s="130"/>
      <c r="M115" s="130"/>
      <c r="N115" s="251">
        <f>BK115</f>
        <v>0</v>
      </c>
      <c r="O115" s="251"/>
      <c r="P115" s="251"/>
      <c r="Q115" s="251"/>
      <c r="R115" s="123"/>
      <c r="T115" s="124"/>
      <c r="U115" s="121"/>
      <c r="V115" s="121"/>
      <c r="W115" s="125">
        <f>W116</f>
        <v>8.2000000000000003E-2</v>
      </c>
      <c r="X115" s="121"/>
      <c r="Y115" s="125">
        <f>Y116</f>
        <v>0</v>
      </c>
      <c r="Z115" s="121"/>
      <c r="AA115" s="126">
        <f>AA116</f>
        <v>0</v>
      </c>
      <c r="AR115" s="127" t="s">
        <v>156</v>
      </c>
      <c r="AT115" s="128" t="s">
        <v>76</v>
      </c>
      <c r="AU115" s="128" t="s">
        <v>19</v>
      </c>
      <c r="AY115" s="127" t="s">
        <v>142</v>
      </c>
      <c r="BK115" s="129">
        <f>BK116</f>
        <v>0</v>
      </c>
    </row>
    <row r="116" spans="2:65" s="19" customFormat="1" ht="20.45" customHeight="1" x14ac:dyDescent="0.3">
      <c r="B116" s="131"/>
      <c r="C116" s="132" t="s">
        <v>87</v>
      </c>
      <c r="D116" s="132" t="s">
        <v>143</v>
      </c>
      <c r="E116" s="133" t="s">
        <v>358</v>
      </c>
      <c r="F116" s="222" t="s">
        <v>359</v>
      </c>
      <c r="G116" s="222"/>
      <c r="H116" s="222"/>
      <c r="I116" s="222"/>
      <c r="J116" s="134" t="s">
        <v>353</v>
      </c>
      <c r="K116" s="135">
        <v>1</v>
      </c>
      <c r="L116" s="221"/>
      <c r="M116" s="221"/>
      <c r="N116" s="221">
        <f>ROUND(L116*K116,2)</f>
        <v>0</v>
      </c>
      <c r="O116" s="221"/>
      <c r="P116" s="221"/>
      <c r="Q116" s="221"/>
      <c r="R116" s="136"/>
      <c r="T116" s="137"/>
      <c r="U116" s="181" t="s">
        <v>42</v>
      </c>
      <c r="V116" s="182">
        <v>8.2000000000000003E-2</v>
      </c>
      <c r="W116" s="182">
        <f>V116*K116</f>
        <v>8.2000000000000003E-2</v>
      </c>
      <c r="X116" s="182">
        <v>0</v>
      </c>
      <c r="Y116" s="182">
        <f>X116*K116</f>
        <v>0</v>
      </c>
      <c r="Z116" s="182">
        <v>0</v>
      </c>
      <c r="AA116" s="183">
        <f>Z116*K116</f>
        <v>0</v>
      </c>
      <c r="AR116" s="5" t="s">
        <v>360</v>
      </c>
      <c r="AT116" s="5" t="s">
        <v>143</v>
      </c>
      <c r="AU116" s="5" t="s">
        <v>87</v>
      </c>
      <c r="AY116" s="5" t="s">
        <v>142</v>
      </c>
      <c r="BE116" s="140">
        <f>IF(U116="základní",N116,0)</f>
        <v>0</v>
      </c>
      <c r="BF116" s="140">
        <f>IF(U116="snížená",N116,0)</f>
        <v>0</v>
      </c>
      <c r="BG116" s="140">
        <f>IF(U116="zákl. přenesená",N116,0)</f>
        <v>0</v>
      </c>
      <c r="BH116" s="140">
        <f>IF(U116="sníž. přenesená",N116,0)</f>
        <v>0</v>
      </c>
      <c r="BI116" s="140">
        <f>IF(U116="nulová",N116,0)</f>
        <v>0</v>
      </c>
      <c r="BJ116" s="5" t="s">
        <v>19</v>
      </c>
      <c r="BK116" s="140">
        <f>ROUND(L116*K116,2)</f>
        <v>0</v>
      </c>
      <c r="BL116" s="5" t="s">
        <v>360</v>
      </c>
      <c r="BM116" s="5" t="s">
        <v>361</v>
      </c>
    </row>
    <row r="117" spans="2:65" s="19" customFormat="1" ht="6.95" customHeight="1" x14ac:dyDescent="0.3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7"/>
    </row>
  </sheetData>
  <sheetProtection selectLockedCells="1" selectUnlockedCells="1"/>
  <mergeCells count="61">
    <mergeCell ref="F7:P7"/>
    <mergeCell ref="H1:K1"/>
    <mergeCell ref="C2:Q2"/>
    <mergeCell ref="S2:AC2"/>
    <mergeCell ref="C4:Q4"/>
    <mergeCell ref="F6:P6"/>
    <mergeCell ref="M28:P28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9:P29"/>
    <mergeCell ref="M31:P31"/>
    <mergeCell ref="H33:J33"/>
    <mergeCell ref="M33:P33"/>
    <mergeCell ref="H34:J34"/>
    <mergeCell ref="M34:P34"/>
    <mergeCell ref="M82:P82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F104:P104"/>
    <mergeCell ref="M84:Q84"/>
    <mergeCell ref="M85:Q85"/>
    <mergeCell ref="C87:G87"/>
    <mergeCell ref="N87:Q87"/>
    <mergeCell ref="N89:Q89"/>
    <mergeCell ref="N90:Q90"/>
    <mergeCell ref="N91:Q91"/>
    <mergeCell ref="N93:Q93"/>
    <mergeCell ref="L95:Q95"/>
    <mergeCell ref="C101:Q101"/>
    <mergeCell ref="F103:P103"/>
    <mergeCell ref="F105:P105"/>
    <mergeCell ref="M107:P107"/>
    <mergeCell ref="M109:Q109"/>
    <mergeCell ref="M110:Q110"/>
    <mergeCell ref="F112:I112"/>
    <mergeCell ref="L112:M112"/>
    <mergeCell ref="N112:Q112"/>
    <mergeCell ref="N113:Q113"/>
    <mergeCell ref="N114:Q114"/>
    <mergeCell ref="N115:Q115"/>
    <mergeCell ref="F116:I116"/>
    <mergeCell ref="L116:M116"/>
    <mergeCell ref="N116:Q116"/>
  </mergeCells>
  <pageMargins left="0.58333333333333337" right="0.58333333333333337" top="0.5" bottom="0.6333333333333333" header="0.51180555555555551" footer="0.46666666666666667"/>
  <pageSetup scale="80" firstPageNumber="0" orientation="portrait" horizontalDpi="300" verticalDpi="300"/>
  <headerFooter alignWithMargins="0">
    <oddFooter>&amp;C&amp;"Times New Roman,obyčejné"&amp;12Stránka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Rekapitulace stavby</vt:lpstr>
      <vt:lpstr>16-SO 011-01.1 - D.1.1a A...</vt:lpstr>
      <vt:lpstr>16-SO 011-01.2 - Slaboproud</vt:lpstr>
      <vt:lpstr>16-SO 011-01.3 - Silnoproud</vt:lpstr>
      <vt:lpstr>'16-SO 011-01.1 - D.1.1a A...'!Oblast_tisku</vt:lpstr>
      <vt:lpstr>'16-SO 011-01.2 - Slaboproud'!Oblast_tisku</vt:lpstr>
      <vt:lpstr>'16-SO 011-01.3 - Silnoproud'!Oblast_tisku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Dvorakova</dc:creator>
  <cp:lastModifiedBy>Dvorakova</cp:lastModifiedBy>
  <cp:lastPrinted>2016-02-10T12:09:54Z</cp:lastPrinted>
  <dcterms:created xsi:type="dcterms:W3CDTF">2016-01-28T14:20:24Z</dcterms:created>
  <dcterms:modified xsi:type="dcterms:W3CDTF">2016-04-01T12:32:14Z</dcterms:modified>
</cp:coreProperties>
</file>