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položky" sheetId="1" r:id="rId1"/>
  </sheets>
  <definedNames/>
  <calcPr fullCalcOnLoad="1"/>
</workbook>
</file>

<file path=xl/sharedStrings.xml><?xml version="1.0" encoding="utf-8"?>
<sst xmlns="http://schemas.openxmlformats.org/spreadsheetml/2006/main" count="426" uniqueCount="221">
  <si>
    <t>Kategorie: KT 005-2011 - Kancelářská technika, sběr do: 31.08.2011, dodání od: 01.10.2011, vygenerováno: 07.09.2011 13:29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</si>
  <si>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</si>
  <si>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</si>
  <si>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</si>
  <si>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</si>
  <si>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</si>
  <si>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</si>
  <si>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</si>
  <si>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</si>
  <si>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</si>
  <si>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Identifikace nabízeného zboží                                   (uchazeč u kažké položky - řádku - identifikuje názvem nabízené zboží / nebo odkáže na katalogové číslo elektronického katalogu - jen v případě, je-li soubor(y) s elektronickým katalogem součástí nabídky)</t>
  </si>
  <si>
    <t>Popis předmětu veřejné zakázky</t>
  </si>
  <si>
    <t>Specifikace položky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</si>
  <si>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</si>
  <si>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</si>
  <si>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</si>
  <si>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</si>
  <si>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</si>
  <si>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</si>
  <si>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</si>
  <si>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</si>
  <si>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</si>
  <si>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</si>
  <si>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</si>
  <si>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</si>
  <si>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</si>
  <si>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</si>
  <si>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</si>
  <si>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</si>
  <si>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</si>
  <si>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</si>
  <si>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Příloha</t>
  </si>
  <si>
    <t>Předpokládaná cena - jednotková (včetně DPH) v Kč</t>
  </si>
  <si>
    <t>Předpokládaná cena - celkem (včetně DPH) v Kč</t>
  </si>
  <si>
    <t>skartovací stroj</t>
  </si>
  <si>
    <t>30191400-8</t>
  </si>
  <si>
    <t>30191400-8-3</t>
  </si>
  <si>
    <t>Automatický skartovací stroj</t>
  </si>
  <si>
    <t>Zpracuje sponky a kreditní karty, DIN-3,řezání 100 listů papíru A4, doba nepřetržité skartace max. 10 min, objem koše 26 l. 
 -------------
 Specifikaci vyhovuje např. Rexel AUTO+100</t>
  </si>
  <si>
    <t>ks</t>
  </si>
  <si>
    <t>Kat.anglistiky a amerikanistiky</t>
  </si>
  <si>
    <t>FF, Gorkého 7, budova G</t>
  </si>
  <si>
    <t>Gorkého 57/7, 60200 Brno</t>
  </si>
  <si>
    <t>bud. G/G315</t>
  </si>
  <si>
    <t>Kamenská Eva  DiS.</t>
  </si>
  <si>
    <t>115612@mail.muni.cz</t>
  </si>
  <si>
    <t>Vystavit fakturu za soubor položek výše: ve faktruře uvést ID žádanky</t>
  </si>
  <si>
    <t>Celkem za fakturu</t>
  </si>
  <si>
    <t>30191400-8-2</t>
  </si>
  <si>
    <t>Skartovací stroj velký</t>
  </si>
  <si>
    <t>Skartace min. 7 listů papíru 80 g/m2 najednou, CD a DVD, objem koše min. 18 l, bezpečnostní úroveň DIN 3</t>
  </si>
  <si>
    <t>Administrativa a správa</t>
  </si>
  <si>
    <t>RMU, Žerotínovo nám. 9</t>
  </si>
  <si>
    <t>Žerotínovo nám. 617/9, 60177 Brno</t>
  </si>
  <si>
    <t>Rampáčková Michaela</t>
  </si>
  <si>
    <t>115937@mail.muni.cz</t>
  </si>
  <si>
    <t>30123000-7</t>
  </si>
  <si>
    <t>30123000-7-2</t>
  </si>
  <si>
    <t>Kotoučová řezačka papíru</t>
  </si>
  <si>
    <t>Stolní kotoučová řezačka papíru, min. řezná délka 315 mm, síla řezané vrstvy min. 8 listů 80 g/m2</t>
  </si>
  <si>
    <t>Klinika anesteziologie</t>
  </si>
  <si>
    <t>LF, FN Brno, Jihlavská 20, pavilon I2</t>
  </si>
  <si>
    <t>Jihlavská 340/20, 62500 Brno</t>
  </si>
  <si>
    <t>pav. I2/2.13</t>
  </si>
  <si>
    <t>Štourač Petr MUDr.</t>
  </si>
  <si>
    <t>203027@mail.muni.cz</t>
  </si>
  <si>
    <t>532236690,532233801</t>
  </si>
  <si>
    <t>30123000-7-4</t>
  </si>
  <si>
    <t>Kancelářský laminátor - nízké zatížení</t>
  </si>
  <si>
    <t>Laminátor do formátu A4, pro občasné laminování (nízké zatížení)</t>
  </si>
  <si>
    <t>Klinika dětské ORL</t>
  </si>
  <si>
    <t>LF, FN Brno, Černopolní 9, pavilon C</t>
  </si>
  <si>
    <t>Černopolní 212/9, 66263 Brno</t>
  </si>
  <si>
    <t>pav. C/14</t>
  </si>
  <si>
    <t>Kamenická Jaroslava</t>
  </si>
  <si>
    <t>113435@mail.muni.cz</t>
  </si>
  <si>
    <t>532234440,532234430</t>
  </si>
  <si>
    <t>30191400-8-5</t>
  </si>
  <si>
    <t>Skartovací stroj na kolečkách</t>
  </si>
  <si>
    <t>Zpracovává sponky, kreditní karty a CD/DVD disky, DIN-3, řezání min. 10 listů papíru,
 odpadová nádoba min. 25 l, 4 řiditelná kolečka s brzdou.</t>
  </si>
  <si>
    <t>Klinika pracovního lékařství</t>
  </si>
  <si>
    <t>LF, Výstavní 17/19</t>
  </si>
  <si>
    <t>Výstavní 760/17-19, 60300 Brno</t>
  </si>
  <si>
    <t>Furiková Bohdana</t>
  </si>
  <si>
    <t>133479@mail.muni.cz</t>
  </si>
  <si>
    <t>Dodací adresa: sekretariát kliniky pracovního lékařství, FN u sv.Anny v Brně, Výstavní ul.17, 2.patro.Kontaktní osoba: B.Furiková, tel.543185396</t>
  </si>
  <si>
    <t>30121100-4</t>
  </si>
  <si>
    <t>30121100-4-2</t>
  </si>
  <si>
    <t>Barevná multifunkce A3</t>
  </si>
  <si>
    <t>Technologie tisku: barevný laserový tisk
 Formát : A4, A3
 Rychlost černobílého tisku: min. 20 str./min A4
 Rozlišení: min. 600 x 600 dpi
 Vstupní zásobníky: min. 1000 listů
 Duplexní tisk: ano (manuální duplex nevyhovuje)
 Rozhraní: USB, Ethernet 100 Mb, RJ45
 Funkce skenování: ano, s možností skenováni do sdíleného adresáře (SMB)
 Funkce tisku: ano
 Automatický podavač (ADF): ano, oboustranný
 Funkce kopírování: ano
 Emulace:  min. PCL 5 nebo PCL 6 nebo Postscript
 Servis: zahájení a ukončení servisního zásahu v místě instalace tiskárny
 Předpokládané měsíční zatížení: 10 000 kopií
 Záruční doba: 2 roky
 -------------
 specifikaci vyhovuje např.: XEROX WorkCentre 7120 v příslušné konfiguraci, předpokládaná cena 80 tis. Kč včetně DPH</t>
  </si>
  <si>
    <t>Centrum ICT</t>
  </si>
  <si>
    <t>Klimeš Roman</t>
  </si>
  <si>
    <t>33303@mail.muni.cz</t>
  </si>
  <si>
    <t>Skartovací stroj</t>
  </si>
  <si>
    <t>Ústav evropské etnologie</t>
  </si>
  <si>
    <t>FF, Jaselská 18, budova J</t>
  </si>
  <si>
    <t>Jaselská 201/18, 60200 Brno</t>
  </si>
  <si>
    <t>bud. J/J302</t>
  </si>
  <si>
    <t>Maradová Martina</t>
  </si>
  <si>
    <t>133782@mail.muni.cz</t>
  </si>
  <si>
    <t>skarotvačka</t>
  </si>
  <si>
    <t>Děkanát</t>
  </si>
  <si>
    <t>FF, Grohova 7, budova C</t>
  </si>
  <si>
    <t>Arna Nováka 1/1, 60200 Brno</t>
  </si>
  <si>
    <t>bud. C/02023</t>
  </si>
  <si>
    <t>Králíková Zuzana</t>
  </si>
  <si>
    <t>180891@mail.muni.cz</t>
  </si>
  <si>
    <t>30191400-8-4</t>
  </si>
  <si>
    <t>Zpracovává sponky, kreditní karty a CD/DVD disky, DIN-3, řezání 13 listů papíru, doba nepřetržité skartace
 max. 8 min, odpadová nádoba 20 l.
 -----------
 Specifikaci vyhovuje např. Rexel Prostyle+</t>
  </si>
  <si>
    <t>Klinika dětské radiologie</t>
  </si>
  <si>
    <t>LF, FN Brno, Černopolní 9, pavilon G</t>
  </si>
  <si>
    <t>pav. G/N02901(pas)</t>
  </si>
  <si>
    <t>Pospíšilová Alena</t>
  </si>
  <si>
    <t>112948@mail.muni.cz</t>
  </si>
  <si>
    <t>I. dermatovenerologická klinika</t>
  </si>
  <si>
    <t>LF, FNUSA, Pekařská 53, pavilon D2</t>
  </si>
  <si>
    <t>Pekařská 664/53, 65691 Brno</t>
  </si>
  <si>
    <t>pav. D2/N03902(pas)</t>
  </si>
  <si>
    <t>Pavlíčková Danuše</t>
  </si>
  <si>
    <t>49204@mail.muni.cz</t>
  </si>
  <si>
    <t>Sekretariát - budova D3, 2. patro, tel. 543182794, prosím  dodat mezi 8,00-11,00 hod. nebo 13,00-15,00 hod. V případě mé nepřítomnosti hospodářka -  pí. Svobodová.</t>
  </si>
  <si>
    <t>Institut biostatistiky a analýz</t>
  </si>
  <si>
    <t>PřF, Kotlářská 2, pavilon 11</t>
  </si>
  <si>
    <t>Kotlářská 267/2, 61137 Brno</t>
  </si>
  <si>
    <t/>
  </si>
  <si>
    <t>Kovalčuková Gabriela</t>
  </si>
  <si>
    <t>238594@mail.muni.cz</t>
  </si>
  <si>
    <t>D. Trávníková, zak. 3541</t>
  </si>
  <si>
    <t>Fakulta sportovních studií</t>
  </si>
  <si>
    <t>UKB, Kamenice 5, budova A33</t>
  </si>
  <si>
    <t>Kamenice 753/5, 62500 Brno</t>
  </si>
  <si>
    <t>bud. A33/214</t>
  </si>
  <si>
    <t>Stohlová Soňa</t>
  </si>
  <si>
    <t>186014@mail.muni.cz</t>
  </si>
  <si>
    <t>Právnická fakulta</t>
  </si>
  <si>
    <t>PrávF, Veveří 70</t>
  </si>
  <si>
    <t>Veveří 158/70, 61180 Brno</t>
  </si>
  <si>
    <t>Vafková Eva</t>
  </si>
  <si>
    <t>1589@mail.muni.cz</t>
  </si>
  <si>
    <t>30123000-7-3</t>
  </si>
  <si>
    <t>Kancelářský laminátor - střední zatížení</t>
  </si>
  <si>
    <t>Laminátor pro střední kancelářské zatížení. Laminovací šířka max./mm: 330</t>
  </si>
  <si>
    <t>Historický ústav</t>
  </si>
  <si>
    <t>FF, Gorkého 14, budova A</t>
  </si>
  <si>
    <t>Homolová Eva</t>
  </si>
  <si>
    <t>169732@mail.muni.cz</t>
  </si>
  <si>
    <t>změna adresy na Solniční 12</t>
  </si>
  <si>
    <t>Klinika tělovýchov.lékařství a rehab.</t>
  </si>
  <si>
    <t>LF, FNUSA, Pekařská 53, pavilon E</t>
  </si>
  <si>
    <t>pav. E/303</t>
  </si>
  <si>
    <t>Pavlová Soňa Ing.</t>
  </si>
  <si>
    <t>107137@mail.muni.cz</t>
  </si>
  <si>
    <t>Čas dodání 7:00 - 11:00</t>
  </si>
  <si>
    <t>Centrum jazykového vzdělávání</t>
  </si>
  <si>
    <t>RMU, Komenského nám. 2</t>
  </si>
  <si>
    <t>Komenského nám. 220/2, 66243 Brno</t>
  </si>
  <si>
    <t>Kovaříková Věra</t>
  </si>
  <si>
    <t>106950@mail.muni.cz</t>
  </si>
  <si>
    <t>30123000-7-1</t>
  </si>
  <si>
    <t>Páková řezačka papíru</t>
  </si>
  <si>
    <t>Formát A3, provedení pro častější užití (nejlépe ocel+hliník) a řezání tvrdších materiálů (čtvrtka, lamino folie)</t>
  </si>
  <si>
    <t>Centrum inovace andragogických studií</t>
  </si>
  <si>
    <t>FF, Veveří 26, budova L</t>
  </si>
  <si>
    <t>Veveří 468/26, 60200 Brno</t>
  </si>
  <si>
    <t>Lojdová Kateřina Mgr.</t>
  </si>
  <si>
    <t>100154@mail.muni.cz</t>
  </si>
  <si>
    <t>Specif. výzkum 2815</t>
  </si>
  <si>
    <t>Ústav slavistiky</t>
  </si>
  <si>
    <t>FF, Joštova 13, budova M</t>
  </si>
  <si>
    <t>Joštova 220/13, 66243 Brno</t>
  </si>
  <si>
    <t>bud. M/003</t>
  </si>
  <si>
    <t>Przybylski Michal Mgr. et Mgr.</t>
  </si>
  <si>
    <t>53241@mail.muni.cz</t>
  </si>
  <si>
    <t>Ústav soudního lékařství</t>
  </si>
  <si>
    <t>LF, ÚSL, Tvrdého 2a</t>
  </si>
  <si>
    <t>Tvrdého 562/2a, 66299 Brno</t>
  </si>
  <si>
    <t>Blatná Květa</t>
  </si>
  <si>
    <t>107384@mail.muni.cz</t>
  </si>
  <si>
    <t>30191400-8-1</t>
  </si>
  <si>
    <t>Skartovací stroj malý</t>
  </si>
  <si>
    <t>Skartace min. 5 listů papíru 80 g/m2 najednou, CD a DVD. Menší rozměry, lehčí váha.</t>
  </si>
  <si>
    <t>Centrum NAKLIV</t>
  </si>
  <si>
    <t>bud. C/01033</t>
  </si>
  <si>
    <t>Karolyiová Alžběta Mgr.</t>
  </si>
  <si>
    <t>217202@mail.muni.cz</t>
  </si>
  <si>
    <t>32581200-1</t>
  </si>
  <si>
    <t>32581200-1-2</t>
  </si>
  <si>
    <t>Fax</t>
  </si>
  <si>
    <t>Paměť faxu: 25 stran, Záznamník hovorů: Ano</t>
  </si>
  <si>
    <t>Interní kardiologická klinika</t>
  </si>
  <si>
    <t>LF, FN Brno, Jihlavská 20, pavilon L</t>
  </si>
  <si>
    <t>pav. L/13182</t>
  </si>
  <si>
    <t>Kolářová Alena</t>
  </si>
  <si>
    <t>135289@mail.muni.cz</t>
  </si>
  <si>
    <t>30197330-8</t>
  </si>
  <si>
    <t>30197330-8-101</t>
  </si>
  <si>
    <t>Děrovačka papíru</t>
  </si>
  <si>
    <t>Kapacita děrování min. 65 listů papíru 80 g/m2, přesná přírazová lišta pro nastavení formátů A4, US, B5, A5, B6 a A6</t>
  </si>
  <si>
    <t>32581200-1-1</t>
  </si>
  <si>
    <t>Fax s kopírkou a tiskárnou</t>
  </si>
  <si>
    <t>Laserový fax s laserovou kopírkou a tiskárnou. Paměť 16 MB pro uložení příchozích faxů. Podavač originálů na 20 listů</t>
  </si>
  <si>
    <t>Klinika nukleární medicíny</t>
  </si>
  <si>
    <t>LF, FN Brno, Jihlavská 20, pavilon N</t>
  </si>
  <si>
    <t>Borovcová Jindřiška</t>
  </si>
  <si>
    <t>132976@mail.muni.cz</t>
  </si>
  <si>
    <t>532233821,532233840</t>
  </si>
  <si>
    <t>Kat.laboratorních metod</t>
  </si>
  <si>
    <t>LF, FN Brno, Jihlavská 20, pavilon CH</t>
  </si>
  <si>
    <t>pav. CH/5079</t>
  </si>
  <si>
    <t>Křípalová Iva</t>
  </si>
  <si>
    <t>108462@mail.muni.cz</t>
  </si>
  <si>
    <t>30121100-4-1</t>
  </si>
  <si>
    <t>Kopírka A3</t>
  </si>
  <si>
    <t>Technologie tisku: černobílý laserový tisk 
 Formát : A4, A3 
 Rychlost černobílého tisku: min. 22 str./min A4 
 Rozlišení: min. 600 x 600 dpi 
 Vstupní zásobník: min. 500 listů 
 Duplexní tisk: ano (manuální duplex nevyhovuje) 
 Rozhraní: USB, Ethernet 100 Mb, RJ45 
 Funkce skenování: ano
 Funkce tisku: ano
 Rozlišení skeneru: optické min. 600x600  
 Automatický podavač (ADF): ano, oboustranný 
 Funkce kopírování : ano, 
 Emulace: min. PCL 5 nebo PCL 6 nebo PS 
 Servis: zahájení a ukončení servisního zásahu v místě instalace tiskárny 
 Předpokládané měsíční zatížení: 10 000 kopií 
 Záruční doba: 2 roky
 -------------
 Specifikaci vyhovuje např.: Xerox 5222 vč. modulu se 2 zásobníky za cca 55 tis. Kč</t>
  </si>
  <si>
    <t>specifikace viz výše - ale s ohledem na to, že na pořízení je vyčleněna částka max 60 000 Kč včetně DPH</t>
  </si>
  <si>
    <t>Mezinárodní politologický ústav</t>
  </si>
  <si>
    <t>FSS, Joštova 10</t>
  </si>
  <si>
    <t>Joštova 218/10, 60200 Brno</t>
  </si>
  <si>
    <t>Mořkovská Lucie  DiS.</t>
  </si>
  <si>
    <t>49109@mail.muni.cz</t>
  </si>
  <si>
    <t>Celkem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</si>
</sst>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2">
    <font>
      <sz val="10"/>
      <name val="Arial"/>
      <family val="0"/>
    </font>
    <font>
      <b/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3" borderId="3" xfId="0" applyFont="1" applyBorder="1" applyAlignment="1" applyProtection="1">
      <alignment horizontal="left" vertical="top" wrapText="1"/>
      <protection locked="0"/>
    </xf>
    <xf numFmtId="3" fontId="0" fillId="0" borderId="0" xfId="0" applyFont="1" applyAlignment="1">
      <alignment horizontal="right" vertical="top"/>
    </xf>
    <xf numFmtId="4" fontId="0" fillId="3" borderId="4" xfId="0" applyFont="1" applyBorder="1" applyAlignment="1" applyProtection="1">
      <alignment horizontal="right" vertical="top"/>
      <protection locked="0"/>
    </xf>
    <xf numFmtId="3" fontId="0" fillId="3" borderId="4" xfId="0" applyFont="1" applyBorder="1" applyAlignment="1" applyProtection="1">
      <alignment horizontal="right" vertical="top"/>
      <protection locked="0"/>
    </xf>
    <xf numFmtId="4" fontId="0" fillId="0" borderId="0" xfId="0" applyFont="1" applyAlignment="1">
      <alignment horizontal="right" vertical="top"/>
    </xf>
    <xf numFmtId="4" fontId="0" fillId="4" borderId="4" xfId="0" applyFont="1" applyBorder="1" applyAlignment="1" applyProtection="1">
      <alignment horizontal="right" vertical="top"/>
      <protection locked="0"/>
    </xf>
    <xf numFmtId="0" fontId="1" fillId="5" borderId="5" xfId="0" applyFont="1" applyBorder="1" applyAlignment="1">
      <alignment horizontal="left" vertical="top"/>
    </xf>
    <xf numFmtId="4" fontId="1" fillId="5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left" vertical="top"/>
    </xf>
    <xf numFmtId="0" fontId="1" fillId="6" borderId="0" xfId="0" applyFont="1" applyAlignment="1">
      <alignment horizontal="left" vertical="top"/>
    </xf>
    <xf numFmtId="4" fontId="1" fillId="6" borderId="0" xfId="0" applyFont="1" applyAlignment="1">
      <alignment horizontal="right" vertical="top"/>
    </xf>
    <xf numFmtId="0" fontId="1" fillId="7" borderId="1" xfId="0" applyFont="1" applyBorder="1" applyAlignment="1">
      <alignment horizontal="left" vertical="top"/>
    </xf>
    <xf numFmtId="0" fontId="1" fillId="8" borderId="1" xfId="0" applyFont="1" applyBorder="1" applyAlignment="1">
      <alignment horizontal="center" vertical="center" wrapText="1"/>
    </xf>
    <xf numFmtId="0" fontId="1" fillId="9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10" borderId="1" xfId="0" applyFont="1" applyBorder="1" applyAlignment="1">
      <alignment horizontal="center" vertical="center" wrapText="1"/>
    </xf>
    <xf numFmtId="0" fontId="1" fillId="5" borderId="5" xfId="0" applyFont="1" applyBorder="1" applyAlignment="1">
      <alignment horizontal="left" vertical="top"/>
    </xf>
    <xf numFmtId="0" fontId="0" fillId="0" borderId="0" xfId="0" applyAlignment="1">
      <alignment/>
    </xf>
    <xf numFmtId="0" fontId="1" fillId="6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AB1"/>
    </sheetView>
  </sheetViews>
  <sheetFormatPr defaultColWidth="9.140625" defaultRowHeight="12.75"/>
  <cols>
    <col min="1" max="1" width="12.8515625" style="0" customWidth="1"/>
    <col min="2" max="2" width="37.421875" style="0" customWidth="1"/>
    <col min="3" max="3" width="24.57421875" style="0" customWidth="1"/>
    <col min="4" max="4" width="21.140625" style="0" customWidth="1"/>
    <col min="5" max="5" width="24.57421875" style="0" customWidth="1"/>
    <col min="6" max="6" width="50.421875" style="0" customWidth="1"/>
    <col min="7" max="7" width="52.7109375" style="0" customWidth="1"/>
    <col min="8" max="8" width="65.57421875" style="0" customWidth="1"/>
    <col min="9" max="9" width="46.8515625" style="0" customWidth="1"/>
    <col min="10" max="10" width="23.421875" style="0" customWidth="1"/>
    <col min="11" max="11" width="12.8515625" style="0" customWidth="1"/>
    <col min="12" max="12" width="21.140625" style="0" customWidth="1"/>
    <col min="13" max="13" width="37.421875" style="0" customWidth="1"/>
    <col min="14" max="14" width="36.28125" style="0" customWidth="1"/>
    <col min="15" max="15" width="38.7109375" style="0" customWidth="1"/>
    <col min="16" max="16" width="9.421875" style="0" customWidth="1"/>
    <col min="17" max="17" width="19.8515625" style="0" customWidth="1"/>
    <col min="18" max="18" width="27.00390625" style="0" customWidth="1"/>
    <col min="19" max="19" width="37.421875" style="0" customWidth="1"/>
    <col min="20" max="20" width="49.28125" style="0" customWidth="1"/>
    <col min="21" max="21" width="37.421875" style="0" customWidth="1"/>
    <col min="22" max="22" width="69.140625" style="0" customWidth="1"/>
    <col min="23" max="23" width="21.140625" style="0" customWidth="1"/>
    <col min="24" max="24" width="11.7109375" style="0" customWidth="1"/>
    <col min="25" max="25" width="15.28125" style="0" customWidth="1"/>
    <col min="26" max="27" width="27.00390625" style="0" customWidth="1"/>
    <col min="28" max="28" width="15.28125" style="0" customWidth="1"/>
    <col min="29" max="29" width="23.421875" style="0" customWidth="1"/>
    <col min="30" max="31" width="17.57421875" style="0" customWidth="1"/>
  </cols>
  <sheetData>
    <row r="1" spans="1:28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6.5" customHeight="1">
      <c r="A3" s="17" t="s">
        <v>1</v>
      </c>
      <c r="B3" s="17"/>
      <c r="C3" s="18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ht="16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0" t="s">
        <v>3</v>
      </c>
      <c r="M4" s="20"/>
      <c r="N4" s="20"/>
      <c r="O4" s="20"/>
      <c r="P4" s="20"/>
      <c r="Q4" s="20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31" ht="69.7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  <c r="AA5" s="2" t="s">
        <v>30</v>
      </c>
      <c r="AB5" s="2" t="s">
        <v>31</v>
      </c>
      <c r="AD5" s="2" t="s">
        <v>32</v>
      </c>
      <c r="AE5" s="2" t="s">
        <v>33</v>
      </c>
    </row>
    <row r="6" spans="1:31" ht="38.25">
      <c r="A6" s="3">
        <v>9175</v>
      </c>
      <c r="B6" s="4" t="s">
        <v>34</v>
      </c>
      <c r="C6" s="3">
        <v>30061</v>
      </c>
      <c r="D6" s="4" t="s">
        <v>35</v>
      </c>
      <c r="E6" s="4" t="s">
        <v>36</v>
      </c>
      <c r="F6" s="4" t="s">
        <v>37</v>
      </c>
      <c r="G6" s="5"/>
      <c r="H6" s="4" t="s">
        <v>38</v>
      </c>
      <c r="I6" s="4"/>
      <c r="J6" s="4" t="s">
        <v>39</v>
      </c>
      <c r="K6" s="6">
        <v>1</v>
      </c>
      <c r="L6" s="4">
        <v>212300</v>
      </c>
      <c r="M6" s="4" t="s">
        <v>40</v>
      </c>
      <c r="N6" s="4" t="s">
        <v>41</v>
      </c>
      <c r="O6" s="4" t="s">
        <v>42</v>
      </c>
      <c r="P6" s="4">
        <v>3</v>
      </c>
      <c r="Q6" s="4" t="s">
        <v>43</v>
      </c>
      <c r="R6" s="3">
        <v>115612</v>
      </c>
      <c r="S6" s="4" t="s">
        <v>44</v>
      </c>
      <c r="T6" s="4" t="s">
        <v>45</v>
      </c>
      <c r="U6" s="4">
        <v>549493603</v>
      </c>
      <c r="V6" s="4"/>
      <c r="W6" s="7"/>
      <c r="X6" s="8"/>
      <c r="Y6" s="9">
        <f>((K6*W6)*(X6/100))/K6</f>
        <v>0</v>
      </c>
      <c r="Z6" s="9">
        <f>ROUND(K6*ROUND(W6,2),2)</f>
        <v>0</v>
      </c>
      <c r="AA6" s="9">
        <f>ROUND(Z6*((100+X6)/100),2)</f>
        <v>0</v>
      </c>
      <c r="AD6" s="10">
        <v>4890</v>
      </c>
      <c r="AE6" s="10">
        <f>4890*1</f>
        <v>4890</v>
      </c>
    </row>
    <row r="7" spans="1:31" ht="13.5" customHeight="1">
      <c r="A7" s="21" t="s">
        <v>46</v>
      </c>
      <c r="B7" s="21"/>
      <c r="C7" s="2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21" t="s">
        <v>47</v>
      </c>
      <c r="Y7" s="21"/>
      <c r="Z7" s="12">
        <f>SUM(Z6:Z6)</f>
        <v>0</v>
      </c>
      <c r="AA7" s="12">
        <f>SUM(AA6:AA6)</f>
        <v>0</v>
      </c>
      <c r="AB7" s="11"/>
      <c r="AD7" s="12"/>
      <c r="AE7" s="12">
        <f>SUM(AE6:AE6)</f>
        <v>4890</v>
      </c>
    </row>
    <row r="8" spans="1:28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25.5">
      <c r="A9" s="3">
        <v>11462</v>
      </c>
      <c r="B9" s="4"/>
      <c r="C9" s="3">
        <v>27596</v>
      </c>
      <c r="D9" s="4" t="s">
        <v>35</v>
      </c>
      <c r="E9" s="4" t="s">
        <v>48</v>
      </c>
      <c r="F9" s="4" t="s">
        <v>49</v>
      </c>
      <c r="G9" s="5"/>
      <c r="H9" s="4" t="s">
        <v>50</v>
      </c>
      <c r="I9" s="4"/>
      <c r="J9" s="4" t="s">
        <v>39</v>
      </c>
      <c r="K9" s="6">
        <v>2</v>
      </c>
      <c r="L9" s="4">
        <v>719000</v>
      </c>
      <c r="M9" s="4" t="s">
        <v>51</v>
      </c>
      <c r="N9" s="4" t="s">
        <v>52</v>
      </c>
      <c r="O9" s="4" t="s">
        <v>53</v>
      </c>
      <c r="P9" s="4">
        <v>2</v>
      </c>
      <c r="Q9" s="4">
        <v>259</v>
      </c>
      <c r="R9" s="3">
        <v>115937</v>
      </c>
      <c r="S9" s="4" t="s">
        <v>54</v>
      </c>
      <c r="T9" s="4" t="s">
        <v>55</v>
      </c>
      <c r="U9" s="4">
        <v>549495414</v>
      </c>
      <c r="V9" s="4"/>
      <c r="W9" s="7"/>
      <c r="X9" s="8"/>
      <c r="Y9" s="9">
        <f>((K9*W9)*(X9/100))/K9</f>
        <v>0</v>
      </c>
      <c r="Z9" s="9">
        <f>ROUND(K9*ROUND(W9,2),2)</f>
        <v>0</v>
      </c>
      <c r="AA9" s="9">
        <f>ROUND(Z9*((100+X9)/100),2)</f>
        <v>0</v>
      </c>
      <c r="AD9" s="10">
        <v>1500</v>
      </c>
      <c r="AE9" s="10">
        <f>1500*2</f>
        <v>3000</v>
      </c>
    </row>
    <row r="10" spans="1:31" ht="13.5" customHeight="1">
      <c r="A10" s="21" t="s">
        <v>46</v>
      </c>
      <c r="B10" s="21"/>
      <c r="C10" s="2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21" t="s">
        <v>47</v>
      </c>
      <c r="Y10" s="21"/>
      <c r="Z10" s="12">
        <f>SUM(Z9:Z9)</f>
        <v>0</v>
      </c>
      <c r="AA10" s="12">
        <f>SUM(AA9:AA9)</f>
        <v>0</v>
      </c>
      <c r="AB10" s="11"/>
      <c r="AD10" s="12"/>
      <c r="AE10" s="12">
        <f>SUM(AE9:AE9)</f>
        <v>3000</v>
      </c>
    </row>
    <row r="11" spans="1:28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31" ht="25.5">
      <c r="A12" s="3">
        <v>11948</v>
      </c>
      <c r="B12" s="4"/>
      <c r="C12" s="3">
        <v>28391</v>
      </c>
      <c r="D12" s="4" t="s">
        <v>56</v>
      </c>
      <c r="E12" s="4" t="s">
        <v>57</v>
      </c>
      <c r="F12" s="4" t="s">
        <v>58</v>
      </c>
      <c r="G12" s="5"/>
      <c r="H12" s="4" t="s">
        <v>59</v>
      </c>
      <c r="I12" s="4"/>
      <c r="J12" s="4" t="s">
        <v>39</v>
      </c>
      <c r="K12" s="6">
        <v>1</v>
      </c>
      <c r="L12" s="4">
        <v>110233</v>
      </c>
      <c r="M12" s="4" t="s">
        <v>60</v>
      </c>
      <c r="N12" s="4" t="s">
        <v>61</v>
      </c>
      <c r="O12" s="4" t="s">
        <v>62</v>
      </c>
      <c r="P12" s="4">
        <v>2</v>
      </c>
      <c r="Q12" s="4" t="s">
        <v>63</v>
      </c>
      <c r="R12" s="3">
        <v>203027</v>
      </c>
      <c r="S12" s="4" t="s">
        <v>64</v>
      </c>
      <c r="T12" s="4" t="s">
        <v>65</v>
      </c>
      <c r="U12" s="4" t="s">
        <v>66</v>
      </c>
      <c r="V12" s="4"/>
      <c r="W12" s="7"/>
      <c r="X12" s="8"/>
      <c r="Y12" s="9">
        <f>((K12*W12)*(X12/100))/K12</f>
        <v>0</v>
      </c>
      <c r="Z12" s="9">
        <f>ROUND(K12*ROUND(W12,2),2)</f>
        <v>0</v>
      </c>
      <c r="AA12" s="9">
        <f>ROUND(Z12*((100+X12)/100),2)</f>
        <v>0</v>
      </c>
      <c r="AD12" s="10">
        <v>2040</v>
      </c>
      <c r="AE12" s="10">
        <f>2040*1</f>
        <v>2040</v>
      </c>
    </row>
    <row r="13" spans="1:31" ht="13.5" customHeight="1">
      <c r="A13" s="21" t="s">
        <v>46</v>
      </c>
      <c r="B13" s="21"/>
      <c r="C13" s="2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21" t="s">
        <v>47</v>
      </c>
      <c r="Y13" s="21"/>
      <c r="Z13" s="12">
        <f>SUM(Z12:Z12)</f>
        <v>0</v>
      </c>
      <c r="AA13" s="12">
        <f>SUM(AA12:AA12)</f>
        <v>0</v>
      </c>
      <c r="AB13" s="11"/>
      <c r="AD13" s="12"/>
      <c r="AE13" s="12">
        <f>SUM(AE12:AE12)</f>
        <v>2040</v>
      </c>
    </row>
    <row r="14" spans="1:28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31" ht="12.75">
      <c r="A15" s="3">
        <v>12128</v>
      </c>
      <c r="B15" s="4"/>
      <c r="C15" s="3">
        <v>28821</v>
      </c>
      <c r="D15" s="4" t="s">
        <v>56</v>
      </c>
      <c r="E15" s="4" t="s">
        <v>67</v>
      </c>
      <c r="F15" s="4" t="s">
        <v>68</v>
      </c>
      <c r="G15" s="5"/>
      <c r="H15" s="4" t="s">
        <v>69</v>
      </c>
      <c r="I15" s="4"/>
      <c r="J15" s="4" t="s">
        <v>39</v>
      </c>
      <c r="K15" s="6">
        <v>1</v>
      </c>
      <c r="L15" s="4">
        <v>110319</v>
      </c>
      <c r="M15" s="4" t="s">
        <v>70</v>
      </c>
      <c r="N15" s="4" t="s">
        <v>71</v>
      </c>
      <c r="O15" s="4" t="s">
        <v>72</v>
      </c>
      <c r="P15" s="4">
        <v>4</v>
      </c>
      <c r="Q15" s="4" t="s">
        <v>73</v>
      </c>
      <c r="R15" s="3">
        <v>113435</v>
      </c>
      <c r="S15" s="4" t="s">
        <v>74</v>
      </c>
      <c r="T15" s="4" t="s">
        <v>75</v>
      </c>
      <c r="U15" s="4" t="s">
        <v>76</v>
      </c>
      <c r="V15" s="4"/>
      <c r="W15" s="7"/>
      <c r="X15" s="8"/>
      <c r="Y15" s="9">
        <f>((K15*W15)*(X15/100))/K15</f>
        <v>0</v>
      </c>
      <c r="Z15" s="9">
        <f>ROUND(K15*ROUND(W15,2),2)</f>
        <v>0</v>
      </c>
      <c r="AA15" s="9">
        <f>ROUND(Z15*((100+X15)/100),2)</f>
        <v>0</v>
      </c>
      <c r="AD15" s="10">
        <v>1200</v>
      </c>
      <c r="AE15" s="10">
        <f>1200*1</f>
        <v>1200</v>
      </c>
    </row>
    <row r="16" spans="1:31" ht="25.5">
      <c r="A16" s="3">
        <v>12128</v>
      </c>
      <c r="B16" s="4"/>
      <c r="C16" s="3">
        <v>28822</v>
      </c>
      <c r="D16" s="4" t="s">
        <v>35</v>
      </c>
      <c r="E16" s="4" t="s">
        <v>48</v>
      </c>
      <c r="F16" s="4" t="s">
        <v>49</v>
      </c>
      <c r="G16" s="5"/>
      <c r="H16" s="4" t="s">
        <v>50</v>
      </c>
      <c r="I16" s="4"/>
      <c r="J16" s="4" t="s">
        <v>39</v>
      </c>
      <c r="K16" s="6">
        <v>1</v>
      </c>
      <c r="L16" s="4">
        <v>110319</v>
      </c>
      <c r="M16" s="4" t="s">
        <v>70</v>
      </c>
      <c r="N16" s="4" t="s">
        <v>71</v>
      </c>
      <c r="O16" s="4" t="s">
        <v>72</v>
      </c>
      <c r="P16" s="4">
        <v>4</v>
      </c>
      <c r="Q16" s="4" t="s">
        <v>73</v>
      </c>
      <c r="R16" s="3">
        <v>113435</v>
      </c>
      <c r="S16" s="4" t="s">
        <v>74</v>
      </c>
      <c r="T16" s="4" t="s">
        <v>75</v>
      </c>
      <c r="U16" s="4" t="s">
        <v>76</v>
      </c>
      <c r="V16" s="4"/>
      <c r="W16" s="7"/>
      <c r="X16" s="8"/>
      <c r="Y16" s="9">
        <f>((K16*W16)*(X16/100))/K16</f>
        <v>0</v>
      </c>
      <c r="Z16" s="9">
        <f>ROUND(K16*ROUND(W16,2),2)</f>
        <v>0</v>
      </c>
      <c r="AA16" s="9">
        <f>ROUND(Z16*((100+X16)/100),2)</f>
        <v>0</v>
      </c>
      <c r="AD16" s="10">
        <v>1500</v>
      </c>
      <c r="AE16" s="10">
        <f>1500*1</f>
        <v>1500</v>
      </c>
    </row>
    <row r="17" spans="1:31" ht="13.5" customHeight="1">
      <c r="A17" s="21" t="s">
        <v>46</v>
      </c>
      <c r="B17" s="21"/>
      <c r="C17" s="2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21" t="s">
        <v>47</v>
      </c>
      <c r="Y17" s="21"/>
      <c r="Z17" s="12">
        <f>SUM(Z15:Z16)</f>
        <v>0</v>
      </c>
      <c r="AA17" s="12">
        <f>SUM(AA15:AA16)</f>
        <v>0</v>
      </c>
      <c r="AB17" s="11"/>
      <c r="AD17" s="12"/>
      <c r="AE17" s="12">
        <f>SUM(AE15:AE16)</f>
        <v>2700</v>
      </c>
    </row>
    <row r="18" spans="1:28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31" ht="25.5">
      <c r="A19" s="3">
        <v>12201</v>
      </c>
      <c r="B19" s="4"/>
      <c r="C19" s="3">
        <v>29030</v>
      </c>
      <c r="D19" s="4" t="s">
        <v>35</v>
      </c>
      <c r="E19" s="4" t="s">
        <v>77</v>
      </c>
      <c r="F19" s="4" t="s">
        <v>78</v>
      </c>
      <c r="G19" s="5"/>
      <c r="H19" s="4" t="s">
        <v>79</v>
      </c>
      <c r="I19" s="4"/>
      <c r="J19" s="4" t="s">
        <v>39</v>
      </c>
      <c r="K19" s="6">
        <v>1</v>
      </c>
      <c r="L19" s="4">
        <v>110117</v>
      </c>
      <c r="M19" s="4" t="s">
        <v>80</v>
      </c>
      <c r="N19" s="4" t="s">
        <v>81</v>
      </c>
      <c r="O19" s="4" t="s">
        <v>82</v>
      </c>
      <c r="P19" s="4">
        <v>3</v>
      </c>
      <c r="Q19" s="4">
        <v>1</v>
      </c>
      <c r="R19" s="3">
        <v>133479</v>
      </c>
      <c r="S19" s="4" t="s">
        <v>83</v>
      </c>
      <c r="T19" s="4" t="s">
        <v>84</v>
      </c>
      <c r="U19" s="4">
        <v>543185396</v>
      </c>
      <c r="V19" s="4" t="s">
        <v>85</v>
      </c>
      <c r="W19" s="7"/>
      <c r="X19" s="8"/>
      <c r="Y19" s="9">
        <f>((K19*W19)*(X19/100))/K19</f>
        <v>0</v>
      </c>
      <c r="Z19" s="9">
        <f>ROUND(K19*ROUND(W19,2),2)</f>
        <v>0</v>
      </c>
      <c r="AA19" s="9">
        <f>ROUND(Z19*((100+X19)/100),2)</f>
        <v>0</v>
      </c>
      <c r="AD19" s="10">
        <v>4000</v>
      </c>
      <c r="AE19" s="10">
        <f>4000*1</f>
        <v>4000</v>
      </c>
    </row>
    <row r="20" spans="1:31" ht="13.5" customHeight="1">
      <c r="A20" s="21" t="s">
        <v>46</v>
      </c>
      <c r="B20" s="21"/>
      <c r="C20" s="2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21" t="s">
        <v>47</v>
      </c>
      <c r="Y20" s="21"/>
      <c r="Z20" s="12">
        <f>SUM(Z19:Z19)</f>
        <v>0</v>
      </c>
      <c r="AA20" s="12">
        <f>SUM(AA19:AA19)</f>
        <v>0</v>
      </c>
      <c r="AB20" s="11"/>
      <c r="AD20" s="12"/>
      <c r="AE20" s="12">
        <f>SUM(AE19:AE19)</f>
        <v>4000</v>
      </c>
    </row>
    <row r="21" spans="1:28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31" ht="140.25">
      <c r="A22" s="3">
        <v>12323</v>
      </c>
      <c r="B22" s="4"/>
      <c r="C22" s="3">
        <v>29338</v>
      </c>
      <c r="D22" s="4" t="s">
        <v>86</v>
      </c>
      <c r="E22" s="4" t="s">
        <v>87</v>
      </c>
      <c r="F22" s="4" t="s">
        <v>88</v>
      </c>
      <c r="G22" s="5"/>
      <c r="H22" s="4" t="s">
        <v>89</v>
      </c>
      <c r="I22" s="4"/>
      <c r="J22" s="4" t="s">
        <v>39</v>
      </c>
      <c r="K22" s="6">
        <v>1</v>
      </c>
      <c r="L22" s="4">
        <v>999530</v>
      </c>
      <c r="M22" s="4" t="s">
        <v>90</v>
      </c>
      <c r="N22" s="4" t="s">
        <v>52</v>
      </c>
      <c r="O22" s="4" t="s">
        <v>53</v>
      </c>
      <c r="P22" s="4">
        <v>2</v>
      </c>
      <c r="Q22" s="4">
        <v>214</v>
      </c>
      <c r="R22" s="3">
        <v>33303</v>
      </c>
      <c r="S22" s="4" t="s">
        <v>91</v>
      </c>
      <c r="T22" s="4" t="s">
        <v>92</v>
      </c>
      <c r="U22" s="4">
        <v>549494028</v>
      </c>
      <c r="V22" s="4"/>
      <c r="W22" s="7"/>
      <c r="X22" s="8"/>
      <c r="Y22" s="9">
        <f>((K22*W22)*(X22/100))/K22</f>
        <v>0</v>
      </c>
      <c r="Z22" s="9">
        <f>ROUND(K22*ROUND(W22,2),2)</f>
        <v>0</v>
      </c>
      <c r="AA22" s="9">
        <f>ROUND(Z22*((100+X22)/100),2)</f>
        <v>0</v>
      </c>
      <c r="AD22" s="10">
        <v>80000</v>
      </c>
      <c r="AE22" s="10">
        <f>80000*1</f>
        <v>80000</v>
      </c>
    </row>
    <row r="23" spans="1:31" ht="13.5" customHeight="1">
      <c r="A23" s="21" t="s">
        <v>46</v>
      </c>
      <c r="B23" s="21"/>
      <c r="C23" s="2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21" t="s">
        <v>47</v>
      </c>
      <c r="Y23" s="21"/>
      <c r="Z23" s="12">
        <f>SUM(Z22:Z22)</f>
        <v>0</v>
      </c>
      <c r="AA23" s="12">
        <f>SUM(AA22:AA22)</f>
        <v>0</v>
      </c>
      <c r="AB23" s="11"/>
      <c r="AD23" s="12"/>
      <c r="AE23" s="12">
        <f>SUM(AE22:AE22)</f>
        <v>80000</v>
      </c>
    </row>
    <row r="24" spans="1:28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31" ht="25.5">
      <c r="A25" s="3">
        <v>12485</v>
      </c>
      <c r="B25" s="4" t="s">
        <v>93</v>
      </c>
      <c r="C25" s="3">
        <v>29890</v>
      </c>
      <c r="D25" s="4" t="s">
        <v>35</v>
      </c>
      <c r="E25" s="4" t="s">
        <v>48</v>
      </c>
      <c r="F25" s="4" t="s">
        <v>49</v>
      </c>
      <c r="G25" s="5"/>
      <c r="H25" s="4" t="s">
        <v>50</v>
      </c>
      <c r="I25" s="4"/>
      <c r="J25" s="4" t="s">
        <v>39</v>
      </c>
      <c r="K25" s="6">
        <v>1</v>
      </c>
      <c r="L25" s="4">
        <v>213300</v>
      </c>
      <c r="M25" s="4" t="s">
        <v>94</v>
      </c>
      <c r="N25" s="4" t="s">
        <v>95</v>
      </c>
      <c r="O25" s="4" t="s">
        <v>96</v>
      </c>
      <c r="P25" s="4">
        <v>3</v>
      </c>
      <c r="Q25" s="4" t="s">
        <v>97</v>
      </c>
      <c r="R25" s="3">
        <v>133782</v>
      </c>
      <c r="S25" s="4" t="s">
        <v>98</v>
      </c>
      <c r="T25" s="4" t="s">
        <v>99</v>
      </c>
      <c r="U25" s="4">
        <v>549495760</v>
      </c>
      <c r="V25" s="4"/>
      <c r="W25" s="7"/>
      <c r="X25" s="8"/>
      <c r="Y25" s="9">
        <f>((K25*W25)*(X25/100))/K25</f>
        <v>0</v>
      </c>
      <c r="Z25" s="9">
        <f>ROUND(K25*ROUND(W25,2),2)</f>
        <v>0</v>
      </c>
      <c r="AA25" s="9">
        <f>ROUND(Z25*((100+X25)/100),2)</f>
        <v>0</v>
      </c>
      <c r="AD25" s="10">
        <v>1500</v>
      </c>
      <c r="AE25" s="10">
        <f>1500*1</f>
        <v>1500</v>
      </c>
    </row>
    <row r="26" spans="1:31" ht="13.5" customHeight="1">
      <c r="A26" s="21" t="s">
        <v>46</v>
      </c>
      <c r="B26" s="21"/>
      <c r="C26" s="2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21" t="s">
        <v>47</v>
      </c>
      <c r="Y26" s="21"/>
      <c r="Z26" s="12">
        <f>SUM(Z25:Z25)</f>
        <v>0</v>
      </c>
      <c r="AA26" s="12">
        <f>SUM(AA25:AA25)</f>
        <v>0</v>
      </c>
      <c r="AB26" s="11"/>
      <c r="AD26" s="12"/>
      <c r="AE26" s="12">
        <f>SUM(AE25:AE25)</f>
        <v>1500</v>
      </c>
    </row>
    <row r="27" spans="1:28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31" ht="38.25">
      <c r="A28" s="3">
        <v>12583</v>
      </c>
      <c r="B28" s="4" t="s">
        <v>100</v>
      </c>
      <c r="C28" s="3">
        <v>30549</v>
      </c>
      <c r="D28" s="4" t="s">
        <v>35</v>
      </c>
      <c r="E28" s="4" t="s">
        <v>36</v>
      </c>
      <c r="F28" s="4" t="s">
        <v>37</v>
      </c>
      <c r="G28" s="5"/>
      <c r="H28" s="4" t="s">
        <v>38</v>
      </c>
      <c r="I28" s="4"/>
      <c r="J28" s="4" t="s">
        <v>39</v>
      </c>
      <c r="K28" s="6">
        <v>1</v>
      </c>
      <c r="L28" s="4">
        <v>219900</v>
      </c>
      <c r="M28" s="4" t="s">
        <v>101</v>
      </c>
      <c r="N28" s="4" t="s">
        <v>102</v>
      </c>
      <c r="O28" s="4" t="s">
        <v>103</v>
      </c>
      <c r="P28" s="4">
        <v>2</v>
      </c>
      <c r="Q28" s="4" t="s">
        <v>104</v>
      </c>
      <c r="R28" s="3">
        <v>180891</v>
      </c>
      <c r="S28" s="4" t="s">
        <v>105</v>
      </c>
      <c r="T28" s="4" t="s">
        <v>106</v>
      </c>
      <c r="U28" s="4">
        <v>549494666</v>
      </c>
      <c r="V28" s="4"/>
      <c r="W28" s="7"/>
      <c r="X28" s="8"/>
      <c r="Y28" s="9">
        <f>((K28*W28)*(X28/100))/K28</f>
        <v>0</v>
      </c>
      <c r="Z28" s="9">
        <f>ROUND(K28*ROUND(W28,2),2)</f>
        <v>0</v>
      </c>
      <c r="AA28" s="9">
        <f>ROUND(Z28*((100+X28)/100),2)</f>
        <v>0</v>
      </c>
      <c r="AD28" s="10">
        <v>4890</v>
      </c>
      <c r="AE28" s="10">
        <f>4890*1</f>
        <v>4890</v>
      </c>
    </row>
    <row r="29" spans="1:31" ht="13.5" customHeight="1">
      <c r="A29" s="21" t="s">
        <v>46</v>
      </c>
      <c r="B29" s="21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21" t="s">
        <v>47</v>
      </c>
      <c r="Y29" s="21"/>
      <c r="Z29" s="12">
        <f>SUM(Z28:Z28)</f>
        <v>0</v>
      </c>
      <c r="AA29" s="12">
        <f>SUM(AA28:AA28)</f>
        <v>0</v>
      </c>
      <c r="AB29" s="11"/>
      <c r="AD29" s="12"/>
      <c r="AE29" s="12">
        <f>SUM(AE28:AE28)</f>
        <v>4890</v>
      </c>
    </row>
    <row r="30" spans="1:28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31" ht="38.25">
      <c r="A31" s="3">
        <v>12863</v>
      </c>
      <c r="B31" s="4"/>
      <c r="C31" s="3">
        <v>30972</v>
      </c>
      <c r="D31" s="4" t="s">
        <v>35</v>
      </c>
      <c r="E31" s="4" t="s">
        <v>107</v>
      </c>
      <c r="F31" s="4" t="s">
        <v>93</v>
      </c>
      <c r="G31" s="5"/>
      <c r="H31" s="4" t="s">
        <v>108</v>
      </c>
      <c r="I31" s="4"/>
      <c r="J31" s="4" t="s">
        <v>39</v>
      </c>
      <c r="K31" s="6">
        <v>1</v>
      </c>
      <c r="L31" s="4">
        <v>110312</v>
      </c>
      <c r="M31" s="4" t="s">
        <v>109</v>
      </c>
      <c r="N31" s="4" t="s">
        <v>110</v>
      </c>
      <c r="O31" s="4" t="s">
        <v>72</v>
      </c>
      <c r="P31" s="4">
        <v>2</v>
      </c>
      <c r="Q31" s="4" t="s">
        <v>111</v>
      </c>
      <c r="R31" s="3">
        <v>112948</v>
      </c>
      <c r="S31" s="4" t="s">
        <v>112</v>
      </c>
      <c r="T31" s="4" t="s">
        <v>113</v>
      </c>
      <c r="U31" s="4">
        <v>532233372</v>
      </c>
      <c r="V31" s="4"/>
      <c r="W31" s="7"/>
      <c r="X31" s="8"/>
      <c r="Y31" s="9">
        <f>((K31*W31)*(X31/100))/K31</f>
        <v>0</v>
      </c>
      <c r="Z31" s="9">
        <f>ROUND(K31*ROUND(W31,2),2)</f>
        <v>0</v>
      </c>
      <c r="AA31" s="9">
        <f>ROUND(Z31*((100+X31)/100),2)</f>
        <v>0</v>
      </c>
      <c r="AD31" s="10">
        <v>3690</v>
      </c>
      <c r="AE31" s="10">
        <f>3690*1</f>
        <v>3690</v>
      </c>
    </row>
    <row r="32" spans="1:31" ht="13.5" customHeight="1">
      <c r="A32" s="21" t="s">
        <v>46</v>
      </c>
      <c r="B32" s="21"/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21" t="s">
        <v>47</v>
      </c>
      <c r="Y32" s="21"/>
      <c r="Z32" s="12">
        <f>SUM(Z31:Z31)</f>
        <v>0</v>
      </c>
      <c r="AA32" s="12">
        <f>SUM(AA31:AA31)</f>
        <v>0</v>
      </c>
      <c r="AB32" s="11"/>
      <c r="AD32" s="12"/>
      <c r="AE32" s="12">
        <f>SUM(AE31:AE31)</f>
        <v>3690</v>
      </c>
    </row>
    <row r="33" spans="1:28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31" ht="38.25">
      <c r="A34" s="3">
        <v>13004</v>
      </c>
      <c r="B34" s="4"/>
      <c r="C34" s="3">
        <v>31370</v>
      </c>
      <c r="D34" s="4" t="s">
        <v>56</v>
      </c>
      <c r="E34" s="4" t="s">
        <v>57</v>
      </c>
      <c r="F34" s="4" t="s">
        <v>58</v>
      </c>
      <c r="G34" s="5"/>
      <c r="H34" s="4" t="s">
        <v>59</v>
      </c>
      <c r="I34" s="4"/>
      <c r="J34" s="4" t="s">
        <v>39</v>
      </c>
      <c r="K34" s="6">
        <v>1</v>
      </c>
      <c r="L34" s="4">
        <v>110125</v>
      </c>
      <c r="M34" s="4" t="s">
        <v>114</v>
      </c>
      <c r="N34" s="4" t="s">
        <v>115</v>
      </c>
      <c r="O34" s="4" t="s">
        <v>116</v>
      </c>
      <c r="P34" s="4">
        <v>3</v>
      </c>
      <c r="Q34" s="4" t="s">
        <v>117</v>
      </c>
      <c r="R34" s="3">
        <v>49204</v>
      </c>
      <c r="S34" s="4" t="s">
        <v>118</v>
      </c>
      <c r="T34" s="4" t="s">
        <v>119</v>
      </c>
      <c r="U34" s="4">
        <v>543182794</v>
      </c>
      <c r="V34" s="4" t="s">
        <v>120</v>
      </c>
      <c r="W34" s="7"/>
      <c r="X34" s="8"/>
      <c r="Y34" s="9">
        <f>((K34*W34)*(X34/100))/K34</f>
        <v>0</v>
      </c>
      <c r="Z34" s="9">
        <f>ROUND(K34*ROUND(W34,2),2)</f>
        <v>0</v>
      </c>
      <c r="AA34" s="9">
        <f>ROUND(Z34*((100+X34)/100),2)</f>
        <v>0</v>
      </c>
      <c r="AD34" s="10">
        <v>2040</v>
      </c>
      <c r="AE34" s="10">
        <f>2040*1</f>
        <v>2040</v>
      </c>
    </row>
    <row r="35" spans="1:31" ht="13.5" customHeight="1">
      <c r="A35" s="21" t="s">
        <v>46</v>
      </c>
      <c r="B35" s="21"/>
      <c r="C35" s="2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21" t="s">
        <v>47</v>
      </c>
      <c r="Y35" s="21"/>
      <c r="Z35" s="12">
        <f>SUM(Z34:Z34)</f>
        <v>0</v>
      </c>
      <c r="AA35" s="12">
        <f>SUM(AA34:AA34)</f>
        <v>0</v>
      </c>
      <c r="AB35" s="11"/>
      <c r="AD35" s="12"/>
      <c r="AE35" s="12">
        <f>SUM(AE34:AE34)</f>
        <v>2040</v>
      </c>
    </row>
    <row r="36" spans="1:28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31" ht="38.25">
      <c r="A37" s="3">
        <v>13210</v>
      </c>
      <c r="B37" s="4"/>
      <c r="C37" s="3">
        <v>32154</v>
      </c>
      <c r="D37" s="4" t="s">
        <v>35</v>
      </c>
      <c r="E37" s="4" t="s">
        <v>107</v>
      </c>
      <c r="F37" s="4" t="s">
        <v>93</v>
      </c>
      <c r="G37" s="5"/>
      <c r="H37" s="4" t="s">
        <v>108</v>
      </c>
      <c r="I37" s="4"/>
      <c r="J37" s="4" t="s">
        <v>39</v>
      </c>
      <c r="K37" s="6">
        <v>1</v>
      </c>
      <c r="L37" s="4">
        <v>850000</v>
      </c>
      <c r="M37" s="4" t="s">
        <v>121</v>
      </c>
      <c r="N37" s="4" t="s">
        <v>122</v>
      </c>
      <c r="O37" s="4" t="s">
        <v>123</v>
      </c>
      <c r="P37" s="4"/>
      <c r="Q37" s="4" t="s">
        <v>124</v>
      </c>
      <c r="R37" s="3">
        <v>238594</v>
      </c>
      <c r="S37" s="4" t="s">
        <v>125</v>
      </c>
      <c r="T37" s="4" t="s">
        <v>126</v>
      </c>
      <c r="U37" s="4">
        <v>549494544</v>
      </c>
      <c r="V37" s="4"/>
      <c r="W37" s="7"/>
      <c r="X37" s="8"/>
      <c r="Y37" s="9">
        <f>((K37*W37)*(X37/100))/K37</f>
        <v>0</v>
      </c>
      <c r="Z37" s="9">
        <f>ROUND(K37*ROUND(W37,2),2)</f>
        <v>0</v>
      </c>
      <c r="AA37" s="9">
        <f>ROUND(Z37*((100+X37)/100),2)</f>
        <v>0</v>
      </c>
      <c r="AD37" s="10">
        <v>3690</v>
      </c>
      <c r="AE37" s="10">
        <f>3690*1</f>
        <v>3690</v>
      </c>
    </row>
    <row r="38" spans="1:31" ht="13.5" customHeight="1">
      <c r="A38" s="21" t="s">
        <v>46</v>
      </c>
      <c r="B38" s="21"/>
      <c r="C38" s="2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21" t="s">
        <v>47</v>
      </c>
      <c r="Y38" s="21"/>
      <c r="Z38" s="12">
        <f>SUM(Z37:Z37)</f>
        <v>0</v>
      </c>
      <c r="AA38" s="12">
        <f>SUM(AA37:AA37)</f>
        <v>0</v>
      </c>
      <c r="AB38" s="11"/>
      <c r="AD38" s="12"/>
      <c r="AE38" s="12">
        <f>SUM(AE37:AE37)</f>
        <v>3690</v>
      </c>
    </row>
    <row r="39" spans="1:28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31" ht="25.5">
      <c r="A40" s="3">
        <v>13248</v>
      </c>
      <c r="B40" s="4" t="s">
        <v>127</v>
      </c>
      <c r="C40" s="3">
        <v>32499</v>
      </c>
      <c r="D40" s="4" t="s">
        <v>35</v>
      </c>
      <c r="E40" s="4" t="s">
        <v>48</v>
      </c>
      <c r="F40" s="4" t="s">
        <v>49</v>
      </c>
      <c r="G40" s="5"/>
      <c r="H40" s="4" t="s">
        <v>50</v>
      </c>
      <c r="I40" s="4"/>
      <c r="J40" s="4" t="s">
        <v>39</v>
      </c>
      <c r="K40" s="6">
        <v>1</v>
      </c>
      <c r="L40" s="4">
        <v>510000</v>
      </c>
      <c r="M40" s="4" t="s">
        <v>128</v>
      </c>
      <c r="N40" s="4" t="s">
        <v>129</v>
      </c>
      <c r="O40" s="4" t="s">
        <v>130</v>
      </c>
      <c r="P40" s="4">
        <v>2</v>
      </c>
      <c r="Q40" s="4" t="s">
        <v>131</v>
      </c>
      <c r="R40" s="3">
        <v>186014</v>
      </c>
      <c r="S40" s="4" t="s">
        <v>132</v>
      </c>
      <c r="T40" s="4" t="s">
        <v>133</v>
      </c>
      <c r="U40" s="4">
        <v>549496321</v>
      </c>
      <c r="V40" s="4"/>
      <c r="W40" s="7"/>
      <c r="X40" s="8"/>
      <c r="Y40" s="9">
        <f>((K40*W40)*(X40/100))/K40</f>
        <v>0</v>
      </c>
      <c r="Z40" s="9">
        <f>ROUND(K40*ROUND(W40,2),2)</f>
        <v>0</v>
      </c>
      <c r="AA40" s="9">
        <f>ROUND(Z40*((100+X40)/100),2)</f>
        <v>0</v>
      </c>
      <c r="AD40" s="10">
        <v>1500</v>
      </c>
      <c r="AE40" s="10">
        <f>1500*1</f>
        <v>1500</v>
      </c>
    </row>
    <row r="41" spans="1:31" ht="13.5" customHeight="1">
      <c r="A41" s="21" t="s">
        <v>46</v>
      </c>
      <c r="B41" s="21"/>
      <c r="C41" s="2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21" t="s">
        <v>47</v>
      </c>
      <c r="Y41" s="21"/>
      <c r="Z41" s="12">
        <f>SUM(Z40:Z40)</f>
        <v>0</v>
      </c>
      <c r="AA41" s="12">
        <f>SUM(AA40:AA40)</f>
        <v>0</v>
      </c>
      <c r="AB41" s="11"/>
      <c r="AD41" s="12"/>
      <c r="AE41" s="12">
        <f>SUM(AE40:AE40)</f>
        <v>1500</v>
      </c>
    </row>
    <row r="42" spans="1:28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31" ht="25.5">
      <c r="A43" s="3">
        <v>13303</v>
      </c>
      <c r="B43" s="4"/>
      <c r="C43" s="3">
        <v>32916</v>
      </c>
      <c r="D43" s="4" t="s">
        <v>35</v>
      </c>
      <c r="E43" s="4" t="s">
        <v>48</v>
      </c>
      <c r="F43" s="4" t="s">
        <v>49</v>
      </c>
      <c r="G43" s="5"/>
      <c r="H43" s="4" t="s">
        <v>50</v>
      </c>
      <c r="I43" s="4"/>
      <c r="J43" s="4" t="s">
        <v>39</v>
      </c>
      <c r="K43" s="6">
        <v>1</v>
      </c>
      <c r="L43" s="4">
        <v>220000</v>
      </c>
      <c r="M43" s="4" t="s">
        <v>134</v>
      </c>
      <c r="N43" s="4" t="s">
        <v>135</v>
      </c>
      <c r="O43" s="4" t="s">
        <v>136</v>
      </c>
      <c r="P43" s="4">
        <v>0</v>
      </c>
      <c r="Q43" s="4" t="s">
        <v>124</v>
      </c>
      <c r="R43" s="3">
        <v>1589</v>
      </c>
      <c r="S43" s="4" t="s">
        <v>137</v>
      </c>
      <c r="T43" s="4" t="s">
        <v>138</v>
      </c>
      <c r="U43" s="4">
        <v>549498043</v>
      </c>
      <c r="V43" s="4"/>
      <c r="W43" s="7"/>
      <c r="X43" s="8"/>
      <c r="Y43" s="9">
        <f>((K43*W43)*(X43/100))/K43</f>
        <v>0</v>
      </c>
      <c r="Z43" s="9">
        <f>ROUND(K43*ROUND(W43,2),2)</f>
        <v>0</v>
      </c>
      <c r="AA43" s="9">
        <f>ROUND(Z43*((100+X43)/100),2)</f>
        <v>0</v>
      </c>
      <c r="AD43" s="10">
        <v>1500</v>
      </c>
      <c r="AE43" s="10">
        <f>1500*1</f>
        <v>1500</v>
      </c>
    </row>
    <row r="44" spans="1:31" ht="13.5" customHeight="1">
      <c r="A44" s="21" t="s">
        <v>46</v>
      </c>
      <c r="B44" s="21"/>
      <c r="C44" s="2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21" t="s">
        <v>47</v>
      </c>
      <c r="Y44" s="21"/>
      <c r="Z44" s="12">
        <f>SUM(Z43:Z43)</f>
        <v>0</v>
      </c>
      <c r="AA44" s="12">
        <f>SUM(AA43:AA43)</f>
        <v>0</v>
      </c>
      <c r="AB44" s="11"/>
      <c r="AD44" s="12"/>
      <c r="AE44" s="12">
        <f>SUM(AE43:AE43)</f>
        <v>1500</v>
      </c>
    </row>
    <row r="45" spans="1:28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31" ht="12.75">
      <c r="A46" s="3">
        <v>13361</v>
      </c>
      <c r="B46" s="4"/>
      <c r="C46" s="3">
        <v>33210</v>
      </c>
      <c r="D46" s="4" t="s">
        <v>56</v>
      </c>
      <c r="E46" s="4" t="s">
        <v>139</v>
      </c>
      <c r="F46" s="4" t="s">
        <v>140</v>
      </c>
      <c r="G46" s="5"/>
      <c r="H46" s="4" t="s">
        <v>141</v>
      </c>
      <c r="I46" s="4"/>
      <c r="J46" s="4" t="s">
        <v>39</v>
      </c>
      <c r="K46" s="6">
        <v>1</v>
      </c>
      <c r="L46" s="4">
        <v>213100</v>
      </c>
      <c r="M46" s="4" t="s">
        <v>142</v>
      </c>
      <c r="N46" s="4" t="s">
        <v>143</v>
      </c>
      <c r="O46" s="4" t="s">
        <v>103</v>
      </c>
      <c r="P46" s="4"/>
      <c r="Q46" s="4" t="s">
        <v>124</v>
      </c>
      <c r="R46" s="3">
        <v>169732</v>
      </c>
      <c r="S46" s="4" t="s">
        <v>144</v>
      </c>
      <c r="T46" s="4" t="s">
        <v>145</v>
      </c>
      <c r="U46" s="4">
        <v>549493851</v>
      </c>
      <c r="V46" s="4" t="s">
        <v>146</v>
      </c>
      <c r="W46" s="7"/>
      <c r="X46" s="8"/>
      <c r="Y46" s="9">
        <f>((K46*W46)*(X46/100))/K46</f>
        <v>0</v>
      </c>
      <c r="Z46" s="9">
        <f>ROUND(K46*ROUND(W46,2),2)</f>
        <v>0</v>
      </c>
      <c r="AA46" s="9">
        <f>ROUND(Z46*((100+X46)/100),2)</f>
        <v>0</v>
      </c>
      <c r="AD46" s="10">
        <v>6000</v>
      </c>
      <c r="AE46" s="10">
        <f>6000*1</f>
        <v>6000</v>
      </c>
    </row>
    <row r="47" spans="1:31" ht="13.5" customHeight="1">
      <c r="A47" s="21" t="s">
        <v>46</v>
      </c>
      <c r="B47" s="21"/>
      <c r="C47" s="2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21" t="s">
        <v>47</v>
      </c>
      <c r="Y47" s="21"/>
      <c r="Z47" s="12">
        <f>SUM(Z46:Z46)</f>
        <v>0</v>
      </c>
      <c r="AA47" s="12">
        <f>SUM(AA46:AA46)</f>
        <v>0</v>
      </c>
      <c r="AB47" s="11"/>
      <c r="AD47" s="12"/>
      <c r="AE47" s="12">
        <f>SUM(AE46:AE46)</f>
        <v>6000</v>
      </c>
    </row>
    <row r="48" spans="1:28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31" ht="25.5">
      <c r="A49" s="3">
        <v>13421</v>
      </c>
      <c r="B49" s="4"/>
      <c r="C49" s="3">
        <v>33275</v>
      </c>
      <c r="D49" s="4" t="s">
        <v>35</v>
      </c>
      <c r="E49" s="4" t="s">
        <v>77</v>
      </c>
      <c r="F49" s="4" t="s">
        <v>78</v>
      </c>
      <c r="G49" s="5"/>
      <c r="H49" s="4" t="s">
        <v>79</v>
      </c>
      <c r="I49" s="4"/>
      <c r="J49" s="4" t="s">
        <v>39</v>
      </c>
      <c r="K49" s="6">
        <v>1</v>
      </c>
      <c r="L49" s="4">
        <v>110118</v>
      </c>
      <c r="M49" s="4" t="s">
        <v>147</v>
      </c>
      <c r="N49" s="4" t="s">
        <v>148</v>
      </c>
      <c r="O49" s="4" t="s">
        <v>116</v>
      </c>
      <c r="P49" s="4">
        <v>3</v>
      </c>
      <c r="Q49" s="4" t="s">
        <v>149</v>
      </c>
      <c r="R49" s="3">
        <v>107137</v>
      </c>
      <c r="S49" s="4" t="s">
        <v>150</v>
      </c>
      <c r="T49" s="4" t="s">
        <v>151</v>
      </c>
      <c r="U49" s="4">
        <v>543182997</v>
      </c>
      <c r="V49" s="4" t="s">
        <v>152</v>
      </c>
      <c r="W49" s="7"/>
      <c r="X49" s="8"/>
      <c r="Y49" s="9">
        <f>((K49*W49)*(X49/100))/K49</f>
        <v>0</v>
      </c>
      <c r="Z49" s="9">
        <f>ROUND(K49*ROUND(W49,2),2)</f>
        <v>0</v>
      </c>
      <c r="AA49" s="9">
        <f>ROUND(Z49*((100+X49)/100),2)</f>
        <v>0</v>
      </c>
      <c r="AD49" s="10">
        <v>4000</v>
      </c>
      <c r="AE49" s="10">
        <f>4000*1</f>
        <v>4000</v>
      </c>
    </row>
    <row r="50" spans="1:31" ht="13.5" customHeight="1">
      <c r="A50" s="21" t="s">
        <v>46</v>
      </c>
      <c r="B50" s="21"/>
      <c r="C50" s="2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21" t="s">
        <v>47</v>
      </c>
      <c r="Y50" s="21"/>
      <c r="Z50" s="12">
        <f>SUM(Z49:Z49)</f>
        <v>0</v>
      </c>
      <c r="AA50" s="12">
        <f>SUM(AA49:AA49)</f>
        <v>0</v>
      </c>
      <c r="AB50" s="11"/>
      <c r="AD50" s="12"/>
      <c r="AE50" s="12">
        <f>SUM(AE49:AE49)</f>
        <v>4000</v>
      </c>
    </row>
    <row r="51" spans="1:28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31" ht="38.25">
      <c r="A52" s="3">
        <v>13642</v>
      </c>
      <c r="B52" s="4"/>
      <c r="C52" s="3">
        <v>33656</v>
      </c>
      <c r="D52" s="4" t="s">
        <v>35</v>
      </c>
      <c r="E52" s="4" t="s">
        <v>36</v>
      </c>
      <c r="F52" s="4" t="s">
        <v>37</v>
      </c>
      <c r="G52" s="5"/>
      <c r="H52" s="4" t="s">
        <v>38</v>
      </c>
      <c r="I52" s="4"/>
      <c r="J52" s="4" t="s">
        <v>39</v>
      </c>
      <c r="K52" s="6">
        <v>1</v>
      </c>
      <c r="L52" s="4">
        <v>960000</v>
      </c>
      <c r="M52" s="4" t="s">
        <v>153</v>
      </c>
      <c r="N52" s="4" t="s">
        <v>154</v>
      </c>
      <c r="O52" s="4" t="s">
        <v>155</v>
      </c>
      <c r="P52" s="4">
        <v>1</v>
      </c>
      <c r="Q52" s="4" t="s">
        <v>124</v>
      </c>
      <c r="R52" s="3">
        <v>106950</v>
      </c>
      <c r="S52" s="4" t="s">
        <v>156</v>
      </c>
      <c r="T52" s="4" t="s">
        <v>157</v>
      </c>
      <c r="U52" s="4">
        <v>549494462</v>
      </c>
      <c r="V52" s="4"/>
      <c r="W52" s="7"/>
      <c r="X52" s="8"/>
      <c r="Y52" s="9">
        <f>((K52*W52)*(X52/100))/K52</f>
        <v>0</v>
      </c>
      <c r="Z52" s="9">
        <f>ROUND(K52*ROUND(W52,2),2)</f>
        <v>0</v>
      </c>
      <c r="AA52" s="9">
        <f>ROUND(Z52*((100+X52)/100),2)</f>
        <v>0</v>
      </c>
      <c r="AD52" s="10">
        <v>4890</v>
      </c>
      <c r="AE52" s="10">
        <f>4890*1</f>
        <v>4890</v>
      </c>
    </row>
    <row r="53" spans="1:31" ht="13.5" customHeight="1">
      <c r="A53" s="21" t="s">
        <v>46</v>
      </c>
      <c r="B53" s="21"/>
      <c r="C53" s="2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21" t="s">
        <v>47</v>
      </c>
      <c r="Y53" s="21"/>
      <c r="Z53" s="12">
        <f>SUM(Z52:Z52)</f>
        <v>0</v>
      </c>
      <c r="AA53" s="12">
        <f>SUM(AA52:AA52)</f>
        <v>0</v>
      </c>
      <c r="AB53" s="11"/>
      <c r="AD53" s="12"/>
      <c r="AE53" s="12">
        <f>SUM(AE52:AE52)</f>
        <v>4890</v>
      </c>
    </row>
    <row r="54" spans="1:28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31" ht="25.5">
      <c r="A55" s="3">
        <v>13650</v>
      </c>
      <c r="B55" s="4"/>
      <c r="C55" s="3">
        <v>33715</v>
      </c>
      <c r="D55" s="4" t="s">
        <v>56</v>
      </c>
      <c r="E55" s="4" t="s">
        <v>158</v>
      </c>
      <c r="F55" s="4" t="s">
        <v>159</v>
      </c>
      <c r="G55" s="5"/>
      <c r="H55" s="4" t="s">
        <v>160</v>
      </c>
      <c r="I55" s="4"/>
      <c r="J55" s="4" t="s">
        <v>39</v>
      </c>
      <c r="K55" s="6">
        <v>1</v>
      </c>
      <c r="L55" s="4">
        <v>211420</v>
      </c>
      <c r="M55" s="4" t="s">
        <v>161</v>
      </c>
      <c r="N55" s="4" t="s">
        <v>162</v>
      </c>
      <c r="O55" s="4" t="s">
        <v>163</v>
      </c>
      <c r="P55" s="4">
        <v>1</v>
      </c>
      <c r="Q55" s="4" t="s">
        <v>124</v>
      </c>
      <c r="R55" s="3">
        <v>100154</v>
      </c>
      <c r="S55" s="4" t="s">
        <v>164</v>
      </c>
      <c r="T55" s="4" t="s">
        <v>165</v>
      </c>
      <c r="U55" s="4">
        <v>549497305</v>
      </c>
      <c r="V55" s="4"/>
      <c r="W55" s="7"/>
      <c r="X55" s="8"/>
      <c r="Y55" s="9">
        <f>((K55*W55)*(X55/100))/K55</f>
        <v>0</v>
      </c>
      <c r="Z55" s="9">
        <f>ROUND(K55*ROUND(W55,2),2)</f>
        <v>0</v>
      </c>
      <c r="AA55" s="9">
        <f>ROUND(Z55*((100+X55)/100),2)</f>
        <v>0</v>
      </c>
      <c r="AD55" s="10">
        <v>1500</v>
      </c>
      <c r="AE55" s="10">
        <f>1500*1</f>
        <v>1500</v>
      </c>
    </row>
    <row r="56" spans="1:31" ht="12.75">
      <c r="A56" s="3">
        <v>13650</v>
      </c>
      <c r="B56" s="4"/>
      <c r="C56" s="3">
        <v>33716</v>
      </c>
      <c r="D56" s="4" t="s">
        <v>56</v>
      </c>
      <c r="E56" s="4" t="s">
        <v>139</v>
      </c>
      <c r="F56" s="4" t="s">
        <v>140</v>
      </c>
      <c r="G56" s="5"/>
      <c r="H56" s="4" t="s">
        <v>141</v>
      </c>
      <c r="I56" s="4"/>
      <c r="J56" s="4" t="s">
        <v>39</v>
      </c>
      <c r="K56" s="6">
        <v>1</v>
      </c>
      <c r="L56" s="4">
        <v>211420</v>
      </c>
      <c r="M56" s="4" t="s">
        <v>161</v>
      </c>
      <c r="N56" s="4" t="s">
        <v>162</v>
      </c>
      <c r="O56" s="4" t="s">
        <v>163</v>
      </c>
      <c r="P56" s="4"/>
      <c r="Q56" s="4" t="s">
        <v>124</v>
      </c>
      <c r="R56" s="3">
        <v>100154</v>
      </c>
      <c r="S56" s="4" t="s">
        <v>164</v>
      </c>
      <c r="T56" s="4" t="s">
        <v>165</v>
      </c>
      <c r="U56" s="4">
        <v>549497305</v>
      </c>
      <c r="V56" s="4"/>
      <c r="W56" s="7"/>
      <c r="X56" s="8"/>
      <c r="Y56" s="9">
        <f>((K56*W56)*(X56/100))/K56</f>
        <v>0</v>
      </c>
      <c r="Z56" s="9">
        <f>ROUND(K56*ROUND(W56,2),2)</f>
        <v>0</v>
      </c>
      <c r="AA56" s="9">
        <f>ROUND(Z56*((100+X56)/100),2)</f>
        <v>0</v>
      </c>
      <c r="AD56" s="10">
        <v>6000</v>
      </c>
      <c r="AE56" s="10">
        <f>6000*1</f>
        <v>6000</v>
      </c>
    </row>
    <row r="57" spans="1:31" ht="13.5" customHeight="1">
      <c r="A57" s="21" t="s">
        <v>46</v>
      </c>
      <c r="B57" s="21"/>
      <c r="C57" s="2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21" t="s">
        <v>47</v>
      </c>
      <c r="Y57" s="21"/>
      <c r="Z57" s="12">
        <f>SUM(Z55:Z56)</f>
        <v>0</v>
      </c>
      <c r="AA57" s="12">
        <f>SUM(AA55:AA56)</f>
        <v>0</v>
      </c>
      <c r="AB57" s="11"/>
      <c r="AD57" s="12"/>
      <c r="AE57" s="12">
        <f>SUM(AE55:AE56)</f>
        <v>7500</v>
      </c>
    </row>
    <row r="58" spans="1:28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31" ht="12.75">
      <c r="A59" s="3">
        <v>13781</v>
      </c>
      <c r="B59" s="4" t="s">
        <v>166</v>
      </c>
      <c r="C59" s="3">
        <v>33868</v>
      </c>
      <c r="D59" s="4" t="s">
        <v>56</v>
      </c>
      <c r="E59" s="4" t="s">
        <v>67</v>
      </c>
      <c r="F59" s="4" t="s">
        <v>68</v>
      </c>
      <c r="G59" s="5"/>
      <c r="H59" s="4" t="s">
        <v>69</v>
      </c>
      <c r="I59" s="4"/>
      <c r="J59" s="4" t="s">
        <v>39</v>
      </c>
      <c r="K59" s="6">
        <v>1</v>
      </c>
      <c r="L59" s="4">
        <v>212700</v>
      </c>
      <c r="M59" s="4" t="s">
        <v>167</v>
      </c>
      <c r="N59" s="4" t="s">
        <v>168</v>
      </c>
      <c r="O59" s="4" t="s">
        <v>169</v>
      </c>
      <c r="P59" s="4">
        <v>1</v>
      </c>
      <c r="Q59" s="4" t="s">
        <v>170</v>
      </c>
      <c r="R59" s="3">
        <v>53241</v>
      </c>
      <c r="S59" s="4" t="s">
        <v>171</v>
      </c>
      <c r="T59" s="4" t="s">
        <v>172</v>
      </c>
      <c r="U59" s="4">
        <v>549495019</v>
      </c>
      <c r="V59" s="4"/>
      <c r="W59" s="7"/>
      <c r="X59" s="8"/>
      <c r="Y59" s="9">
        <f>((K59*W59)*(X59/100))/K59</f>
        <v>0</v>
      </c>
      <c r="Z59" s="9">
        <f>ROUND(K59*ROUND(W59,2),2)</f>
        <v>0</v>
      </c>
      <c r="AA59" s="9">
        <f>ROUND(Z59*((100+X59)/100),2)</f>
        <v>0</v>
      </c>
      <c r="AD59" s="10">
        <v>1200</v>
      </c>
      <c r="AE59" s="10">
        <f>1200*1</f>
        <v>1200</v>
      </c>
    </row>
    <row r="60" spans="1:31" ht="13.5" customHeight="1">
      <c r="A60" s="21" t="s">
        <v>46</v>
      </c>
      <c r="B60" s="21"/>
      <c r="C60" s="2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21" t="s">
        <v>47</v>
      </c>
      <c r="Y60" s="21"/>
      <c r="Z60" s="12">
        <f>SUM(Z59:Z59)</f>
        <v>0</v>
      </c>
      <c r="AA60" s="12">
        <f>SUM(AA59:AA59)</f>
        <v>0</v>
      </c>
      <c r="AB60" s="11"/>
      <c r="AD60" s="12"/>
      <c r="AE60" s="12">
        <f>SUM(AE59:AE59)</f>
        <v>1200</v>
      </c>
    </row>
    <row r="61" spans="1:28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31" ht="25.5">
      <c r="A62" s="3">
        <v>13844</v>
      </c>
      <c r="B62" s="4"/>
      <c r="C62" s="3">
        <v>33986</v>
      </c>
      <c r="D62" s="4" t="s">
        <v>35</v>
      </c>
      <c r="E62" s="4" t="s">
        <v>48</v>
      </c>
      <c r="F62" s="4" t="s">
        <v>49</v>
      </c>
      <c r="G62" s="5"/>
      <c r="H62" s="4" t="s">
        <v>50</v>
      </c>
      <c r="I62" s="4"/>
      <c r="J62" s="4" t="s">
        <v>39</v>
      </c>
      <c r="K62" s="6">
        <v>1</v>
      </c>
      <c r="L62" s="4">
        <v>110111</v>
      </c>
      <c r="M62" s="4" t="s">
        <v>173</v>
      </c>
      <c r="N62" s="4" t="s">
        <v>174</v>
      </c>
      <c r="O62" s="4" t="s">
        <v>175</v>
      </c>
      <c r="P62" s="4">
        <v>2</v>
      </c>
      <c r="Q62" s="4">
        <v>111</v>
      </c>
      <c r="R62" s="3">
        <v>107384</v>
      </c>
      <c r="S62" s="4" t="s">
        <v>176</v>
      </c>
      <c r="T62" s="4" t="s">
        <v>177</v>
      </c>
      <c r="U62" s="4">
        <v>543426510</v>
      </c>
      <c r="V62" s="4"/>
      <c r="W62" s="7"/>
      <c r="X62" s="8"/>
      <c r="Y62" s="9">
        <f>((K62*W62)*(X62/100))/K62</f>
        <v>0</v>
      </c>
      <c r="Z62" s="9">
        <f>ROUND(K62*ROUND(W62,2),2)</f>
        <v>0</v>
      </c>
      <c r="AA62" s="9">
        <f>ROUND(Z62*((100+X62)/100),2)</f>
        <v>0</v>
      </c>
      <c r="AD62" s="10">
        <v>1500</v>
      </c>
      <c r="AE62" s="10">
        <f>1500*1</f>
        <v>1500</v>
      </c>
    </row>
    <row r="63" spans="1:31" ht="13.5" customHeight="1">
      <c r="A63" s="21" t="s">
        <v>46</v>
      </c>
      <c r="B63" s="21"/>
      <c r="C63" s="2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21" t="s">
        <v>47</v>
      </c>
      <c r="Y63" s="21"/>
      <c r="Z63" s="12">
        <f>SUM(Z62:Z62)</f>
        <v>0</v>
      </c>
      <c r="AA63" s="12">
        <f>SUM(AA62:AA62)</f>
        <v>0</v>
      </c>
      <c r="AB63" s="11"/>
      <c r="AD63" s="12"/>
      <c r="AE63" s="12">
        <f>SUM(AE62:AE62)</f>
        <v>1500</v>
      </c>
    </row>
    <row r="64" spans="1:28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31" ht="25.5">
      <c r="A65" s="3">
        <v>13943</v>
      </c>
      <c r="B65" s="4"/>
      <c r="C65" s="3">
        <v>34348</v>
      </c>
      <c r="D65" s="4" t="s">
        <v>35</v>
      </c>
      <c r="E65" s="4" t="s">
        <v>178</v>
      </c>
      <c r="F65" s="4" t="s">
        <v>179</v>
      </c>
      <c r="G65" s="5"/>
      <c r="H65" s="4" t="s">
        <v>180</v>
      </c>
      <c r="I65" s="4"/>
      <c r="J65" s="4" t="s">
        <v>39</v>
      </c>
      <c r="K65" s="6">
        <v>1</v>
      </c>
      <c r="L65" s="4">
        <v>211613</v>
      </c>
      <c r="M65" s="4" t="s">
        <v>181</v>
      </c>
      <c r="N65" s="4" t="s">
        <v>102</v>
      </c>
      <c r="O65" s="4" t="s">
        <v>103</v>
      </c>
      <c r="P65" s="4">
        <v>1</v>
      </c>
      <c r="Q65" s="4" t="s">
        <v>182</v>
      </c>
      <c r="R65" s="3">
        <v>217202</v>
      </c>
      <c r="S65" s="4" t="s">
        <v>183</v>
      </c>
      <c r="T65" s="4" t="s">
        <v>184</v>
      </c>
      <c r="U65" s="4">
        <v>549494431</v>
      </c>
      <c r="V65" s="4"/>
      <c r="W65" s="7"/>
      <c r="X65" s="8"/>
      <c r="Y65" s="9">
        <f>((K65*W65)*(X65/100))/K65</f>
        <v>0</v>
      </c>
      <c r="Z65" s="9">
        <f>ROUND(K65*ROUND(W65,2),2)</f>
        <v>0</v>
      </c>
      <c r="AA65" s="9">
        <f>ROUND(Z65*((100+X65)/100),2)</f>
        <v>0</v>
      </c>
      <c r="AD65" s="10">
        <v>600</v>
      </c>
      <c r="AE65" s="10">
        <f>600*1</f>
        <v>600</v>
      </c>
    </row>
    <row r="66" spans="1:31" ht="13.5" customHeight="1">
      <c r="A66" s="21" t="s">
        <v>46</v>
      </c>
      <c r="B66" s="21"/>
      <c r="C66" s="2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21" t="s">
        <v>47</v>
      </c>
      <c r="Y66" s="21"/>
      <c r="Z66" s="12">
        <f>SUM(Z65:Z65)</f>
        <v>0</v>
      </c>
      <c r="AA66" s="12">
        <f>SUM(AA65:AA65)</f>
        <v>0</v>
      </c>
      <c r="AB66" s="11"/>
      <c r="AD66" s="12"/>
      <c r="AE66" s="12">
        <f>SUM(AE65:AE65)</f>
        <v>600</v>
      </c>
    </row>
    <row r="67" spans="1:28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:31" ht="12.75">
      <c r="A68" s="3">
        <v>14065</v>
      </c>
      <c r="B68" s="4"/>
      <c r="C68" s="3">
        <v>34795</v>
      </c>
      <c r="D68" s="4" t="s">
        <v>185</v>
      </c>
      <c r="E68" s="4" t="s">
        <v>186</v>
      </c>
      <c r="F68" s="4" t="s">
        <v>187</v>
      </c>
      <c r="G68" s="5"/>
      <c r="H68" s="4" t="s">
        <v>188</v>
      </c>
      <c r="I68" s="4"/>
      <c r="J68" s="4" t="s">
        <v>39</v>
      </c>
      <c r="K68" s="6">
        <v>1</v>
      </c>
      <c r="L68" s="4">
        <v>110211</v>
      </c>
      <c r="M68" s="4" t="s">
        <v>189</v>
      </c>
      <c r="N68" s="4" t="s">
        <v>190</v>
      </c>
      <c r="O68" s="4" t="s">
        <v>62</v>
      </c>
      <c r="P68" s="4">
        <v>13</v>
      </c>
      <c r="Q68" s="4" t="s">
        <v>191</v>
      </c>
      <c r="R68" s="3">
        <v>135289</v>
      </c>
      <c r="S68" s="4" t="s">
        <v>192</v>
      </c>
      <c r="T68" s="4" t="s">
        <v>193</v>
      </c>
      <c r="U68" s="4">
        <v>532232375</v>
      </c>
      <c r="V68" s="4"/>
      <c r="W68" s="7"/>
      <c r="X68" s="8"/>
      <c r="Y68" s="9">
        <f>((K68*W68)*(X68/100))/K68</f>
        <v>0</v>
      </c>
      <c r="Z68" s="9">
        <f>ROUND(K68*ROUND(W68,2),2)</f>
        <v>0</v>
      </c>
      <c r="AA68" s="9">
        <f>ROUND(Z68*((100+X68)/100),2)</f>
        <v>0</v>
      </c>
      <c r="AD68" s="10">
        <v>1900</v>
      </c>
      <c r="AE68" s="10">
        <f>1900*1</f>
        <v>1900</v>
      </c>
    </row>
    <row r="69" spans="1:31" ht="25.5">
      <c r="A69" s="3">
        <v>14065</v>
      </c>
      <c r="B69" s="4"/>
      <c r="C69" s="3">
        <v>34822</v>
      </c>
      <c r="D69" s="4" t="s">
        <v>35</v>
      </c>
      <c r="E69" s="4" t="s">
        <v>178</v>
      </c>
      <c r="F69" s="4" t="s">
        <v>179</v>
      </c>
      <c r="G69" s="5"/>
      <c r="H69" s="4" t="s">
        <v>180</v>
      </c>
      <c r="I69" s="4"/>
      <c r="J69" s="4" t="s">
        <v>39</v>
      </c>
      <c r="K69" s="6">
        <v>1</v>
      </c>
      <c r="L69" s="4">
        <v>110211</v>
      </c>
      <c r="M69" s="4" t="s">
        <v>189</v>
      </c>
      <c r="N69" s="4" t="s">
        <v>190</v>
      </c>
      <c r="O69" s="4" t="s">
        <v>62</v>
      </c>
      <c r="P69" s="4">
        <v>13</v>
      </c>
      <c r="Q69" s="4" t="s">
        <v>191</v>
      </c>
      <c r="R69" s="3">
        <v>135289</v>
      </c>
      <c r="S69" s="4" t="s">
        <v>192</v>
      </c>
      <c r="T69" s="4" t="s">
        <v>193</v>
      </c>
      <c r="U69" s="4">
        <v>532232375</v>
      </c>
      <c r="V69" s="4"/>
      <c r="W69" s="7"/>
      <c r="X69" s="8"/>
      <c r="Y69" s="9">
        <f>((K69*W69)*(X69/100))/K69</f>
        <v>0</v>
      </c>
      <c r="Z69" s="9">
        <f>ROUND(K69*ROUND(W69,2),2)</f>
        <v>0</v>
      </c>
      <c r="AA69" s="9">
        <f>ROUND(Z69*((100+X69)/100),2)</f>
        <v>0</v>
      </c>
      <c r="AD69" s="10">
        <v>600</v>
      </c>
      <c r="AE69" s="10">
        <f>600*1</f>
        <v>600</v>
      </c>
    </row>
    <row r="70" spans="1:31" ht="12.75">
      <c r="A70" s="3">
        <v>14065</v>
      </c>
      <c r="B70" s="4"/>
      <c r="C70" s="3">
        <v>34823</v>
      </c>
      <c r="D70" s="4" t="s">
        <v>56</v>
      </c>
      <c r="E70" s="4" t="s">
        <v>67</v>
      </c>
      <c r="F70" s="4" t="s">
        <v>68</v>
      </c>
      <c r="G70" s="5"/>
      <c r="H70" s="4" t="s">
        <v>69</v>
      </c>
      <c r="I70" s="4"/>
      <c r="J70" s="4" t="s">
        <v>39</v>
      </c>
      <c r="K70" s="6">
        <v>1</v>
      </c>
      <c r="L70" s="4">
        <v>110211</v>
      </c>
      <c r="M70" s="4" t="s">
        <v>189</v>
      </c>
      <c r="N70" s="4" t="s">
        <v>190</v>
      </c>
      <c r="O70" s="4" t="s">
        <v>62</v>
      </c>
      <c r="P70" s="4">
        <v>13</v>
      </c>
      <c r="Q70" s="4" t="s">
        <v>191</v>
      </c>
      <c r="R70" s="3">
        <v>135289</v>
      </c>
      <c r="S70" s="4" t="s">
        <v>192</v>
      </c>
      <c r="T70" s="4" t="s">
        <v>193</v>
      </c>
      <c r="U70" s="4">
        <v>532232375</v>
      </c>
      <c r="V70" s="4"/>
      <c r="W70" s="7"/>
      <c r="X70" s="8"/>
      <c r="Y70" s="9">
        <f>((K70*W70)*(X70/100))/K70</f>
        <v>0</v>
      </c>
      <c r="Z70" s="9">
        <f>ROUND(K70*ROUND(W70,2),2)</f>
        <v>0</v>
      </c>
      <c r="AA70" s="9">
        <f>ROUND(Z70*((100+X70)/100),2)</f>
        <v>0</v>
      </c>
      <c r="AD70" s="10">
        <v>1200</v>
      </c>
      <c r="AE70" s="10">
        <f>1200*1</f>
        <v>1200</v>
      </c>
    </row>
    <row r="71" spans="1:31" ht="13.5" customHeight="1">
      <c r="A71" s="21" t="s">
        <v>46</v>
      </c>
      <c r="B71" s="21"/>
      <c r="C71" s="2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21" t="s">
        <v>47</v>
      </c>
      <c r="Y71" s="21"/>
      <c r="Z71" s="12">
        <f>SUM(Z68:Z70)</f>
        <v>0</v>
      </c>
      <c r="AA71" s="12">
        <f>SUM(AA68:AA70)</f>
        <v>0</v>
      </c>
      <c r="AB71" s="11"/>
      <c r="AD71" s="12"/>
      <c r="AE71" s="12">
        <f>SUM(AE68:AE70)</f>
        <v>3700</v>
      </c>
    </row>
    <row r="72" spans="1:28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1:31" ht="25.5">
      <c r="A73" s="3">
        <v>14125</v>
      </c>
      <c r="B73" s="4"/>
      <c r="C73" s="3">
        <v>35473</v>
      </c>
      <c r="D73" s="4" t="s">
        <v>194</v>
      </c>
      <c r="E73" s="4" t="s">
        <v>195</v>
      </c>
      <c r="F73" s="4" t="s">
        <v>196</v>
      </c>
      <c r="G73" s="5"/>
      <c r="H73" s="4" t="s">
        <v>197</v>
      </c>
      <c r="I73" s="4"/>
      <c r="J73" s="4" t="s">
        <v>39</v>
      </c>
      <c r="K73" s="6">
        <v>1</v>
      </c>
      <c r="L73" s="4">
        <v>110111</v>
      </c>
      <c r="M73" s="4" t="s">
        <v>173</v>
      </c>
      <c r="N73" s="4" t="s">
        <v>174</v>
      </c>
      <c r="O73" s="4" t="s">
        <v>175</v>
      </c>
      <c r="P73" s="4">
        <v>2</v>
      </c>
      <c r="Q73" s="4">
        <v>109</v>
      </c>
      <c r="R73" s="3">
        <v>107384</v>
      </c>
      <c r="S73" s="4" t="s">
        <v>176</v>
      </c>
      <c r="T73" s="4" t="s">
        <v>177</v>
      </c>
      <c r="U73" s="4">
        <v>543426510</v>
      </c>
      <c r="V73" s="4"/>
      <c r="W73" s="7"/>
      <c r="X73" s="8"/>
      <c r="Y73" s="9">
        <f>((K73*W73)*(X73/100))/K73</f>
        <v>0</v>
      </c>
      <c r="Z73" s="9">
        <f>ROUND(K73*ROUND(W73,2),2)</f>
        <v>0</v>
      </c>
      <c r="AA73" s="9">
        <f>ROUND(Z73*((100+X73)/100),2)</f>
        <v>0</v>
      </c>
      <c r="AD73" s="10">
        <v>800</v>
      </c>
      <c r="AE73" s="10">
        <f>800*1</f>
        <v>800</v>
      </c>
    </row>
    <row r="74" spans="1:31" ht="13.5" customHeight="1">
      <c r="A74" s="21" t="s">
        <v>46</v>
      </c>
      <c r="B74" s="21"/>
      <c r="C74" s="2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21" t="s">
        <v>47</v>
      </c>
      <c r="Y74" s="21"/>
      <c r="Z74" s="12">
        <f>SUM(Z73:Z73)</f>
        <v>0</v>
      </c>
      <c r="AA74" s="12">
        <f>SUM(AA73:AA73)</f>
        <v>0</v>
      </c>
      <c r="AB74" s="11"/>
      <c r="AD74" s="12"/>
      <c r="AE74" s="12">
        <f>SUM(AE73:AE73)</f>
        <v>800</v>
      </c>
    </row>
    <row r="75" spans="1:28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:31" ht="25.5">
      <c r="A76" s="3">
        <v>14211</v>
      </c>
      <c r="B76" s="4"/>
      <c r="C76" s="3">
        <v>36035</v>
      </c>
      <c r="D76" s="4" t="s">
        <v>185</v>
      </c>
      <c r="E76" s="4" t="s">
        <v>198</v>
      </c>
      <c r="F76" s="4" t="s">
        <v>199</v>
      </c>
      <c r="G76" s="5"/>
      <c r="H76" s="4" t="s">
        <v>200</v>
      </c>
      <c r="I76" s="4"/>
      <c r="J76" s="4" t="s">
        <v>39</v>
      </c>
      <c r="K76" s="6">
        <v>1</v>
      </c>
      <c r="L76" s="4">
        <v>110231</v>
      </c>
      <c r="M76" s="4" t="s">
        <v>201</v>
      </c>
      <c r="N76" s="4" t="s">
        <v>202</v>
      </c>
      <c r="O76" s="4" t="s">
        <v>62</v>
      </c>
      <c r="P76" s="4">
        <v>0</v>
      </c>
      <c r="Q76" s="4" t="s">
        <v>124</v>
      </c>
      <c r="R76" s="3">
        <v>132976</v>
      </c>
      <c r="S76" s="4" t="s">
        <v>203</v>
      </c>
      <c r="T76" s="4" t="s">
        <v>204</v>
      </c>
      <c r="U76" s="4" t="s">
        <v>205</v>
      </c>
      <c r="V76" s="4"/>
      <c r="W76" s="7"/>
      <c r="X76" s="8"/>
      <c r="Y76" s="9">
        <f>((K76*W76)*(X76/100))/K76</f>
        <v>0</v>
      </c>
      <c r="Z76" s="9">
        <f>ROUND(K76*ROUND(W76,2),2)</f>
        <v>0</v>
      </c>
      <c r="AA76" s="9">
        <f>ROUND(Z76*((100+X76)/100),2)</f>
        <v>0</v>
      </c>
      <c r="AD76" s="10">
        <v>5500</v>
      </c>
      <c r="AE76" s="10">
        <f>5500*1</f>
        <v>5500</v>
      </c>
    </row>
    <row r="77" spans="1:31" ht="13.5" customHeight="1">
      <c r="A77" s="21" t="s">
        <v>46</v>
      </c>
      <c r="B77" s="21"/>
      <c r="C77" s="2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21" t="s">
        <v>47</v>
      </c>
      <c r="Y77" s="21"/>
      <c r="Z77" s="12">
        <f>SUM(Z76:Z76)</f>
        <v>0</v>
      </c>
      <c r="AA77" s="12">
        <f>SUM(AA76:AA76)</f>
        <v>0</v>
      </c>
      <c r="AB77" s="11"/>
      <c r="AD77" s="12"/>
      <c r="AE77" s="12">
        <f>SUM(AE76:AE76)</f>
        <v>5500</v>
      </c>
    </row>
    <row r="78" spans="1:28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:31" ht="25.5">
      <c r="A79" s="3">
        <v>14222</v>
      </c>
      <c r="B79" s="4"/>
      <c r="C79" s="3">
        <v>35927</v>
      </c>
      <c r="D79" s="4" t="s">
        <v>56</v>
      </c>
      <c r="E79" s="4" t="s">
        <v>57</v>
      </c>
      <c r="F79" s="4" t="s">
        <v>58</v>
      </c>
      <c r="G79" s="5"/>
      <c r="H79" s="4" t="s">
        <v>59</v>
      </c>
      <c r="I79" s="4"/>
      <c r="J79" s="4" t="s">
        <v>39</v>
      </c>
      <c r="K79" s="6">
        <v>1</v>
      </c>
      <c r="L79" s="4">
        <v>110616</v>
      </c>
      <c r="M79" s="4" t="s">
        <v>206</v>
      </c>
      <c r="N79" s="4" t="s">
        <v>207</v>
      </c>
      <c r="O79" s="4" t="s">
        <v>62</v>
      </c>
      <c r="P79" s="4">
        <v>5</v>
      </c>
      <c r="Q79" s="4" t="s">
        <v>208</v>
      </c>
      <c r="R79" s="3">
        <v>108462</v>
      </c>
      <c r="S79" s="4" t="s">
        <v>209</v>
      </c>
      <c r="T79" s="4" t="s">
        <v>210</v>
      </c>
      <c r="U79" s="4">
        <v>532233165</v>
      </c>
      <c r="V79" s="4"/>
      <c r="W79" s="7"/>
      <c r="X79" s="8"/>
      <c r="Y79" s="9">
        <f>((K79*W79)*(X79/100))/K79</f>
        <v>0</v>
      </c>
      <c r="Z79" s="9">
        <f>ROUND(K79*ROUND(W79,2),2)</f>
        <v>0</v>
      </c>
      <c r="AA79" s="9">
        <f>ROUND(Z79*((100+X79)/100),2)</f>
        <v>0</v>
      </c>
      <c r="AD79" s="10">
        <v>2040</v>
      </c>
      <c r="AE79" s="10">
        <f>2040*1</f>
        <v>2040</v>
      </c>
    </row>
    <row r="80" spans="1:31" ht="13.5" customHeight="1">
      <c r="A80" s="21" t="s">
        <v>46</v>
      </c>
      <c r="B80" s="21"/>
      <c r="C80" s="2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21" t="s">
        <v>47</v>
      </c>
      <c r="Y80" s="21"/>
      <c r="Z80" s="12">
        <f>SUM(Z79:Z79)</f>
        <v>0</v>
      </c>
      <c r="AA80" s="12">
        <f>SUM(AA79:AA79)</f>
        <v>0</v>
      </c>
      <c r="AB80" s="11"/>
      <c r="AD80" s="12"/>
      <c r="AE80" s="12">
        <f>SUM(AE79:AE79)</f>
        <v>2040</v>
      </c>
    </row>
    <row r="81" spans="1:28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:31" ht="25.5">
      <c r="A82" s="3">
        <v>14224</v>
      </c>
      <c r="B82" s="4"/>
      <c r="C82" s="3">
        <v>35973</v>
      </c>
      <c r="D82" s="4" t="s">
        <v>35</v>
      </c>
      <c r="E82" s="4" t="s">
        <v>77</v>
      </c>
      <c r="F82" s="4" t="s">
        <v>78</v>
      </c>
      <c r="G82" s="5"/>
      <c r="H82" s="4" t="s">
        <v>79</v>
      </c>
      <c r="I82" s="4"/>
      <c r="J82" s="4" t="s">
        <v>39</v>
      </c>
      <c r="K82" s="6">
        <v>1</v>
      </c>
      <c r="L82" s="4">
        <v>110231</v>
      </c>
      <c r="M82" s="4" t="s">
        <v>201</v>
      </c>
      <c r="N82" s="4" t="s">
        <v>202</v>
      </c>
      <c r="O82" s="4" t="s">
        <v>62</v>
      </c>
      <c r="P82" s="4">
        <v>0</v>
      </c>
      <c r="Q82" s="4" t="s">
        <v>124</v>
      </c>
      <c r="R82" s="3">
        <v>132976</v>
      </c>
      <c r="S82" s="4" t="s">
        <v>203</v>
      </c>
      <c r="T82" s="4" t="s">
        <v>204</v>
      </c>
      <c r="U82" s="4" t="s">
        <v>205</v>
      </c>
      <c r="V82" s="4"/>
      <c r="W82" s="7"/>
      <c r="X82" s="8"/>
      <c r="Y82" s="9">
        <f>((K82*W82)*(X82/100))/K82</f>
        <v>0</v>
      </c>
      <c r="Z82" s="9">
        <f>ROUND(K82*ROUND(W82,2),2)</f>
        <v>0</v>
      </c>
      <c r="AA82" s="9">
        <f>ROUND(Z82*((100+X82)/100),2)</f>
        <v>0</v>
      </c>
      <c r="AD82" s="10">
        <v>4000</v>
      </c>
      <c r="AE82" s="10">
        <f>4000*1</f>
        <v>4000</v>
      </c>
    </row>
    <row r="83" spans="1:31" ht="13.5" customHeight="1">
      <c r="A83" s="21" t="s">
        <v>46</v>
      </c>
      <c r="B83" s="21"/>
      <c r="C83" s="2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21" t="s">
        <v>47</v>
      </c>
      <c r="Y83" s="21"/>
      <c r="Z83" s="12">
        <f>SUM(Z82:Z82)</f>
        <v>0</v>
      </c>
      <c r="AA83" s="12">
        <f>SUM(AA82:AA82)</f>
        <v>0</v>
      </c>
      <c r="AB83" s="11"/>
      <c r="AD83" s="12"/>
      <c r="AE83" s="12">
        <f>SUM(AE82:AE82)</f>
        <v>4000</v>
      </c>
    </row>
    <row r="84" spans="1:28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:31" ht="140.25">
      <c r="A85" s="3">
        <v>14231</v>
      </c>
      <c r="B85" s="4"/>
      <c r="C85" s="3">
        <v>36097</v>
      </c>
      <c r="D85" s="4" t="s">
        <v>86</v>
      </c>
      <c r="E85" s="4" t="s">
        <v>211</v>
      </c>
      <c r="F85" s="4" t="s">
        <v>212</v>
      </c>
      <c r="G85" s="5"/>
      <c r="H85" s="4" t="s">
        <v>213</v>
      </c>
      <c r="I85" s="4" t="s">
        <v>214</v>
      </c>
      <c r="J85" s="4" t="s">
        <v>39</v>
      </c>
      <c r="K85" s="6">
        <v>1</v>
      </c>
      <c r="L85" s="4">
        <v>992700</v>
      </c>
      <c r="M85" s="4" t="s">
        <v>215</v>
      </c>
      <c r="N85" s="4" t="s">
        <v>216</v>
      </c>
      <c r="O85" s="4" t="s">
        <v>217</v>
      </c>
      <c r="P85" s="4">
        <v>4</v>
      </c>
      <c r="Q85" s="4">
        <v>4.28</v>
      </c>
      <c r="R85" s="3">
        <v>49109</v>
      </c>
      <c r="S85" s="4" t="s">
        <v>218</v>
      </c>
      <c r="T85" s="4" t="s">
        <v>219</v>
      </c>
      <c r="U85" s="4">
        <v>549495769</v>
      </c>
      <c r="V85" s="4"/>
      <c r="W85" s="7"/>
      <c r="X85" s="8"/>
      <c r="Y85" s="9">
        <f>((K85*W85)*(X85/100))/K85</f>
        <v>0</v>
      </c>
      <c r="Z85" s="9">
        <f>ROUND(K85*ROUND(W85,2),2)</f>
        <v>0</v>
      </c>
      <c r="AA85" s="9">
        <f>ROUND(Z85*((100+X85)/100),2)</f>
        <v>0</v>
      </c>
      <c r="AD85" s="10">
        <v>60000</v>
      </c>
      <c r="AE85" s="10">
        <f>60000*1</f>
        <v>60000</v>
      </c>
    </row>
    <row r="86" spans="1:31" ht="13.5" customHeight="1">
      <c r="A86" s="21" t="s">
        <v>46</v>
      </c>
      <c r="B86" s="21"/>
      <c r="C86" s="2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21" t="s">
        <v>47</v>
      </c>
      <c r="Y86" s="21"/>
      <c r="Z86" s="12">
        <f>SUM(Z85:Z85)</f>
        <v>0</v>
      </c>
      <c r="AA86" s="12">
        <f>SUM(AA85:AA85)</f>
        <v>0</v>
      </c>
      <c r="AB86" s="11"/>
      <c r="AD86" s="12"/>
      <c r="AE86" s="12">
        <f>SUM(AE85:AE85)</f>
        <v>60000</v>
      </c>
    </row>
    <row r="87" spans="1:28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:31" ht="19.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3" t="s">
        <v>220</v>
      </c>
      <c r="Y88" s="23"/>
      <c r="Z88" s="15">
        <f>(0)+SUM(Z7,Z10,Z13,Z17,Z20,Z23,Z26,Z29,Z32,Z35,Z38,Z41,Z44,Z47,Z50,Z53,Z57,Z60,Z63,Z66,Z71,Z74,Z77,Z80,Z83,Z86)</f>
        <v>0</v>
      </c>
      <c r="AA88" s="15">
        <f>(0)+SUM(AA7,AA10,AA13,AA17,AA20,AA23,AA26,AA29,AA32,AA35,AA38,AA41,AA44,AA47,AA50,AA53,AA57,AA60,AA63,AA66,AA71,AA74,AA77,AA80,AA83,AA86)</f>
        <v>0</v>
      </c>
      <c r="AB88" s="14"/>
      <c r="AD88" s="15"/>
      <c r="AE88" s="15">
        <f>(0)+SUM(AE7,AE10,AE13,AE17,AE20,AE23,AE26,AE29,AE32,AE35,AE38,AE41,AE44,AE47,AE50,AE53,AE57,AE60,AE63,AE66,AE71,AE74,AE77,AE80,AE83,AE86)</f>
        <v>217170</v>
      </c>
    </row>
    <row r="89" spans="1:28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</sheetData>
  <sheetProtection sheet="1"/>
  <mergeCells count="60">
    <mergeCell ref="A88:W88"/>
    <mergeCell ref="X88:Y88"/>
    <mergeCell ref="A83:C83"/>
    <mergeCell ref="X83:Y83"/>
    <mergeCell ref="A86:C86"/>
    <mergeCell ref="X86:Y86"/>
    <mergeCell ref="A77:C77"/>
    <mergeCell ref="X77:Y77"/>
    <mergeCell ref="A80:C80"/>
    <mergeCell ref="X80:Y80"/>
    <mergeCell ref="A71:C71"/>
    <mergeCell ref="X71:Y71"/>
    <mergeCell ref="A74:C74"/>
    <mergeCell ref="X74:Y74"/>
    <mergeCell ref="A63:C63"/>
    <mergeCell ref="X63:Y63"/>
    <mergeCell ref="A66:C66"/>
    <mergeCell ref="X66:Y66"/>
    <mergeCell ref="A57:C57"/>
    <mergeCell ref="X57:Y57"/>
    <mergeCell ref="A60:C60"/>
    <mergeCell ref="X60:Y60"/>
    <mergeCell ref="A50:C50"/>
    <mergeCell ref="X50:Y50"/>
    <mergeCell ref="A53:C53"/>
    <mergeCell ref="X53:Y53"/>
    <mergeCell ref="A44:C44"/>
    <mergeCell ref="X44:Y44"/>
    <mergeCell ref="A47:C47"/>
    <mergeCell ref="X47:Y47"/>
    <mergeCell ref="A38:C38"/>
    <mergeCell ref="X38:Y38"/>
    <mergeCell ref="A41:C41"/>
    <mergeCell ref="X41:Y41"/>
    <mergeCell ref="A32:C32"/>
    <mergeCell ref="X32:Y32"/>
    <mergeCell ref="A35:C35"/>
    <mergeCell ref="X35:Y35"/>
    <mergeCell ref="A26:C26"/>
    <mergeCell ref="X26:Y26"/>
    <mergeCell ref="A29:C29"/>
    <mergeCell ref="X29:Y29"/>
    <mergeCell ref="A20:C20"/>
    <mergeCell ref="X20:Y20"/>
    <mergeCell ref="A23:C23"/>
    <mergeCell ref="X23:Y23"/>
    <mergeCell ref="A13:C13"/>
    <mergeCell ref="X13:Y13"/>
    <mergeCell ref="A17:C17"/>
    <mergeCell ref="X17:Y17"/>
    <mergeCell ref="A7:C7"/>
    <mergeCell ref="X7:Y7"/>
    <mergeCell ref="A10:C10"/>
    <mergeCell ref="X10:Y10"/>
    <mergeCell ref="A1:AB1"/>
    <mergeCell ref="A3:B3"/>
    <mergeCell ref="C3:AB3"/>
    <mergeCell ref="A4:K4"/>
    <mergeCell ref="L4:Q4"/>
    <mergeCell ref="R4:AB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Voracova</cp:lastModifiedBy>
  <dcterms:created xsi:type="dcterms:W3CDTF">2011-09-07T11:34:12Z</dcterms:created>
  <dcterms:modified xsi:type="dcterms:W3CDTF">2011-09-07T11:34:12Z</dcterms:modified>
  <cp:category/>
  <cp:version/>
  <cp:contentType/>
  <cp:contentStatus/>
</cp:coreProperties>
</file>