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y\Investice mimo program\2017\PdF\Fasada\"/>
    </mc:Choice>
  </mc:AlternateContent>
  <bookViews>
    <workbookView xWindow="0" yWindow="0" windowWidth="19200" windowHeight="10860" activeTab="1"/>
  </bookViews>
  <sheets>
    <sheet name="Krycí list" sheetId="1" r:id="rId1"/>
    <sheet name="Položky" sheetId="2" r:id="rId2"/>
    <sheet name="List3" sheetId="3" r:id="rId3"/>
  </sheets>
  <externalReferences>
    <externalReference r:id="rId4"/>
  </externalReferences>
  <definedNames>
    <definedName name="cisloobjektu">'[1]Krycí list'!$A$5</definedName>
    <definedName name="cislostavby">'[1]Krycí list'!$A$7</definedName>
    <definedName name="nazevobjektu">'[1]Krycí list'!$C$5</definedName>
    <definedName name="nazevstavby">'[1]Krycí list'!$C$7</definedName>
    <definedName name="_xlnm.Print_Area" localSheetId="1">Položky!$A$1:$G$100</definedName>
    <definedName name="PocetMJ">'Krycí list'!$G$6</definedName>
    <definedName name="Projektant">'Krycí list'!$C$8</definedName>
    <definedName name="SazbaDPH1">'Krycí list'!$C$30</definedName>
    <definedName name="SazbaDPH2">'Krycí list'!$C$32</definedName>
  </definedNames>
  <calcPr calcId="162913"/>
</workbook>
</file>

<file path=xl/calcChain.xml><?xml version="1.0" encoding="utf-8"?>
<calcChain xmlns="http://schemas.openxmlformats.org/spreadsheetml/2006/main">
  <c r="E57" i="2" l="1"/>
  <c r="E47" i="2"/>
  <c r="E58" i="2" l="1"/>
  <c r="G16" i="1" l="1"/>
  <c r="G17" i="1"/>
  <c r="G18" i="1"/>
  <c r="G19" i="1"/>
  <c r="G20" i="1"/>
  <c r="G21" i="1"/>
  <c r="G22" i="1"/>
  <c r="G15" i="1"/>
  <c r="G23" i="1" s="1"/>
  <c r="E20" i="2"/>
  <c r="E15" i="2" l="1"/>
  <c r="E56" i="2" l="1"/>
  <c r="E46" i="2"/>
  <c r="G49" i="2"/>
  <c r="E17" i="2"/>
  <c r="G17" i="2" s="1"/>
  <c r="E27" i="2"/>
  <c r="E30" i="2"/>
  <c r="E29" i="2"/>
  <c r="E28" i="2"/>
  <c r="E25" i="2"/>
  <c r="G25" i="2" s="1"/>
  <c r="E26" i="2"/>
  <c r="G26" i="2" s="1"/>
  <c r="G15" i="2" l="1"/>
  <c r="E16" i="2"/>
  <c r="G16" i="2" s="1"/>
  <c r="G57" i="2"/>
  <c r="G18" i="2" l="1"/>
  <c r="E23" i="2"/>
  <c r="G23" i="2" s="1"/>
  <c r="BA23" i="2" s="1"/>
  <c r="E68" i="2"/>
  <c r="G68" i="2" s="1"/>
  <c r="BB68" i="2" s="1"/>
  <c r="E60" i="2"/>
  <c r="G46" i="2"/>
  <c r="BA46" i="2" s="1"/>
  <c r="E44" i="2"/>
  <c r="G44" i="2" s="1"/>
  <c r="BA44" i="2" s="1"/>
  <c r="E34" i="2"/>
  <c r="G34" i="2" s="1"/>
  <c r="BE35" i="2"/>
  <c r="BD35" i="2"/>
  <c r="BC35" i="2"/>
  <c r="BB35" i="2"/>
  <c r="G35" i="2"/>
  <c r="BA35" i="2" s="1"/>
  <c r="G30" i="2"/>
  <c r="BA30" i="2" s="1"/>
  <c r="G29" i="2"/>
  <c r="BA29" i="2" s="1"/>
  <c r="G28" i="2"/>
  <c r="BA28" i="2" s="1"/>
  <c r="G22" i="2"/>
  <c r="BA22" i="2" s="1"/>
  <c r="BB22" i="2"/>
  <c r="BC22" i="2"/>
  <c r="BD22" i="2"/>
  <c r="BE22" i="2"/>
  <c r="BE11" i="2"/>
  <c r="BD11" i="2"/>
  <c r="BC11" i="2"/>
  <c r="BB11" i="2"/>
  <c r="G11" i="2"/>
  <c r="BA11" i="2" s="1"/>
  <c r="BE10" i="2"/>
  <c r="BD10" i="2"/>
  <c r="BC10" i="2"/>
  <c r="BB10" i="2"/>
  <c r="G10" i="2"/>
  <c r="BA10" i="2" s="1"/>
  <c r="C84" i="2"/>
  <c r="BE83" i="2"/>
  <c r="BC83" i="2"/>
  <c r="BB83" i="2"/>
  <c r="BA83" i="2"/>
  <c r="G83" i="2"/>
  <c r="BD83" i="2" s="1"/>
  <c r="BE82" i="2"/>
  <c r="BC82" i="2"/>
  <c r="BB82" i="2"/>
  <c r="BA82" i="2"/>
  <c r="G82" i="2"/>
  <c r="C80" i="2"/>
  <c r="BE79" i="2"/>
  <c r="BE80" i="2" s="1"/>
  <c r="BD79" i="2"/>
  <c r="BD80" i="2" s="1"/>
  <c r="BC79" i="2"/>
  <c r="BC80" i="2" s="1"/>
  <c r="BA79" i="2"/>
  <c r="BA80" i="2" s="1"/>
  <c r="G79" i="2"/>
  <c r="G80" i="2" s="1"/>
  <c r="C77" i="2"/>
  <c r="BE76" i="2"/>
  <c r="BD76" i="2"/>
  <c r="BC76" i="2"/>
  <c r="BA76" i="2"/>
  <c r="G76" i="2"/>
  <c r="BB76" i="2" s="1"/>
  <c r="BE75" i="2"/>
  <c r="BD75" i="2"/>
  <c r="BC75" i="2"/>
  <c r="BA75" i="2"/>
  <c r="G75" i="2"/>
  <c r="BB75" i="2" s="1"/>
  <c r="BE74" i="2"/>
  <c r="BD74" i="2"/>
  <c r="BC74" i="2"/>
  <c r="BA74" i="2"/>
  <c r="G74" i="2"/>
  <c r="BB74" i="2" s="1"/>
  <c r="BE73" i="2"/>
  <c r="BD73" i="2"/>
  <c r="BC73" i="2"/>
  <c r="BA73" i="2"/>
  <c r="G73" i="2"/>
  <c r="BB73" i="2" s="1"/>
  <c r="BE72" i="2"/>
  <c r="BD72" i="2"/>
  <c r="BC72" i="2"/>
  <c r="BA72" i="2"/>
  <c r="G72" i="2"/>
  <c r="C70" i="2"/>
  <c r="BE69" i="2"/>
  <c r="BD69" i="2"/>
  <c r="BC69" i="2"/>
  <c r="BA69" i="2"/>
  <c r="G69" i="2"/>
  <c r="BE68" i="2"/>
  <c r="BD68" i="2"/>
  <c r="BC68" i="2"/>
  <c r="BA68" i="2"/>
  <c r="C66" i="2"/>
  <c r="BE65" i="2"/>
  <c r="BE66" i="2" s="1"/>
  <c r="BD65" i="2"/>
  <c r="BD66" i="2" s="1"/>
  <c r="BC65" i="2"/>
  <c r="BC66" i="2" s="1"/>
  <c r="BB65" i="2"/>
  <c r="BB66" i="2" s="1"/>
  <c r="G65" i="2"/>
  <c r="C63" i="2"/>
  <c r="BE62" i="2"/>
  <c r="BD62" i="2"/>
  <c r="BC62" i="2"/>
  <c r="BB62" i="2"/>
  <c r="BE61" i="2"/>
  <c r="BD61" i="2"/>
  <c r="BC61" i="2"/>
  <c r="BB61" i="2"/>
  <c r="BE60" i="2"/>
  <c r="BD60" i="2"/>
  <c r="BC60" i="2"/>
  <c r="BB60" i="2"/>
  <c r="BE59" i="2"/>
  <c r="BD59" i="2"/>
  <c r="BC59" i="2"/>
  <c r="BB59" i="2"/>
  <c r="BE58" i="2"/>
  <c r="BD58" i="2"/>
  <c r="BC58" i="2"/>
  <c r="BB58" i="2"/>
  <c r="BE56" i="2"/>
  <c r="BD56" i="2"/>
  <c r="BC56" i="2"/>
  <c r="BB56" i="2"/>
  <c r="G56" i="2"/>
  <c r="BA56" i="2" s="1"/>
  <c r="C54" i="2"/>
  <c r="BE53" i="2"/>
  <c r="BD53" i="2"/>
  <c r="BC53" i="2"/>
  <c r="BB53" i="2"/>
  <c r="G53" i="2"/>
  <c r="C51" i="2"/>
  <c r="BE50" i="2"/>
  <c r="BD50" i="2"/>
  <c r="BC50" i="2"/>
  <c r="BB50" i="2"/>
  <c r="BE48" i="2"/>
  <c r="BD48" i="2"/>
  <c r="BC48" i="2"/>
  <c r="BB48" i="2"/>
  <c r="BE47" i="2"/>
  <c r="BD47" i="2"/>
  <c r="BC47" i="2"/>
  <c r="BB47" i="2"/>
  <c r="BE46" i="2"/>
  <c r="BD46" i="2"/>
  <c r="BC46" i="2"/>
  <c r="BB46" i="2"/>
  <c r="BE45" i="2"/>
  <c r="BD45" i="2"/>
  <c r="BC45" i="2"/>
  <c r="BB45" i="2"/>
  <c r="G45" i="2"/>
  <c r="BA45" i="2" s="1"/>
  <c r="BE44" i="2"/>
  <c r="BD44" i="2"/>
  <c r="BC44" i="2"/>
  <c r="BB44" i="2"/>
  <c r="BE43" i="2"/>
  <c r="BD43" i="2"/>
  <c r="BC43" i="2"/>
  <c r="BB43" i="2"/>
  <c r="G43" i="2"/>
  <c r="C41" i="2"/>
  <c r="BE40" i="2"/>
  <c r="BD40" i="2"/>
  <c r="BC40" i="2"/>
  <c r="BB40" i="2"/>
  <c r="G40" i="2"/>
  <c r="BA40" i="2" s="1"/>
  <c r="BE39" i="2"/>
  <c r="BD39" i="2"/>
  <c r="BC39" i="2"/>
  <c r="BB39" i="2"/>
  <c r="G39" i="2"/>
  <c r="BA39" i="2" s="1"/>
  <c r="BE38" i="2"/>
  <c r="BD38" i="2"/>
  <c r="BC38" i="2"/>
  <c r="BB38" i="2"/>
  <c r="G38" i="2"/>
  <c r="C36" i="2"/>
  <c r="BE34" i="2"/>
  <c r="BD34" i="2"/>
  <c r="BC34" i="2"/>
  <c r="BB34" i="2"/>
  <c r="C32" i="2"/>
  <c r="BE31" i="2"/>
  <c r="BD31" i="2"/>
  <c r="BC31" i="2"/>
  <c r="BB31" i="2"/>
  <c r="G31" i="2"/>
  <c r="BA31" i="2" s="1"/>
  <c r="BE30" i="2"/>
  <c r="BD30" i="2"/>
  <c r="BC30" i="2"/>
  <c r="BB30" i="2"/>
  <c r="BE29" i="2"/>
  <c r="BD29" i="2"/>
  <c r="BC29" i="2"/>
  <c r="BB29" i="2"/>
  <c r="BE28" i="2"/>
  <c r="BD28" i="2"/>
  <c r="BC28" i="2"/>
  <c r="BB28" i="2"/>
  <c r="BE27" i="2"/>
  <c r="BD27" i="2"/>
  <c r="BC27" i="2"/>
  <c r="BB27" i="2"/>
  <c r="G27" i="2"/>
  <c r="BA27" i="2" s="1"/>
  <c r="BE24" i="2"/>
  <c r="BD24" i="2"/>
  <c r="BC24" i="2"/>
  <c r="BB24" i="2"/>
  <c r="G24" i="2"/>
  <c r="BA24" i="2" s="1"/>
  <c r="BE23" i="2"/>
  <c r="BD23" i="2"/>
  <c r="BC23" i="2"/>
  <c r="BB23" i="2"/>
  <c r="BE21" i="2"/>
  <c r="BD21" i="2"/>
  <c r="BC21" i="2"/>
  <c r="BB21" i="2"/>
  <c r="G21" i="2"/>
  <c r="BA21" i="2" s="1"/>
  <c r="BE20" i="2"/>
  <c r="BD20" i="2"/>
  <c r="BC20" i="2"/>
  <c r="BB20" i="2"/>
  <c r="G20" i="2"/>
  <c r="C18" i="2"/>
  <c r="BD18" i="2"/>
  <c r="C13" i="2"/>
  <c r="BE12" i="2"/>
  <c r="BD12" i="2"/>
  <c r="BC12" i="2"/>
  <c r="BB12" i="2"/>
  <c r="G12" i="2"/>
  <c r="BA12" i="2" s="1"/>
  <c r="BE9" i="2"/>
  <c r="BD9" i="2"/>
  <c r="BC9" i="2"/>
  <c r="BB9" i="2"/>
  <c r="G9" i="2"/>
  <c r="BA9" i="2" s="1"/>
  <c r="BE8" i="2"/>
  <c r="BD8" i="2"/>
  <c r="BC8" i="2"/>
  <c r="BB8" i="2"/>
  <c r="G8" i="2"/>
  <c r="C33" i="1"/>
  <c r="C31" i="1"/>
  <c r="C9" i="1"/>
  <c r="G7" i="1"/>
  <c r="BD82" i="2" l="1"/>
  <c r="BD84" i="2" s="1"/>
  <c r="G84" i="2"/>
  <c r="G77" i="2"/>
  <c r="BA65" i="2"/>
  <c r="BA66" i="2" s="1"/>
  <c r="G66" i="2"/>
  <c r="BA53" i="2"/>
  <c r="G54" i="2"/>
  <c r="G41" i="2"/>
  <c r="BA34" i="2"/>
  <c r="G36" i="2"/>
  <c r="BA20" i="2"/>
  <c r="G32" i="2"/>
  <c r="BA8" i="2"/>
  <c r="G13" i="2"/>
  <c r="BB69" i="2"/>
  <c r="BB70" i="2" s="1"/>
  <c r="G70" i="2"/>
  <c r="G58" i="2"/>
  <c r="E61" i="2"/>
  <c r="G61" i="2" s="1"/>
  <c r="BA61" i="2" s="1"/>
  <c r="G60" i="2"/>
  <c r="BA60" i="2" s="1"/>
  <c r="E59" i="2"/>
  <c r="G59" i="2" s="1"/>
  <c r="BA59" i="2" s="1"/>
  <c r="E62" i="2"/>
  <c r="G62" i="2" s="1"/>
  <c r="BA62" i="2" s="1"/>
  <c r="G47" i="2"/>
  <c r="E48" i="2"/>
  <c r="BC77" i="2"/>
  <c r="BA77" i="2"/>
  <c r="BE77" i="2"/>
  <c r="BC70" i="2"/>
  <c r="BE63" i="2"/>
  <c r="BD36" i="2"/>
  <c r="BD32" i="2"/>
  <c r="BC41" i="2"/>
  <c r="BE51" i="2"/>
  <c r="BB84" i="2"/>
  <c r="BA84" i="2"/>
  <c r="BB41" i="2"/>
  <c r="BC32" i="2"/>
  <c r="BB36" i="2"/>
  <c r="BC54" i="2"/>
  <c r="BD63" i="2"/>
  <c r="BA70" i="2"/>
  <c r="BE70" i="2"/>
  <c r="BE13" i="2"/>
  <c r="BB32" i="2"/>
  <c r="BE36" i="2"/>
  <c r="BE41" i="2"/>
  <c r="BC51" i="2"/>
  <c r="BB54" i="2"/>
  <c r="BC63" i="2"/>
  <c r="BE84" i="2"/>
  <c r="BB51" i="2"/>
  <c r="BA54" i="2"/>
  <c r="BD54" i="2"/>
  <c r="BD77" i="2"/>
  <c r="BC18" i="2"/>
  <c r="BB18" i="2"/>
  <c r="BB13" i="2"/>
  <c r="BA18" i="2"/>
  <c r="BE18" i="2"/>
  <c r="BA32" i="2"/>
  <c r="BE32" i="2"/>
  <c r="BD41" i="2"/>
  <c r="BD51" i="2"/>
  <c r="BB63" i="2"/>
  <c r="BD70" i="2"/>
  <c r="BC36" i="2"/>
  <c r="BC84" i="2"/>
  <c r="BD13" i="2"/>
  <c r="BC13" i="2"/>
  <c r="BE54" i="2"/>
  <c r="BA13" i="2"/>
  <c r="BA38" i="2"/>
  <c r="BA41" i="2" s="1"/>
  <c r="BB72" i="2"/>
  <c r="BB77" i="2" s="1"/>
  <c r="BB79" i="2"/>
  <c r="BB80" i="2" s="1"/>
  <c r="BA36" i="2"/>
  <c r="BA43" i="2"/>
  <c r="BA47" i="2" l="1"/>
  <c r="BA58" i="2"/>
  <c r="G63" i="2"/>
  <c r="BA63" i="2"/>
  <c r="G48" i="2"/>
  <c r="BA48" i="2" s="1"/>
  <c r="E50" i="2"/>
  <c r="G50" i="2" s="1"/>
  <c r="BA50" i="2" s="1"/>
  <c r="G51" i="2" l="1"/>
  <c r="G86" i="2" s="1"/>
  <c r="BA51" i="2"/>
  <c r="C23" i="1" l="1"/>
  <c r="F30" i="1" s="1"/>
  <c r="F34" i="1" s="1"/>
  <c r="G99" i="2"/>
</calcChain>
</file>

<file path=xl/sharedStrings.xml><?xml version="1.0" encoding="utf-8"?>
<sst xmlns="http://schemas.openxmlformats.org/spreadsheetml/2006/main" count="310" uniqueCount="203">
  <si>
    <t>SLEPÝ ROZPOČET</t>
  </si>
  <si>
    <t>Rozpočet</t>
  </si>
  <si>
    <t xml:space="preserve">JKSO </t>
  </si>
  <si>
    <t>Objekt</t>
  </si>
  <si>
    <t>Název objektu</t>
  </si>
  <si>
    <t xml:space="preserve">SKP </t>
  </si>
  <si>
    <t>-</t>
  </si>
  <si>
    <t>Měrná jednotka</t>
  </si>
  <si>
    <t>Stavba</t>
  </si>
  <si>
    <t>Název stavby</t>
  </si>
  <si>
    <t>Počet jednotek</t>
  </si>
  <si>
    <t>Z 13-114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</si>
  <si>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</si>
  <si>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</si>
  <si>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</si>
  <si>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</si>
  <si>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</si>
  <si>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</si>
  <si>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</si>
  <si>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</si>
  <si>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</si>
  <si>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</si>
  <si>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</si>
  <si>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</si>
  <si>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</si>
  <si>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Ztížené výrobní podmínky</t>
  </si>
  <si>
    <t>Z</t>
  </si>
  <si>
    <t>PSV celkem</t>
  </si>
  <si>
    <t>Oborová přirážka</t>
  </si>
  <si>
    <t>R</t>
  </si>
  <si>
    <t>M práce celkem</t>
  </si>
  <si>
    <t>Přesun stavebních kapacit</t>
  </si>
  <si>
    <t>N</t>
  </si>
  <si>
    <t>M dodávky celkem</t>
  </si>
  <si>
    <t>Mimostaveništní doprava</t>
  </si>
  <si>
    <t>ZRN celkem</t>
  </si>
  <si>
    <t>Zařízení staveniště (vč. toalet a umyvárny)</t>
  </si>
  <si>
    <t>Provoz investora</t>
  </si>
  <si>
    <t>HZS</t>
  </si>
  <si>
    <t>Kompletační činnost (IČD)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</si>
  <si>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</si>
  <si>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</si>
  <si>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</si>
  <si>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</si>
  <si>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</si>
  <si>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</si>
  <si>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</si>
  <si>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</si>
  <si>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</si>
  <si>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</si>
  <si>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</si>
  <si>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</si>
  <si>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</si>
  <si>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</si>
  <si>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</si>
  <si>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Poznámka :</t>
  </si>
  <si>
    <t xml:space="preserve"> </t>
  </si>
  <si>
    <t>Slepý rozpočet</t>
  </si>
  <si>
    <t>Stavba :</t>
  </si>
  <si>
    <t>Rozpočet: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</si>
  <si>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</si>
  <si>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</si>
  <si>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</si>
  <si>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</si>
  <si>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</si>
  <si>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</si>
  <si>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</si>
  <si>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</si>
  <si>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</si>
  <si>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013</t>
  </si>
  <si>
    <t>Projektová dokumentace</t>
  </si>
  <si>
    <t>1320102010XX</t>
  </si>
  <si>
    <t>ks</t>
  </si>
  <si>
    <t>13201020110X</t>
  </si>
  <si>
    <t>13201020110Y</t>
  </si>
  <si>
    <t xml:space="preserve">PD skutečného provedení </t>
  </si>
  <si>
    <t>Celkem za</t>
  </si>
  <si>
    <t>kus</t>
  </si>
  <si>
    <t>m2</t>
  </si>
  <si>
    <t>m</t>
  </si>
  <si>
    <t>6</t>
  </si>
  <si>
    <t>Úpravy povrchu,podlahy</t>
  </si>
  <si>
    <t>62</t>
  </si>
  <si>
    <t>Úpravy povrchů vnější</t>
  </si>
  <si>
    <t>622421131R00</t>
  </si>
  <si>
    <t>622471318RUX</t>
  </si>
  <si>
    <t>Nátěr nebo nástřik stěn vnějších, složitost 3 - 4 hmota silikátová, základ + 2x barva</t>
  </si>
  <si>
    <t>622311731RTY</t>
  </si>
  <si>
    <t>622311735RTX</t>
  </si>
  <si>
    <t>622405912U0X</t>
  </si>
  <si>
    <t xml:space="preserve">KZS základová lišta </t>
  </si>
  <si>
    <t>622405931U0X</t>
  </si>
  <si>
    <t xml:space="preserve">KZS rohová lišta s okapničkou 10x10+tkanina </t>
  </si>
  <si>
    <t>622405932U0X</t>
  </si>
  <si>
    <t xml:space="preserve">KZS rohová lišta 10x10cm+tkanina </t>
  </si>
  <si>
    <t>622405941U0X</t>
  </si>
  <si>
    <t xml:space="preserve">KZS začišťovací okenní lišta APU </t>
  </si>
  <si>
    <t>622406111U0X</t>
  </si>
  <si>
    <t>9</t>
  </si>
  <si>
    <t>Ostatní konstrukce, bourání</t>
  </si>
  <si>
    <t>619991011U0X</t>
  </si>
  <si>
    <t xml:space="preserve">Zakrytí konstrukcí fólie+páska </t>
  </si>
  <si>
    <t>93</t>
  </si>
  <si>
    <t>Dokončovací práce inženýrskách staveb</t>
  </si>
  <si>
    <t>9360021020XY</t>
  </si>
  <si>
    <t>Revize uzemněnní a LPS předávací revize hromosvodné soustavy</t>
  </si>
  <si>
    <t>kpl</t>
  </si>
  <si>
    <t>936946301U0X</t>
  </si>
  <si>
    <t>953942121RXX</t>
  </si>
  <si>
    <t>Osazení ochranných úhelníků uzemnění včetně dodávky</t>
  </si>
  <si>
    <t>94</t>
  </si>
  <si>
    <t>Lešení a stavební výtahy</t>
  </si>
  <si>
    <t>079946211R0X</t>
  </si>
  <si>
    <t>Zřízení ochranného zařízení při opravách,v. do 35m ochrana koridorů chodců (ZS)</t>
  </si>
  <si>
    <t>941955002R00</t>
  </si>
  <si>
    <t xml:space="preserve">Lešení lehké pomocné, výška podlahy do 1,9 m </t>
  </si>
  <si>
    <t>940000003X</t>
  </si>
  <si>
    <t xml:space="preserve">Statický návrh a posouzení kpl systému lešení </t>
  </si>
  <si>
    <t>941311113U0X</t>
  </si>
  <si>
    <t xml:space="preserve">Mtž leš řad modul leh š 0,9m v 40m </t>
  </si>
  <si>
    <t>941311213U0X</t>
  </si>
  <si>
    <t xml:space="preserve">Přípl měsíc lešení v40m </t>
  </si>
  <si>
    <t>941311813U0X</t>
  </si>
  <si>
    <t xml:space="preserve">Dmtž leš řad modul leh š 0,9m v 40m </t>
  </si>
  <si>
    <t>944944111U0X</t>
  </si>
  <si>
    <t>Ochranná síť na lešení z textilie (zřízení, odstranění, pronájem)</t>
  </si>
  <si>
    <t>95</t>
  </si>
  <si>
    <t>Dokončovací konstrukce na pozemních stavbách</t>
  </si>
  <si>
    <t>952901411R0X</t>
  </si>
  <si>
    <t>Vyčištění ostatních objektů, ploch a ZS po ukončení prací</t>
  </si>
  <si>
    <t>96</t>
  </si>
  <si>
    <t>Bourání konstrukcí</t>
  </si>
  <si>
    <t>978015291R00</t>
  </si>
  <si>
    <t xml:space="preserve">Otlučení omítek vnějších MVC v složit.1-4 do 100 % </t>
  </si>
  <si>
    <t>979012112R00</t>
  </si>
  <si>
    <t xml:space="preserve">Svislá doprava suti na výšku do 3,5 m </t>
  </si>
  <si>
    <t>t</t>
  </si>
  <si>
    <t>979012119R00</t>
  </si>
  <si>
    <t xml:space="preserve">Příplatek k suti za každých dalších 3,5 m výšky </t>
  </si>
  <si>
    <t>979081111R00</t>
  </si>
  <si>
    <t xml:space="preserve">Odvoz suti a vybour. hmot na skládku do 1 km </t>
  </si>
  <si>
    <t>979081121R00</t>
  </si>
  <si>
    <t>Příplatek k odvozu za každý další 1 km 10km</t>
  </si>
  <si>
    <t>979990001R00</t>
  </si>
  <si>
    <t xml:space="preserve">Poplatek za skládku stavební suti </t>
  </si>
  <si>
    <t>99</t>
  </si>
  <si>
    <t>Staveništní přesun hmot</t>
  </si>
  <si>
    <t>998011004R00</t>
  </si>
  <si>
    <t xml:space="preserve">Přesun hmot pro budovy zděné výšky do 36 m </t>
  </si>
  <si>
    <t>711</t>
  </si>
  <si>
    <t>Izolace proti vodě</t>
  </si>
  <si>
    <t>764</t>
  </si>
  <si>
    <t>Konstrukce klempířské</t>
  </si>
  <si>
    <t>kompl</t>
  </si>
  <si>
    <t>783</t>
  </si>
  <si>
    <t>Nátěry</t>
  </si>
  <si>
    <t>783221111U0Y</t>
  </si>
  <si>
    <t>M21</t>
  </si>
  <si>
    <t>Elektromontáže</t>
  </si>
  <si>
    <t>210110183U0X</t>
  </si>
  <si>
    <t>Přesun fasádního osvětlení</t>
  </si>
  <si>
    <t>Vedlejší rozpočtové náklady</t>
  </si>
  <si>
    <t>PdF Brno Poříčí - Rekonstrukce fasádního pláště</t>
  </si>
  <si>
    <t>Čelní (uliční) fasáda</t>
  </si>
  <si>
    <t xml:space="preserve">Poznámka: Nedílnou součástí výkazu výměr a rozpočtu je PD (textové a obrazové části)
Textová, výkresová i tabulková část projekt. dokumentace tvoří jeden vzájemně se doplňující a provázaný celek. Jednotliví účastníci výběrového řízení se musí seznámit s projekt.dokumentací v návaznosti na soupis prací a na základě těchto informací části díla nacenit. 
Dále je potřeba při stanovení ceny dle vykázané výměry započítat všechny předpokládané doplňkové prvky a činnosti s touto položkou související tak, aby cena byla kompletní a prvek funkční a to včetně prořezového, zbytkového a odpadového materiálu.
Výkaz výměr: výpočet pomocí PC (SW/CAD). Cenová soustava RTS
Položky soupisu prací částečně označené na konci v čísle položky písmeny X, Y a Z nejsou zařazeny v cenové soustavě RTS.
</t>
  </si>
  <si>
    <t>13201020110YY</t>
  </si>
  <si>
    <t xml:space="preserve">Zkoušky - výtažná zkouška, zkouškou odtržení terče, apod </t>
  </si>
  <si>
    <t>PD kotevního plánu ETICS</t>
  </si>
  <si>
    <t>Omítka stěn vnější  - tepelněizolační sanační omítka slož. II. ručně (sloupy)</t>
  </si>
  <si>
    <t>622472122XX</t>
  </si>
  <si>
    <t xml:space="preserve">Úprava zateplení - stávající konstrukce </t>
  </si>
  <si>
    <t>Obednění venkovnícho schodiště</t>
  </si>
  <si>
    <t>619991011U0XX</t>
  </si>
  <si>
    <t>Dmtž a opětovná montáž čidel, kamer</t>
  </si>
  <si>
    <t>Nátěr syntet stávajících ocel kcí na fasádě (dvířka apod)</t>
  </si>
  <si>
    <t>781 77-1110.R00</t>
  </si>
  <si>
    <t>PC</t>
  </si>
  <si>
    <t>Dodávka keramické mrazuvzdorné dlažby, šedá jednobarevná, dle vzorkování</t>
  </si>
  <si>
    <t>Montáž záchytné stříšky H 4,5 m, šířky nad 2 m</t>
  </si>
  <si>
    <t>944 94-5013.R00</t>
  </si>
  <si>
    <t>Odsekání vnějších obkladů stěn nad 2 m2</t>
  </si>
  <si>
    <t>Ochrana chodníku geotextilií, vč. dodávky geotextilie</t>
  </si>
  <si>
    <t>Stěrka hydroizolační těsnicí hmotou</t>
  </si>
  <si>
    <t>Dodávka a montáž prvku 1K</t>
  </si>
  <si>
    <t>Dodávka a montáž prvku 2K</t>
  </si>
  <si>
    <t>Dodávka a montáž prvku 3K</t>
  </si>
  <si>
    <t>Dodávka a montáž prvku 4K</t>
  </si>
  <si>
    <t>Dodávka a montáž prvku 5K</t>
  </si>
  <si>
    <t>978 05-9631.R00</t>
  </si>
  <si>
    <t>Součet - bez DPH</t>
  </si>
  <si>
    <t>Celkem  bez DPH</t>
  </si>
  <si>
    <t>PD pro provádění stavby - detaily, cerifikované skladby, certifikované systémy,  předložení vzorků k odsouhlasení, vzorkování</t>
  </si>
  <si>
    <t>Vyřízení záboru chodníku (zejména lešení, zařízení staveniště, kontejter) po dobu realizace stavby včetně všech poplatků a kaucí</t>
  </si>
  <si>
    <t>Zatepl.syst., fasáda, miner.desky 160 mm (ETICS) s omítkou Silikat nebo Silikon, lepidlo, tkanina pancerova, penetrace (kompletní skladba)</t>
  </si>
  <si>
    <t>Zatepl.syst., fasáda, miner.desky  180 mm(ETICS) s omítkou Silikat nebo Silikon lepidlo, tkanina panceřová, penetrace (kompletní skladba)</t>
  </si>
  <si>
    <t>Zatepl.syst., fasáda, miner.desky  80 mm(ETICS) s omítkou Silikat nebo Silikon lepidlo, tkanina panceřová, penetrace (kompletní skladba)</t>
  </si>
  <si>
    <t>Zatepl.syst., fasáda, miner.desky  30 mm(ETICS) s omítkou Silikat nebo Silikon lepidlo, tkanina panceřová, penetrace (kompletní skladba)</t>
  </si>
  <si>
    <t>Zemnící svod+jiskřiště ochrany svorky, podpěry, kotevní prvky apod.</t>
  </si>
  <si>
    <t>CENA ZA OBJEKT CELKEM bez DPH</t>
  </si>
  <si>
    <t>Příplatek za spárování spárovací hmotou - mrazuvzdornou, paropropustnou, flexi, hydrofobizaci obkladu</t>
  </si>
  <si>
    <t>Omítka vnější stěn, MVC, hladká, složitost 1-2 (srovnánáí podkladu</t>
  </si>
  <si>
    <t>Obklad vnější keram.režný hladký do MC, 30x30 cm, flexi tmel, paropropustný; jednoberevný šedý matný</t>
  </si>
  <si>
    <t>622311735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</si>
</sst>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88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49" fontId="5" fillId="2" borderId="4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centerContinuous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49" fontId="4" fillId="0" borderId="9" xfId="0" applyNumberFormat="1" applyFont="1" applyBorder="1"/>
    <xf numFmtId="49" fontId="4" fillId="0" borderId="8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49" fontId="3" fillId="2" borderId="9" xfId="0" applyNumberFormat="1" applyFont="1" applyFill="1" applyBorder="1"/>
    <xf numFmtId="49" fontId="2" fillId="2" borderId="9" xfId="0" applyNumberFormat="1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0" fillId="0" borderId="0" xfId="0" applyFill="1"/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49" fontId="3" fillId="2" borderId="0" xfId="0" applyNumberFormat="1" applyFont="1" applyFill="1" applyBorder="1"/>
    <xf numFmtId="49" fontId="2" fillId="2" borderId="0" xfId="0" applyNumberFormat="1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4" fillId="0" borderId="16" xfId="0" applyFont="1" applyBorder="1" applyAlignment="1">
      <alignment horizontal="left"/>
    </xf>
    <xf numFmtId="0" fontId="0" fillId="0" borderId="0" xfId="0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6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0" fillId="0" borderId="0" xfId="0" applyNumberFormat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15" xfId="0" applyFont="1" applyBorder="1"/>
    <xf numFmtId="3" fontId="2" fillId="0" borderId="4" xfId="0" applyNumberFormat="1" applyFont="1" applyBorder="1"/>
    <xf numFmtId="0" fontId="2" fillId="0" borderId="3" xfId="0" applyFont="1" applyBorder="1"/>
    <xf numFmtId="0" fontId="2" fillId="0" borderId="26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7" xfId="0" applyFont="1" applyBorder="1"/>
    <xf numFmtId="0" fontId="2" fillId="0" borderId="25" xfId="0" applyFont="1" applyBorder="1" applyAlignment="1">
      <alignment shrinkToFit="1"/>
    </xf>
    <xf numFmtId="0" fontId="2" fillId="0" borderId="12" xfId="0" applyFont="1" applyBorder="1"/>
    <xf numFmtId="0" fontId="2" fillId="0" borderId="0" xfId="0" applyFont="1" applyBorder="1"/>
    <xf numFmtId="3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0" xfId="0" applyFont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0" xfId="0" applyFont="1" applyFill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5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0" fontId="2" fillId="0" borderId="9" xfId="0" applyFont="1" applyBorder="1"/>
    <xf numFmtId="165" fontId="2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11" fillId="0" borderId="0" xfId="1"/>
    <xf numFmtId="0" fontId="2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49" fontId="3" fillId="0" borderId="45" xfId="1" applyNumberFormat="1" applyFont="1" applyBorder="1"/>
    <xf numFmtId="0" fontId="2" fillId="0" borderId="45" xfId="1" applyFont="1" applyBorder="1"/>
    <xf numFmtId="0" fontId="4" fillId="0" borderId="46" xfId="1" applyFont="1" applyBorder="1" applyAlignment="1">
      <alignment horizontal="right"/>
    </xf>
    <xf numFmtId="49" fontId="2" fillId="0" borderId="45" xfId="1" applyNumberFormat="1" applyFont="1" applyBorder="1" applyAlignment="1">
      <alignment horizontal="left"/>
    </xf>
    <xf numFmtId="0" fontId="2" fillId="0" borderId="47" xfId="1" applyFont="1" applyBorder="1"/>
    <xf numFmtId="49" fontId="3" fillId="0" borderId="50" xfId="1" applyNumberFormat="1" applyFont="1" applyBorder="1"/>
    <xf numFmtId="0" fontId="2" fillId="0" borderId="50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8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3" fillId="0" borderId="53" xfId="1" applyFont="1" applyBorder="1" applyAlignment="1">
      <alignment horizontal="center"/>
    </xf>
    <xf numFmtId="49" fontId="3" fillId="0" borderId="53" xfId="1" applyNumberFormat="1" applyFont="1" applyBorder="1" applyAlignment="1">
      <alignment horizontal="left"/>
    </xf>
    <xf numFmtId="0" fontId="3" fillId="0" borderId="15" xfId="1" applyFont="1" applyBorder="1"/>
    <xf numFmtId="0" fontId="2" fillId="0" borderId="9" xfId="1" applyFont="1" applyBorder="1" applyAlignment="1">
      <alignment horizontal="center"/>
    </xf>
    <xf numFmtId="0" fontId="2" fillId="0" borderId="9" xfId="1" applyNumberFormat="1" applyFont="1" applyBorder="1" applyAlignment="1">
      <alignment horizontal="right"/>
    </xf>
    <xf numFmtId="0" fontId="2" fillId="0" borderId="8" xfId="1" applyNumberFormat="1" applyFont="1" applyBorder="1"/>
    <xf numFmtId="0" fontId="11" fillId="0" borderId="0" xfId="1" applyNumberFormat="1"/>
    <xf numFmtId="0" fontId="15" fillId="0" borderId="0" xfId="1" applyFont="1"/>
    <xf numFmtId="0" fontId="16" fillId="0" borderId="54" xfId="1" applyFont="1" applyBorder="1" applyAlignment="1">
      <alignment horizontal="center" vertical="top"/>
    </xf>
    <xf numFmtId="49" fontId="16" fillId="0" borderId="54" xfId="1" applyNumberFormat="1" applyFont="1" applyBorder="1" applyAlignment="1">
      <alignment horizontal="left" vertical="top"/>
    </xf>
    <xf numFmtId="0" fontId="16" fillId="0" borderId="54" xfId="1" applyFont="1" applyBorder="1" applyAlignment="1">
      <alignment vertical="top" wrapText="1"/>
    </xf>
    <xf numFmtId="49" fontId="16" fillId="0" borderId="54" xfId="1" applyNumberFormat="1" applyFont="1" applyBorder="1" applyAlignment="1">
      <alignment horizontal="center" shrinkToFit="1"/>
    </xf>
    <xf numFmtId="4" fontId="16" fillId="0" borderId="54" xfId="1" applyNumberFormat="1" applyFont="1" applyBorder="1" applyAlignment="1">
      <alignment horizontal="right"/>
    </xf>
    <xf numFmtId="4" fontId="16" fillId="0" borderId="54" xfId="1" applyNumberFormat="1" applyFont="1" applyBorder="1"/>
    <xf numFmtId="0" fontId="17" fillId="0" borderId="0" xfId="1" applyFont="1"/>
    <xf numFmtId="0" fontId="2" fillId="2" borderId="10" xfId="1" applyFont="1" applyFill="1" applyBorder="1" applyAlignment="1">
      <alignment horizontal="center"/>
    </xf>
    <xf numFmtId="49" fontId="18" fillId="2" borderId="10" xfId="1" applyNumberFormat="1" applyFont="1" applyFill="1" applyBorder="1" applyAlignment="1">
      <alignment horizontal="left"/>
    </xf>
    <xf numFmtId="0" fontId="18" fillId="2" borderId="15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3" fontId="11" fillId="0" borderId="0" xfId="1" applyNumberFormat="1"/>
    <xf numFmtId="0" fontId="11" fillId="0" borderId="0" xfId="1" applyBorder="1"/>
    <xf numFmtId="0" fontId="19" fillId="0" borderId="21" xfId="1" applyFont="1" applyBorder="1"/>
    <xf numFmtId="0" fontId="19" fillId="0" borderId="22" xfId="1" applyFont="1" applyBorder="1"/>
    <xf numFmtId="4" fontId="19" fillId="0" borderId="55" xfId="1" applyNumberFormat="1" applyFont="1" applyBorder="1"/>
    <xf numFmtId="0" fontId="19" fillId="0" borderId="0" xfId="1" applyFont="1"/>
    <xf numFmtId="0" fontId="19" fillId="0" borderId="0" xfId="1" applyFont="1" applyBorder="1"/>
    <xf numFmtId="0" fontId="20" fillId="0" borderId="0" xfId="1" applyFont="1"/>
    <xf numFmtId="0" fontId="21" fillId="0" borderId="0" xfId="1" applyFont="1" applyAlignment="1"/>
    <xf numFmtId="0" fontId="11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11" fillId="0" borderId="0" xfId="1" applyBorder="1" applyAlignment="1">
      <alignment horizontal="right"/>
    </xf>
    <xf numFmtId="0" fontId="16" fillId="0" borderId="56" xfId="1" applyFont="1" applyBorder="1" applyAlignment="1">
      <alignment vertical="top" wrapText="1"/>
    </xf>
    <xf numFmtId="49" fontId="16" fillId="0" borderId="10" xfId="1" applyNumberFormat="1" applyFont="1" applyBorder="1" applyAlignment="1">
      <alignment horizontal="center" shrinkToFit="1"/>
    </xf>
    <xf numFmtId="4" fontId="16" fillId="0" borderId="10" xfId="1" applyNumberFormat="1" applyFont="1" applyBorder="1" applyAlignment="1">
      <alignment horizontal="right"/>
    </xf>
    <xf numFmtId="4" fontId="16" fillId="0" borderId="10" xfId="1" applyNumberFormat="1" applyFont="1" applyBorder="1"/>
    <xf numFmtId="4" fontId="16" fillId="0" borderId="54" xfId="1" applyNumberFormat="1" applyFont="1" applyFill="1" applyBorder="1" applyAlignment="1">
      <alignment horizontal="right"/>
    </xf>
    <xf numFmtId="4" fontId="11" fillId="0" borderId="0" xfId="1" applyNumberFormat="1"/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166" fontId="2" fillId="0" borderId="15" xfId="0" applyNumberFormat="1" applyFont="1" applyBorder="1" applyAlignment="1">
      <alignment horizontal="right" indent="2"/>
    </xf>
    <xf numFmtId="166" fontId="2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11" fillId="0" borderId="15" xfId="1" applyBorder="1" applyAlignment="1">
      <alignment horizontal="center"/>
    </xf>
    <xf numFmtId="0" fontId="11" fillId="0" borderId="9" xfId="1" applyBorder="1" applyAlignment="1">
      <alignment horizontal="center"/>
    </xf>
    <xf numFmtId="0" fontId="11" fillId="0" borderId="8" xfId="1" applyBorder="1" applyAlignment="1">
      <alignment horizontal="center"/>
    </xf>
    <xf numFmtId="0" fontId="12" fillId="0" borderId="0" xfId="1" applyFont="1" applyAlignment="1">
      <alignment horizontal="center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49" fontId="2" fillId="0" borderId="48" xfId="1" applyNumberFormat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  <xf numFmtId="0" fontId="16" fillId="0" borderId="56" xfId="1" applyFont="1" applyFill="1" applyBorder="1" applyAlignment="1">
      <alignment vertical="top" wrapText="1"/>
    </xf>
    <xf numFmtId="0" fontId="16" fillId="0" borderId="54" xfId="1" applyFont="1" applyFill="1" applyBorder="1" applyAlignment="1">
      <alignment vertical="top" wrapText="1"/>
    </xf>
    <xf numFmtId="49" fontId="16" fillId="0" borderId="54" xfId="1" applyNumberFormat="1" applyFont="1" applyFill="1" applyBorder="1" applyAlignment="1">
      <alignment horizontal="center" shrinkToFit="1"/>
    </xf>
    <xf numFmtId="0" fontId="16" fillId="0" borderId="54" xfId="1" applyFont="1" applyFill="1" applyBorder="1" applyAlignment="1">
      <alignment horizontal="center" vertical="top"/>
    </xf>
    <xf numFmtId="49" fontId="16" fillId="0" borderId="54" xfId="1" applyNumberFormat="1" applyFont="1" applyFill="1" applyBorder="1" applyAlignment="1">
      <alignment horizontal="left" vertical="top"/>
    </xf>
    <xf numFmtId="4" fontId="16" fillId="0" borderId="54" xfId="1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ona\AppData\Local\Temp\Rar$DIa0.180\13-114-F-500-2%20VV%201et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ložky"/>
    </sheetNames>
    <sheetDataSet>
      <sheetData sheetId="0">
        <row r="5">
          <cell r="A5" t="str">
            <v>1etapa</v>
          </cell>
          <cell r="C5" t="str">
            <v>-</v>
          </cell>
        </row>
        <row r="7">
          <cell r="A7" t="str">
            <v>Z 13-114</v>
          </cell>
          <cell r="C7" t="str">
            <v>SKM - BŘÍ ŽURKŮ - ZATEPLENÍ OBJEKTU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C:\Stavitel\Page\LOADER.exe%20101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5"/>
  <sheetViews>
    <sheetView topLeftCell="A5" workbookViewId="0">
      <selection activeCell="F10" sqref="F10"/>
    </sheetView>
  </sheetViews>
  <sheetFormatPr defaultRowHeight="15" x14ac:dyDescent="0.2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3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5">
      <c r="A2" s="3" t="s">
        <v>1</v>
      </c>
      <c r="B2" s="4"/>
      <c r="C2" s="5"/>
      <c r="D2" s="5" t="s">
        <v>163</v>
      </c>
      <c r="E2" s="6"/>
      <c r="F2" s="7" t="s">
        <v>2</v>
      </c>
      <c r="G2" s="8"/>
    </row>
    <row r="3" spans="1:57" ht="3" hidden="1" customHeight="1" x14ac:dyDescent="0.25">
      <c r="A3" s="9"/>
      <c r="B3" s="10"/>
      <c r="C3" s="11"/>
      <c r="D3" s="11"/>
      <c r="E3" s="12"/>
      <c r="F3" s="13"/>
      <c r="G3" s="14"/>
    </row>
    <row r="4" spans="1:57" ht="12" customHeight="1" x14ac:dyDescent="0.25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5">
      <c r="A5" s="17"/>
      <c r="B5" s="18"/>
      <c r="C5" s="19" t="s">
        <v>6</v>
      </c>
      <c r="D5" s="20"/>
      <c r="E5" s="18"/>
      <c r="F5" s="13" t="s">
        <v>7</v>
      </c>
      <c r="G5" s="14"/>
    </row>
    <row r="6" spans="1:57" ht="12.95" customHeight="1" x14ac:dyDescent="0.25">
      <c r="A6" s="15" t="s">
        <v>8</v>
      </c>
      <c r="B6" s="10"/>
      <c r="C6" s="11" t="s">
        <v>9</v>
      </c>
      <c r="D6" s="11"/>
      <c r="E6" s="12"/>
      <c r="F6" s="21" t="s">
        <v>10</v>
      </c>
      <c r="G6" s="22"/>
      <c r="O6" s="23"/>
    </row>
    <row r="7" spans="1:57" ht="12.95" customHeight="1" x14ac:dyDescent="0.25">
      <c r="A7" s="24"/>
      <c r="B7" s="25"/>
      <c r="C7" s="26" t="s">
        <v>162</v>
      </c>
      <c r="D7" s="27"/>
      <c r="E7" s="27"/>
      <c r="F7" s="28" t="s">
        <v>12</v>
      </c>
      <c r="G7" s="22">
        <f>IF(PocetMJ=0,,ROUND((F30+F32)/PocetMJ,1))</f>
        <v>0</v>
      </c>
    </row>
    <row r="8" spans="1:57" x14ac:dyDescent="0.25">
      <c r="A8" s="29" t="s">
        <v>13</v>
      </c>
      <c r="B8" s="13"/>
      <c r="C8" s="162"/>
      <c r="D8" s="162"/>
      <c r="E8" s="163"/>
      <c r="F8" s="30" t="s">
        <v>14</v>
      </c>
      <c r="G8" s="31"/>
      <c r="H8" s="32"/>
      <c r="I8" s="33"/>
    </row>
    <row r="9" spans="1:57" x14ac:dyDescent="0.25">
      <c r="A9" s="29" t="s">
        <v>15</v>
      </c>
      <c r="B9" s="13"/>
      <c r="C9" s="162">
        <f>Projektant</f>
        <v>0</v>
      </c>
      <c r="D9" s="162"/>
      <c r="E9" s="163"/>
      <c r="F9" s="13"/>
      <c r="G9" s="34"/>
      <c r="H9" s="35"/>
    </row>
    <row r="10" spans="1:57" x14ac:dyDescent="0.25">
      <c r="A10" s="29" t="s">
        <v>16</v>
      </c>
      <c r="B10" s="13"/>
      <c r="C10" s="162"/>
      <c r="D10" s="162"/>
      <c r="E10" s="162"/>
      <c r="F10" s="36"/>
      <c r="G10" s="37"/>
      <c r="H10" s="38"/>
    </row>
    <row r="11" spans="1:57" ht="13.5" customHeight="1" x14ac:dyDescent="0.25">
      <c r="A11" s="29" t="s">
        <v>17</v>
      </c>
      <c r="B11" s="13"/>
      <c r="C11" s="162"/>
      <c r="D11" s="162"/>
      <c r="E11" s="162"/>
      <c r="F11" s="39" t="s">
        <v>18</v>
      </c>
      <c r="G11" s="40" t="s">
        <v>11</v>
      </c>
      <c r="H11" s="35"/>
      <c r="BA11" s="41"/>
      <c r="BB11" s="41"/>
      <c r="BC11" s="41"/>
      <c r="BD11" s="41"/>
      <c r="BE11" s="41"/>
    </row>
    <row r="12" spans="1:57" ht="12.75" customHeight="1" x14ac:dyDescent="0.25">
      <c r="A12" s="42" t="s">
        <v>19</v>
      </c>
      <c r="B12" s="10"/>
      <c r="C12" s="164"/>
      <c r="D12" s="164"/>
      <c r="E12" s="164"/>
      <c r="F12" s="43" t="s">
        <v>20</v>
      </c>
      <c r="G12" s="44"/>
      <c r="H12" s="35"/>
    </row>
    <row r="13" spans="1:57" ht="28.5" customHeight="1" thickBot="1" x14ac:dyDescent="0.3">
      <c r="A13" s="45" t="s">
        <v>21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3">
      <c r="A14" s="49" t="s">
        <v>22</v>
      </c>
      <c r="B14" s="50"/>
      <c r="C14" s="51"/>
      <c r="D14" s="52" t="s">
        <v>23</v>
      </c>
      <c r="E14" s="53"/>
      <c r="F14" s="53"/>
      <c r="G14" s="51"/>
    </row>
    <row r="15" spans="1:57" ht="15.95" customHeight="1" x14ac:dyDescent="0.25">
      <c r="A15" s="54"/>
      <c r="B15" s="55" t="s">
        <v>24</v>
      </c>
      <c r="C15" s="56"/>
      <c r="D15" s="57" t="s">
        <v>25</v>
      </c>
      <c r="E15" s="58"/>
      <c r="F15" s="59"/>
      <c r="G15" s="56">
        <f>Položky!E90</f>
        <v>0</v>
      </c>
    </row>
    <row r="16" spans="1:57" ht="15.95" customHeight="1" x14ac:dyDescent="0.25">
      <c r="A16" s="54" t="s">
        <v>26</v>
      </c>
      <c r="B16" s="55" t="s">
        <v>27</v>
      </c>
      <c r="C16" s="56"/>
      <c r="D16" s="60" t="s">
        <v>28</v>
      </c>
      <c r="E16" s="61"/>
      <c r="F16" s="62"/>
      <c r="G16" s="56">
        <f>Položky!E91</f>
        <v>0</v>
      </c>
    </row>
    <row r="17" spans="1:7" x14ac:dyDescent="0.25">
      <c r="A17" s="54" t="s">
        <v>29</v>
      </c>
      <c r="B17" s="55" t="s">
        <v>30</v>
      </c>
      <c r="C17" s="56"/>
      <c r="D17" s="60" t="s">
        <v>31</v>
      </c>
      <c r="E17" s="61"/>
      <c r="F17" s="62"/>
      <c r="G17" s="56">
        <f>Položky!E92</f>
        <v>0</v>
      </c>
    </row>
    <row r="18" spans="1:7" x14ac:dyDescent="0.25">
      <c r="A18" s="63" t="s">
        <v>32</v>
      </c>
      <c r="B18" s="64" t="s">
        <v>33</v>
      </c>
      <c r="C18" s="56"/>
      <c r="D18" s="60" t="s">
        <v>34</v>
      </c>
      <c r="E18" s="61"/>
      <c r="F18" s="62"/>
      <c r="G18" s="56">
        <f>Položky!E93</f>
        <v>0</v>
      </c>
    </row>
    <row r="19" spans="1:7" x14ac:dyDescent="0.25">
      <c r="A19" s="60" t="s">
        <v>35</v>
      </c>
      <c r="B19" s="55"/>
      <c r="C19" s="56"/>
      <c r="D19" s="60" t="s">
        <v>36</v>
      </c>
      <c r="E19" s="61"/>
      <c r="F19" s="62"/>
      <c r="G19" s="56">
        <f>Položky!E94</f>
        <v>0</v>
      </c>
    </row>
    <row r="20" spans="1:7" x14ac:dyDescent="0.25">
      <c r="A20" s="60"/>
      <c r="B20" s="55"/>
      <c r="C20" s="56"/>
      <c r="D20" s="60" t="s">
        <v>37</v>
      </c>
      <c r="E20" s="61"/>
      <c r="F20" s="62"/>
      <c r="G20" s="56">
        <f>Položky!E95</f>
        <v>0</v>
      </c>
    </row>
    <row r="21" spans="1:7" x14ac:dyDescent="0.25">
      <c r="A21" s="60" t="s">
        <v>38</v>
      </c>
      <c r="B21" s="55"/>
      <c r="C21" s="56"/>
      <c r="D21" s="60" t="s">
        <v>39</v>
      </c>
      <c r="E21" s="61"/>
      <c r="F21" s="62"/>
      <c r="G21" s="56">
        <f>Položky!E96</f>
        <v>0</v>
      </c>
    </row>
    <row r="22" spans="1:7" x14ac:dyDescent="0.25">
      <c r="A22" s="65" t="s">
        <v>40</v>
      </c>
      <c r="B22" s="66"/>
      <c r="C22" s="56"/>
      <c r="D22" s="9" t="s">
        <v>41</v>
      </c>
      <c r="E22" s="61"/>
      <c r="F22" s="62"/>
      <c r="G22" s="56">
        <f>Položky!E97</f>
        <v>0</v>
      </c>
    </row>
    <row r="23" spans="1:7" ht="15.75" thickBot="1" x14ac:dyDescent="0.3">
      <c r="A23" s="165" t="s">
        <v>42</v>
      </c>
      <c r="B23" s="166"/>
      <c r="C23" s="67">
        <f>Položky!G86</f>
        <v>0</v>
      </c>
      <c r="D23" s="68" t="s">
        <v>43</v>
      </c>
      <c r="E23" s="69"/>
      <c r="F23" s="70"/>
      <c r="G23" s="56">
        <f>SUM(G15:G22)</f>
        <v>0</v>
      </c>
    </row>
    <row r="24" spans="1:7" x14ac:dyDescent="0.25">
      <c r="A24" s="71" t="s">
        <v>44</v>
      </c>
      <c r="B24" s="72"/>
      <c r="C24" s="73"/>
      <c r="D24" s="72" t="s">
        <v>45</v>
      </c>
      <c r="E24" s="72"/>
      <c r="F24" s="74" t="s">
        <v>46</v>
      </c>
      <c r="G24" s="75"/>
    </row>
    <row r="25" spans="1:7" x14ac:dyDescent="0.25">
      <c r="A25" s="65" t="s">
        <v>47</v>
      </c>
      <c r="B25" s="66"/>
      <c r="C25" s="76"/>
      <c r="D25" s="66" t="s">
        <v>47</v>
      </c>
      <c r="E25" s="77"/>
      <c r="F25" s="78" t="s">
        <v>47</v>
      </c>
      <c r="G25" s="79"/>
    </row>
    <row r="26" spans="1:7" x14ac:dyDescent="0.25">
      <c r="A26" s="65" t="s">
        <v>48</v>
      </c>
      <c r="B26" s="80"/>
      <c r="C26" s="76"/>
      <c r="D26" s="66" t="s">
        <v>48</v>
      </c>
      <c r="E26" s="77"/>
      <c r="F26" s="78" t="s">
        <v>48</v>
      </c>
      <c r="G26" s="79"/>
    </row>
    <row r="27" spans="1:7" x14ac:dyDescent="0.25">
      <c r="A27" s="65"/>
      <c r="B27" s="81"/>
      <c r="C27" s="76"/>
      <c r="D27" s="66"/>
      <c r="E27" s="77"/>
      <c r="F27" s="78"/>
      <c r="G27" s="79"/>
    </row>
    <row r="28" spans="1:7" x14ac:dyDescent="0.25">
      <c r="A28" s="65" t="s">
        <v>49</v>
      </c>
      <c r="B28" s="66"/>
      <c r="C28" s="76"/>
      <c r="D28" s="78" t="s">
        <v>50</v>
      </c>
      <c r="E28" s="76"/>
      <c r="F28" s="82" t="s">
        <v>50</v>
      </c>
      <c r="G28" s="79"/>
    </row>
    <row r="29" spans="1:7" x14ac:dyDescent="0.25">
      <c r="A29" s="65"/>
      <c r="B29" s="66"/>
      <c r="C29" s="83"/>
      <c r="D29" s="84"/>
      <c r="E29" s="83"/>
      <c r="F29" s="66"/>
      <c r="G29" s="79"/>
    </row>
    <row r="30" spans="1:7" x14ac:dyDescent="0.25">
      <c r="A30" s="85" t="s">
        <v>51</v>
      </c>
      <c r="B30" s="86"/>
      <c r="C30" s="87">
        <v>21</v>
      </c>
      <c r="D30" s="86" t="s">
        <v>52</v>
      </c>
      <c r="E30" s="88"/>
      <c r="F30" s="167">
        <f>C23+G23</f>
        <v>0</v>
      </c>
      <c r="G30" s="168"/>
    </row>
    <row r="31" spans="1:7" x14ac:dyDescent="0.25">
      <c r="A31" s="85" t="s">
        <v>53</v>
      </c>
      <c r="B31" s="86"/>
      <c r="C31" s="87">
        <f>SazbaDPH1</f>
        <v>21</v>
      </c>
      <c r="D31" s="86" t="s">
        <v>54</v>
      </c>
      <c r="E31" s="88"/>
      <c r="F31" s="167"/>
      <c r="G31" s="168"/>
    </row>
    <row r="32" spans="1:7" x14ac:dyDescent="0.25">
      <c r="A32" s="85" t="s">
        <v>51</v>
      </c>
      <c r="B32" s="86"/>
      <c r="C32" s="87">
        <v>0</v>
      </c>
      <c r="D32" s="86" t="s">
        <v>54</v>
      </c>
      <c r="E32" s="88"/>
      <c r="F32" s="167"/>
      <c r="G32" s="168"/>
    </row>
    <row r="33" spans="1:8" x14ac:dyDescent="0.25">
      <c r="A33" s="85" t="s">
        <v>53</v>
      </c>
      <c r="B33" s="89"/>
      <c r="C33" s="90">
        <f>SazbaDPH2</f>
        <v>0</v>
      </c>
      <c r="D33" s="86" t="s">
        <v>54</v>
      </c>
      <c r="E33" s="62"/>
      <c r="F33" s="167"/>
      <c r="G33" s="168"/>
    </row>
    <row r="34" spans="1:8" s="94" customFormat="1" ht="16.5" thickBot="1" x14ac:dyDescent="0.3">
      <c r="A34" s="91" t="s">
        <v>198</v>
      </c>
      <c r="B34" s="92"/>
      <c r="C34" s="92"/>
      <c r="D34" s="92"/>
      <c r="E34" s="93"/>
      <c r="F34" s="169">
        <f>F30</f>
        <v>0</v>
      </c>
      <c r="G34" s="170"/>
    </row>
    <row r="36" spans="1:8" x14ac:dyDescent="0.25">
      <c r="A36" s="95" t="s">
        <v>55</v>
      </c>
      <c r="B36" s="95"/>
      <c r="C36" s="95"/>
      <c r="D36" s="95"/>
      <c r="E36" s="95"/>
      <c r="F36" s="95"/>
      <c r="G36" s="95"/>
      <c r="H36" t="s">
        <v>56</v>
      </c>
    </row>
    <row r="37" spans="1:8" x14ac:dyDescent="0.25">
      <c r="A37" s="95"/>
      <c r="B37" s="161" t="s">
        <v>164</v>
      </c>
      <c r="C37" s="161"/>
      <c r="D37" s="161"/>
      <c r="E37" s="161"/>
      <c r="F37" s="161"/>
      <c r="G37" s="161"/>
      <c r="H37" t="s">
        <v>56</v>
      </c>
    </row>
    <row r="38" spans="1:8" x14ac:dyDescent="0.25">
      <c r="A38" s="96"/>
      <c r="B38" s="161"/>
      <c r="C38" s="161"/>
      <c r="D38" s="161"/>
      <c r="E38" s="161"/>
      <c r="F38" s="161"/>
      <c r="G38" s="161"/>
      <c r="H38" t="s">
        <v>56</v>
      </c>
    </row>
    <row r="39" spans="1:8" x14ac:dyDescent="0.25">
      <c r="A39" s="96"/>
      <c r="B39" s="161"/>
      <c r="C39" s="161"/>
      <c r="D39" s="161"/>
      <c r="E39" s="161"/>
      <c r="F39" s="161"/>
      <c r="G39" s="161"/>
      <c r="H39" t="s">
        <v>56</v>
      </c>
    </row>
    <row r="40" spans="1:8" x14ac:dyDescent="0.25">
      <c r="A40" s="96"/>
      <c r="B40" s="161"/>
      <c r="C40" s="161"/>
      <c r="D40" s="161"/>
      <c r="E40" s="161"/>
      <c r="F40" s="161"/>
      <c r="G40" s="161"/>
      <c r="H40" t="s">
        <v>56</v>
      </c>
    </row>
    <row r="41" spans="1:8" x14ac:dyDescent="0.25">
      <c r="A41" s="96"/>
      <c r="B41" s="161"/>
      <c r="C41" s="161"/>
      <c r="D41" s="161"/>
      <c r="E41" s="161"/>
      <c r="F41" s="161"/>
      <c r="G41" s="161"/>
      <c r="H41" t="s">
        <v>56</v>
      </c>
    </row>
    <row r="42" spans="1:8" x14ac:dyDescent="0.25">
      <c r="A42" s="96"/>
      <c r="B42" s="161"/>
      <c r="C42" s="161"/>
      <c r="D42" s="161"/>
      <c r="E42" s="161"/>
      <c r="F42" s="161"/>
      <c r="G42" s="161"/>
      <c r="H42" t="s">
        <v>56</v>
      </c>
    </row>
    <row r="43" spans="1:8" x14ac:dyDescent="0.25">
      <c r="A43" s="96"/>
      <c r="B43" s="161"/>
      <c r="C43" s="161"/>
      <c r="D43" s="161"/>
      <c r="E43" s="161"/>
      <c r="F43" s="161"/>
      <c r="G43" s="161"/>
      <c r="H43" t="s">
        <v>56</v>
      </c>
    </row>
    <row r="44" spans="1:8" x14ac:dyDescent="0.25">
      <c r="A44" s="96"/>
      <c r="B44" s="161"/>
      <c r="C44" s="161"/>
      <c r="D44" s="161"/>
      <c r="E44" s="161"/>
      <c r="F44" s="161"/>
      <c r="G44" s="161"/>
      <c r="H44" t="s">
        <v>56</v>
      </c>
    </row>
    <row r="45" spans="1:8" x14ac:dyDescent="0.25">
      <c r="A45" s="96"/>
      <c r="B45" s="161"/>
      <c r="C45" s="161"/>
      <c r="D45" s="161"/>
      <c r="E45" s="161"/>
      <c r="F45" s="161"/>
      <c r="G45" s="161"/>
      <c r="H45" t="s">
        <v>56</v>
      </c>
    </row>
    <row r="46" spans="1:8" x14ac:dyDescent="0.25">
      <c r="B46" s="160"/>
      <c r="C46" s="160"/>
      <c r="D46" s="160"/>
      <c r="E46" s="160"/>
      <c r="F46" s="160"/>
      <c r="G46" s="160"/>
    </row>
    <row r="47" spans="1:8" x14ac:dyDescent="0.25">
      <c r="B47" s="159"/>
      <c r="C47" s="159"/>
      <c r="D47" s="159"/>
      <c r="E47" s="159"/>
      <c r="F47" s="159"/>
      <c r="G47" s="159"/>
    </row>
    <row r="48" spans="1:8" x14ac:dyDescent="0.25">
      <c r="B48" s="159"/>
      <c r="C48" s="159"/>
      <c r="D48" s="159"/>
      <c r="E48" s="159"/>
      <c r="F48" s="159"/>
      <c r="G48" s="159"/>
    </row>
    <row r="49" spans="2:7" x14ac:dyDescent="0.25">
      <c r="B49" s="159"/>
      <c r="C49" s="159"/>
      <c r="D49" s="159"/>
      <c r="E49" s="159"/>
      <c r="F49" s="159"/>
      <c r="G49" s="159"/>
    </row>
    <row r="50" spans="2:7" x14ac:dyDescent="0.25">
      <c r="B50" s="159"/>
      <c r="C50" s="159"/>
      <c r="D50" s="159"/>
      <c r="E50" s="159"/>
      <c r="F50" s="159"/>
      <c r="G50" s="159"/>
    </row>
    <row r="51" spans="2:7" x14ac:dyDescent="0.25">
      <c r="B51" s="159"/>
      <c r="C51" s="159"/>
      <c r="D51" s="159"/>
      <c r="E51" s="159"/>
      <c r="F51" s="159"/>
      <c r="G51" s="159"/>
    </row>
    <row r="52" spans="2:7" x14ac:dyDescent="0.25">
      <c r="B52" s="159"/>
      <c r="C52" s="159"/>
      <c r="D52" s="159"/>
      <c r="E52" s="159"/>
      <c r="F52" s="159"/>
      <c r="G52" s="159"/>
    </row>
    <row r="53" spans="2:7" x14ac:dyDescent="0.25">
      <c r="B53" s="159"/>
      <c r="C53" s="159"/>
      <c r="D53" s="159"/>
      <c r="E53" s="159"/>
      <c r="F53" s="159"/>
      <c r="G53" s="159"/>
    </row>
    <row r="54" spans="2:7" x14ac:dyDescent="0.25">
      <c r="B54" s="159"/>
      <c r="C54" s="159"/>
      <c r="D54" s="159"/>
      <c r="E54" s="159"/>
      <c r="F54" s="159"/>
      <c r="G54" s="159"/>
    </row>
    <row r="55" spans="2:7" x14ac:dyDescent="0.25">
      <c r="B55" s="159"/>
      <c r="C55" s="159"/>
      <c r="D55" s="159"/>
      <c r="E55" s="159"/>
      <c r="F55" s="159"/>
      <c r="G55" s="159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25" right="0.25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160"/>
  <sheetViews>
    <sheetView tabSelected="1" workbookViewId="0">
      <selection activeCell="F10" sqref="F10"/>
    </sheetView>
  </sheetViews>
  <sheetFormatPr defaultRowHeight="12.75" x14ac:dyDescent="0.2"/>
  <cols>
    <col min="1" max="1" width="4.42578125" style="97" customWidth="1"/>
    <col min="2" max="2" width="11.5703125" style="97" customWidth="1"/>
    <col min="3" max="3" width="40.42578125" style="97" customWidth="1"/>
    <col min="4" max="4" width="5.5703125" style="97" customWidth="1"/>
    <col min="5" max="5" width="8.5703125" style="147" customWidth="1"/>
    <col min="6" max="6" width="9.85546875" style="97" customWidth="1"/>
    <col min="7" max="7" width="13.85546875" style="97" customWidth="1"/>
    <col min="8" max="11" width="9.140625" style="97"/>
    <col min="12" max="12" width="75.42578125" style="97" customWidth="1"/>
    <col min="13" max="13" width="45.28515625" style="97" customWidth="1"/>
    <col min="14" max="16384" width="9.140625" style="97"/>
  </cols>
  <sheetData>
    <row r="1" spans="1:104" ht="15.75" x14ac:dyDescent="0.25">
      <c r="A1" s="174" t="s">
        <v>57</v>
      </c>
      <c r="B1" s="174"/>
      <c r="C1" s="174"/>
      <c r="D1" s="174"/>
      <c r="E1" s="174"/>
      <c r="F1" s="174"/>
      <c r="G1" s="174"/>
    </row>
    <row r="2" spans="1:104" ht="14.25" customHeight="1" thickBot="1" x14ac:dyDescent="0.25">
      <c r="A2" s="98"/>
      <c r="B2" s="99"/>
      <c r="C2" s="100"/>
      <c r="D2" s="100"/>
      <c r="E2" s="101"/>
      <c r="F2" s="100"/>
      <c r="G2" s="100"/>
    </row>
    <row r="3" spans="1:104" ht="13.5" thickTop="1" x14ac:dyDescent="0.2">
      <c r="A3" s="175" t="s">
        <v>58</v>
      </c>
      <c r="B3" s="176"/>
      <c r="C3" s="102" t="s">
        <v>162</v>
      </c>
      <c r="D3" s="103"/>
      <c r="E3" s="104" t="s">
        <v>59</v>
      </c>
      <c r="F3" s="105"/>
      <c r="G3" s="106"/>
    </row>
    <row r="4" spans="1:104" ht="13.5" thickBot="1" x14ac:dyDescent="0.25">
      <c r="A4" s="177" t="s">
        <v>60</v>
      </c>
      <c r="B4" s="178"/>
      <c r="C4" s="107" t="s">
        <v>163</v>
      </c>
      <c r="D4" s="108"/>
      <c r="E4" s="179"/>
      <c r="F4" s="180"/>
      <c r="G4" s="181"/>
    </row>
    <row r="5" spans="1:104" ht="13.5" thickTop="1" x14ac:dyDescent="0.2">
      <c r="A5" s="109"/>
      <c r="B5" s="98"/>
      <c r="C5" s="98"/>
      <c r="D5" s="98"/>
      <c r="E5" s="110"/>
      <c r="F5" s="98"/>
      <c r="G5" s="111"/>
    </row>
    <row r="6" spans="1:104" x14ac:dyDescent="0.2">
      <c r="A6" s="112" t="s">
        <v>61</v>
      </c>
      <c r="B6" s="113" t="s">
        <v>62</v>
      </c>
      <c r="C6" s="113" t="s">
        <v>63</v>
      </c>
      <c r="D6" s="113" t="s">
        <v>64</v>
      </c>
      <c r="E6" s="114" t="s">
        <v>65</v>
      </c>
      <c r="F6" s="113" t="s">
        <v>66</v>
      </c>
      <c r="G6" s="115" t="s">
        <v>67</v>
      </c>
    </row>
    <row r="7" spans="1:104" x14ac:dyDescent="0.2">
      <c r="A7" s="116" t="s">
        <v>68</v>
      </c>
      <c r="B7" s="117" t="s">
        <v>69</v>
      </c>
      <c r="C7" s="118" t="s">
        <v>70</v>
      </c>
      <c r="D7" s="119"/>
      <c r="E7" s="120"/>
      <c r="F7" s="120"/>
      <c r="G7" s="121"/>
      <c r="H7" s="122"/>
      <c r="I7" s="122"/>
      <c r="O7" s="123">
        <v>1</v>
      </c>
    </row>
    <row r="8" spans="1:104" ht="22.5" x14ac:dyDescent="0.2">
      <c r="A8" s="124">
        <v>1</v>
      </c>
      <c r="B8" s="125" t="s">
        <v>71</v>
      </c>
      <c r="C8" s="126" t="s">
        <v>166</v>
      </c>
      <c r="D8" s="127" t="s">
        <v>153</v>
      </c>
      <c r="E8" s="128">
        <v>1</v>
      </c>
      <c r="F8" s="128"/>
      <c r="G8" s="129">
        <f>E8*F8</f>
        <v>0</v>
      </c>
      <c r="O8" s="123">
        <v>2</v>
      </c>
      <c r="AA8" s="97">
        <v>12</v>
      </c>
      <c r="AB8" s="97">
        <v>0</v>
      </c>
      <c r="AC8" s="97">
        <v>109</v>
      </c>
      <c r="AZ8" s="97">
        <v>1</v>
      </c>
      <c r="BA8" s="97">
        <f>IF(AZ8=1,G8,0)</f>
        <v>0</v>
      </c>
      <c r="BB8" s="97">
        <f>IF(AZ8=2,G8,0)</f>
        <v>0</v>
      </c>
      <c r="BC8" s="97">
        <f>IF(AZ8=3,G8,0)</f>
        <v>0</v>
      </c>
      <c r="BD8" s="97">
        <f>IF(AZ8=4,G8,0)</f>
        <v>0</v>
      </c>
      <c r="BE8" s="97">
        <f>IF(AZ8=5,G8,0)</f>
        <v>0</v>
      </c>
      <c r="CA8" s="130">
        <v>12</v>
      </c>
      <c r="CB8" s="130">
        <v>0</v>
      </c>
      <c r="CZ8" s="97">
        <v>0</v>
      </c>
    </row>
    <row r="9" spans="1:104" x14ac:dyDescent="0.2">
      <c r="A9" s="124">
        <v>2</v>
      </c>
      <c r="B9" s="125" t="s">
        <v>73</v>
      </c>
      <c r="C9" s="126" t="s">
        <v>167</v>
      </c>
      <c r="D9" s="127" t="s">
        <v>72</v>
      </c>
      <c r="E9" s="128">
        <v>1</v>
      </c>
      <c r="F9" s="128"/>
      <c r="G9" s="129">
        <f>E9*F9</f>
        <v>0</v>
      </c>
      <c r="O9" s="123">
        <v>2</v>
      </c>
      <c r="AA9" s="97">
        <v>12</v>
      </c>
      <c r="AB9" s="97">
        <v>0</v>
      </c>
      <c r="AC9" s="97">
        <v>110</v>
      </c>
      <c r="AZ9" s="97">
        <v>1</v>
      </c>
      <c r="BA9" s="97">
        <f>IF(AZ9=1,G9,0)</f>
        <v>0</v>
      </c>
      <c r="BB9" s="97">
        <f>IF(AZ9=2,G9,0)</f>
        <v>0</v>
      </c>
      <c r="BC9" s="97">
        <f>IF(AZ9=3,G9,0)</f>
        <v>0</v>
      </c>
      <c r="BD9" s="97">
        <f>IF(AZ9=4,G9,0)</f>
        <v>0</v>
      </c>
      <c r="BE9" s="97">
        <f>IF(AZ9=5,G9,0)</f>
        <v>0</v>
      </c>
      <c r="CA9" s="130">
        <v>12</v>
      </c>
      <c r="CB9" s="130">
        <v>0</v>
      </c>
      <c r="CZ9" s="97">
        <v>0</v>
      </c>
    </row>
    <row r="10" spans="1:104" ht="33.75" x14ac:dyDescent="0.2">
      <c r="A10" s="124">
        <v>3</v>
      </c>
      <c r="B10" s="125" t="s">
        <v>165</v>
      </c>
      <c r="C10" s="126" t="s">
        <v>191</v>
      </c>
      <c r="D10" s="127" t="s">
        <v>72</v>
      </c>
      <c r="E10" s="128">
        <v>1</v>
      </c>
      <c r="F10" s="128"/>
      <c r="G10" s="129">
        <f>E10*F10</f>
        <v>0</v>
      </c>
      <c r="O10" s="123">
        <v>2</v>
      </c>
      <c r="AA10" s="97">
        <v>12</v>
      </c>
      <c r="AB10" s="97">
        <v>0</v>
      </c>
      <c r="AC10" s="97">
        <v>119</v>
      </c>
      <c r="AZ10" s="97">
        <v>1</v>
      </c>
      <c r="BA10" s="97">
        <f>IF(AZ10=1,G10,0)</f>
        <v>0</v>
      </c>
      <c r="BB10" s="97">
        <f>IF(AZ10=2,G10,0)</f>
        <v>0</v>
      </c>
      <c r="BC10" s="97">
        <f>IF(AZ10=3,G10,0)</f>
        <v>0</v>
      </c>
      <c r="BD10" s="97">
        <f>IF(AZ10=4,G10,0)</f>
        <v>0</v>
      </c>
      <c r="BE10" s="97">
        <f>IF(AZ10=5,G10,0)</f>
        <v>0</v>
      </c>
      <c r="CA10" s="130">
        <v>12</v>
      </c>
      <c r="CB10" s="130">
        <v>0</v>
      </c>
      <c r="CZ10" s="97">
        <v>0</v>
      </c>
    </row>
    <row r="11" spans="1:104" x14ac:dyDescent="0.2">
      <c r="A11" s="124">
        <v>4</v>
      </c>
      <c r="B11" s="125" t="s">
        <v>74</v>
      </c>
      <c r="C11" s="126" t="s">
        <v>75</v>
      </c>
      <c r="D11" s="127" t="s">
        <v>72</v>
      </c>
      <c r="E11" s="128">
        <v>1</v>
      </c>
      <c r="F11" s="128"/>
      <c r="G11" s="129">
        <f>E11*F11</f>
        <v>0</v>
      </c>
      <c r="O11" s="123">
        <v>2</v>
      </c>
      <c r="AA11" s="97">
        <v>12</v>
      </c>
      <c r="AB11" s="97">
        <v>0</v>
      </c>
      <c r="AC11" s="97">
        <v>119</v>
      </c>
      <c r="AZ11" s="97">
        <v>1</v>
      </c>
      <c r="BA11" s="97">
        <f>IF(AZ11=1,G11,0)</f>
        <v>0</v>
      </c>
      <c r="BB11" s="97">
        <f>IF(AZ11=2,G11,0)</f>
        <v>0</v>
      </c>
      <c r="BC11" s="97">
        <f>IF(AZ11=3,G11,0)</f>
        <v>0</v>
      </c>
      <c r="BD11" s="97">
        <f>IF(AZ11=4,G11,0)</f>
        <v>0</v>
      </c>
      <c r="BE11" s="97">
        <f>IF(AZ11=5,G11,0)</f>
        <v>0</v>
      </c>
      <c r="CA11" s="130">
        <v>12</v>
      </c>
      <c r="CB11" s="130">
        <v>0</v>
      </c>
      <c r="CZ11" s="97">
        <v>0</v>
      </c>
    </row>
    <row r="12" spans="1:104" ht="33.75" x14ac:dyDescent="0.2">
      <c r="A12" s="124">
        <v>5</v>
      </c>
      <c r="B12" s="125" t="s">
        <v>74</v>
      </c>
      <c r="C12" s="126" t="s">
        <v>192</v>
      </c>
      <c r="D12" s="127" t="s">
        <v>72</v>
      </c>
      <c r="E12" s="128">
        <v>1</v>
      </c>
      <c r="F12" s="128"/>
      <c r="G12" s="129">
        <f>E12*F12</f>
        <v>0</v>
      </c>
      <c r="O12" s="123">
        <v>2</v>
      </c>
      <c r="AA12" s="97">
        <v>12</v>
      </c>
      <c r="AB12" s="97">
        <v>0</v>
      </c>
      <c r="AC12" s="97">
        <v>119</v>
      </c>
      <c r="AZ12" s="97">
        <v>1</v>
      </c>
      <c r="BA12" s="97">
        <f>IF(AZ12=1,G12,0)</f>
        <v>0</v>
      </c>
      <c r="BB12" s="97">
        <f>IF(AZ12=2,G12,0)</f>
        <v>0</v>
      </c>
      <c r="BC12" s="97">
        <f>IF(AZ12=3,G12,0)</f>
        <v>0</v>
      </c>
      <c r="BD12" s="97">
        <f>IF(AZ12=4,G12,0)</f>
        <v>0</v>
      </c>
      <c r="BE12" s="97">
        <f>IF(AZ12=5,G12,0)</f>
        <v>0</v>
      </c>
      <c r="CA12" s="130">
        <v>12</v>
      </c>
      <c r="CB12" s="130">
        <v>0</v>
      </c>
      <c r="CZ12" s="97">
        <v>0</v>
      </c>
    </row>
    <row r="13" spans="1:104" x14ac:dyDescent="0.2">
      <c r="A13" s="131"/>
      <c r="B13" s="132" t="s">
        <v>76</v>
      </c>
      <c r="C13" s="133" t="str">
        <f>CONCATENATE(B7," ",C7)</f>
        <v>013 Projektová dokumentace</v>
      </c>
      <c r="D13" s="134"/>
      <c r="E13" s="135"/>
      <c r="F13" s="136"/>
      <c r="G13" s="137">
        <f>SUM(G8:G12)</f>
        <v>0</v>
      </c>
      <c r="O13" s="123">
        <v>4</v>
      </c>
      <c r="BA13" s="138">
        <f>SUM(BA7:BA12)</f>
        <v>0</v>
      </c>
      <c r="BB13" s="138">
        <f>SUM(BB7:BB12)</f>
        <v>0</v>
      </c>
      <c r="BC13" s="138">
        <f>SUM(BC7:BC12)</f>
        <v>0</v>
      </c>
      <c r="BD13" s="138">
        <f>SUM(BD7:BD12)</f>
        <v>0</v>
      </c>
      <c r="BE13" s="138">
        <f>SUM(BE7:BE12)</f>
        <v>0</v>
      </c>
    </row>
    <row r="14" spans="1:104" x14ac:dyDescent="0.2">
      <c r="A14" s="116" t="s">
        <v>68</v>
      </c>
      <c r="B14" s="117" t="s">
        <v>80</v>
      </c>
      <c r="C14" s="118" t="s">
        <v>81</v>
      </c>
      <c r="D14" s="119"/>
      <c r="E14" s="120"/>
      <c r="F14" s="120"/>
      <c r="G14" s="121"/>
      <c r="H14" s="122"/>
      <c r="I14" s="122"/>
      <c r="O14" s="123">
        <v>1</v>
      </c>
    </row>
    <row r="15" spans="1:104" ht="22.5" x14ac:dyDescent="0.2">
      <c r="A15" s="124">
        <v>6</v>
      </c>
      <c r="B15" s="125" t="s">
        <v>175</v>
      </c>
      <c r="C15" s="182" t="s">
        <v>201</v>
      </c>
      <c r="D15" s="127" t="s">
        <v>78</v>
      </c>
      <c r="E15" s="128">
        <f>102+28*2</f>
        <v>158</v>
      </c>
      <c r="F15" s="128"/>
      <c r="G15" s="129">
        <f t="shared" ref="G15:G17" si="0">E15*F15</f>
        <v>0</v>
      </c>
      <c r="O15" s="123"/>
      <c r="CA15" s="130"/>
      <c r="CB15" s="130"/>
    </row>
    <row r="16" spans="1:104" ht="22.5" x14ac:dyDescent="0.2">
      <c r="A16" s="124">
        <v>7</v>
      </c>
      <c r="B16" s="125" t="s">
        <v>176</v>
      </c>
      <c r="C16" s="153" t="s">
        <v>177</v>
      </c>
      <c r="D16" s="127" t="s">
        <v>78</v>
      </c>
      <c r="E16" s="128">
        <f>E15*1.1</f>
        <v>173.8</v>
      </c>
      <c r="F16" s="128"/>
      <c r="G16" s="129">
        <f t="shared" si="0"/>
        <v>0</v>
      </c>
      <c r="O16" s="123"/>
      <c r="CA16" s="130"/>
      <c r="CB16" s="130"/>
    </row>
    <row r="17" spans="1:104" ht="33.75" x14ac:dyDescent="0.2">
      <c r="A17" s="124">
        <v>8</v>
      </c>
      <c r="B17" s="125" t="s">
        <v>176</v>
      </c>
      <c r="C17" s="153" t="s">
        <v>199</v>
      </c>
      <c r="D17" s="127" t="s">
        <v>78</v>
      </c>
      <c r="E17" s="128">
        <f>E15</f>
        <v>158</v>
      </c>
      <c r="F17" s="128"/>
      <c r="G17" s="129">
        <f t="shared" si="0"/>
        <v>0</v>
      </c>
      <c r="O17" s="123"/>
      <c r="CA17" s="130"/>
      <c r="CB17" s="130"/>
    </row>
    <row r="18" spans="1:104" x14ac:dyDescent="0.2">
      <c r="A18" s="131"/>
      <c r="B18" s="132" t="s">
        <v>76</v>
      </c>
      <c r="C18" s="133" t="str">
        <f>CONCATENATE(B14," ",C14)</f>
        <v>6 Úpravy povrchu,podlahy</v>
      </c>
      <c r="D18" s="134"/>
      <c r="E18" s="135"/>
      <c r="F18" s="136"/>
      <c r="G18" s="137">
        <f>SUM(G14:G17)</f>
        <v>0</v>
      </c>
      <c r="O18" s="123">
        <v>4</v>
      </c>
      <c r="BA18" s="138">
        <f>SUM(BA14:BA14)</f>
        <v>0</v>
      </c>
      <c r="BB18" s="138">
        <f>SUM(BB14:BB14)</f>
        <v>0</v>
      </c>
      <c r="BC18" s="138">
        <f>SUM(BC14:BC14)</f>
        <v>0</v>
      </c>
      <c r="BD18" s="138">
        <f>SUM(BD14:BD14)</f>
        <v>0</v>
      </c>
      <c r="BE18" s="138">
        <f>SUM(BE14:BE14)</f>
        <v>0</v>
      </c>
    </row>
    <row r="19" spans="1:104" x14ac:dyDescent="0.2">
      <c r="A19" s="116" t="s">
        <v>68</v>
      </c>
      <c r="B19" s="117" t="s">
        <v>82</v>
      </c>
      <c r="C19" s="118" t="s">
        <v>83</v>
      </c>
      <c r="D19" s="119"/>
      <c r="E19" s="120"/>
      <c r="F19" s="120"/>
      <c r="G19" s="121"/>
      <c r="H19" s="122"/>
      <c r="I19" s="122"/>
      <c r="O19" s="123">
        <v>1</v>
      </c>
    </row>
    <row r="20" spans="1:104" ht="22.5" x14ac:dyDescent="0.2">
      <c r="A20" s="124">
        <v>9</v>
      </c>
      <c r="B20" s="125" t="s">
        <v>84</v>
      </c>
      <c r="C20" s="126" t="s">
        <v>200</v>
      </c>
      <c r="D20" s="127" t="s">
        <v>78</v>
      </c>
      <c r="E20" s="128">
        <f>462+158</f>
        <v>620</v>
      </c>
      <c r="F20" s="128"/>
      <c r="G20" s="129">
        <f t="shared" ref="G20:G31" si="1">E20*F20</f>
        <v>0</v>
      </c>
      <c r="O20" s="123">
        <v>2</v>
      </c>
      <c r="AA20" s="97">
        <v>1</v>
      </c>
      <c r="AB20" s="97">
        <v>1</v>
      </c>
      <c r="AC20" s="97">
        <v>1</v>
      </c>
      <c r="AZ20" s="97">
        <v>1</v>
      </c>
      <c r="BA20" s="97">
        <f t="shared" ref="BA20:BA31" si="2">IF(AZ20=1,G20,0)</f>
        <v>0</v>
      </c>
      <c r="BB20" s="97">
        <f t="shared" ref="BB20:BB31" si="3">IF(AZ20=2,G20,0)</f>
        <v>0</v>
      </c>
      <c r="BC20" s="97">
        <f t="shared" ref="BC20:BC31" si="4">IF(AZ20=3,G20,0)</f>
        <v>0</v>
      </c>
      <c r="BD20" s="97">
        <f t="shared" ref="BD20:BD31" si="5">IF(AZ20=4,G20,0)</f>
        <v>0</v>
      </c>
      <c r="BE20" s="97">
        <f t="shared" ref="BE20:BE31" si="6">IF(AZ20=5,G20,0)</f>
        <v>0</v>
      </c>
      <c r="CA20" s="130">
        <v>1</v>
      </c>
      <c r="CB20" s="130">
        <v>1</v>
      </c>
      <c r="CZ20" s="97">
        <v>4.8169999999999998E-2</v>
      </c>
    </row>
    <row r="21" spans="1:104" ht="22.5" x14ac:dyDescent="0.2">
      <c r="A21" s="124">
        <v>10</v>
      </c>
      <c r="B21" s="125" t="s">
        <v>85</v>
      </c>
      <c r="C21" s="126" t="s">
        <v>86</v>
      </c>
      <c r="D21" s="127" t="s">
        <v>78</v>
      </c>
      <c r="E21" s="128">
        <v>56</v>
      </c>
      <c r="F21" s="128"/>
      <c r="G21" s="129">
        <f t="shared" si="1"/>
        <v>0</v>
      </c>
      <c r="O21" s="123">
        <v>2</v>
      </c>
      <c r="AA21" s="97">
        <v>1</v>
      </c>
      <c r="AB21" s="97">
        <v>1</v>
      </c>
      <c r="AC21" s="97">
        <v>1</v>
      </c>
      <c r="AZ21" s="97">
        <v>1</v>
      </c>
      <c r="BA21" s="97">
        <f t="shared" si="2"/>
        <v>0</v>
      </c>
      <c r="BB21" s="97">
        <f t="shared" si="3"/>
        <v>0</v>
      </c>
      <c r="BC21" s="97">
        <f t="shared" si="4"/>
        <v>0</v>
      </c>
      <c r="BD21" s="97">
        <f t="shared" si="5"/>
        <v>0</v>
      </c>
      <c r="BE21" s="97">
        <f t="shared" si="6"/>
        <v>0</v>
      </c>
      <c r="CA21" s="130">
        <v>1</v>
      </c>
      <c r="CB21" s="130">
        <v>1</v>
      </c>
      <c r="CZ21" s="97">
        <v>6.8999999999999997E-4</v>
      </c>
    </row>
    <row r="22" spans="1:104" ht="22.5" x14ac:dyDescent="0.2">
      <c r="A22" s="124">
        <v>11</v>
      </c>
      <c r="B22" s="125" t="s">
        <v>169</v>
      </c>
      <c r="C22" s="126" t="s">
        <v>168</v>
      </c>
      <c r="D22" s="127" t="s">
        <v>78</v>
      </c>
      <c r="E22" s="128">
        <v>42</v>
      </c>
      <c r="F22" s="128"/>
      <c r="G22" s="129">
        <f t="shared" si="1"/>
        <v>0</v>
      </c>
      <c r="O22" s="123">
        <v>2</v>
      </c>
      <c r="AA22" s="97">
        <v>1</v>
      </c>
      <c r="AB22" s="97">
        <v>1</v>
      </c>
      <c r="AC22" s="97">
        <v>1</v>
      </c>
      <c r="AZ22" s="97">
        <v>1</v>
      </c>
      <c r="BA22" s="97">
        <f t="shared" si="2"/>
        <v>0</v>
      </c>
      <c r="BB22" s="97">
        <f t="shared" si="3"/>
        <v>0</v>
      </c>
      <c r="BC22" s="97">
        <f t="shared" si="4"/>
        <v>0</v>
      </c>
      <c r="BD22" s="97">
        <f t="shared" si="5"/>
        <v>0</v>
      </c>
      <c r="BE22" s="97">
        <f t="shared" si="6"/>
        <v>0</v>
      </c>
      <c r="CA22" s="130">
        <v>1</v>
      </c>
      <c r="CB22" s="130">
        <v>1</v>
      </c>
      <c r="CZ22" s="97">
        <v>3.4669999999999999E-2</v>
      </c>
    </row>
    <row r="23" spans="1:104" ht="33.75" x14ac:dyDescent="0.2">
      <c r="A23" s="124">
        <v>12</v>
      </c>
      <c r="B23" s="125" t="s">
        <v>87</v>
      </c>
      <c r="C23" s="126" t="s">
        <v>193</v>
      </c>
      <c r="D23" s="127" t="s">
        <v>78</v>
      </c>
      <c r="E23" s="128">
        <f>462+20+55</f>
        <v>537</v>
      </c>
      <c r="F23" s="128"/>
      <c r="G23" s="129">
        <f t="shared" si="1"/>
        <v>0</v>
      </c>
      <c r="H23" s="158"/>
      <c r="O23" s="123">
        <v>2</v>
      </c>
      <c r="AA23" s="97">
        <v>12</v>
      </c>
      <c r="AB23" s="97">
        <v>0</v>
      </c>
      <c r="AC23" s="97">
        <v>92</v>
      </c>
      <c r="AZ23" s="97">
        <v>1</v>
      </c>
      <c r="BA23" s="97">
        <f t="shared" si="2"/>
        <v>0</v>
      </c>
      <c r="BB23" s="97">
        <f t="shared" si="3"/>
        <v>0</v>
      </c>
      <c r="BC23" s="97">
        <f t="shared" si="4"/>
        <v>0</v>
      </c>
      <c r="BD23" s="97">
        <f t="shared" si="5"/>
        <v>0</v>
      </c>
      <c r="BE23" s="97">
        <f t="shared" si="6"/>
        <v>0</v>
      </c>
      <c r="CA23" s="130">
        <v>12</v>
      </c>
      <c r="CB23" s="130">
        <v>0</v>
      </c>
      <c r="CZ23" s="97">
        <v>2.5080000000000002E-2</v>
      </c>
    </row>
    <row r="24" spans="1:104" ht="33" customHeight="1" x14ac:dyDescent="0.2">
      <c r="A24" s="124">
        <v>13</v>
      </c>
      <c r="B24" s="125" t="s">
        <v>88</v>
      </c>
      <c r="C24" s="126" t="s">
        <v>194</v>
      </c>
      <c r="D24" s="127" t="s">
        <v>78</v>
      </c>
      <c r="E24" s="128">
        <v>130</v>
      </c>
      <c r="F24" s="128"/>
      <c r="G24" s="129">
        <f t="shared" si="1"/>
        <v>0</v>
      </c>
      <c r="O24" s="123">
        <v>2</v>
      </c>
      <c r="AA24" s="97">
        <v>12</v>
      </c>
      <c r="AB24" s="97">
        <v>0</v>
      </c>
      <c r="AC24" s="97">
        <v>8</v>
      </c>
      <c r="AZ24" s="97">
        <v>1</v>
      </c>
      <c r="BA24" s="97">
        <f t="shared" si="2"/>
        <v>0</v>
      </c>
      <c r="BB24" s="97">
        <f t="shared" si="3"/>
        <v>0</v>
      </c>
      <c r="BC24" s="97">
        <f t="shared" si="4"/>
        <v>0</v>
      </c>
      <c r="BD24" s="97">
        <f t="shared" si="5"/>
        <v>0</v>
      </c>
      <c r="BE24" s="97">
        <f t="shared" si="6"/>
        <v>0</v>
      </c>
      <c r="CA24" s="130">
        <v>12</v>
      </c>
      <c r="CB24" s="130">
        <v>0</v>
      </c>
      <c r="CZ24" s="97">
        <v>3.3239999999999999E-2</v>
      </c>
    </row>
    <row r="25" spans="1:104" ht="33" customHeight="1" x14ac:dyDescent="0.2">
      <c r="A25" s="124">
        <v>14</v>
      </c>
      <c r="B25" s="125" t="s">
        <v>202</v>
      </c>
      <c r="C25" s="126" t="s">
        <v>195</v>
      </c>
      <c r="D25" s="127" t="s">
        <v>78</v>
      </c>
      <c r="E25" s="128">
        <f>40.38*(1.4)+(18.8*2*0.7)+4*30</f>
        <v>202.852</v>
      </c>
      <c r="F25" s="128"/>
      <c r="G25" s="129">
        <f t="shared" ref="G25:G26" si="7">E25*F25</f>
        <v>0</v>
      </c>
      <c r="O25" s="123"/>
      <c r="CA25" s="130"/>
      <c r="CB25" s="130"/>
    </row>
    <row r="26" spans="1:104" ht="36" customHeight="1" x14ac:dyDescent="0.2">
      <c r="A26" s="124">
        <v>15</v>
      </c>
      <c r="B26" s="125" t="s">
        <v>202</v>
      </c>
      <c r="C26" s="126" t="s">
        <v>196</v>
      </c>
      <c r="D26" s="127" t="s">
        <v>78</v>
      </c>
      <c r="E26" s="128">
        <f>(1.2+1.2+2.1+2.1)*(0.16+0.25)*40</f>
        <v>108.24</v>
      </c>
      <c r="F26" s="128"/>
      <c r="G26" s="129">
        <f t="shared" si="7"/>
        <v>0</v>
      </c>
      <c r="O26" s="123"/>
      <c r="CA26" s="130"/>
      <c r="CB26" s="130"/>
    </row>
    <row r="27" spans="1:104" x14ac:dyDescent="0.2">
      <c r="A27" s="124">
        <v>16</v>
      </c>
      <c r="B27" s="125" t="s">
        <v>89</v>
      </c>
      <c r="C27" s="126" t="s">
        <v>90</v>
      </c>
      <c r="D27" s="127" t="s">
        <v>79</v>
      </c>
      <c r="E27" s="128">
        <f>(40.38+4*3)*1.3+4*8</f>
        <v>100.09400000000001</v>
      </c>
      <c r="F27" s="128"/>
      <c r="G27" s="129">
        <f t="shared" si="1"/>
        <v>0</v>
      </c>
      <c r="O27" s="123">
        <v>2</v>
      </c>
      <c r="AA27" s="97">
        <v>12</v>
      </c>
      <c r="AB27" s="97">
        <v>0</v>
      </c>
      <c r="AC27" s="97">
        <v>5</v>
      </c>
      <c r="AZ27" s="97">
        <v>1</v>
      </c>
      <c r="BA27" s="97">
        <f t="shared" si="2"/>
        <v>0</v>
      </c>
      <c r="BB27" s="97">
        <f t="shared" si="3"/>
        <v>0</v>
      </c>
      <c r="BC27" s="97">
        <f t="shared" si="4"/>
        <v>0</v>
      </c>
      <c r="BD27" s="97">
        <f t="shared" si="5"/>
        <v>0</v>
      </c>
      <c r="BE27" s="97">
        <f t="shared" si="6"/>
        <v>0</v>
      </c>
      <c r="CA27" s="130">
        <v>12</v>
      </c>
      <c r="CB27" s="130">
        <v>0</v>
      </c>
      <c r="CZ27" s="97">
        <v>5.0000000000000001E-4</v>
      </c>
    </row>
    <row r="28" spans="1:104" x14ac:dyDescent="0.2">
      <c r="A28" s="124">
        <v>17</v>
      </c>
      <c r="B28" s="125" t="s">
        <v>91</v>
      </c>
      <c r="C28" s="126" t="s">
        <v>92</v>
      </c>
      <c r="D28" s="127" t="s">
        <v>79</v>
      </c>
      <c r="E28" s="128">
        <f>(40.38+40*1.2+2*4)*1.3</f>
        <v>125.294</v>
      </c>
      <c r="F28" s="128"/>
      <c r="G28" s="129">
        <f t="shared" si="1"/>
        <v>0</v>
      </c>
      <c r="O28" s="123">
        <v>2</v>
      </c>
      <c r="AA28" s="97">
        <v>12</v>
      </c>
      <c r="AB28" s="97">
        <v>0</v>
      </c>
      <c r="AC28" s="97">
        <v>44</v>
      </c>
      <c r="AZ28" s="97">
        <v>1</v>
      </c>
      <c r="BA28" s="97">
        <f t="shared" si="2"/>
        <v>0</v>
      </c>
      <c r="BB28" s="97">
        <f t="shared" si="3"/>
        <v>0</v>
      </c>
      <c r="BC28" s="97">
        <f t="shared" si="4"/>
        <v>0</v>
      </c>
      <c r="BD28" s="97">
        <f t="shared" si="5"/>
        <v>0</v>
      </c>
      <c r="BE28" s="97">
        <f t="shared" si="6"/>
        <v>0</v>
      </c>
      <c r="CA28" s="130">
        <v>12</v>
      </c>
      <c r="CB28" s="130">
        <v>0</v>
      </c>
      <c r="CZ28" s="97">
        <v>3.0000000000000001E-5</v>
      </c>
    </row>
    <row r="29" spans="1:104" x14ac:dyDescent="0.2">
      <c r="A29" s="124">
        <v>18</v>
      </c>
      <c r="B29" s="125" t="s">
        <v>93</v>
      </c>
      <c r="C29" s="126" t="s">
        <v>94</v>
      </c>
      <c r="D29" s="127" t="s">
        <v>79</v>
      </c>
      <c r="E29" s="128">
        <f>(2.1*80+32+4*8+32*4)*1.3</f>
        <v>468</v>
      </c>
      <c r="F29" s="128"/>
      <c r="G29" s="129">
        <f t="shared" si="1"/>
        <v>0</v>
      </c>
      <c r="O29" s="123">
        <v>2</v>
      </c>
      <c r="AA29" s="97">
        <v>12</v>
      </c>
      <c r="AB29" s="97">
        <v>0</v>
      </c>
      <c r="AC29" s="97">
        <v>6</v>
      </c>
      <c r="AZ29" s="97">
        <v>1</v>
      </c>
      <c r="BA29" s="97">
        <f t="shared" si="2"/>
        <v>0</v>
      </c>
      <c r="BB29" s="97">
        <f t="shared" si="3"/>
        <v>0</v>
      </c>
      <c r="BC29" s="97">
        <f t="shared" si="4"/>
        <v>0</v>
      </c>
      <c r="BD29" s="97">
        <f t="shared" si="5"/>
        <v>0</v>
      </c>
      <c r="BE29" s="97">
        <f t="shared" si="6"/>
        <v>0</v>
      </c>
      <c r="CA29" s="130">
        <v>12</v>
      </c>
      <c r="CB29" s="130">
        <v>0</v>
      </c>
      <c r="CZ29" s="97">
        <v>3.0000000000000001E-5</v>
      </c>
    </row>
    <row r="30" spans="1:104" x14ac:dyDescent="0.2">
      <c r="A30" s="124">
        <v>19</v>
      </c>
      <c r="B30" s="125" t="s">
        <v>95</v>
      </c>
      <c r="C30" s="126" t="s">
        <v>96</v>
      </c>
      <c r="D30" s="127" t="s">
        <v>79</v>
      </c>
      <c r="E30" s="128">
        <f>(2.1*80+1.2*80+32+4*8+32*4)*1.3</f>
        <v>592.80000000000007</v>
      </c>
      <c r="F30" s="128"/>
      <c r="G30" s="129">
        <f t="shared" si="1"/>
        <v>0</v>
      </c>
      <c r="O30" s="123">
        <v>2</v>
      </c>
      <c r="AA30" s="97">
        <v>12</v>
      </c>
      <c r="AB30" s="97">
        <v>0</v>
      </c>
      <c r="AC30" s="97">
        <v>7</v>
      </c>
      <c r="AZ30" s="97">
        <v>1</v>
      </c>
      <c r="BA30" s="97">
        <f t="shared" si="2"/>
        <v>0</v>
      </c>
      <c r="BB30" s="97">
        <f t="shared" si="3"/>
        <v>0</v>
      </c>
      <c r="BC30" s="97">
        <f t="shared" si="4"/>
        <v>0</v>
      </c>
      <c r="BD30" s="97">
        <f t="shared" si="5"/>
        <v>0</v>
      </c>
      <c r="BE30" s="97">
        <f t="shared" si="6"/>
        <v>0</v>
      </c>
      <c r="CA30" s="130">
        <v>12</v>
      </c>
      <c r="CB30" s="130">
        <v>0</v>
      </c>
      <c r="CZ30" s="97">
        <v>2.9999999999999997E-4</v>
      </c>
    </row>
    <row r="31" spans="1:104" x14ac:dyDescent="0.2">
      <c r="A31" s="124">
        <v>20</v>
      </c>
      <c r="B31" s="125" t="s">
        <v>97</v>
      </c>
      <c r="C31" s="126" t="s">
        <v>170</v>
      </c>
      <c r="D31" s="127" t="s">
        <v>79</v>
      </c>
      <c r="E31" s="128">
        <v>8</v>
      </c>
      <c r="F31" s="128"/>
      <c r="G31" s="129">
        <f t="shared" si="1"/>
        <v>0</v>
      </c>
      <c r="O31" s="123">
        <v>2</v>
      </c>
      <c r="AA31" s="97">
        <v>12</v>
      </c>
      <c r="AB31" s="97">
        <v>0</v>
      </c>
      <c r="AC31" s="97">
        <v>70</v>
      </c>
      <c r="AZ31" s="97">
        <v>1</v>
      </c>
      <c r="BA31" s="97">
        <f t="shared" si="2"/>
        <v>0</v>
      </c>
      <c r="BB31" s="97">
        <f t="shared" si="3"/>
        <v>0</v>
      </c>
      <c r="BC31" s="97">
        <f t="shared" si="4"/>
        <v>0</v>
      </c>
      <c r="BD31" s="97">
        <f t="shared" si="5"/>
        <v>0</v>
      </c>
      <c r="BE31" s="97">
        <f t="shared" si="6"/>
        <v>0</v>
      </c>
      <c r="CA31" s="130">
        <v>12</v>
      </c>
      <c r="CB31" s="130">
        <v>0</v>
      </c>
      <c r="CZ31" s="97">
        <v>2.96E-3</v>
      </c>
    </row>
    <row r="32" spans="1:104" x14ac:dyDescent="0.2">
      <c r="A32" s="131"/>
      <c r="B32" s="132" t="s">
        <v>76</v>
      </c>
      <c r="C32" s="133" t="str">
        <f>CONCATENATE(B19," ",C19)</f>
        <v>62 Úpravy povrchů vnější</v>
      </c>
      <c r="D32" s="134"/>
      <c r="E32" s="135"/>
      <c r="F32" s="136"/>
      <c r="G32" s="137">
        <f>SUM(G19:G31)</f>
        <v>0</v>
      </c>
      <c r="O32" s="123">
        <v>4</v>
      </c>
      <c r="BA32" s="138">
        <f>SUM(BA19:BA31)</f>
        <v>0</v>
      </c>
      <c r="BB32" s="138">
        <f>SUM(BB19:BB31)</f>
        <v>0</v>
      </c>
      <c r="BC32" s="138">
        <f>SUM(BC19:BC31)</f>
        <v>0</v>
      </c>
      <c r="BD32" s="138">
        <f>SUM(BD19:BD31)</f>
        <v>0</v>
      </c>
      <c r="BE32" s="138">
        <f>SUM(BE19:BE31)</f>
        <v>0</v>
      </c>
    </row>
    <row r="33" spans="1:104" x14ac:dyDescent="0.2">
      <c r="A33" s="116" t="s">
        <v>68</v>
      </c>
      <c r="B33" s="117" t="s">
        <v>98</v>
      </c>
      <c r="C33" s="118" t="s">
        <v>99</v>
      </c>
      <c r="D33" s="119"/>
      <c r="E33" s="120"/>
      <c r="F33" s="120"/>
      <c r="G33" s="121"/>
      <c r="H33" s="122"/>
      <c r="I33" s="122"/>
      <c r="O33" s="123">
        <v>1</v>
      </c>
    </row>
    <row r="34" spans="1:104" x14ac:dyDescent="0.2">
      <c r="A34" s="124">
        <v>21</v>
      </c>
      <c r="B34" s="125" t="s">
        <v>100</v>
      </c>
      <c r="C34" s="126" t="s">
        <v>101</v>
      </c>
      <c r="D34" s="127" t="s">
        <v>78</v>
      </c>
      <c r="E34" s="157">
        <f>100+13+13+100.8+84+10</f>
        <v>320.8</v>
      </c>
      <c r="F34" s="128"/>
      <c r="G34" s="129">
        <f>E34*F34</f>
        <v>0</v>
      </c>
      <c r="O34" s="123">
        <v>2</v>
      </c>
      <c r="AA34" s="97">
        <v>12</v>
      </c>
      <c r="AB34" s="97">
        <v>0</v>
      </c>
      <c r="AC34" s="97">
        <v>54</v>
      </c>
      <c r="AZ34" s="97">
        <v>1</v>
      </c>
      <c r="BA34" s="97">
        <f>IF(AZ34=1,G34,0)</f>
        <v>0</v>
      </c>
      <c r="BB34" s="97">
        <f>IF(AZ34=2,G34,0)</f>
        <v>0</v>
      </c>
      <c r="BC34" s="97">
        <f>IF(AZ34=3,G34,0)</f>
        <v>0</v>
      </c>
      <c r="BD34" s="97">
        <f>IF(AZ34=4,G34,0)</f>
        <v>0</v>
      </c>
      <c r="BE34" s="97">
        <f>IF(AZ34=5,G34,0)</f>
        <v>0</v>
      </c>
      <c r="CA34" s="130">
        <v>12</v>
      </c>
      <c r="CB34" s="130">
        <v>0</v>
      </c>
      <c r="CZ34" s="97">
        <v>2.4000000000000001E-4</v>
      </c>
    </row>
    <row r="35" spans="1:104" x14ac:dyDescent="0.2">
      <c r="A35" s="124">
        <v>22</v>
      </c>
      <c r="B35" s="125" t="s">
        <v>172</v>
      </c>
      <c r="C35" s="126" t="s">
        <v>171</v>
      </c>
      <c r="D35" s="154" t="s">
        <v>106</v>
      </c>
      <c r="E35" s="155">
        <v>1</v>
      </c>
      <c r="F35" s="155"/>
      <c r="G35" s="156">
        <f>E35*F35</f>
        <v>0</v>
      </c>
      <c r="O35" s="123">
        <v>2</v>
      </c>
      <c r="AA35" s="97">
        <v>1</v>
      </c>
      <c r="AB35" s="97">
        <v>1</v>
      </c>
      <c r="AC35" s="97">
        <v>1</v>
      </c>
      <c r="AZ35" s="97">
        <v>1</v>
      </c>
      <c r="BA35" s="97">
        <f>IF(AZ35=1,G35,0)</f>
        <v>0</v>
      </c>
      <c r="BB35" s="97">
        <f>IF(AZ35=2,G35,0)</f>
        <v>0</v>
      </c>
      <c r="BC35" s="97">
        <f>IF(AZ35=3,G35,0)</f>
        <v>0</v>
      </c>
      <c r="BD35" s="97">
        <f>IF(AZ35=4,G35,0)</f>
        <v>0</v>
      </c>
      <c r="BE35" s="97">
        <f>IF(AZ35=5,G35,0)</f>
        <v>0</v>
      </c>
      <c r="CA35" s="130">
        <v>1</v>
      </c>
      <c r="CB35" s="130">
        <v>1</v>
      </c>
      <c r="CZ35" s="97">
        <v>0</v>
      </c>
    </row>
    <row r="36" spans="1:104" x14ac:dyDescent="0.2">
      <c r="A36" s="131"/>
      <c r="B36" s="132" t="s">
        <v>76</v>
      </c>
      <c r="C36" s="133" t="str">
        <f>CONCATENATE(B33," ",C33)</f>
        <v>9 Ostatní konstrukce, bourání</v>
      </c>
      <c r="D36" s="134"/>
      <c r="E36" s="135"/>
      <c r="F36" s="136"/>
      <c r="G36" s="137">
        <f>SUM(G33:G35)</f>
        <v>0</v>
      </c>
      <c r="O36" s="123">
        <v>4</v>
      </c>
      <c r="BA36" s="138">
        <f>SUM(BA33:BA35)</f>
        <v>0</v>
      </c>
      <c r="BB36" s="138">
        <f>SUM(BB33:BB35)</f>
        <v>0</v>
      </c>
      <c r="BC36" s="138">
        <f>SUM(BC33:BC35)</f>
        <v>0</v>
      </c>
      <c r="BD36" s="138">
        <f>SUM(BD33:BD35)</f>
        <v>0</v>
      </c>
      <c r="BE36" s="138">
        <f>SUM(BE33:BE35)</f>
        <v>0</v>
      </c>
    </row>
    <row r="37" spans="1:104" x14ac:dyDescent="0.2">
      <c r="A37" s="116" t="s">
        <v>68</v>
      </c>
      <c r="B37" s="117" t="s">
        <v>102</v>
      </c>
      <c r="C37" s="118" t="s">
        <v>103</v>
      </c>
      <c r="D37" s="119"/>
      <c r="E37" s="120"/>
      <c r="F37" s="120"/>
      <c r="G37" s="121"/>
      <c r="H37" s="122"/>
      <c r="I37" s="122"/>
      <c r="O37" s="123">
        <v>1</v>
      </c>
    </row>
    <row r="38" spans="1:104" ht="22.5" x14ac:dyDescent="0.2">
      <c r="A38" s="124">
        <v>23</v>
      </c>
      <c r="B38" s="125" t="s">
        <v>104</v>
      </c>
      <c r="C38" s="126" t="s">
        <v>105</v>
      </c>
      <c r="D38" s="127" t="s">
        <v>106</v>
      </c>
      <c r="E38" s="157">
        <v>1</v>
      </c>
      <c r="F38" s="128"/>
      <c r="G38" s="129">
        <f>E38*F38</f>
        <v>0</v>
      </c>
      <c r="O38" s="123">
        <v>2</v>
      </c>
      <c r="AA38" s="97">
        <v>1</v>
      </c>
      <c r="AB38" s="97">
        <v>1</v>
      </c>
      <c r="AC38" s="97">
        <v>1</v>
      </c>
      <c r="AZ38" s="97">
        <v>1</v>
      </c>
      <c r="BA38" s="97">
        <f>IF(AZ38=1,G38,0)</f>
        <v>0</v>
      </c>
      <c r="BB38" s="97">
        <f>IF(AZ38=2,G38,0)</f>
        <v>0</v>
      </c>
      <c r="BC38" s="97">
        <f>IF(AZ38=3,G38,0)</f>
        <v>0</v>
      </c>
      <c r="BD38" s="97">
        <f>IF(AZ38=4,G38,0)</f>
        <v>0</v>
      </c>
      <c r="BE38" s="97">
        <f>IF(AZ38=5,G38,0)</f>
        <v>0</v>
      </c>
      <c r="CA38" s="130">
        <v>1</v>
      </c>
      <c r="CB38" s="130">
        <v>1</v>
      </c>
      <c r="CZ38" s="97">
        <v>0</v>
      </c>
    </row>
    <row r="39" spans="1:104" ht="22.5" x14ac:dyDescent="0.2">
      <c r="A39" s="124">
        <v>24</v>
      </c>
      <c r="B39" s="125" t="s">
        <v>107</v>
      </c>
      <c r="C39" s="126" t="s">
        <v>197</v>
      </c>
      <c r="D39" s="127" t="s">
        <v>79</v>
      </c>
      <c r="E39" s="128">
        <v>54</v>
      </c>
      <c r="F39" s="128"/>
      <c r="G39" s="129">
        <f>E39*F39</f>
        <v>0</v>
      </c>
      <c r="O39" s="123">
        <v>2</v>
      </c>
      <c r="AA39" s="97">
        <v>12</v>
      </c>
      <c r="AB39" s="97">
        <v>0</v>
      </c>
      <c r="AC39" s="97">
        <v>108</v>
      </c>
      <c r="AZ39" s="97">
        <v>1</v>
      </c>
      <c r="BA39" s="97">
        <f>IF(AZ39=1,G39,0)</f>
        <v>0</v>
      </c>
      <c r="BB39" s="97">
        <f>IF(AZ39=2,G39,0)</f>
        <v>0</v>
      </c>
      <c r="BC39" s="97">
        <f>IF(AZ39=3,G39,0)</f>
        <v>0</v>
      </c>
      <c r="BD39" s="97">
        <f>IF(AZ39=4,G39,0)</f>
        <v>0</v>
      </c>
      <c r="BE39" s="97">
        <f>IF(AZ39=5,G39,0)</f>
        <v>0</v>
      </c>
      <c r="CA39" s="130">
        <v>12</v>
      </c>
      <c r="CB39" s="130">
        <v>0</v>
      </c>
      <c r="CZ39" s="97">
        <v>1.15E-3</v>
      </c>
    </row>
    <row r="40" spans="1:104" ht="22.5" x14ac:dyDescent="0.2">
      <c r="A40" s="124">
        <v>25</v>
      </c>
      <c r="B40" s="125" t="s">
        <v>108</v>
      </c>
      <c r="C40" s="126" t="s">
        <v>109</v>
      </c>
      <c r="D40" s="127" t="s">
        <v>77</v>
      </c>
      <c r="E40" s="128">
        <v>8</v>
      </c>
      <c r="F40" s="128"/>
      <c r="G40" s="129">
        <f>E40*F40</f>
        <v>0</v>
      </c>
      <c r="O40" s="123">
        <v>2</v>
      </c>
      <c r="AA40" s="97">
        <v>12</v>
      </c>
      <c r="AB40" s="97">
        <v>0</v>
      </c>
      <c r="AC40" s="97">
        <v>106</v>
      </c>
      <c r="AZ40" s="97">
        <v>1</v>
      </c>
      <c r="BA40" s="97">
        <f>IF(AZ40=1,G40,0)</f>
        <v>0</v>
      </c>
      <c r="BB40" s="97">
        <f>IF(AZ40=2,G40,0)</f>
        <v>0</v>
      </c>
      <c r="BC40" s="97">
        <f>IF(AZ40=3,G40,0)</f>
        <v>0</v>
      </c>
      <c r="BD40" s="97">
        <f>IF(AZ40=4,G40,0)</f>
        <v>0</v>
      </c>
      <c r="BE40" s="97">
        <f>IF(AZ40=5,G40,0)</f>
        <v>0</v>
      </c>
      <c r="CA40" s="130">
        <v>12</v>
      </c>
      <c r="CB40" s="130">
        <v>0</v>
      </c>
      <c r="CZ40" s="97">
        <v>4.6800000000000001E-3</v>
      </c>
    </row>
    <row r="41" spans="1:104" x14ac:dyDescent="0.2">
      <c r="A41" s="131"/>
      <c r="B41" s="132" t="s">
        <v>76</v>
      </c>
      <c r="C41" s="133" t="str">
        <f>CONCATENATE(B37," ",C37)</f>
        <v>93 Dokončovací práce inženýrskách staveb</v>
      </c>
      <c r="D41" s="134"/>
      <c r="E41" s="135"/>
      <c r="F41" s="136"/>
      <c r="G41" s="137">
        <f>SUM(G37:G40)</f>
        <v>0</v>
      </c>
      <c r="O41" s="123">
        <v>4</v>
      </c>
      <c r="BA41" s="138">
        <f>SUM(BA37:BA40)</f>
        <v>0</v>
      </c>
      <c r="BB41" s="138">
        <f>SUM(BB37:BB40)</f>
        <v>0</v>
      </c>
      <c r="BC41" s="138">
        <f>SUM(BC37:BC40)</f>
        <v>0</v>
      </c>
      <c r="BD41" s="138">
        <f>SUM(BD37:BD40)</f>
        <v>0</v>
      </c>
      <c r="BE41" s="138">
        <f>SUM(BE37:BE40)</f>
        <v>0</v>
      </c>
    </row>
    <row r="42" spans="1:104" x14ac:dyDescent="0.2">
      <c r="A42" s="116" t="s">
        <v>68</v>
      </c>
      <c r="B42" s="117" t="s">
        <v>110</v>
      </c>
      <c r="C42" s="118" t="s">
        <v>111</v>
      </c>
      <c r="D42" s="119"/>
      <c r="E42" s="120"/>
      <c r="F42" s="120"/>
      <c r="G42" s="121"/>
      <c r="H42" s="122"/>
      <c r="I42" s="122"/>
      <c r="O42" s="123">
        <v>1</v>
      </c>
    </row>
    <row r="43" spans="1:104" ht="22.5" x14ac:dyDescent="0.2">
      <c r="A43" s="124">
        <v>26</v>
      </c>
      <c r="B43" s="125" t="s">
        <v>112</v>
      </c>
      <c r="C43" s="126" t="s">
        <v>113</v>
      </c>
      <c r="D43" s="127" t="s">
        <v>78</v>
      </c>
      <c r="E43" s="157">
        <v>45</v>
      </c>
      <c r="F43" s="128"/>
      <c r="G43" s="129">
        <f t="shared" ref="G43:G50" si="8">E43*F43</f>
        <v>0</v>
      </c>
      <c r="O43" s="123">
        <v>2</v>
      </c>
      <c r="AA43" s="97">
        <v>1</v>
      </c>
      <c r="AB43" s="97">
        <v>1</v>
      </c>
      <c r="AC43" s="97">
        <v>1</v>
      </c>
      <c r="AZ43" s="97">
        <v>1</v>
      </c>
      <c r="BA43" s="97">
        <f t="shared" ref="BA43:BA50" si="9">IF(AZ43=1,G43,0)</f>
        <v>0</v>
      </c>
      <c r="BB43" s="97">
        <f t="shared" ref="BB43:BB50" si="10">IF(AZ43=2,G43,0)</f>
        <v>0</v>
      </c>
      <c r="BC43" s="97">
        <f t="shared" ref="BC43:BC50" si="11">IF(AZ43=3,G43,0)</f>
        <v>0</v>
      </c>
      <c r="BD43" s="97">
        <f t="shared" ref="BD43:BD50" si="12">IF(AZ43=4,G43,0)</f>
        <v>0</v>
      </c>
      <c r="BE43" s="97">
        <f t="shared" ref="BE43:BE50" si="13">IF(AZ43=5,G43,0)</f>
        <v>0</v>
      </c>
      <c r="CA43" s="130">
        <v>1</v>
      </c>
      <c r="CB43" s="130">
        <v>1</v>
      </c>
      <c r="CZ43" s="97">
        <v>0</v>
      </c>
    </row>
    <row r="44" spans="1:104" x14ac:dyDescent="0.2">
      <c r="A44" s="124">
        <v>27</v>
      </c>
      <c r="B44" s="125" t="s">
        <v>114</v>
      </c>
      <c r="C44" s="126" t="s">
        <v>115</v>
      </c>
      <c r="D44" s="127" t="s">
        <v>78</v>
      </c>
      <c r="E44" s="128">
        <f>10*5*1.25</f>
        <v>62.5</v>
      </c>
      <c r="F44" s="128"/>
      <c r="G44" s="129">
        <f t="shared" si="8"/>
        <v>0</v>
      </c>
      <c r="O44" s="123">
        <v>2</v>
      </c>
      <c r="AA44" s="97">
        <v>1</v>
      </c>
      <c r="AB44" s="97">
        <v>1</v>
      </c>
      <c r="AC44" s="97">
        <v>1</v>
      </c>
      <c r="AZ44" s="97">
        <v>1</v>
      </c>
      <c r="BA44" s="97">
        <f t="shared" si="9"/>
        <v>0</v>
      </c>
      <c r="BB44" s="97">
        <f t="shared" si="10"/>
        <v>0</v>
      </c>
      <c r="BC44" s="97">
        <f t="shared" si="11"/>
        <v>0</v>
      </c>
      <c r="BD44" s="97">
        <f t="shared" si="12"/>
        <v>0</v>
      </c>
      <c r="BE44" s="97">
        <f t="shared" si="13"/>
        <v>0</v>
      </c>
      <c r="CA44" s="130">
        <v>1</v>
      </c>
      <c r="CB44" s="130">
        <v>1</v>
      </c>
      <c r="CZ44" s="97">
        <v>1.58E-3</v>
      </c>
    </row>
    <row r="45" spans="1:104" x14ac:dyDescent="0.2">
      <c r="A45" s="124">
        <v>28</v>
      </c>
      <c r="B45" s="125" t="s">
        <v>116</v>
      </c>
      <c r="C45" s="126" t="s">
        <v>117</v>
      </c>
      <c r="D45" s="127" t="s">
        <v>72</v>
      </c>
      <c r="E45" s="128">
        <v>1</v>
      </c>
      <c r="F45" s="128"/>
      <c r="G45" s="129">
        <f t="shared" si="8"/>
        <v>0</v>
      </c>
      <c r="O45" s="123">
        <v>2</v>
      </c>
      <c r="AA45" s="97">
        <v>12</v>
      </c>
      <c r="AB45" s="97">
        <v>0</v>
      </c>
      <c r="AC45" s="97">
        <v>118</v>
      </c>
      <c r="AZ45" s="97">
        <v>1</v>
      </c>
      <c r="BA45" s="97">
        <f t="shared" si="9"/>
        <v>0</v>
      </c>
      <c r="BB45" s="97">
        <f t="shared" si="10"/>
        <v>0</v>
      </c>
      <c r="BC45" s="97">
        <f t="shared" si="11"/>
        <v>0</v>
      </c>
      <c r="BD45" s="97">
        <f t="shared" si="12"/>
        <v>0</v>
      </c>
      <c r="BE45" s="97">
        <f t="shared" si="13"/>
        <v>0</v>
      </c>
      <c r="CA45" s="130">
        <v>12</v>
      </c>
      <c r="CB45" s="130">
        <v>0</v>
      </c>
      <c r="CZ45" s="97">
        <v>0</v>
      </c>
    </row>
    <row r="46" spans="1:104" x14ac:dyDescent="0.2">
      <c r="A46" s="124">
        <v>29</v>
      </c>
      <c r="B46" s="125" t="s">
        <v>118</v>
      </c>
      <c r="C46" s="126" t="s">
        <v>119</v>
      </c>
      <c r="D46" s="127" t="s">
        <v>78</v>
      </c>
      <c r="E46" s="128">
        <f>45*(16+5)*1.1</f>
        <v>1039.5</v>
      </c>
      <c r="F46" s="128"/>
      <c r="G46" s="129">
        <f t="shared" si="8"/>
        <v>0</v>
      </c>
      <c r="O46" s="123">
        <v>2</v>
      </c>
      <c r="AA46" s="97">
        <v>12</v>
      </c>
      <c r="AB46" s="97">
        <v>0</v>
      </c>
      <c r="AC46" s="97">
        <v>13</v>
      </c>
      <c r="AZ46" s="97">
        <v>1</v>
      </c>
      <c r="BA46" s="97">
        <f t="shared" si="9"/>
        <v>0</v>
      </c>
      <c r="BB46" s="97">
        <f t="shared" si="10"/>
        <v>0</v>
      </c>
      <c r="BC46" s="97">
        <f t="shared" si="11"/>
        <v>0</v>
      </c>
      <c r="BD46" s="97">
        <f t="shared" si="12"/>
        <v>0</v>
      </c>
      <c r="BE46" s="97">
        <f t="shared" si="13"/>
        <v>0</v>
      </c>
      <c r="CA46" s="130">
        <v>12</v>
      </c>
      <c r="CB46" s="130">
        <v>0</v>
      </c>
      <c r="CZ46" s="97">
        <v>0</v>
      </c>
    </row>
    <row r="47" spans="1:104" x14ac:dyDescent="0.2">
      <c r="A47" s="124">
        <v>30</v>
      </c>
      <c r="B47" s="125" t="s">
        <v>120</v>
      </c>
      <c r="C47" s="126" t="s">
        <v>121</v>
      </c>
      <c r="D47" s="127" t="s">
        <v>78</v>
      </c>
      <c r="E47" s="128">
        <f>E46*3+E44*3</f>
        <v>3306</v>
      </c>
      <c r="F47" s="128"/>
      <c r="G47" s="129">
        <f t="shared" si="8"/>
        <v>0</v>
      </c>
      <c r="O47" s="123">
        <v>2</v>
      </c>
      <c r="AA47" s="97">
        <v>12</v>
      </c>
      <c r="AB47" s="97">
        <v>0</v>
      </c>
      <c r="AC47" s="97">
        <v>48</v>
      </c>
      <c r="AZ47" s="97">
        <v>1</v>
      </c>
      <c r="BA47" s="97">
        <f t="shared" si="9"/>
        <v>0</v>
      </c>
      <c r="BB47" s="97">
        <f t="shared" si="10"/>
        <v>0</v>
      </c>
      <c r="BC47" s="97">
        <f t="shared" si="11"/>
        <v>0</v>
      </c>
      <c r="BD47" s="97">
        <f t="shared" si="12"/>
        <v>0</v>
      </c>
      <c r="BE47" s="97">
        <f t="shared" si="13"/>
        <v>0</v>
      </c>
      <c r="CA47" s="130">
        <v>12</v>
      </c>
      <c r="CB47" s="130">
        <v>0</v>
      </c>
      <c r="CZ47" s="97">
        <v>0</v>
      </c>
    </row>
    <row r="48" spans="1:104" x14ac:dyDescent="0.2">
      <c r="A48" s="124">
        <v>31</v>
      </c>
      <c r="B48" s="125" t="s">
        <v>122</v>
      </c>
      <c r="C48" s="126" t="s">
        <v>123</v>
      </c>
      <c r="D48" s="127" t="s">
        <v>78</v>
      </c>
      <c r="E48" s="128">
        <f>E46</f>
        <v>1039.5</v>
      </c>
      <c r="F48" s="128"/>
      <c r="G48" s="129">
        <f t="shared" si="8"/>
        <v>0</v>
      </c>
      <c r="O48" s="123">
        <v>2</v>
      </c>
      <c r="AA48" s="97">
        <v>12</v>
      </c>
      <c r="AB48" s="97">
        <v>0</v>
      </c>
      <c r="AC48" s="97">
        <v>47</v>
      </c>
      <c r="AZ48" s="97">
        <v>1</v>
      </c>
      <c r="BA48" s="97">
        <f t="shared" si="9"/>
        <v>0</v>
      </c>
      <c r="BB48" s="97">
        <f t="shared" si="10"/>
        <v>0</v>
      </c>
      <c r="BC48" s="97">
        <f t="shared" si="11"/>
        <v>0</v>
      </c>
      <c r="BD48" s="97">
        <f t="shared" si="12"/>
        <v>0</v>
      </c>
      <c r="BE48" s="97">
        <f t="shared" si="13"/>
        <v>0</v>
      </c>
      <c r="CA48" s="130">
        <v>12</v>
      </c>
      <c r="CB48" s="130">
        <v>0</v>
      </c>
      <c r="CZ48" s="97">
        <v>0</v>
      </c>
    </row>
    <row r="49" spans="1:104" x14ac:dyDescent="0.2">
      <c r="A49" s="124">
        <v>32</v>
      </c>
      <c r="B49" s="125" t="s">
        <v>179</v>
      </c>
      <c r="C49" s="126" t="s">
        <v>178</v>
      </c>
      <c r="D49" s="127" t="s">
        <v>79</v>
      </c>
      <c r="E49" s="128">
        <v>45</v>
      </c>
      <c r="F49" s="128"/>
      <c r="G49" s="129">
        <f t="shared" ref="G49" si="14">E49*F49</f>
        <v>0</v>
      </c>
      <c r="O49" s="123"/>
      <c r="CA49" s="130"/>
      <c r="CB49" s="130"/>
    </row>
    <row r="50" spans="1:104" ht="22.5" x14ac:dyDescent="0.2">
      <c r="A50" s="124">
        <v>33</v>
      </c>
      <c r="B50" s="125" t="s">
        <v>124</v>
      </c>
      <c r="C50" s="126" t="s">
        <v>125</v>
      </c>
      <c r="D50" s="127" t="s">
        <v>78</v>
      </c>
      <c r="E50" s="128">
        <f>E48</f>
        <v>1039.5</v>
      </c>
      <c r="F50" s="128"/>
      <c r="G50" s="129">
        <f t="shared" si="8"/>
        <v>0</v>
      </c>
      <c r="O50" s="123">
        <v>2</v>
      </c>
      <c r="AA50" s="97">
        <v>12</v>
      </c>
      <c r="AB50" s="97">
        <v>0</v>
      </c>
      <c r="AC50" s="97">
        <v>93</v>
      </c>
      <c r="AZ50" s="97">
        <v>1</v>
      </c>
      <c r="BA50" s="97">
        <f t="shared" si="9"/>
        <v>0</v>
      </c>
      <c r="BB50" s="97">
        <f t="shared" si="10"/>
        <v>0</v>
      </c>
      <c r="BC50" s="97">
        <f t="shared" si="11"/>
        <v>0</v>
      </c>
      <c r="BD50" s="97">
        <f t="shared" si="12"/>
        <v>0</v>
      </c>
      <c r="BE50" s="97">
        <f t="shared" si="13"/>
        <v>0</v>
      </c>
      <c r="CA50" s="130">
        <v>12</v>
      </c>
      <c r="CB50" s="130">
        <v>0</v>
      </c>
      <c r="CZ50" s="97">
        <v>6.9999999999999994E-5</v>
      </c>
    </row>
    <row r="51" spans="1:104" x14ac:dyDescent="0.2">
      <c r="A51" s="131"/>
      <c r="B51" s="132" t="s">
        <v>76</v>
      </c>
      <c r="C51" s="133" t="str">
        <f>CONCATENATE(B42," ",C42)</f>
        <v>94 Lešení a stavební výtahy</v>
      </c>
      <c r="D51" s="134"/>
      <c r="E51" s="135"/>
      <c r="F51" s="136"/>
      <c r="G51" s="137">
        <f>SUM(G42:G50)</f>
        <v>0</v>
      </c>
      <c r="O51" s="123">
        <v>4</v>
      </c>
      <c r="BA51" s="138">
        <f>SUM(BA42:BA50)</f>
        <v>0</v>
      </c>
      <c r="BB51" s="138">
        <f>SUM(BB42:BB50)</f>
        <v>0</v>
      </c>
      <c r="BC51" s="138">
        <f>SUM(BC42:BC50)</f>
        <v>0</v>
      </c>
      <c r="BD51" s="138">
        <f>SUM(BD42:BD50)</f>
        <v>0</v>
      </c>
      <c r="BE51" s="138">
        <f>SUM(BE42:BE50)</f>
        <v>0</v>
      </c>
    </row>
    <row r="52" spans="1:104" x14ac:dyDescent="0.2">
      <c r="A52" s="116" t="s">
        <v>68</v>
      </c>
      <c r="B52" s="117" t="s">
        <v>126</v>
      </c>
      <c r="C52" s="118" t="s">
        <v>127</v>
      </c>
      <c r="D52" s="119"/>
      <c r="E52" s="120"/>
      <c r="F52" s="120"/>
      <c r="G52" s="121"/>
      <c r="H52" s="122"/>
      <c r="I52" s="122"/>
      <c r="O52" s="123">
        <v>1</v>
      </c>
    </row>
    <row r="53" spans="1:104" ht="22.5" x14ac:dyDescent="0.2">
      <c r="A53" s="124">
        <v>34</v>
      </c>
      <c r="B53" s="125" t="s">
        <v>128</v>
      </c>
      <c r="C53" s="126" t="s">
        <v>129</v>
      </c>
      <c r="D53" s="127" t="s">
        <v>153</v>
      </c>
      <c r="E53" s="128">
        <v>1</v>
      </c>
      <c r="F53" s="128"/>
      <c r="G53" s="129">
        <f>E53*F53</f>
        <v>0</v>
      </c>
      <c r="O53" s="123">
        <v>2</v>
      </c>
      <c r="AA53" s="97">
        <v>12</v>
      </c>
      <c r="AB53" s="97">
        <v>0</v>
      </c>
      <c r="AC53" s="97">
        <v>120</v>
      </c>
      <c r="AZ53" s="97">
        <v>1</v>
      </c>
      <c r="BA53" s="97">
        <f>IF(AZ53=1,G53,0)</f>
        <v>0</v>
      </c>
      <c r="BB53" s="97">
        <f>IF(AZ53=2,G53,0)</f>
        <v>0</v>
      </c>
      <c r="BC53" s="97">
        <f>IF(AZ53=3,G53,0)</f>
        <v>0</v>
      </c>
      <c r="BD53" s="97">
        <f>IF(AZ53=4,G53,0)</f>
        <v>0</v>
      </c>
      <c r="BE53" s="97">
        <f>IF(AZ53=5,G53,0)</f>
        <v>0</v>
      </c>
      <c r="CA53" s="130">
        <v>12</v>
      </c>
      <c r="CB53" s="130">
        <v>0</v>
      </c>
      <c r="CZ53" s="97">
        <v>0</v>
      </c>
    </row>
    <row r="54" spans="1:104" x14ac:dyDescent="0.2">
      <c r="A54" s="131"/>
      <c r="B54" s="132" t="s">
        <v>76</v>
      </c>
      <c r="C54" s="133" t="str">
        <f>CONCATENATE(B52," ",C52)</f>
        <v>95 Dokončovací konstrukce na pozemních stavbách</v>
      </c>
      <c r="D54" s="134"/>
      <c r="E54" s="135"/>
      <c r="F54" s="136"/>
      <c r="G54" s="137">
        <f>SUM(G52:G53)</f>
        <v>0</v>
      </c>
      <c r="O54" s="123">
        <v>4</v>
      </c>
      <c r="BA54" s="138">
        <f>SUM(BA52:BA53)</f>
        <v>0</v>
      </c>
      <c r="BB54" s="138">
        <f>SUM(BB52:BB53)</f>
        <v>0</v>
      </c>
      <c r="BC54" s="138">
        <f>SUM(BC52:BC53)</f>
        <v>0</v>
      </c>
      <c r="BD54" s="138">
        <f>SUM(BD52:BD53)</f>
        <v>0</v>
      </c>
      <c r="BE54" s="138">
        <f>SUM(BE52:BE53)</f>
        <v>0</v>
      </c>
    </row>
    <row r="55" spans="1:104" x14ac:dyDescent="0.2">
      <c r="A55" s="116" t="s">
        <v>68</v>
      </c>
      <c r="B55" s="117" t="s">
        <v>130</v>
      </c>
      <c r="C55" s="118" t="s">
        <v>131</v>
      </c>
      <c r="D55" s="119"/>
      <c r="E55" s="120"/>
      <c r="F55" s="120"/>
      <c r="G55" s="121"/>
      <c r="H55" s="122"/>
      <c r="I55" s="122"/>
      <c r="O55" s="123">
        <v>1</v>
      </c>
    </row>
    <row r="56" spans="1:104" x14ac:dyDescent="0.2">
      <c r="A56" s="124">
        <v>35</v>
      </c>
      <c r="B56" s="125" t="s">
        <v>132</v>
      </c>
      <c r="C56" s="183" t="s">
        <v>133</v>
      </c>
      <c r="D56" s="127" t="s">
        <v>78</v>
      </c>
      <c r="E56" s="128">
        <f>40.38*(16+3.5+1.5)-100.8-100-13-13+75</f>
        <v>696.18000000000006</v>
      </c>
      <c r="F56" s="128"/>
      <c r="G56" s="129">
        <f t="shared" ref="G56:G62" si="15">E56*F56</f>
        <v>0</v>
      </c>
      <c r="H56" s="158"/>
      <c r="O56" s="123">
        <v>2</v>
      </c>
      <c r="AA56" s="97">
        <v>1</v>
      </c>
      <c r="AB56" s="97">
        <v>1</v>
      </c>
      <c r="AC56" s="97">
        <v>1</v>
      </c>
      <c r="AZ56" s="97">
        <v>1</v>
      </c>
      <c r="BA56" s="97">
        <f>IF(AZ56=1,G56,0)</f>
        <v>0</v>
      </c>
      <c r="BB56" s="97">
        <f>IF(AZ56=2,G56,0)</f>
        <v>0</v>
      </c>
      <c r="BC56" s="97">
        <f>IF(AZ56=3,G56,0)</f>
        <v>0</v>
      </c>
      <c r="BD56" s="97">
        <f>IF(AZ56=4,G56,0)</f>
        <v>0</v>
      </c>
      <c r="BE56" s="97">
        <f>IF(AZ56=5,G56,0)</f>
        <v>0</v>
      </c>
      <c r="CA56" s="130">
        <v>1</v>
      </c>
      <c r="CB56" s="130">
        <v>1</v>
      </c>
      <c r="CZ56" s="97">
        <v>0</v>
      </c>
    </row>
    <row r="57" spans="1:104" x14ac:dyDescent="0.2">
      <c r="A57" s="124">
        <v>36</v>
      </c>
      <c r="B57" s="125" t="s">
        <v>188</v>
      </c>
      <c r="C57" s="126" t="s">
        <v>180</v>
      </c>
      <c r="D57" s="127" t="s">
        <v>78</v>
      </c>
      <c r="E57" s="128">
        <f>E56</f>
        <v>696.18000000000006</v>
      </c>
      <c r="F57" s="128"/>
      <c r="G57" s="129">
        <f t="shared" si="15"/>
        <v>0</v>
      </c>
      <c r="O57" s="123"/>
      <c r="CA57" s="130"/>
      <c r="CB57" s="130"/>
    </row>
    <row r="58" spans="1:104" x14ac:dyDescent="0.2">
      <c r="A58" s="124">
        <v>37</v>
      </c>
      <c r="B58" s="125" t="s">
        <v>134</v>
      </c>
      <c r="C58" s="126" t="s">
        <v>135</v>
      </c>
      <c r="D58" s="127" t="s">
        <v>136</v>
      </c>
      <c r="E58" s="128">
        <f>(781.16*0.03+706.18*0.02)*2000/1000</f>
        <v>75.116799999999998</v>
      </c>
      <c r="F58" s="128"/>
      <c r="G58" s="129">
        <f t="shared" si="15"/>
        <v>0</v>
      </c>
      <c r="O58" s="123">
        <v>2</v>
      </c>
      <c r="AA58" s="97">
        <v>8</v>
      </c>
      <c r="AB58" s="97">
        <v>1</v>
      </c>
      <c r="AC58" s="97">
        <v>3</v>
      </c>
      <c r="AZ58" s="97">
        <v>1</v>
      </c>
      <c r="BA58" s="97">
        <f>IF(AZ58=1,G58,0)</f>
        <v>0</v>
      </c>
      <c r="BB58" s="97">
        <f>IF(AZ58=2,G58,0)</f>
        <v>0</v>
      </c>
      <c r="BC58" s="97">
        <f>IF(AZ58=3,G58,0)</f>
        <v>0</v>
      </c>
      <c r="BD58" s="97">
        <f>IF(AZ58=4,G58,0)</f>
        <v>0</v>
      </c>
      <c r="BE58" s="97">
        <f>IF(AZ58=5,G58,0)</f>
        <v>0</v>
      </c>
      <c r="CA58" s="130">
        <v>8</v>
      </c>
      <c r="CB58" s="130">
        <v>1</v>
      </c>
      <c r="CZ58" s="97">
        <v>0</v>
      </c>
    </row>
    <row r="59" spans="1:104" x14ac:dyDescent="0.2">
      <c r="A59" s="124">
        <v>38</v>
      </c>
      <c r="B59" s="125" t="s">
        <v>137</v>
      </c>
      <c r="C59" s="126" t="s">
        <v>138</v>
      </c>
      <c r="D59" s="127" t="s">
        <v>136</v>
      </c>
      <c r="E59" s="128">
        <f>E58*5</f>
        <v>375.584</v>
      </c>
      <c r="F59" s="128"/>
      <c r="G59" s="129">
        <f t="shared" si="15"/>
        <v>0</v>
      </c>
      <c r="O59" s="123">
        <v>2</v>
      </c>
      <c r="AA59" s="97">
        <v>8</v>
      </c>
      <c r="AB59" s="97">
        <v>0</v>
      </c>
      <c r="AC59" s="97">
        <v>3</v>
      </c>
      <c r="AZ59" s="97">
        <v>1</v>
      </c>
      <c r="BA59" s="97">
        <f>IF(AZ59=1,G59,0)</f>
        <v>0</v>
      </c>
      <c r="BB59" s="97">
        <f>IF(AZ59=2,G59,0)</f>
        <v>0</v>
      </c>
      <c r="BC59" s="97">
        <f>IF(AZ59=3,G59,0)</f>
        <v>0</v>
      </c>
      <c r="BD59" s="97">
        <f>IF(AZ59=4,G59,0)</f>
        <v>0</v>
      </c>
      <c r="BE59" s="97">
        <f>IF(AZ59=5,G59,0)</f>
        <v>0</v>
      </c>
      <c r="CA59" s="130">
        <v>8</v>
      </c>
      <c r="CB59" s="130">
        <v>0</v>
      </c>
      <c r="CZ59" s="97">
        <v>0</v>
      </c>
    </row>
    <row r="60" spans="1:104" x14ac:dyDescent="0.2">
      <c r="A60" s="124">
        <v>39</v>
      </c>
      <c r="B60" s="125" t="s">
        <v>139</v>
      </c>
      <c r="C60" s="126" t="s">
        <v>140</v>
      </c>
      <c r="D60" s="127" t="s">
        <v>136</v>
      </c>
      <c r="E60" s="128">
        <f>E58</f>
        <v>75.116799999999998</v>
      </c>
      <c r="F60" s="128"/>
      <c r="G60" s="129">
        <f t="shared" si="15"/>
        <v>0</v>
      </c>
      <c r="O60" s="123">
        <v>2</v>
      </c>
      <c r="AA60" s="97">
        <v>8</v>
      </c>
      <c r="AB60" s="97">
        <v>1</v>
      </c>
      <c r="AC60" s="97">
        <v>3</v>
      </c>
      <c r="AZ60" s="97">
        <v>1</v>
      </c>
      <c r="BA60" s="97">
        <f>IF(AZ60=1,G60,0)</f>
        <v>0</v>
      </c>
      <c r="BB60" s="97">
        <f>IF(AZ60=2,G60,0)</f>
        <v>0</v>
      </c>
      <c r="BC60" s="97">
        <f>IF(AZ60=3,G60,0)</f>
        <v>0</v>
      </c>
      <c r="BD60" s="97">
        <f>IF(AZ60=4,G60,0)</f>
        <v>0</v>
      </c>
      <c r="BE60" s="97">
        <f>IF(AZ60=5,G60,0)</f>
        <v>0</v>
      </c>
      <c r="CA60" s="130">
        <v>8</v>
      </c>
      <c r="CB60" s="130">
        <v>1</v>
      </c>
      <c r="CZ60" s="97">
        <v>0</v>
      </c>
    </row>
    <row r="61" spans="1:104" x14ac:dyDescent="0.2">
      <c r="A61" s="124">
        <v>40</v>
      </c>
      <c r="B61" s="125" t="s">
        <v>141</v>
      </c>
      <c r="C61" s="126" t="s">
        <v>142</v>
      </c>
      <c r="D61" s="127" t="s">
        <v>136</v>
      </c>
      <c r="E61" s="128">
        <f>E60*2</f>
        <v>150.2336</v>
      </c>
      <c r="F61" s="128"/>
      <c r="G61" s="129">
        <f t="shared" si="15"/>
        <v>0</v>
      </c>
      <c r="O61" s="123">
        <v>2</v>
      </c>
      <c r="AA61" s="97">
        <v>8</v>
      </c>
      <c r="AB61" s="97">
        <v>1</v>
      </c>
      <c r="AC61" s="97">
        <v>3</v>
      </c>
      <c r="AZ61" s="97">
        <v>1</v>
      </c>
      <c r="BA61" s="97">
        <f>IF(AZ61=1,G61,0)</f>
        <v>0</v>
      </c>
      <c r="BB61" s="97">
        <f>IF(AZ61=2,G61,0)</f>
        <v>0</v>
      </c>
      <c r="BC61" s="97">
        <f>IF(AZ61=3,G61,0)</f>
        <v>0</v>
      </c>
      <c r="BD61" s="97">
        <f>IF(AZ61=4,G61,0)</f>
        <v>0</v>
      </c>
      <c r="BE61" s="97">
        <f>IF(AZ61=5,G61,0)</f>
        <v>0</v>
      </c>
      <c r="CA61" s="130">
        <v>8</v>
      </c>
      <c r="CB61" s="130">
        <v>1</v>
      </c>
      <c r="CZ61" s="97">
        <v>0</v>
      </c>
    </row>
    <row r="62" spans="1:104" x14ac:dyDescent="0.2">
      <c r="A62" s="124">
        <v>41</v>
      </c>
      <c r="B62" s="125" t="s">
        <v>143</v>
      </c>
      <c r="C62" s="126" t="s">
        <v>144</v>
      </c>
      <c r="D62" s="127" t="s">
        <v>136</v>
      </c>
      <c r="E62" s="128">
        <f>E58</f>
        <v>75.116799999999998</v>
      </c>
      <c r="F62" s="128"/>
      <c r="G62" s="129">
        <f t="shared" si="15"/>
        <v>0</v>
      </c>
      <c r="O62" s="123">
        <v>2</v>
      </c>
      <c r="AA62" s="97">
        <v>8</v>
      </c>
      <c r="AB62" s="97">
        <v>1</v>
      </c>
      <c r="AC62" s="97">
        <v>3</v>
      </c>
      <c r="AZ62" s="97">
        <v>1</v>
      </c>
      <c r="BA62" s="97">
        <f>IF(AZ62=1,G62,0)</f>
        <v>0</v>
      </c>
      <c r="BB62" s="97">
        <f>IF(AZ62=2,G62,0)</f>
        <v>0</v>
      </c>
      <c r="BC62" s="97">
        <f>IF(AZ62=3,G62,0)</f>
        <v>0</v>
      </c>
      <c r="BD62" s="97">
        <f>IF(AZ62=4,G62,0)</f>
        <v>0</v>
      </c>
      <c r="BE62" s="97">
        <f>IF(AZ62=5,G62,0)</f>
        <v>0</v>
      </c>
      <c r="CA62" s="130">
        <v>8</v>
      </c>
      <c r="CB62" s="130">
        <v>1</v>
      </c>
      <c r="CZ62" s="97">
        <v>0</v>
      </c>
    </row>
    <row r="63" spans="1:104" x14ac:dyDescent="0.2">
      <c r="A63" s="131"/>
      <c r="B63" s="132" t="s">
        <v>76</v>
      </c>
      <c r="C63" s="133" t="str">
        <f>CONCATENATE(B55," ",C55)</f>
        <v>96 Bourání konstrukcí</v>
      </c>
      <c r="D63" s="134"/>
      <c r="E63" s="135"/>
      <c r="F63" s="136"/>
      <c r="G63" s="137">
        <f>SUM(G55:G62)</f>
        <v>0</v>
      </c>
      <c r="O63" s="123">
        <v>4</v>
      </c>
      <c r="BA63" s="138">
        <f>SUM(BA55:BA62)</f>
        <v>0</v>
      </c>
      <c r="BB63" s="138">
        <f>SUM(BB55:BB62)</f>
        <v>0</v>
      </c>
      <c r="BC63" s="138">
        <f>SUM(BC55:BC62)</f>
        <v>0</v>
      </c>
      <c r="BD63" s="138">
        <f>SUM(BD55:BD62)</f>
        <v>0</v>
      </c>
      <c r="BE63" s="138">
        <f>SUM(BE55:BE62)</f>
        <v>0</v>
      </c>
    </row>
    <row r="64" spans="1:104" x14ac:dyDescent="0.2">
      <c r="A64" s="116" t="s">
        <v>68</v>
      </c>
      <c r="B64" s="117" t="s">
        <v>145</v>
      </c>
      <c r="C64" s="118" t="s">
        <v>146</v>
      </c>
      <c r="D64" s="119"/>
      <c r="E64" s="120"/>
      <c r="F64" s="120"/>
      <c r="G64" s="121"/>
      <c r="H64" s="122"/>
      <c r="I64" s="122"/>
      <c r="O64" s="123">
        <v>1</v>
      </c>
    </row>
    <row r="65" spans="1:104" x14ac:dyDescent="0.2">
      <c r="A65" s="124">
        <v>42</v>
      </c>
      <c r="B65" s="125" t="s">
        <v>147</v>
      </c>
      <c r="C65" s="126" t="s">
        <v>148</v>
      </c>
      <c r="D65" s="127" t="s">
        <v>136</v>
      </c>
      <c r="E65" s="157">
        <v>102.1</v>
      </c>
      <c r="F65" s="128"/>
      <c r="G65" s="129">
        <f>E65*F65</f>
        <v>0</v>
      </c>
      <c r="O65" s="123">
        <v>2</v>
      </c>
      <c r="AA65" s="97">
        <v>7</v>
      </c>
      <c r="AB65" s="97">
        <v>1</v>
      </c>
      <c r="AC65" s="97">
        <v>2</v>
      </c>
      <c r="AZ65" s="97">
        <v>1</v>
      </c>
      <c r="BA65" s="97">
        <f>IF(AZ65=1,G65,0)</f>
        <v>0</v>
      </c>
      <c r="BB65" s="97">
        <f>IF(AZ65=2,G65,0)</f>
        <v>0</v>
      </c>
      <c r="BC65" s="97">
        <f>IF(AZ65=3,G65,0)</f>
        <v>0</v>
      </c>
      <c r="BD65" s="97">
        <f>IF(AZ65=4,G65,0)</f>
        <v>0</v>
      </c>
      <c r="BE65" s="97">
        <f>IF(AZ65=5,G65,0)</f>
        <v>0</v>
      </c>
      <c r="CA65" s="130">
        <v>7</v>
      </c>
      <c r="CB65" s="130">
        <v>1</v>
      </c>
      <c r="CZ65" s="97">
        <v>0</v>
      </c>
    </row>
    <row r="66" spans="1:104" x14ac:dyDescent="0.2">
      <c r="A66" s="131"/>
      <c r="B66" s="132" t="s">
        <v>76</v>
      </c>
      <c r="C66" s="133" t="str">
        <f>CONCATENATE(B64," ",C64)</f>
        <v>99 Staveništní přesun hmot</v>
      </c>
      <c r="D66" s="134"/>
      <c r="E66" s="135"/>
      <c r="F66" s="136"/>
      <c r="G66" s="137">
        <f>SUM(G64:G65)</f>
        <v>0</v>
      </c>
      <c r="O66" s="123">
        <v>4</v>
      </c>
      <c r="BA66" s="138">
        <f>SUM(BA64:BA65)</f>
        <v>0</v>
      </c>
      <c r="BB66" s="138">
        <f>SUM(BB64:BB65)</f>
        <v>0</v>
      </c>
      <c r="BC66" s="138">
        <f>SUM(BC64:BC65)</f>
        <v>0</v>
      </c>
      <c r="BD66" s="138">
        <f>SUM(BD64:BD65)</f>
        <v>0</v>
      </c>
      <c r="BE66" s="138">
        <f>SUM(BE64:BE65)</f>
        <v>0</v>
      </c>
    </row>
    <row r="67" spans="1:104" x14ac:dyDescent="0.2">
      <c r="A67" s="116" t="s">
        <v>68</v>
      </c>
      <c r="B67" s="117" t="s">
        <v>149</v>
      </c>
      <c r="C67" s="118" t="s">
        <v>150</v>
      </c>
      <c r="D67" s="119"/>
      <c r="E67" s="120"/>
      <c r="F67" s="120"/>
      <c r="G67" s="121"/>
      <c r="H67" s="122"/>
      <c r="I67" s="122"/>
      <c r="O67" s="123">
        <v>1</v>
      </c>
    </row>
    <row r="68" spans="1:104" x14ac:dyDescent="0.2">
      <c r="A68" s="124">
        <v>43</v>
      </c>
      <c r="B68" s="125" t="s">
        <v>176</v>
      </c>
      <c r="C68" s="183" t="s">
        <v>181</v>
      </c>
      <c r="D68" s="184" t="s">
        <v>78</v>
      </c>
      <c r="E68" s="157">
        <f>45*3</f>
        <v>135</v>
      </c>
      <c r="F68" s="128"/>
      <c r="G68" s="129">
        <f>E68*F68</f>
        <v>0</v>
      </c>
      <c r="O68" s="123">
        <v>2</v>
      </c>
      <c r="AA68" s="97">
        <v>1</v>
      </c>
      <c r="AB68" s="97">
        <v>0</v>
      </c>
      <c r="AC68" s="97">
        <v>0</v>
      </c>
      <c r="AZ68" s="97">
        <v>2</v>
      </c>
      <c r="BA68" s="97">
        <f>IF(AZ68=1,G68,0)</f>
        <v>0</v>
      </c>
      <c r="BB68" s="97">
        <f>IF(AZ68=2,G68,0)</f>
        <v>0</v>
      </c>
      <c r="BC68" s="97">
        <f>IF(AZ68=3,G68,0)</f>
        <v>0</v>
      </c>
      <c r="BD68" s="97">
        <f>IF(AZ68=4,G68,0)</f>
        <v>0</v>
      </c>
      <c r="BE68" s="97">
        <f>IF(AZ68=5,G68,0)</f>
        <v>0</v>
      </c>
      <c r="CA68" s="130">
        <v>1</v>
      </c>
      <c r="CB68" s="130">
        <v>0</v>
      </c>
      <c r="CZ68" s="97">
        <v>2.1199999999999999E-3</v>
      </c>
    </row>
    <row r="69" spans="1:104" x14ac:dyDescent="0.2">
      <c r="A69" s="124">
        <v>44</v>
      </c>
      <c r="B69" s="125"/>
      <c r="C69" s="183" t="s">
        <v>182</v>
      </c>
      <c r="D69" s="184" t="s">
        <v>78</v>
      </c>
      <c r="E69" s="157">
        <v>158</v>
      </c>
      <c r="F69" s="128"/>
      <c r="G69" s="129">
        <f>E69*F69</f>
        <v>0</v>
      </c>
      <c r="O69" s="123">
        <v>2</v>
      </c>
      <c r="AA69" s="97">
        <v>1</v>
      </c>
      <c r="AB69" s="97">
        <v>7</v>
      </c>
      <c r="AC69" s="97">
        <v>7</v>
      </c>
      <c r="AZ69" s="97">
        <v>2</v>
      </c>
      <c r="BA69" s="97">
        <f>IF(AZ69=1,G69,0)</f>
        <v>0</v>
      </c>
      <c r="BB69" s="97">
        <f>IF(AZ69=2,G69,0)</f>
        <v>0</v>
      </c>
      <c r="BC69" s="97">
        <f>IF(AZ69=3,G69,0)</f>
        <v>0</v>
      </c>
      <c r="BD69" s="97">
        <f>IF(AZ69=4,G69,0)</f>
        <v>0</v>
      </c>
      <c r="BE69" s="97">
        <f>IF(AZ69=5,G69,0)</f>
        <v>0</v>
      </c>
      <c r="CA69" s="130">
        <v>1</v>
      </c>
      <c r="CB69" s="130">
        <v>7</v>
      </c>
      <c r="CZ69" s="97">
        <v>2.1199999999999999E-3</v>
      </c>
    </row>
    <row r="70" spans="1:104" x14ac:dyDescent="0.2">
      <c r="A70" s="131"/>
      <c r="B70" s="132" t="s">
        <v>76</v>
      </c>
      <c r="C70" s="133" t="str">
        <f>CONCATENATE(B67," ",C67)</f>
        <v>711 Izolace proti vodě</v>
      </c>
      <c r="D70" s="134"/>
      <c r="E70" s="135"/>
      <c r="F70" s="136"/>
      <c r="G70" s="137">
        <f>SUM(G67:G69)</f>
        <v>0</v>
      </c>
      <c r="O70" s="123">
        <v>4</v>
      </c>
      <c r="BA70" s="138">
        <f>SUM(BA67:BA69)</f>
        <v>0</v>
      </c>
      <c r="BB70" s="138">
        <f>SUM(BB67:BB69)</f>
        <v>0</v>
      </c>
      <c r="BC70" s="138">
        <f>SUM(BC67:BC69)</f>
        <v>0</v>
      </c>
      <c r="BD70" s="138">
        <f>SUM(BD67:BD69)</f>
        <v>0</v>
      </c>
      <c r="BE70" s="138">
        <f>SUM(BE67:BE69)</f>
        <v>0</v>
      </c>
    </row>
    <row r="71" spans="1:104" x14ac:dyDescent="0.2">
      <c r="A71" s="116" t="s">
        <v>68</v>
      </c>
      <c r="B71" s="117" t="s">
        <v>151</v>
      </c>
      <c r="C71" s="118" t="s">
        <v>152</v>
      </c>
      <c r="D71" s="119"/>
      <c r="E71" s="120"/>
      <c r="F71" s="120"/>
      <c r="G71" s="121"/>
      <c r="H71" s="122"/>
      <c r="I71" s="122"/>
      <c r="O71" s="123">
        <v>1</v>
      </c>
    </row>
    <row r="72" spans="1:104" x14ac:dyDescent="0.2">
      <c r="A72" s="185">
        <v>45</v>
      </c>
      <c r="B72" s="186" t="s">
        <v>176</v>
      </c>
      <c r="C72" s="183" t="s">
        <v>183</v>
      </c>
      <c r="D72" s="184" t="s">
        <v>79</v>
      </c>
      <c r="E72" s="157">
        <v>34</v>
      </c>
      <c r="F72" s="157"/>
      <c r="G72" s="187">
        <f>E72*F72</f>
        <v>0</v>
      </c>
      <c r="O72" s="123">
        <v>2</v>
      </c>
      <c r="AA72" s="97">
        <v>1</v>
      </c>
      <c r="AB72" s="97">
        <v>7</v>
      </c>
      <c r="AC72" s="97">
        <v>7</v>
      </c>
      <c r="AZ72" s="97">
        <v>2</v>
      </c>
      <c r="BA72" s="97">
        <f>IF(AZ72=1,G72,0)</f>
        <v>0</v>
      </c>
      <c r="BB72" s="97">
        <f>IF(AZ72=2,G72,0)</f>
        <v>0</v>
      </c>
      <c r="BC72" s="97">
        <f>IF(AZ72=3,G72,0)</f>
        <v>0</v>
      </c>
      <c r="BD72" s="97">
        <f>IF(AZ72=4,G72,0)</f>
        <v>0</v>
      </c>
      <c r="BE72" s="97">
        <f>IF(AZ72=5,G72,0)</f>
        <v>0</v>
      </c>
      <c r="CA72" s="130">
        <v>1</v>
      </c>
      <c r="CB72" s="130">
        <v>7</v>
      </c>
      <c r="CZ72" s="97">
        <v>1.6800000000000001E-3</v>
      </c>
    </row>
    <row r="73" spans="1:104" x14ac:dyDescent="0.2">
      <c r="A73" s="185">
        <v>46</v>
      </c>
      <c r="B73" s="186" t="s">
        <v>176</v>
      </c>
      <c r="C73" s="183" t="s">
        <v>184</v>
      </c>
      <c r="D73" s="184" t="s">
        <v>79</v>
      </c>
      <c r="E73" s="157">
        <v>40</v>
      </c>
      <c r="F73" s="157"/>
      <c r="G73" s="187">
        <f>E73*F73</f>
        <v>0</v>
      </c>
      <c r="O73" s="123">
        <v>2</v>
      </c>
      <c r="AA73" s="97">
        <v>1</v>
      </c>
      <c r="AB73" s="97">
        <v>7</v>
      </c>
      <c r="AC73" s="97">
        <v>7</v>
      </c>
      <c r="AZ73" s="97">
        <v>2</v>
      </c>
      <c r="BA73" s="97">
        <f>IF(AZ73=1,G73,0)</f>
        <v>0</v>
      </c>
      <c r="BB73" s="97">
        <f>IF(AZ73=2,G73,0)</f>
        <v>0</v>
      </c>
      <c r="BC73" s="97">
        <f>IF(AZ73=3,G73,0)</f>
        <v>0</v>
      </c>
      <c r="BD73" s="97">
        <f>IF(AZ73=4,G73,0)</f>
        <v>0</v>
      </c>
      <c r="BE73" s="97">
        <f>IF(AZ73=5,G73,0)</f>
        <v>0</v>
      </c>
      <c r="CA73" s="130">
        <v>1</v>
      </c>
      <c r="CB73" s="130">
        <v>7</v>
      </c>
      <c r="CZ73" s="97">
        <v>1.6800000000000001E-3</v>
      </c>
    </row>
    <row r="74" spans="1:104" x14ac:dyDescent="0.2">
      <c r="A74" s="185">
        <v>47</v>
      </c>
      <c r="B74" s="186" t="s">
        <v>176</v>
      </c>
      <c r="C74" s="183" t="s">
        <v>185</v>
      </c>
      <c r="D74" s="184" t="s">
        <v>72</v>
      </c>
      <c r="E74" s="157">
        <v>40</v>
      </c>
      <c r="F74" s="157"/>
      <c r="G74" s="187">
        <f>E74*F74</f>
        <v>0</v>
      </c>
      <c r="O74" s="123">
        <v>2</v>
      </c>
      <c r="AA74" s="97">
        <v>1</v>
      </c>
      <c r="AB74" s="97">
        <v>7</v>
      </c>
      <c r="AC74" s="97">
        <v>7</v>
      </c>
      <c r="AZ74" s="97">
        <v>2</v>
      </c>
      <c r="BA74" s="97">
        <f>IF(AZ74=1,G74,0)</f>
        <v>0</v>
      </c>
      <c r="BB74" s="97">
        <f>IF(AZ74=2,G74,0)</f>
        <v>0</v>
      </c>
      <c r="BC74" s="97">
        <f>IF(AZ74=3,G74,0)</f>
        <v>0</v>
      </c>
      <c r="BD74" s="97">
        <f>IF(AZ74=4,G74,0)</f>
        <v>0</v>
      </c>
      <c r="BE74" s="97">
        <f>IF(AZ74=5,G74,0)</f>
        <v>0</v>
      </c>
      <c r="CA74" s="130">
        <v>1</v>
      </c>
      <c r="CB74" s="130">
        <v>7</v>
      </c>
      <c r="CZ74" s="97">
        <v>4.3600000000000002E-3</v>
      </c>
    </row>
    <row r="75" spans="1:104" x14ac:dyDescent="0.2">
      <c r="A75" s="185">
        <v>48</v>
      </c>
      <c r="B75" s="186" t="s">
        <v>176</v>
      </c>
      <c r="C75" s="183" t="s">
        <v>186</v>
      </c>
      <c r="D75" s="184" t="s">
        <v>72</v>
      </c>
      <c r="E75" s="157">
        <v>2</v>
      </c>
      <c r="F75" s="157"/>
      <c r="G75" s="187">
        <f>E75*F75</f>
        <v>0</v>
      </c>
      <c r="O75" s="123">
        <v>2</v>
      </c>
      <c r="AA75" s="97">
        <v>1</v>
      </c>
      <c r="AB75" s="97">
        <v>0</v>
      </c>
      <c r="AC75" s="97">
        <v>0</v>
      </c>
      <c r="AZ75" s="97">
        <v>2</v>
      </c>
      <c r="BA75" s="97">
        <f>IF(AZ75=1,G75,0)</f>
        <v>0</v>
      </c>
      <c r="BB75" s="97">
        <f>IF(AZ75=2,G75,0)</f>
        <v>0</v>
      </c>
      <c r="BC75" s="97">
        <f>IF(AZ75=3,G75,0)</f>
        <v>0</v>
      </c>
      <c r="BD75" s="97">
        <f>IF(AZ75=4,G75,0)</f>
        <v>0</v>
      </c>
      <c r="BE75" s="97">
        <f>IF(AZ75=5,G75,0)</f>
        <v>0</v>
      </c>
      <c r="CA75" s="130">
        <v>1</v>
      </c>
      <c r="CB75" s="130">
        <v>0</v>
      </c>
      <c r="CZ75" s="97">
        <v>3.79E-3</v>
      </c>
    </row>
    <row r="76" spans="1:104" x14ac:dyDescent="0.2">
      <c r="A76" s="185">
        <v>49</v>
      </c>
      <c r="B76" s="186" t="s">
        <v>176</v>
      </c>
      <c r="C76" s="183" t="s">
        <v>187</v>
      </c>
      <c r="D76" s="184" t="s">
        <v>79</v>
      </c>
      <c r="E76" s="157">
        <v>9</v>
      </c>
      <c r="F76" s="157"/>
      <c r="G76" s="187">
        <f>E76*F76</f>
        <v>0</v>
      </c>
      <c r="O76" s="123">
        <v>2</v>
      </c>
      <c r="AA76" s="97">
        <v>1</v>
      </c>
      <c r="AB76" s="97">
        <v>0</v>
      </c>
      <c r="AC76" s="97">
        <v>0</v>
      </c>
      <c r="AZ76" s="97">
        <v>2</v>
      </c>
      <c r="BA76" s="97">
        <f>IF(AZ76=1,G76,0)</f>
        <v>0</v>
      </c>
      <c r="BB76" s="97">
        <f>IF(AZ76=2,G76,0)</f>
        <v>0</v>
      </c>
      <c r="BC76" s="97">
        <f>IF(AZ76=3,G76,0)</f>
        <v>0</v>
      </c>
      <c r="BD76" s="97">
        <f>IF(AZ76=4,G76,0)</f>
        <v>0</v>
      </c>
      <c r="BE76" s="97">
        <f>IF(AZ76=5,G76,0)</f>
        <v>0</v>
      </c>
      <c r="CA76" s="130">
        <v>1</v>
      </c>
      <c r="CB76" s="130">
        <v>0</v>
      </c>
      <c r="CZ76" s="97">
        <v>3.79E-3</v>
      </c>
    </row>
    <row r="77" spans="1:104" x14ac:dyDescent="0.2">
      <c r="A77" s="131"/>
      <c r="B77" s="132" t="s">
        <v>76</v>
      </c>
      <c r="C77" s="133" t="str">
        <f>CONCATENATE(B71," ",C71)</f>
        <v>764 Konstrukce klempířské</v>
      </c>
      <c r="D77" s="134"/>
      <c r="E77" s="135"/>
      <c r="F77" s="136"/>
      <c r="G77" s="137">
        <f>SUM(G71:G76)</f>
        <v>0</v>
      </c>
      <c r="O77" s="123">
        <v>4</v>
      </c>
      <c r="BA77" s="138">
        <f>SUM(BA71:BA76)</f>
        <v>0</v>
      </c>
      <c r="BB77" s="138">
        <f>SUM(BB71:BB76)</f>
        <v>0</v>
      </c>
      <c r="BC77" s="138">
        <f>SUM(BC71:BC76)</f>
        <v>0</v>
      </c>
      <c r="BD77" s="138">
        <f>SUM(BD71:BD76)</f>
        <v>0</v>
      </c>
      <c r="BE77" s="138">
        <f>SUM(BE71:BE76)</f>
        <v>0</v>
      </c>
    </row>
    <row r="78" spans="1:104" x14ac:dyDescent="0.2">
      <c r="A78" s="116" t="s">
        <v>68</v>
      </c>
      <c r="B78" s="117" t="s">
        <v>154</v>
      </c>
      <c r="C78" s="118" t="s">
        <v>155</v>
      </c>
      <c r="D78" s="119"/>
      <c r="E78" s="120"/>
      <c r="F78" s="120"/>
      <c r="G78" s="121"/>
      <c r="H78" s="122"/>
      <c r="I78" s="122"/>
      <c r="O78" s="123">
        <v>1</v>
      </c>
    </row>
    <row r="79" spans="1:104" ht="22.5" x14ac:dyDescent="0.2">
      <c r="A79" s="124">
        <v>50</v>
      </c>
      <c r="B79" s="125" t="s">
        <v>156</v>
      </c>
      <c r="C79" s="126" t="s">
        <v>174</v>
      </c>
      <c r="D79" s="127" t="s">
        <v>78</v>
      </c>
      <c r="E79" s="128">
        <v>40</v>
      </c>
      <c r="F79" s="128"/>
      <c r="G79" s="129">
        <f>E79*F79</f>
        <v>0</v>
      </c>
      <c r="O79" s="123">
        <v>2</v>
      </c>
      <c r="AA79" s="97">
        <v>12</v>
      </c>
      <c r="AB79" s="97">
        <v>0</v>
      </c>
      <c r="AC79" s="97">
        <v>36</v>
      </c>
      <c r="AZ79" s="97">
        <v>2</v>
      </c>
      <c r="BA79" s="97">
        <f>IF(AZ79=1,G79,0)</f>
        <v>0</v>
      </c>
      <c r="BB79" s="97">
        <f>IF(AZ79=2,G79,0)</f>
        <v>0</v>
      </c>
      <c r="BC79" s="97">
        <f>IF(AZ79=3,G79,0)</f>
        <v>0</v>
      </c>
      <c r="BD79" s="97">
        <f>IF(AZ79=4,G79,0)</f>
        <v>0</v>
      </c>
      <c r="BE79" s="97">
        <f>IF(AZ79=5,G79,0)</f>
        <v>0</v>
      </c>
      <c r="CA79" s="130">
        <v>12</v>
      </c>
      <c r="CB79" s="130">
        <v>0</v>
      </c>
      <c r="CZ79" s="97">
        <v>5.8E-4</v>
      </c>
    </row>
    <row r="80" spans="1:104" x14ac:dyDescent="0.2">
      <c r="A80" s="131"/>
      <c r="B80" s="132" t="s">
        <v>76</v>
      </c>
      <c r="C80" s="133" t="str">
        <f>CONCATENATE(B78," ",C78)</f>
        <v>783 Nátěry</v>
      </c>
      <c r="D80" s="134"/>
      <c r="E80" s="135"/>
      <c r="F80" s="136"/>
      <c r="G80" s="137">
        <f>SUM(G78:G79)</f>
        <v>0</v>
      </c>
      <c r="O80" s="123">
        <v>4</v>
      </c>
      <c r="BA80" s="138">
        <f>SUM(BA78:BA79)</f>
        <v>0</v>
      </c>
      <c r="BB80" s="138">
        <f>SUM(BB78:BB79)</f>
        <v>0</v>
      </c>
      <c r="BC80" s="138">
        <f>SUM(BC78:BC79)</f>
        <v>0</v>
      </c>
      <c r="BD80" s="138">
        <f>SUM(BD78:BD79)</f>
        <v>0</v>
      </c>
      <c r="BE80" s="138">
        <f>SUM(BE78:BE79)</f>
        <v>0</v>
      </c>
    </row>
    <row r="81" spans="1:104" x14ac:dyDescent="0.2">
      <c r="A81" s="116" t="s">
        <v>68</v>
      </c>
      <c r="B81" s="117" t="s">
        <v>157</v>
      </c>
      <c r="C81" s="118" t="s">
        <v>158</v>
      </c>
      <c r="D81" s="119"/>
      <c r="E81" s="120"/>
      <c r="F81" s="120"/>
      <c r="G81" s="121"/>
      <c r="H81" s="122"/>
      <c r="I81" s="122"/>
      <c r="O81" s="123">
        <v>1</v>
      </c>
    </row>
    <row r="82" spans="1:104" x14ac:dyDescent="0.2">
      <c r="A82" s="124">
        <v>51</v>
      </c>
      <c r="B82" s="125" t="s">
        <v>159</v>
      </c>
      <c r="C82" s="126" t="s">
        <v>160</v>
      </c>
      <c r="D82" s="127" t="s">
        <v>153</v>
      </c>
      <c r="E82" s="128">
        <v>1</v>
      </c>
      <c r="F82" s="128"/>
      <c r="G82" s="129">
        <f>E82*F82</f>
        <v>0</v>
      </c>
      <c r="O82" s="123">
        <v>2</v>
      </c>
      <c r="AA82" s="97">
        <v>12</v>
      </c>
      <c r="AB82" s="97">
        <v>0</v>
      </c>
      <c r="AC82" s="97">
        <v>65</v>
      </c>
      <c r="AZ82" s="97">
        <v>4</v>
      </c>
      <c r="BA82" s="97">
        <f>IF(AZ82=1,G82,0)</f>
        <v>0</v>
      </c>
      <c r="BB82" s="97">
        <f>IF(AZ82=2,G82,0)</f>
        <v>0</v>
      </c>
      <c r="BC82" s="97">
        <f>IF(AZ82=3,G82,0)</f>
        <v>0</v>
      </c>
      <c r="BD82" s="97">
        <f>IF(AZ82=4,G82,0)</f>
        <v>0</v>
      </c>
      <c r="BE82" s="97">
        <f>IF(AZ82=5,G82,0)</f>
        <v>0</v>
      </c>
      <c r="CA82" s="130">
        <v>12</v>
      </c>
      <c r="CB82" s="130">
        <v>0</v>
      </c>
      <c r="CZ82" s="97">
        <v>0</v>
      </c>
    </row>
    <row r="83" spans="1:104" x14ac:dyDescent="0.2">
      <c r="A83" s="124">
        <v>52</v>
      </c>
      <c r="B83" s="125" t="s">
        <v>159</v>
      </c>
      <c r="C83" s="126" t="s">
        <v>173</v>
      </c>
      <c r="D83" s="127" t="s">
        <v>77</v>
      </c>
      <c r="E83" s="128">
        <v>5</v>
      </c>
      <c r="F83" s="128"/>
      <c r="G83" s="129">
        <f>E83*F83</f>
        <v>0</v>
      </c>
      <c r="O83" s="123">
        <v>2</v>
      </c>
      <c r="AA83" s="97">
        <v>12</v>
      </c>
      <c r="AB83" s="97">
        <v>0</v>
      </c>
      <c r="AC83" s="97">
        <v>65</v>
      </c>
      <c r="AZ83" s="97">
        <v>4</v>
      </c>
      <c r="BA83" s="97">
        <f>IF(AZ83=1,G83,0)</f>
        <v>0</v>
      </c>
      <c r="BB83" s="97">
        <f>IF(AZ83=2,G83,0)</f>
        <v>0</v>
      </c>
      <c r="BC83" s="97">
        <f>IF(AZ83=3,G83,0)</f>
        <v>0</v>
      </c>
      <c r="BD83" s="97">
        <f>IF(AZ83=4,G83,0)</f>
        <v>0</v>
      </c>
      <c r="BE83" s="97">
        <f>IF(AZ83=5,G83,0)</f>
        <v>0</v>
      </c>
      <c r="CA83" s="130">
        <v>12</v>
      </c>
      <c r="CB83" s="130">
        <v>0</v>
      </c>
      <c r="CZ83" s="97">
        <v>0</v>
      </c>
    </row>
    <row r="84" spans="1:104" x14ac:dyDescent="0.2">
      <c r="A84" s="131"/>
      <c r="B84" s="132" t="s">
        <v>76</v>
      </c>
      <c r="C84" s="133" t="str">
        <f>CONCATENATE(B81," ",C81)</f>
        <v>M21 Elektromontáže</v>
      </c>
      <c r="D84" s="134"/>
      <c r="E84" s="135"/>
      <c r="F84" s="136"/>
      <c r="G84" s="137">
        <f>SUM(G81:G83)</f>
        <v>0</v>
      </c>
      <c r="O84" s="123">
        <v>4</v>
      </c>
      <c r="BA84" s="138">
        <f>SUM(BA81:BA83)</f>
        <v>0</v>
      </c>
      <c r="BB84" s="138">
        <f>SUM(BB81:BB83)</f>
        <v>0</v>
      </c>
      <c r="BC84" s="138">
        <f>SUM(BC81:BC83)</f>
        <v>0</v>
      </c>
      <c r="BD84" s="138">
        <f>SUM(BD81:BD83)</f>
        <v>0</v>
      </c>
      <c r="BE84" s="138">
        <f>SUM(BE81:BE83)</f>
        <v>0</v>
      </c>
    </row>
    <row r="85" spans="1:104" ht="13.5" thickBot="1" x14ac:dyDescent="0.25">
      <c r="E85" s="97"/>
    </row>
    <row r="86" spans="1:104" s="143" customFormat="1" ht="13.5" thickBot="1" x14ac:dyDescent="0.25">
      <c r="A86" s="140"/>
      <c r="B86" s="141" t="s">
        <v>189</v>
      </c>
      <c r="C86" s="141"/>
      <c r="D86" s="141"/>
      <c r="E86" s="141"/>
      <c r="F86" s="141"/>
      <c r="G86" s="142">
        <f>G13+G18+G32+G36+G41+G51+G54+G63+G66+G70+G77+G80+G84</f>
        <v>0</v>
      </c>
    </row>
    <row r="87" spans="1:104" s="143" customFormat="1" x14ac:dyDescent="0.2">
      <c r="A87" s="144"/>
      <c r="B87" s="144"/>
      <c r="C87" s="144"/>
      <c r="D87" s="144"/>
      <c r="E87" s="144"/>
      <c r="F87" s="144"/>
      <c r="G87" s="144"/>
    </row>
    <row r="88" spans="1:104" s="143" customFormat="1" x14ac:dyDescent="0.2">
      <c r="A88" s="144"/>
      <c r="B88" s="144"/>
      <c r="C88" s="144"/>
      <c r="D88" s="144"/>
      <c r="E88" s="144"/>
      <c r="F88" s="144"/>
      <c r="G88" s="144"/>
    </row>
    <row r="89" spans="1:104" x14ac:dyDescent="0.2">
      <c r="A89" s="145" t="s">
        <v>161</v>
      </c>
      <c r="E89" s="97"/>
    </row>
    <row r="90" spans="1:104" x14ac:dyDescent="0.2">
      <c r="A90" s="57" t="s">
        <v>25</v>
      </c>
      <c r="B90" s="89"/>
      <c r="C90" s="89"/>
      <c r="D90" s="89"/>
      <c r="E90" s="171"/>
      <c r="F90" s="172"/>
      <c r="G90" s="173"/>
    </row>
    <row r="91" spans="1:104" x14ac:dyDescent="0.2">
      <c r="A91" s="60" t="s">
        <v>28</v>
      </c>
      <c r="B91" s="55"/>
      <c r="C91" s="55"/>
      <c r="D91" s="55"/>
      <c r="E91" s="171"/>
      <c r="F91" s="172"/>
      <c r="G91" s="173"/>
    </row>
    <row r="92" spans="1:104" x14ac:dyDescent="0.2">
      <c r="A92" s="60" t="s">
        <v>31</v>
      </c>
      <c r="B92" s="55"/>
      <c r="C92" s="55"/>
      <c r="D92" s="55"/>
      <c r="E92" s="171"/>
      <c r="F92" s="172"/>
      <c r="G92" s="173"/>
    </row>
    <row r="93" spans="1:104" x14ac:dyDescent="0.2">
      <c r="A93" s="60" t="s">
        <v>34</v>
      </c>
      <c r="B93" s="55"/>
      <c r="C93" s="55"/>
      <c r="D93" s="55"/>
      <c r="E93" s="171"/>
      <c r="F93" s="172"/>
      <c r="G93" s="173"/>
    </row>
    <row r="94" spans="1:104" x14ac:dyDescent="0.2">
      <c r="A94" s="60" t="s">
        <v>36</v>
      </c>
      <c r="B94" s="55"/>
      <c r="C94" s="55"/>
      <c r="D94" s="55"/>
      <c r="E94" s="171"/>
      <c r="F94" s="172"/>
      <c r="G94" s="173"/>
    </row>
    <row r="95" spans="1:104" x14ac:dyDescent="0.2">
      <c r="A95" s="60" t="s">
        <v>37</v>
      </c>
      <c r="B95" s="55"/>
      <c r="C95" s="55"/>
      <c r="D95" s="55"/>
      <c r="E95" s="171"/>
      <c r="F95" s="172"/>
      <c r="G95" s="173"/>
    </row>
    <row r="96" spans="1:104" x14ac:dyDescent="0.2">
      <c r="A96" s="60" t="s">
        <v>39</v>
      </c>
      <c r="B96" s="55"/>
      <c r="C96" s="55"/>
      <c r="D96" s="55"/>
      <c r="E96" s="171"/>
      <c r="F96" s="172"/>
      <c r="G96" s="173"/>
    </row>
    <row r="97" spans="1:7" x14ac:dyDescent="0.2">
      <c r="A97" s="60" t="s">
        <v>41</v>
      </c>
      <c r="B97" s="55"/>
      <c r="C97" s="55"/>
      <c r="D97" s="55"/>
      <c r="E97" s="171"/>
      <c r="F97" s="172"/>
      <c r="G97" s="173"/>
    </row>
    <row r="98" spans="1:7" ht="13.5" thickBot="1" x14ac:dyDescent="0.25">
      <c r="E98" s="97"/>
    </row>
    <row r="99" spans="1:7" s="143" customFormat="1" ht="13.5" thickBot="1" x14ac:dyDescent="0.25">
      <c r="A99" s="140"/>
      <c r="B99" s="141" t="s">
        <v>190</v>
      </c>
      <c r="C99" s="141"/>
      <c r="D99" s="141"/>
      <c r="E99" s="141"/>
      <c r="F99" s="141"/>
      <c r="G99" s="142">
        <f>G86+E90+E91+E92+E93+E94+E95+E96+E97</f>
        <v>0</v>
      </c>
    </row>
    <row r="100" spans="1:7" x14ac:dyDescent="0.2">
      <c r="E100" s="97"/>
    </row>
    <row r="101" spans="1:7" x14ac:dyDescent="0.2">
      <c r="E101" s="97"/>
    </row>
    <row r="102" spans="1:7" x14ac:dyDescent="0.2">
      <c r="E102" s="97"/>
    </row>
    <row r="103" spans="1:7" x14ac:dyDescent="0.2">
      <c r="E103" s="97"/>
    </row>
    <row r="104" spans="1:7" x14ac:dyDescent="0.2">
      <c r="E104" s="97"/>
    </row>
    <row r="105" spans="1:7" x14ac:dyDescent="0.2">
      <c r="E105" s="97"/>
    </row>
    <row r="106" spans="1:7" x14ac:dyDescent="0.2">
      <c r="E106" s="97"/>
    </row>
    <row r="107" spans="1:7" x14ac:dyDescent="0.2">
      <c r="E107" s="97"/>
    </row>
    <row r="108" spans="1:7" x14ac:dyDescent="0.2">
      <c r="E108" s="97"/>
    </row>
    <row r="109" spans="1:7" x14ac:dyDescent="0.2">
      <c r="E109" s="97"/>
    </row>
    <row r="110" spans="1:7" x14ac:dyDescent="0.2">
      <c r="E110" s="97"/>
    </row>
    <row r="111" spans="1:7" x14ac:dyDescent="0.2">
      <c r="A111" s="139"/>
      <c r="B111" s="139"/>
      <c r="C111" s="139"/>
      <c r="D111" s="139"/>
      <c r="E111" s="139"/>
      <c r="F111" s="139"/>
      <c r="G111" s="139"/>
    </row>
    <row r="112" spans="1:7" x14ac:dyDescent="0.2">
      <c r="A112" s="139"/>
      <c r="B112" s="139"/>
      <c r="C112" s="139"/>
      <c r="D112" s="139"/>
      <c r="E112" s="139"/>
      <c r="F112" s="139"/>
      <c r="G112" s="139"/>
    </row>
    <row r="113" spans="1:7" x14ac:dyDescent="0.2">
      <c r="A113" s="139"/>
      <c r="B113" s="139"/>
      <c r="C113" s="139"/>
      <c r="D113" s="139"/>
      <c r="E113" s="139"/>
      <c r="F113" s="139"/>
      <c r="G113" s="139"/>
    </row>
    <row r="114" spans="1:7" x14ac:dyDescent="0.2">
      <c r="A114" s="139"/>
      <c r="B114" s="139"/>
      <c r="C114" s="139"/>
      <c r="D114" s="139"/>
      <c r="E114" s="139"/>
      <c r="F114" s="139"/>
      <c r="G114" s="139"/>
    </row>
    <row r="115" spans="1:7" x14ac:dyDescent="0.2">
      <c r="E115" s="97"/>
    </row>
    <row r="116" spans="1:7" x14ac:dyDescent="0.2">
      <c r="E116" s="97"/>
    </row>
    <row r="117" spans="1:7" x14ac:dyDescent="0.2">
      <c r="E117" s="97"/>
    </row>
    <row r="118" spans="1:7" x14ac:dyDescent="0.2">
      <c r="E118" s="97"/>
    </row>
    <row r="119" spans="1:7" x14ac:dyDescent="0.2">
      <c r="E119" s="97"/>
    </row>
    <row r="120" spans="1:7" x14ac:dyDescent="0.2">
      <c r="E120" s="97"/>
    </row>
    <row r="121" spans="1:7" x14ac:dyDescent="0.2">
      <c r="E121" s="97"/>
    </row>
    <row r="122" spans="1:7" x14ac:dyDescent="0.2">
      <c r="E122" s="97"/>
    </row>
    <row r="123" spans="1:7" x14ac:dyDescent="0.2">
      <c r="E123" s="97"/>
    </row>
    <row r="124" spans="1:7" x14ac:dyDescent="0.2">
      <c r="E124" s="97"/>
    </row>
    <row r="125" spans="1:7" x14ac:dyDescent="0.2">
      <c r="E125" s="97"/>
    </row>
    <row r="126" spans="1:7" x14ac:dyDescent="0.2">
      <c r="E126" s="97"/>
    </row>
    <row r="127" spans="1:7" x14ac:dyDescent="0.2">
      <c r="E127" s="97"/>
    </row>
    <row r="128" spans="1:7" x14ac:dyDescent="0.2">
      <c r="E128" s="97"/>
    </row>
    <row r="129" spans="5:5" x14ac:dyDescent="0.2">
      <c r="E129" s="97"/>
    </row>
    <row r="130" spans="5:5" x14ac:dyDescent="0.2">
      <c r="E130" s="97"/>
    </row>
    <row r="131" spans="5:5" x14ac:dyDescent="0.2">
      <c r="E131" s="97"/>
    </row>
    <row r="132" spans="5:5" x14ac:dyDescent="0.2">
      <c r="E132" s="97"/>
    </row>
    <row r="133" spans="5:5" x14ac:dyDescent="0.2">
      <c r="E133" s="97"/>
    </row>
    <row r="134" spans="5:5" x14ac:dyDescent="0.2">
      <c r="E134" s="97"/>
    </row>
    <row r="135" spans="5:5" x14ac:dyDescent="0.2">
      <c r="E135" s="97"/>
    </row>
    <row r="136" spans="5:5" x14ac:dyDescent="0.2">
      <c r="E136" s="97"/>
    </row>
    <row r="137" spans="5:5" x14ac:dyDescent="0.2">
      <c r="E137" s="97"/>
    </row>
    <row r="138" spans="5:5" x14ac:dyDescent="0.2">
      <c r="E138" s="97"/>
    </row>
    <row r="139" spans="5:5" x14ac:dyDescent="0.2">
      <c r="E139" s="97"/>
    </row>
    <row r="140" spans="5:5" x14ac:dyDescent="0.2">
      <c r="E140" s="97"/>
    </row>
    <row r="141" spans="5:5" x14ac:dyDescent="0.2">
      <c r="E141" s="97"/>
    </row>
    <row r="142" spans="5:5" x14ac:dyDescent="0.2">
      <c r="E142" s="97"/>
    </row>
    <row r="143" spans="5:5" x14ac:dyDescent="0.2">
      <c r="E143" s="97"/>
    </row>
    <row r="144" spans="5:5" x14ac:dyDescent="0.2">
      <c r="E144" s="97"/>
    </row>
    <row r="145" spans="1:7" x14ac:dyDescent="0.2">
      <c r="E145" s="97"/>
    </row>
    <row r="146" spans="1:7" x14ac:dyDescent="0.2">
      <c r="A146" s="146"/>
      <c r="B146" s="146"/>
    </row>
    <row r="147" spans="1:7" x14ac:dyDescent="0.2">
      <c r="A147" s="139"/>
      <c r="B147" s="139"/>
      <c r="C147" s="148"/>
      <c r="D147" s="148"/>
      <c r="E147" s="149"/>
      <c r="F147" s="148"/>
      <c r="G147" s="150"/>
    </row>
    <row r="148" spans="1:7" x14ac:dyDescent="0.2">
      <c r="A148" s="151"/>
      <c r="B148" s="151"/>
      <c r="C148" s="139"/>
      <c r="D148" s="139"/>
      <c r="E148" s="152"/>
      <c r="F148" s="139"/>
      <c r="G148" s="139"/>
    </row>
    <row r="149" spans="1:7" x14ac:dyDescent="0.2">
      <c r="A149" s="139"/>
      <c r="B149" s="139"/>
      <c r="C149" s="139"/>
      <c r="D149" s="139"/>
      <c r="E149" s="152"/>
      <c r="F149" s="139"/>
      <c r="G149" s="139"/>
    </row>
    <row r="150" spans="1:7" x14ac:dyDescent="0.2">
      <c r="A150" s="139"/>
      <c r="B150" s="139"/>
      <c r="C150" s="139"/>
      <c r="D150" s="139"/>
      <c r="E150" s="152"/>
      <c r="F150" s="139"/>
      <c r="G150" s="139"/>
    </row>
    <row r="151" spans="1:7" x14ac:dyDescent="0.2">
      <c r="A151" s="139"/>
      <c r="B151" s="139"/>
      <c r="C151" s="139"/>
      <c r="D151" s="139"/>
      <c r="E151" s="152"/>
      <c r="F151" s="139"/>
      <c r="G151" s="139"/>
    </row>
    <row r="152" spans="1:7" x14ac:dyDescent="0.2">
      <c r="A152" s="139"/>
      <c r="B152" s="139"/>
      <c r="C152" s="139"/>
      <c r="D152" s="139"/>
      <c r="E152" s="152"/>
      <c r="F152" s="139"/>
      <c r="G152" s="139"/>
    </row>
    <row r="153" spans="1:7" x14ac:dyDescent="0.2">
      <c r="A153" s="139"/>
      <c r="B153" s="139"/>
      <c r="C153" s="139"/>
      <c r="D153" s="139"/>
      <c r="E153" s="152"/>
      <c r="F153" s="139"/>
      <c r="G153" s="139"/>
    </row>
    <row r="154" spans="1:7" x14ac:dyDescent="0.2">
      <c r="A154" s="139"/>
      <c r="B154" s="139"/>
      <c r="C154" s="139"/>
      <c r="D154" s="139"/>
      <c r="E154" s="152"/>
      <c r="F154" s="139"/>
      <c r="G154" s="139"/>
    </row>
    <row r="155" spans="1:7" x14ac:dyDescent="0.2">
      <c r="A155" s="139"/>
      <c r="B155" s="139"/>
      <c r="C155" s="139"/>
      <c r="D155" s="139"/>
      <c r="E155" s="152"/>
      <c r="F155" s="139"/>
      <c r="G155" s="139"/>
    </row>
    <row r="156" spans="1:7" x14ac:dyDescent="0.2">
      <c r="A156" s="139"/>
      <c r="B156" s="139"/>
      <c r="C156" s="139"/>
      <c r="D156" s="139"/>
      <c r="E156" s="152"/>
      <c r="F156" s="139"/>
      <c r="G156" s="139"/>
    </row>
    <row r="157" spans="1:7" x14ac:dyDescent="0.2">
      <c r="A157" s="139"/>
      <c r="B157" s="139"/>
      <c r="C157" s="139"/>
      <c r="D157" s="139"/>
      <c r="E157" s="152"/>
      <c r="F157" s="139"/>
      <c r="G157" s="139"/>
    </row>
    <row r="158" spans="1:7" x14ac:dyDescent="0.2">
      <c r="A158" s="139"/>
      <c r="B158" s="139"/>
      <c r="C158" s="139"/>
      <c r="D158" s="139"/>
      <c r="E158" s="152"/>
      <c r="F158" s="139"/>
      <c r="G158" s="139"/>
    </row>
    <row r="159" spans="1:7" x14ac:dyDescent="0.2">
      <c r="A159" s="139"/>
      <c r="B159" s="139"/>
      <c r="C159" s="139"/>
      <c r="D159" s="139"/>
      <c r="E159" s="152"/>
      <c r="F159" s="139"/>
      <c r="G159" s="139"/>
    </row>
    <row r="160" spans="1:7" x14ac:dyDescent="0.2">
      <c r="A160" s="139"/>
      <c r="B160" s="139"/>
      <c r="C160" s="139"/>
      <c r="D160" s="139"/>
      <c r="E160" s="152"/>
      <c r="F160" s="139"/>
      <c r="G160" s="139"/>
    </row>
  </sheetData>
  <mergeCells count="12">
    <mergeCell ref="E97:G97"/>
    <mergeCell ref="A1:G1"/>
    <mergeCell ref="A3:B3"/>
    <mergeCell ref="A4:B4"/>
    <mergeCell ref="E4:G4"/>
    <mergeCell ref="E96:G96"/>
    <mergeCell ref="E90:G90"/>
    <mergeCell ref="E91:G91"/>
    <mergeCell ref="E92:G92"/>
    <mergeCell ref="E93:G93"/>
    <mergeCell ref="E94:G94"/>
    <mergeCell ref="E95:G95"/>
  </mergeCells>
  <hyperlinks>
    <hyperlink ref="C49" r:id="rId1" tooltip="Vložit do rozpočtu" display="C:\Stavitel\Page\LOADER.exe 101603"/>
  </hyperlinks>
  <pageMargins left="0.7" right="0.7" top="0.78740157499999996" bottom="0.78740157499999996" header="0.3" footer="0.3"/>
  <pageSetup paperSize="9" scale="92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Krycí list</vt:lpstr>
      <vt:lpstr>Položky</vt:lpstr>
      <vt:lpstr>List3</vt:lpstr>
      <vt:lpstr>Položky!Oblast_tisku</vt:lpstr>
      <vt:lpstr>PocetMJ</vt:lpstr>
      <vt:lpstr>Projektant</vt:lpstr>
      <vt:lpstr>SazbaDPH1</vt:lpstr>
      <vt:lpstr>SazbaDPH2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Dvorakova</cp:lastModifiedBy>
  <cp:lastPrinted>2017-01-31T07:38:28Z</cp:lastPrinted>
  <dcterms:created xsi:type="dcterms:W3CDTF">2017-01-14T15:53:48Z</dcterms:created>
  <dcterms:modified xsi:type="dcterms:W3CDTF">2017-02-08T14:07:47Z</dcterms:modified>
</cp:coreProperties>
</file>