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7-201 Opravy MU 2017\Projekt\02-RMU-Oprava střešní krytiny-Komenského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2 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v Pol'!$A$1:$V$135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125" i="12" l="1"/>
  <c r="F40" i="1" s="1"/>
  <c r="G8" i="12"/>
  <c r="M8" i="12" s="1"/>
  <c r="I8" i="12"/>
  <c r="K8" i="12"/>
  <c r="K7" i="12" s="1"/>
  <c r="O8" i="12"/>
  <c r="Q8" i="12"/>
  <c r="U8" i="12"/>
  <c r="U7" i="12" s="1"/>
  <c r="G10" i="12"/>
  <c r="I10" i="12"/>
  <c r="K10" i="12"/>
  <c r="M10" i="12"/>
  <c r="O10" i="12"/>
  <c r="Q10" i="12"/>
  <c r="U10" i="12"/>
  <c r="G13" i="12"/>
  <c r="G7" i="12" s="1"/>
  <c r="I49" i="1" s="1"/>
  <c r="I16" i="1" s="1"/>
  <c r="I13" i="12"/>
  <c r="K13" i="12"/>
  <c r="O13" i="12"/>
  <c r="Q13" i="12"/>
  <c r="U13" i="12"/>
  <c r="G15" i="12"/>
  <c r="M15" i="12" s="1"/>
  <c r="I15" i="12"/>
  <c r="I7" i="12" s="1"/>
  <c r="K15" i="12"/>
  <c r="O15" i="12"/>
  <c r="Q15" i="12"/>
  <c r="U15" i="12"/>
  <c r="G17" i="12"/>
  <c r="M17" i="12" s="1"/>
  <c r="I17" i="12"/>
  <c r="K17" i="12"/>
  <c r="O17" i="12"/>
  <c r="Q17" i="12"/>
  <c r="U17" i="12"/>
  <c r="G20" i="12"/>
  <c r="I50" i="1" s="1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U21" i="12"/>
  <c r="U20" i="12" s="1"/>
  <c r="G23" i="12"/>
  <c r="I51" i="1" s="1"/>
  <c r="M23" i="12"/>
  <c r="Q23" i="12"/>
  <c r="G24" i="12"/>
  <c r="I24" i="12"/>
  <c r="I23" i="12" s="1"/>
  <c r="K24" i="12"/>
  <c r="K23" i="12" s="1"/>
  <c r="M24" i="12"/>
  <c r="O24" i="12"/>
  <c r="O23" i="12" s="1"/>
  <c r="Q24" i="12"/>
  <c r="U24" i="12"/>
  <c r="U23" i="12" s="1"/>
  <c r="K25" i="12"/>
  <c r="G26" i="12"/>
  <c r="G25" i="12" s="1"/>
  <c r="I52" i="1" s="1"/>
  <c r="I26" i="12"/>
  <c r="K26" i="12"/>
  <c r="O26" i="12"/>
  <c r="O25" i="12" s="1"/>
  <c r="Q26" i="12"/>
  <c r="Q25" i="12" s="1"/>
  <c r="U26" i="12"/>
  <c r="U25" i="12" s="1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4" i="12"/>
  <c r="M34" i="12" s="1"/>
  <c r="I34" i="12"/>
  <c r="K34" i="12"/>
  <c r="O34" i="12"/>
  <c r="Q34" i="12"/>
  <c r="U34" i="12"/>
  <c r="G39" i="12"/>
  <c r="I39" i="12"/>
  <c r="K39" i="12"/>
  <c r="M39" i="12"/>
  <c r="O39" i="12"/>
  <c r="Q39" i="12"/>
  <c r="U39" i="12"/>
  <c r="G41" i="12"/>
  <c r="M41" i="12" s="1"/>
  <c r="I41" i="12"/>
  <c r="K41" i="12"/>
  <c r="O41" i="12"/>
  <c r="Q41" i="12"/>
  <c r="U41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0" i="12"/>
  <c r="I60" i="12"/>
  <c r="K60" i="12"/>
  <c r="M60" i="12"/>
  <c r="O60" i="12"/>
  <c r="Q60" i="12"/>
  <c r="U60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6" i="12"/>
  <c r="M76" i="12" s="1"/>
  <c r="I76" i="12"/>
  <c r="K76" i="12"/>
  <c r="O76" i="12"/>
  <c r="Q76" i="12"/>
  <c r="U76" i="12"/>
  <c r="G78" i="12"/>
  <c r="I78" i="12"/>
  <c r="K78" i="12"/>
  <c r="M78" i="12"/>
  <c r="O78" i="12"/>
  <c r="Q78" i="12"/>
  <c r="U78" i="12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4" i="12"/>
  <c r="M84" i="12" s="1"/>
  <c r="I84" i="12"/>
  <c r="K84" i="12"/>
  <c r="O84" i="12"/>
  <c r="Q84" i="12"/>
  <c r="U84" i="12"/>
  <c r="G86" i="12"/>
  <c r="M86" i="12" s="1"/>
  <c r="I86" i="12"/>
  <c r="K86" i="12"/>
  <c r="O86" i="12"/>
  <c r="Q86" i="12"/>
  <c r="U86" i="12"/>
  <c r="G89" i="12"/>
  <c r="M89" i="12" s="1"/>
  <c r="I89" i="12"/>
  <c r="K89" i="12"/>
  <c r="O89" i="12"/>
  <c r="Q89" i="12"/>
  <c r="U89" i="12"/>
  <c r="G93" i="12"/>
  <c r="M93" i="12" s="1"/>
  <c r="I93" i="12"/>
  <c r="K93" i="12"/>
  <c r="O93" i="12"/>
  <c r="Q93" i="12"/>
  <c r="U93" i="12"/>
  <c r="G95" i="12"/>
  <c r="I95" i="12"/>
  <c r="K95" i="12"/>
  <c r="M95" i="12"/>
  <c r="O95" i="12"/>
  <c r="Q95" i="12"/>
  <c r="U95" i="12"/>
  <c r="G113" i="12"/>
  <c r="I113" i="12"/>
  <c r="K113" i="12"/>
  <c r="M113" i="12"/>
  <c r="O113" i="12"/>
  <c r="Q113" i="12"/>
  <c r="U113" i="12"/>
  <c r="G115" i="12"/>
  <c r="M115" i="12" s="1"/>
  <c r="I115" i="12"/>
  <c r="K115" i="12"/>
  <c r="O115" i="12"/>
  <c r="Q115" i="12"/>
  <c r="U115" i="12"/>
  <c r="G117" i="12"/>
  <c r="M117" i="12" s="1"/>
  <c r="I117" i="12"/>
  <c r="K117" i="12"/>
  <c r="O117" i="12"/>
  <c r="Q117" i="12"/>
  <c r="U117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I121" i="12"/>
  <c r="K121" i="12"/>
  <c r="M121" i="12"/>
  <c r="O121" i="12"/>
  <c r="Q121" i="12"/>
  <c r="U121" i="12"/>
  <c r="G123" i="12"/>
  <c r="M123" i="12" s="1"/>
  <c r="M122" i="12" s="1"/>
  <c r="I123" i="12"/>
  <c r="I122" i="12" s="1"/>
  <c r="K123" i="12"/>
  <c r="K122" i="12" s="1"/>
  <c r="O123" i="12"/>
  <c r="O122" i="12" s="1"/>
  <c r="Q123" i="12"/>
  <c r="Q122" i="12" s="1"/>
  <c r="U123" i="12"/>
  <c r="U122" i="12" s="1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U30" i="12" l="1"/>
  <c r="Q30" i="12"/>
  <c r="I30" i="12"/>
  <c r="F41" i="1"/>
  <c r="K30" i="12"/>
  <c r="G30" i="12"/>
  <c r="I53" i="1" s="1"/>
  <c r="I17" i="1" s="1"/>
  <c r="I21" i="1" s="1"/>
  <c r="Q7" i="12"/>
  <c r="O7" i="12"/>
  <c r="AF125" i="12"/>
  <c r="F39" i="1"/>
  <c r="F42" i="1" s="1"/>
  <c r="G23" i="1" s="1"/>
  <c r="G24" i="1" s="1"/>
  <c r="I25" i="12"/>
  <c r="O30" i="12"/>
  <c r="G122" i="12"/>
  <c r="I54" i="1" s="1"/>
  <c r="I19" i="1" s="1"/>
  <c r="M30" i="12"/>
  <c r="M26" i="12"/>
  <c r="M25" i="12" s="1"/>
  <c r="M13" i="12"/>
  <c r="M7" i="12" s="1"/>
  <c r="G40" i="1" l="1"/>
  <c r="H40" i="1" s="1"/>
  <c r="I40" i="1" s="1"/>
  <c r="G41" i="1"/>
  <c r="H41" i="1" s="1"/>
  <c r="I41" i="1" s="1"/>
  <c r="G39" i="1"/>
  <c r="G125" i="12"/>
  <c r="I55" i="1"/>
  <c r="J49" i="1" s="1"/>
  <c r="J51" i="1" l="1"/>
  <c r="J52" i="1"/>
  <c r="H39" i="1"/>
  <c r="G42" i="1"/>
  <c r="J54" i="1"/>
  <c r="J53" i="1"/>
  <c r="J50" i="1"/>
  <c r="J55" i="1" s="1"/>
  <c r="G25" i="1" l="1"/>
  <c r="G28" i="1"/>
  <c r="I39" i="1"/>
  <c r="I42" i="1" s="1"/>
  <c r="H42" i="1"/>
  <c r="J40" i="1" l="1"/>
  <c r="J41" i="1"/>
  <c r="J39" i="1"/>
  <c r="J42" i="1" s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<sst xmlns="http://schemas.openxmlformats.org/spreadsheetml/2006/main" count="559" uniqueCount="257">
  <si>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</si>
  <si>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</si>
  <si>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</si>
  <si>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</si>
  <si>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</si>
  <si>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</si>
  <si>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</si>
  <si>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</si>
  <si>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</si>
  <si>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</si>
  <si>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</si>
  <si>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</si>
  <si>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</si>
  <si>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</si>
  <si>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</si>
  <si>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</si>
  <si>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</si>
  <si>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</si>
  <si>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</si>
  <si>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</si>
  <si>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</si>
  <si>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</si>
  <si>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</si>
  <si>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</si>
  <si>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</si>
  <si>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</si>
  <si>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</si>
  <si>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</si>
  <si>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</si>
  <si>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</si>
  <si>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</si>
  <si>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</si>
  <si>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</si>
  <si>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</si>
  <si>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</si>
  <si>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</si>
  <si>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</si>
  <si>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</si>
  <si>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</si>
  <si>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</si>
  <si>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</si>
  <si>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</si>
  <si>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</si>
  <si>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(RMU) KOMENSKÉHO NÁM. 2, BRNO</t>
  </si>
  <si>
    <t>02</t>
  </si>
  <si>
    <t>(RMU) VÝMĚNA STŘEŠNÍ KRYTINY DVORNÍ ČÁST STŘECHY</t>
  </si>
  <si>
    <t>Objekt:</t>
  </si>
  <si>
    <t>Rozpočet:</t>
  </si>
  <si>
    <t>Z 17-201</t>
  </si>
  <si>
    <t>Opravy MU 2017</t>
  </si>
  <si>
    <t>Stavba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</si>
  <si>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</si>
  <si>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</si>
  <si>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</si>
  <si>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</si>
  <si>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</si>
  <si>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</si>
  <si>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</si>
  <si>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</si>
  <si>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</si>
  <si>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</si>
  <si>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762</t>
  </si>
  <si>
    <t>Konstrukce tesařské</t>
  </si>
  <si>
    <t>764</t>
  </si>
  <si>
    <t>Konstrukce klempířské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</si>
  <si>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</si>
  <si>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</si>
  <si>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</si>
  <si>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</si>
  <si>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</si>
  <si>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</si>
  <si>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</si>
  <si>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</si>
  <si>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</si>
  <si>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</si>
  <si>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</si>
  <si>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</si>
  <si>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</si>
  <si>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</si>
  <si>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</si>
  <si>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</si>
  <si>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</si>
  <si>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</si>
  <si>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</si>
  <si>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</si>
  <si>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</si>
  <si>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</si>
  <si>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</si>
  <si>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</si>
  <si>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</si>
  <si>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</si>
  <si>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</si>
  <si>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941955003R00</t>
  </si>
  <si>
    <t>Lešení lehké pomocné, výška podlahy do 2,5 m</t>
  </si>
  <si>
    <t>m2</t>
  </si>
  <si>
    <t>800-3</t>
  </si>
  <si>
    <t>RTS 17/ I</t>
  </si>
  <si>
    <t>POL1_</t>
  </si>
  <si>
    <t>10 : 2*2*10</t>
  </si>
  <si>
    <t>VV</t>
  </si>
  <si>
    <t>944945013R00</t>
  </si>
  <si>
    <t>Montáž záchytné stříšky H 4,5 m, šířky nad 2 m</t>
  </si>
  <si>
    <t>m</t>
  </si>
  <si>
    <t>vstup : 30</t>
  </si>
  <si>
    <t>boční vchod : 22</t>
  </si>
  <si>
    <t>945931101R00</t>
  </si>
  <si>
    <t>Zřízení horolezeckého úvazu pro práci ve výškách</t>
  </si>
  <si>
    <t>kus</t>
  </si>
  <si>
    <t>9+4</t>
  </si>
  <si>
    <t>949941101R00</t>
  </si>
  <si>
    <t>Výsuvná šplhací plošina, motorický zdvih, H40 m</t>
  </si>
  <si>
    <t>den</t>
  </si>
  <si>
    <t>POL1_1</t>
  </si>
  <si>
    <t>14</t>
  </si>
  <si>
    <t>619991011U0X</t>
  </si>
  <si>
    <t>Dočasné zakrytí konstrukcí fólie+páska+hranoly+zátěž, PE folie</t>
  </si>
  <si>
    <t>Vlastní</t>
  </si>
  <si>
    <t>4*10+2*25+1*31</t>
  </si>
  <si>
    <t>demontáže : 40</t>
  </si>
  <si>
    <t>952901111R00</t>
  </si>
  <si>
    <t>Vyčištění budov o výšce podlaží do 4 m</t>
  </si>
  <si>
    <t>801-1</t>
  </si>
  <si>
    <t>65,5*4+6*10</t>
  </si>
  <si>
    <t>999281111R00</t>
  </si>
  <si>
    <t>Přesun hmot pro opravy a údržbu do výšky 25 m</t>
  </si>
  <si>
    <t>t</t>
  </si>
  <si>
    <t>801-4</t>
  </si>
  <si>
    <t>POL7_</t>
  </si>
  <si>
    <t>762341210RT2</t>
  </si>
  <si>
    <t>Montáž bednění střech rovných, prkna hrubá na sraz, včetně dodávky řeziva, prkna tl. 24 mm</t>
  </si>
  <si>
    <t>800-762</t>
  </si>
  <si>
    <t>12 : 3,5</t>
  </si>
  <si>
    <t>lokální upravy : 15</t>
  </si>
  <si>
    <t>998762103R00</t>
  </si>
  <si>
    <t>Přesun hmot pro tesařské konstrukce, výšky do 24 m</t>
  </si>
  <si>
    <t>764211232R00</t>
  </si>
  <si>
    <t>Krytina hladká z Cu šablon do 0,5 m2, sklon do 45°, šablony z z demontované krytiny, kotvení přes podložky</t>
  </si>
  <si>
    <t>800-764</t>
  </si>
  <si>
    <t>15 (S) : 121</t>
  </si>
  <si>
    <t>15 (V) : 238</t>
  </si>
  <si>
    <t>764211242RT1</t>
  </si>
  <si>
    <t>Krytina hladká z Cu, svitky š. 670mm, sklon do 45°, plocha nad 25 m2, kotvení přes podložky</t>
  </si>
  <si>
    <t xml:space="preserve">16 : </t>
  </si>
  <si>
    <t>Položka pořadí 27 : 787.00000</t>
  </si>
  <si>
    <t xml:space="preserve">odpočet plochy šablon (15) : </t>
  </si>
  <si>
    <t>Položka pořadí 10 : 359.00000*-1</t>
  </si>
  <si>
    <t>764224280R00</t>
  </si>
  <si>
    <t>Oplechování Cu,okapů ze segm. nad 0,5 m, rš 500 mm</t>
  </si>
  <si>
    <t>11 : 65,5</t>
  </si>
  <si>
    <t>764265220R00</t>
  </si>
  <si>
    <t>Střešní poklopy z Cu, krytina hladká, 60 x 60 cm</t>
  </si>
  <si>
    <t>10 : 10</t>
  </si>
  <si>
    <t>764265291R00</t>
  </si>
  <si>
    <t>Montáž poklopu střešního Cu, krytina hladká</t>
  </si>
  <si>
    <t>764292251R00</t>
  </si>
  <si>
    <t>Úžlabí z Cu plechu, rš 660 mm, dilatační</t>
  </si>
  <si>
    <t>01 : 95,5</t>
  </si>
  <si>
    <t>764292271R00</t>
  </si>
  <si>
    <t>Úžlabí z Cu plechu, rš 900 mm, dilatační</t>
  </si>
  <si>
    <t>02 : 25,2</t>
  </si>
  <si>
    <t>764293220R00</t>
  </si>
  <si>
    <t>Hřeben střechy z Cu plechu, rš 330 mm</t>
  </si>
  <si>
    <t>04 : 19,5*2</t>
  </si>
  <si>
    <t>05 : 3,6</t>
  </si>
  <si>
    <t>764293230R00</t>
  </si>
  <si>
    <t>Hřeben střechy z Cu plechu, rš 400 mm</t>
  </si>
  <si>
    <t>03 : 32,7</t>
  </si>
  <si>
    <t>764294220R00</t>
  </si>
  <si>
    <t>Podkladní pás z Cu plechu, rš 200 mm</t>
  </si>
  <si>
    <t>07 : 25,5</t>
  </si>
  <si>
    <t>764294230R00</t>
  </si>
  <si>
    <t>Podkladní pás z Cu plechu, rš 250 mm</t>
  </si>
  <si>
    <t>764295210R00</t>
  </si>
  <si>
    <t>Střešní dilatace z Cu, jednodílná, do rš 140 mm, vč. napojení okolní krytiny dřev. hranolu</t>
  </si>
  <si>
    <t>13 : 15,6</t>
  </si>
  <si>
    <t>764296230R00</t>
  </si>
  <si>
    <t>Dilatační lišta připojovací z Cu plechu, rš 120 mm</t>
  </si>
  <si>
    <t>06 : 46,9</t>
  </si>
  <si>
    <t>764510220R00</t>
  </si>
  <si>
    <t>Oplechování  okapů včetně rohů z Cu, rš 140 mm</t>
  </si>
  <si>
    <t>764530220RT2</t>
  </si>
  <si>
    <t>Oplechování zdí z Cu plechu, rš 330 mm, kotvení</t>
  </si>
  <si>
    <t>08 : 26,1</t>
  </si>
  <si>
    <t>764530240R00</t>
  </si>
  <si>
    <t>Oplechování zdí z Cu plechu, rš 500 mm</t>
  </si>
  <si>
    <t>08 : 2*26,1</t>
  </si>
  <si>
    <t>764554292R00</t>
  </si>
  <si>
    <t>Montáž zděře Cu kruhové, úprava kotlíku</t>
  </si>
  <si>
    <t>svod : 5</t>
  </si>
  <si>
    <t>764312832R00</t>
  </si>
  <si>
    <t>Demont. krytiny, tab.2 x 0,67 m, nad 25 m2, do 45°</t>
  </si>
  <si>
    <t>S : 344</t>
  </si>
  <si>
    <t>V : 261</t>
  </si>
  <si>
    <t>J : 182</t>
  </si>
  <si>
    <t>764322851R00</t>
  </si>
  <si>
    <t>Demontáž oplechování okapů, rš 660 mm, do 45°</t>
  </si>
  <si>
    <t>764339821R00</t>
  </si>
  <si>
    <t>Demontáž lemov. komínů v hřeb. vln. kryt, do 45°</t>
  </si>
  <si>
    <t>06 : 0,6*46,9</t>
  </si>
  <si>
    <t>764341832R00</t>
  </si>
  <si>
    <t>Demontáž lemov. trub D 150 mm, vln. kryt. do 45°</t>
  </si>
  <si>
    <t>09 : 1</t>
  </si>
  <si>
    <t>764343882R00</t>
  </si>
  <si>
    <t>Demontáž lem. trub ze 2 dílů, D do 1000 mm, do 45°</t>
  </si>
  <si>
    <t>07 : 14</t>
  </si>
  <si>
    <t>764362812R00</t>
  </si>
  <si>
    <t>Demontáž střešního okna, hladká krytina, nad 45°</t>
  </si>
  <si>
    <t>764392851R00</t>
  </si>
  <si>
    <t>Demontáž úžlabí, rš 660 mm, sklon do 45°</t>
  </si>
  <si>
    <t>764393831R00</t>
  </si>
  <si>
    <t>Demontáž hřebene střechy, rš do 400 mm, do 45°</t>
  </si>
  <si>
    <t>04 : 19,5</t>
  </si>
  <si>
    <t>764395841R00</t>
  </si>
  <si>
    <t>Demontáž střešní dilatace, rš 500 mm, do 45°</t>
  </si>
  <si>
    <t>765799313RO9</t>
  </si>
  <si>
    <t>Montáž fólie na bednění přibitím, přelepení spojů, difúzní pojistná strukturovaná folie, prořez 5%</t>
  </si>
  <si>
    <t>800-765</t>
  </si>
  <si>
    <t>01 : 0,8*107</t>
  </si>
  <si>
    <t>02 : 1,0*37</t>
  </si>
  <si>
    <t>03 : 0,5*33</t>
  </si>
  <si>
    <t>04 : 1,0*19,5</t>
  </si>
  <si>
    <t>05 : 0,5*3,6</t>
  </si>
  <si>
    <t>06 : 0,4*59,6</t>
  </si>
  <si>
    <t>07 : 0,3*27</t>
  </si>
  <si>
    <t>08 : 0,8*26</t>
  </si>
  <si>
    <t>09 : 1,5*1</t>
  </si>
  <si>
    <t>10 : 2,0*10</t>
  </si>
  <si>
    <t>11 : 1,2*65,5</t>
  </si>
  <si>
    <t>Mezisoučet</t>
  </si>
  <si>
    <t/>
  </si>
  <si>
    <t xml:space="preserve">00 : </t>
  </si>
  <si>
    <t>prořez 5% : 0,05</t>
  </si>
  <si>
    <t>764255203RT2X</t>
  </si>
  <si>
    <t>Žlaby z Cu plechu nástřešní oblé, rš 660 mm, opětovná montáž</t>
  </si>
  <si>
    <t>764353841R0X</t>
  </si>
  <si>
    <t>Demontáž žlabů nadříms.v hácích, rš 500 mm, do 45°, pro opětovnou montáž</t>
  </si>
  <si>
    <t>55347009RX</t>
  </si>
  <si>
    <t>Manžeta dilatační Cu+ dilat. klobouček</t>
  </si>
  <si>
    <t>POL3_</t>
  </si>
  <si>
    <t>998764103R00</t>
  </si>
  <si>
    <t>Přesun hmot pro klempířské konstr., výšky do 24 m</t>
  </si>
  <si>
    <t>764900020RAX</t>
  </si>
  <si>
    <t>Svislé přemístění ze 5. NP, vnitrostaveništní přem.30 m, odvoz na skládku do16km, vč. poplatků za uložení</t>
  </si>
  <si>
    <t xml:space="preserve">t     </t>
  </si>
  <si>
    <t>POL8_</t>
  </si>
  <si>
    <t>764900020RAY</t>
  </si>
  <si>
    <t>Příplatek za ztíženou demontáž pro zpětné použití prvků</t>
  </si>
  <si>
    <t>005121 R</t>
  </si>
  <si>
    <t>Zařízení staveniště, vč. zabezpečení staveniště a BOZP</t>
  </si>
  <si>
    <t>Soubor</t>
  </si>
  <si>
    <t>800-0</t>
  </si>
  <si>
    <t>POL99_8</t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</si>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</sst>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14" sqref="G14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18" t="s">
        <v>41</v>
      </c>
      <c r="B2" s="218"/>
      <c r="C2" s="218"/>
      <c r="D2" s="218"/>
      <c r="E2" s="218"/>
      <c r="F2" s="218"/>
      <c r="G2" s="218"/>
    </row>
    <row r="4" spans="1:7" ht="163.5" customHeight="1" x14ac:dyDescent="0.2">
      <c r="A4" s="219" t="s">
        <v>256</v>
      </c>
      <c r="B4" s="219"/>
      <c r="C4" s="219"/>
      <c r="D4" s="219"/>
      <c r="E4" s="219"/>
      <c r="F4" s="219"/>
      <c r="G4" s="219"/>
    </row>
  </sheetData>
  <sheetProtection algorithmName="SHA-512" hashValue="nu4fUV9AByameUJb5MlJHgOxEALzH5qsdiED016vfLguAkHCRaxwD3TcT+iE2Y9ivV+wpTytWHRtVLuV2EZhBw==" saltValue="AFKSJ3CytNY033mO/Hje+A==" spinCount="100000" sheet="1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43" t="s">
        <v>4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">
      <c r="A2" s="4"/>
      <c r="B2" s="82" t="s">
        <v>24</v>
      </c>
      <c r="C2" s="83"/>
      <c r="D2" s="84" t="s">
        <v>48</v>
      </c>
      <c r="E2" s="84" t="s">
        <v>49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46</v>
      </c>
      <c r="C3" s="83"/>
      <c r="D3" s="89" t="s">
        <v>44</v>
      </c>
      <c r="E3" s="89" t="s">
        <v>45</v>
      </c>
      <c r="F3" s="90"/>
      <c r="G3" s="90"/>
      <c r="H3" s="83"/>
      <c r="I3" s="91"/>
      <c r="J3" s="92"/>
    </row>
    <row r="4" spans="1:15" ht="23.25" customHeight="1" x14ac:dyDescent="0.2">
      <c r="A4" s="81">
        <v>1902</v>
      </c>
      <c r="B4" s="93" t="s">
        <v>47</v>
      </c>
      <c r="C4" s="94"/>
      <c r="D4" s="95" t="s">
        <v>12</v>
      </c>
      <c r="E4" s="95" t="s">
        <v>43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6"/>
      <c r="E11" s="236"/>
      <c r="F11" s="236"/>
      <c r="G11" s="236"/>
      <c r="H11" s="28" t="s">
        <v>42</v>
      </c>
      <c r="I11" s="100"/>
      <c r="J11" s="11"/>
    </row>
    <row r="12" spans="1:15" ht="15.75" customHeight="1" x14ac:dyDescent="0.2">
      <c r="A12" s="4"/>
      <c r="B12" s="42"/>
      <c r="C12" s="26"/>
      <c r="D12" s="241"/>
      <c r="E12" s="241"/>
      <c r="F12" s="241"/>
      <c r="G12" s="241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42"/>
      <c r="E13" s="242"/>
      <c r="F13" s="242"/>
      <c r="G13" s="242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5"/>
      <c r="F15" s="235"/>
      <c r="G15" s="237"/>
      <c r="H15" s="237"/>
      <c r="I15" s="237" t="s">
        <v>31</v>
      </c>
      <c r="J15" s="238"/>
    </row>
    <row r="16" spans="1:15" ht="23.25" customHeight="1" x14ac:dyDescent="0.2">
      <c r="A16" s="160" t="s">
        <v>26</v>
      </c>
      <c r="B16" s="58" t="s">
        <v>26</v>
      </c>
      <c r="C16" s="59"/>
      <c r="D16" s="60"/>
      <c r="E16" s="239"/>
      <c r="F16" s="240"/>
      <c r="G16" s="239"/>
      <c r="H16" s="240"/>
      <c r="I16" s="239">
        <f>SUMIF(F49:F54,A16,I49:I54)+SUMIF(F49:F54,"PSU",I49:I54)</f>
        <v>0</v>
      </c>
      <c r="J16" s="252"/>
    </row>
    <row r="17" spans="1:10" ht="23.25" customHeight="1" x14ac:dyDescent="0.2">
      <c r="A17" s="160" t="s">
        <v>27</v>
      </c>
      <c r="B17" s="58" t="s">
        <v>27</v>
      </c>
      <c r="C17" s="59"/>
      <c r="D17" s="60"/>
      <c r="E17" s="239"/>
      <c r="F17" s="240"/>
      <c r="G17" s="239"/>
      <c r="H17" s="240"/>
      <c r="I17" s="239">
        <f>SUMIF(F49:F54,A17,I49:I54)</f>
        <v>0</v>
      </c>
      <c r="J17" s="252"/>
    </row>
    <row r="18" spans="1:10" ht="23.25" customHeight="1" x14ac:dyDescent="0.2">
      <c r="A18" s="160" t="s">
        <v>28</v>
      </c>
      <c r="B18" s="58" t="s">
        <v>28</v>
      </c>
      <c r="C18" s="59"/>
      <c r="D18" s="60"/>
      <c r="E18" s="239"/>
      <c r="F18" s="240"/>
      <c r="G18" s="239"/>
      <c r="H18" s="240"/>
      <c r="I18" s="239">
        <f>SUMIF(F49:F54,A18,I49:I54)</f>
        <v>0</v>
      </c>
      <c r="J18" s="252"/>
    </row>
    <row r="19" spans="1:10" ht="23.25" customHeight="1" x14ac:dyDescent="0.2">
      <c r="A19" s="160" t="s">
        <v>65</v>
      </c>
      <c r="B19" s="58" t="s">
        <v>29</v>
      </c>
      <c r="C19" s="59"/>
      <c r="D19" s="60"/>
      <c r="E19" s="239"/>
      <c r="F19" s="240"/>
      <c r="G19" s="239"/>
      <c r="H19" s="240"/>
      <c r="I19" s="239">
        <f>SUMIF(F49:F54,A19,I49:I54)</f>
        <v>0</v>
      </c>
      <c r="J19" s="252"/>
    </row>
    <row r="20" spans="1:10" ht="23.25" customHeight="1" x14ac:dyDescent="0.2">
      <c r="A20" s="160" t="s">
        <v>66</v>
      </c>
      <c r="B20" s="58" t="s">
        <v>30</v>
      </c>
      <c r="C20" s="59"/>
      <c r="D20" s="60"/>
      <c r="E20" s="239"/>
      <c r="F20" s="240"/>
      <c r="G20" s="239"/>
      <c r="H20" s="240"/>
      <c r="I20" s="239">
        <f>SUMIF(F49:F54,A20,I49:I54)</f>
        <v>0</v>
      </c>
      <c r="J20" s="252"/>
    </row>
    <row r="21" spans="1:10" ht="23.25" customHeight="1" x14ac:dyDescent="0.2">
      <c r="A21" s="4"/>
      <c r="B21" s="75" t="s">
        <v>31</v>
      </c>
      <c r="C21" s="76"/>
      <c r="D21" s="77"/>
      <c r="E21" s="253"/>
      <c r="F21" s="254"/>
      <c r="G21" s="253"/>
      <c r="H21" s="254"/>
      <c r="I21" s="253">
        <f>SUM(I16:J20)</f>
        <v>0</v>
      </c>
      <c r="J21" s="259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50">
        <f>ZakladDPHSniVypocet</f>
        <v>0</v>
      </c>
      <c r="H23" s="251"/>
      <c r="I23" s="251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57">
        <f>ZakladDPHSni*SazbaDPH1/100</f>
        <v>0</v>
      </c>
      <c r="H24" s="258"/>
      <c r="I24" s="258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50">
        <f>ZakladDPHZaklVypocet</f>
        <v>0</v>
      </c>
      <c r="H25" s="251"/>
      <c r="I25" s="251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6">
        <f>ZakladDPHZakl*SazbaDPH2/100</f>
        <v>0</v>
      </c>
      <c r="H26" s="247"/>
      <c r="I26" s="247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48">
        <f>0</f>
        <v>0</v>
      </c>
      <c r="H27" s="248"/>
      <c r="I27" s="248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55">
        <f>ZakladDPHSniVypocet+ZakladDPHZaklVypocet</f>
        <v>0</v>
      </c>
      <c r="H28" s="255"/>
      <c r="I28" s="255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49">
        <f>ZakladDPHSni+DPHSni+ZakladDPHZakl+DPHZakl+Zaokrouhleni</f>
        <v>0</v>
      </c>
      <c r="H29" s="249"/>
      <c r="I29" s="249"/>
      <c r="J29" s="13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/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56" t="s">
        <v>2</v>
      </c>
      <c r="E35" s="256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50</v>
      </c>
      <c r="C39" s="224"/>
      <c r="D39" s="225"/>
      <c r="E39" s="225"/>
      <c r="F39" s="120">
        <f>'02 v Pol'!AE125</f>
        <v>0</v>
      </c>
      <c r="G39" s="121">
        <f>'02 v Pol'!AF125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44</v>
      </c>
      <c r="C40" s="226" t="s">
        <v>45</v>
      </c>
      <c r="D40" s="227"/>
      <c r="E40" s="227"/>
      <c r="F40" s="123">
        <f>'02 v Pol'!AE125</f>
        <v>0</v>
      </c>
      <c r="G40" s="124">
        <f>'02 v Pol'!AF125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12</v>
      </c>
      <c r="C41" s="228" t="s">
        <v>43</v>
      </c>
      <c r="D41" s="229"/>
      <c r="E41" s="229"/>
      <c r="F41" s="125">
        <f>'02 v Pol'!AE125</f>
        <v>0</v>
      </c>
      <c r="G41" s="126">
        <f>'02 v Pol'!AF125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30" t="s">
        <v>51</v>
      </c>
      <c r="C42" s="231"/>
      <c r="D42" s="231"/>
      <c r="E42" s="232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53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54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6" t="s">
        <v>55</v>
      </c>
      <c r="C49" s="233" t="s">
        <v>56</v>
      </c>
      <c r="D49" s="234"/>
      <c r="E49" s="234"/>
      <c r="F49" s="152" t="s">
        <v>26</v>
      </c>
      <c r="G49" s="153"/>
      <c r="H49" s="153"/>
      <c r="I49" s="153">
        <f>'02 v Pol'!G7</f>
        <v>0</v>
      </c>
      <c r="J49" s="148" t="str">
        <f>IF(I55=0,"",I49/I55*100)</f>
        <v/>
      </c>
    </row>
    <row r="50" spans="1:10" ht="25.5" customHeight="1" x14ac:dyDescent="0.2">
      <c r="A50" s="138"/>
      <c r="B50" s="140" t="s">
        <v>57</v>
      </c>
      <c r="C50" s="220" t="s">
        <v>58</v>
      </c>
      <c r="D50" s="221"/>
      <c r="E50" s="221"/>
      <c r="F50" s="154" t="s">
        <v>26</v>
      </c>
      <c r="G50" s="155"/>
      <c r="H50" s="155"/>
      <c r="I50" s="155">
        <f>'02 v Pol'!G20</f>
        <v>0</v>
      </c>
      <c r="J50" s="149" t="str">
        <f>IF(I55=0,"",I50/I55*100)</f>
        <v/>
      </c>
    </row>
    <row r="51" spans="1:10" ht="25.5" customHeight="1" x14ac:dyDescent="0.2">
      <c r="A51" s="138"/>
      <c r="B51" s="140" t="s">
        <v>59</v>
      </c>
      <c r="C51" s="220" t="s">
        <v>60</v>
      </c>
      <c r="D51" s="221"/>
      <c r="E51" s="221"/>
      <c r="F51" s="154" t="s">
        <v>26</v>
      </c>
      <c r="G51" s="155"/>
      <c r="H51" s="155"/>
      <c r="I51" s="155">
        <f>'02 v Pol'!G23</f>
        <v>0</v>
      </c>
      <c r="J51" s="149" t="str">
        <f>IF(I55=0,"",I51/I55*100)</f>
        <v/>
      </c>
    </row>
    <row r="52" spans="1:10" ht="25.5" customHeight="1" x14ac:dyDescent="0.2">
      <c r="A52" s="138"/>
      <c r="B52" s="140" t="s">
        <v>61</v>
      </c>
      <c r="C52" s="220" t="s">
        <v>62</v>
      </c>
      <c r="D52" s="221"/>
      <c r="E52" s="221"/>
      <c r="F52" s="154" t="s">
        <v>27</v>
      </c>
      <c r="G52" s="155"/>
      <c r="H52" s="155"/>
      <c r="I52" s="155">
        <f>'02 v Pol'!G25</f>
        <v>0</v>
      </c>
      <c r="J52" s="149" t="str">
        <f>IF(I55=0,"",I52/I55*100)</f>
        <v/>
      </c>
    </row>
    <row r="53" spans="1:10" ht="25.5" customHeight="1" x14ac:dyDescent="0.2">
      <c r="A53" s="138"/>
      <c r="B53" s="140" t="s">
        <v>63</v>
      </c>
      <c r="C53" s="220" t="s">
        <v>64</v>
      </c>
      <c r="D53" s="221"/>
      <c r="E53" s="221"/>
      <c r="F53" s="154" t="s">
        <v>27</v>
      </c>
      <c r="G53" s="155"/>
      <c r="H53" s="155"/>
      <c r="I53" s="155">
        <f>'02 v Pol'!G30</f>
        <v>0</v>
      </c>
      <c r="J53" s="149" t="str">
        <f>IF(I55=0,"",I53/I55*100)</f>
        <v/>
      </c>
    </row>
    <row r="54" spans="1:10" ht="25.5" customHeight="1" x14ac:dyDescent="0.2">
      <c r="A54" s="138"/>
      <c r="B54" s="147" t="s">
        <v>65</v>
      </c>
      <c r="C54" s="222" t="s">
        <v>29</v>
      </c>
      <c r="D54" s="223"/>
      <c r="E54" s="223"/>
      <c r="F54" s="156" t="s">
        <v>65</v>
      </c>
      <c r="G54" s="157"/>
      <c r="H54" s="157"/>
      <c r="I54" s="157">
        <f>'02 v Pol'!G122</f>
        <v>0</v>
      </c>
      <c r="J54" s="150" t="str">
        <f>IF(I55=0,"",I54/I55*100)</f>
        <v/>
      </c>
    </row>
    <row r="55" spans="1:10" ht="25.5" customHeight="1" x14ac:dyDescent="0.2">
      <c r="A55" s="139"/>
      <c r="B55" s="143" t="s">
        <v>1</v>
      </c>
      <c r="C55" s="143"/>
      <c r="D55" s="144"/>
      <c r="E55" s="144"/>
      <c r="F55" s="158"/>
      <c r="G55" s="159"/>
      <c r="H55" s="159"/>
      <c r="I55" s="159">
        <f>SUM(I49:I54)</f>
        <v>0</v>
      </c>
      <c r="J55" s="151">
        <f>SUM(J49:J54)</f>
        <v>0</v>
      </c>
    </row>
    <row r="56" spans="1:10" x14ac:dyDescent="0.2">
      <c r="F56" s="103"/>
      <c r="G56" s="102"/>
      <c r="H56" s="103"/>
      <c r="I56" s="102"/>
      <c r="J56" s="104"/>
    </row>
    <row r="57" spans="1:10" x14ac:dyDescent="0.2">
      <c r="F57" s="103"/>
      <c r="G57" s="102"/>
      <c r="H57" s="103"/>
      <c r="I57" s="102"/>
      <c r="J57" s="104"/>
    </row>
    <row r="58" spans="1:10" x14ac:dyDescent="0.2">
      <c r="F58" s="103"/>
      <c r="G58" s="102"/>
      <c r="H58" s="103"/>
      <c r="I58" s="102"/>
      <c r="J58" s="104"/>
    </row>
  </sheetData>
  <sheetProtection algorithmName="SHA-512" hashValue="yN/l71M214naJpkEfvLQN7uGo8LRds/+cjrmlqd30wcX8Vd4V9JP/jURlNxndsEq1C/mus+aZCSk0xE2d5ws5A==" saltValue="qY0eL7Kdkb103SvPVHNN7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0" t="s">
        <v>7</v>
      </c>
      <c r="B1" s="260"/>
      <c r="C1" s="261"/>
      <c r="D1" s="260"/>
      <c r="E1" s="260"/>
      <c r="F1" s="260"/>
      <c r="G1" s="260"/>
    </row>
    <row r="2" spans="1:7" ht="24.95" customHeight="1" x14ac:dyDescent="0.2">
      <c r="A2" s="80" t="s">
        <v>8</v>
      </c>
      <c r="B2" s="79"/>
      <c r="C2" s="262"/>
      <c r="D2" s="262"/>
      <c r="E2" s="262"/>
      <c r="F2" s="262"/>
      <c r="G2" s="263"/>
    </row>
    <row r="3" spans="1:7" ht="24.95" customHeight="1" x14ac:dyDescent="0.2">
      <c r="A3" s="80" t="s">
        <v>9</v>
      </c>
      <c r="B3" s="79"/>
      <c r="C3" s="262"/>
      <c r="D3" s="262"/>
      <c r="E3" s="262"/>
      <c r="F3" s="262"/>
      <c r="G3" s="263"/>
    </row>
    <row r="4" spans="1:7" ht="24.95" customHeight="1" x14ac:dyDescent="0.2">
      <c r="A4" s="80" t="s">
        <v>10</v>
      </c>
      <c r="B4" s="79"/>
      <c r="C4" s="262"/>
      <c r="D4" s="262"/>
      <c r="E4" s="262"/>
      <c r="F4" s="262"/>
      <c r="G4" s="263"/>
    </row>
    <row r="5" spans="1:7" x14ac:dyDescent="0.2">
      <c r="B5" s="7"/>
      <c r="C5" s="8"/>
      <c r="D5" s="9"/>
    </row>
  </sheetData>
  <sheetProtection algorithmName="SHA-512" hashValue="3jmY/T9yGs+zNZRRfRg4G7FFHeiUx3Ld8J3D1TbIIq0FpKVwXellh3PJ1E0AVJoxmNohB/qBgLSjpdIsvUTYEw==" saltValue="exqVd2cW2Cc0Z2hYdT4mt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16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4" t="s">
        <v>7</v>
      </c>
      <c r="B1" s="264"/>
      <c r="C1" s="264"/>
      <c r="D1" s="264"/>
      <c r="E1" s="264"/>
      <c r="F1" s="264"/>
      <c r="G1" s="264"/>
      <c r="AG1" t="s">
        <v>67</v>
      </c>
    </row>
    <row r="2" spans="1:60" ht="24.95" customHeight="1" x14ac:dyDescent="0.2">
      <c r="A2" s="162" t="s">
        <v>8</v>
      </c>
      <c r="B2" s="79" t="s">
        <v>48</v>
      </c>
      <c r="C2" s="265" t="s">
        <v>49</v>
      </c>
      <c r="D2" s="266"/>
      <c r="E2" s="266"/>
      <c r="F2" s="266"/>
      <c r="G2" s="267"/>
      <c r="AG2" t="s">
        <v>68</v>
      </c>
    </row>
    <row r="3" spans="1:60" ht="24.95" customHeight="1" x14ac:dyDescent="0.2">
      <c r="A3" s="162" t="s">
        <v>9</v>
      </c>
      <c r="B3" s="79" t="s">
        <v>44</v>
      </c>
      <c r="C3" s="265" t="s">
        <v>45</v>
      </c>
      <c r="D3" s="266"/>
      <c r="E3" s="266"/>
      <c r="F3" s="266"/>
      <c r="G3" s="267"/>
      <c r="AC3" s="101" t="s">
        <v>68</v>
      </c>
      <c r="AG3" t="s">
        <v>69</v>
      </c>
    </row>
    <row r="4" spans="1:60" ht="24.95" customHeight="1" x14ac:dyDescent="0.2">
      <c r="A4" s="163" t="s">
        <v>10</v>
      </c>
      <c r="B4" s="164" t="s">
        <v>12</v>
      </c>
      <c r="C4" s="268" t="s">
        <v>43</v>
      </c>
      <c r="D4" s="269"/>
      <c r="E4" s="269"/>
      <c r="F4" s="269"/>
      <c r="G4" s="270"/>
      <c r="AG4" t="s">
        <v>70</v>
      </c>
    </row>
    <row r="5" spans="1:60" x14ac:dyDescent="0.2">
      <c r="D5" s="161"/>
    </row>
    <row r="6" spans="1:60" ht="38.25" x14ac:dyDescent="0.2">
      <c r="A6" s="170" t="s">
        <v>71</v>
      </c>
      <c r="B6" s="168" t="s">
        <v>72</v>
      </c>
      <c r="C6" s="168" t="s">
        <v>73</v>
      </c>
      <c r="D6" s="169" t="s">
        <v>74</v>
      </c>
      <c r="E6" s="170" t="s">
        <v>75</v>
      </c>
      <c r="F6" s="165" t="s">
        <v>76</v>
      </c>
      <c r="G6" s="170" t="s">
        <v>31</v>
      </c>
      <c r="H6" s="171" t="s">
        <v>32</v>
      </c>
      <c r="I6" s="171" t="s">
        <v>77</v>
      </c>
      <c r="J6" s="171" t="s">
        <v>33</v>
      </c>
      <c r="K6" s="171" t="s">
        <v>78</v>
      </c>
      <c r="L6" s="171" t="s">
        <v>79</v>
      </c>
      <c r="M6" s="171" t="s">
        <v>80</v>
      </c>
      <c r="N6" s="171" t="s">
        <v>81</v>
      </c>
      <c r="O6" s="171" t="s">
        <v>82</v>
      </c>
      <c r="P6" s="171" t="s">
        <v>83</v>
      </c>
      <c r="Q6" s="171" t="s">
        <v>84</v>
      </c>
      <c r="R6" s="171" t="s">
        <v>85</v>
      </c>
      <c r="S6" s="171" t="s">
        <v>86</v>
      </c>
      <c r="T6" s="171" t="s">
        <v>87</v>
      </c>
      <c r="U6" s="171" t="s">
        <v>88</v>
      </c>
      <c r="V6" s="171" t="s">
        <v>89</v>
      </c>
    </row>
    <row r="7" spans="1:60" x14ac:dyDescent="0.2">
      <c r="A7" s="172" t="s">
        <v>90</v>
      </c>
      <c r="B7" s="174" t="s">
        <v>55</v>
      </c>
      <c r="C7" s="175" t="s">
        <v>56</v>
      </c>
      <c r="D7" s="176"/>
      <c r="E7" s="184"/>
      <c r="F7" s="190"/>
      <c r="G7" s="190">
        <f>SUMIF(AG8:AG19,"&lt;&gt;NOR",G8:G19)</f>
        <v>0</v>
      </c>
      <c r="H7" s="190"/>
      <c r="I7" s="190">
        <f>SUM(I8:I19)</f>
        <v>0</v>
      </c>
      <c r="J7" s="190"/>
      <c r="K7" s="190">
        <f>SUM(K8:K19)</f>
        <v>0</v>
      </c>
      <c r="L7" s="190"/>
      <c r="M7" s="190">
        <f>SUM(M8:M19)</f>
        <v>0</v>
      </c>
      <c r="N7" s="190"/>
      <c r="O7" s="190">
        <f>SUM(O8:O19)</f>
        <v>1.58</v>
      </c>
      <c r="P7" s="190"/>
      <c r="Q7" s="190">
        <f>SUM(Q8:Q19)</f>
        <v>0</v>
      </c>
      <c r="R7" s="190"/>
      <c r="S7" s="190"/>
      <c r="T7" s="190"/>
      <c r="U7" s="191">
        <f>SUM(U8:U19)</f>
        <v>74.83</v>
      </c>
      <c r="V7" s="190"/>
      <c r="AG7" t="s">
        <v>91</v>
      </c>
    </row>
    <row r="8" spans="1:60" outlineLevel="1" x14ac:dyDescent="0.2">
      <c r="A8" s="167">
        <v>1</v>
      </c>
      <c r="B8" s="177" t="s">
        <v>92</v>
      </c>
      <c r="C8" s="209" t="s">
        <v>93</v>
      </c>
      <c r="D8" s="179" t="s">
        <v>94</v>
      </c>
      <c r="E8" s="185">
        <v>40</v>
      </c>
      <c r="F8" s="192"/>
      <c r="G8" s="193">
        <f>ROUND(E8*F8,2)</f>
        <v>0</v>
      </c>
      <c r="H8" s="192"/>
      <c r="I8" s="193">
        <f>ROUND(E8*H8,2)</f>
        <v>0</v>
      </c>
      <c r="J8" s="192"/>
      <c r="K8" s="193">
        <f>ROUND(E8*J8,2)</f>
        <v>0</v>
      </c>
      <c r="L8" s="193">
        <v>21</v>
      </c>
      <c r="M8" s="193">
        <f>G8*(1+L8/100)</f>
        <v>0</v>
      </c>
      <c r="N8" s="193">
        <v>5.9199999999999999E-3</v>
      </c>
      <c r="O8" s="193">
        <f>ROUND(E8*N8,2)</f>
        <v>0.24</v>
      </c>
      <c r="P8" s="193">
        <v>0</v>
      </c>
      <c r="Q8" s="193">
        <f>ROUND(E8*P8,2)</f>
        <v>0</v>
      </c>
      <c r="R8" s="193" t="s">
        <v>95</v>
      </c>
      <c r="S8" s="193" t="s">
        <v>96</v>
      </c>
      <c r="T8" s="193">
        <v>0.26</v>
      </c>
      <c r="U8" s="194">
        <f>ROUND(E8*T8,2)</f>
        <v>10.4</v>
      </c>
      <c r="V8" s="193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97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210" t="s">
        <v>98</v>
      </c>
      <c r="D9" s="180"/>
      <c r="E9" s="186">
        <v>40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4"/>
      <c r="V9" s="193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99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2</v>
      </c>
      <c r="B10" s="177" t="s">
        <v>100</v>
      </c>
      <c r="C10" s="209" t="s">
        <v>101</v>
      </c>
      <c r="D10" s="179" t="s">
        <v>102</v>
      </c>
      <c r="E10" s="185">
        <v>52</v>
      </c>
      <c r="F10" s="192"/>
      <c r="G10" s="193">
        <f>ROUND(E10*F10,2)</f>
        <v>0</v>
      </c>
      <c r="H10" s="192"/>
      <c r="I10" s="193">
        <f>ROUND(E10*H10,2)</f>
        <v>0</v>
      </c>
      <c r="J10" s="192"/>
      <c r="K10" s="193">
        <f>ROUND(E10*J10,2)</f>
        <v>0</v>
      </c>
      <c r="L10" s="193">
        <v>21</v>
      </c>
      <c r="M10" s="193">
        <f>G10*(1+L10/100)</f>
        <v>0</v>
      </c>
      <c r="N10" s="193">
        <v>2.4819999999999998E-2</v>
      </c>
      <c r="O10" s="193">
        <f>ROUND(E10*N10,2)</f>
        <v>1.29</v>
      </c>
      <c r="P10" s="193">
        <v>0</v>
      </c>
      <c r="Q10" s="193">
        <f>ROUND(E10*P10,2)</f>
        <v>0</v>
      </c>
      <c r="R10" s="193" t="s">
        <v>95</v>
      </c>
      <c r="S10" s="193" t="s">
        <v>96</v>
      </c>
      <c r="T10" s="193">
        <v>0.23899999999999999</v>
      </c>
      <c r="U10" s="194">
        <f>ROUND(E10*T10,2)</f>
        <v>12.43</v>
      </c>
      <c r="V10" s="193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 t="s">
        <v>97</v>
      </c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/>
      <c r="B11" s="177"/>
      <c r="C11" s="210" t="s">
        <v>103</v>
      </c>
      <c r="D11" s="180"/>
      <c r="E11" s="186">
        <v>30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193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99</v>
      </c>
      <c r="AH11" s="166">
        <v>0</v>
      </c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7"/>
      <c r="C12" s="210" t="s">
        <v>104</v>
      </c>
      <c r="D12" s="180"/>
      <c r="E12" s="186">
        <v>22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4"/>
      <c r="V12" s="193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99</v>
      </c>
      <c r="AH12" s="166"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>
        <v>3</v>
      </c>
      <c r="B13" s="177" t="s">
        <v>105</v>
      </c>
      <c r="C13" s="209" t="s">
        <v>106</v>
      </c>
      <c r="D13" s="179" t="s">
        <v>107</v>
      </c>
      <c r="E13" s="185">
        <v>13</v>
      </c>
      <c r="F13" s="192"/>
      <c r="G13" s="193">
        <f>ROUND(E13*F13,2)</f>
        <v>0</v>
      </c>
      <c r="H13" s="192"/>
      <c r="I13" s="193">
        <f>ROUND(E13*H13,2)</f>
        <v>0</v>
      </c>
      <c r="J13" s="192"/>
      <c r="K13" s="193">
        <f>ROUND(E13*J13,2)</f>
        <v>0</v>
      </c>
      <c r="L13" s="193">
        <v>21</v>
      </c>
      <c r="M13" s="193">
        <f>G13*(1+L13/100)</f>
        <v>0</v>
      </c>
      <c r="N13" s="193">
        <v>5.9999999999999995E-4</v>
      </c>
      <c r="O13" s="193">
        <f>ROUND(E13*N13,2)</f>
        <v>0.01</v>
      </c>
      <c r="P13" s="193">
        <v>0</v>
      </c>
      <c r="Q13" s="193">
        <f>ROUND(E13*P13,2)</f>
        <v>0</v>
      </c>
      <c r="R13" s="193" t="s">
        <v>95</v>
      </c>
      <c r="S13" s="193" t="s">
        <v>96</v>
      </c>
      <c r="T13" s="193">
        <v>4</v>
      </c>
      <c r="U13" s="194">
        <f>ROUND(E13*T13,2)</f>
        <v>52</v>
      </c>
      <c r="V13" s="193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 t="s">
        <v>97</v>
      </c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210" t="s">
        <v>108</v>
      </c>
      <c r="D14" s="180"/>
      <c r="E14" s="186">
        <v>13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4"/>
      <c r="V14" s="193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99</v>
      </c>
      <c r="AH14" s="166">
        <v>0</v>
      </c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4</v>
      </c>
      <c r="B15" s="177" t="s">
        <v>109</v>
      </c>
      <c r="C15" s="209" t="s">
        <v>110</v>
      </c>
      <c r="D15" s="179" t="s">
        <v>111</v>
      </c>
      <c r="E15" s="185">
        <v>14</v>
      </c>
      <c r="F15" s="192"/>
      <c r="G15" s="193">
        <f>ROUND(E15*F15,2)</f>
        <v>0</v>
      </c>
      <c r="H15" s="192"/>
      <c r="I15" s="193">
        <f>ROUND(E15*H15,2)</f>
        <v>0</v>
      </c>
      <c r="J15" s="192"/>
      <c r="K15" s="193">
        <f>ROUND(E15*J15,2)</f>
        <v>0</v>
      </c>
      <c r="L15" s="193">
        <v>21</v>
      </c>
      <c r="M15" s="193">
        <f>G15*(1+L15/100)</f>
        <v>0</v>
      </c>
      <c r="N15" s="193">
        <v>0</v>
      </c>
      <c r="O15" s="193">
        <f>ROUND(E15*N15,2)</f>
        <v>0</v>
      </c>
      <c r="P15" s="193">
        <v>0</v>
      </c>
      <c r="Q15" s="193">
        <f>ROUND(E15*P15,2)</f>
        <v>0</v>
      </c>
      <c r="R15" s="193" t="s">
        <v>95</v>
      </c>
      <c r="S15" s="193" t="s">
        <v>96</v>
      </c>
      <c r="T15" s="193">
        <v>0</v>
      </c>
      <c r="U15" s="194">
        <f>ROUND(E15*T15,2)</f>
        <v>0</v>
      </c>
      <c r="V15" s="193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112</v>
      </c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/>
      <c r="B16" s="177"/>
      <c r="C16" s="210" t="s">
        <v>113</v>
      </c>
      <c r="D16" s="180"/>
      <c r="E16" s="186">
        <v>14</v>
      </c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4"/>
      <c r="V16" s="193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 t="s">
        <v>99</v>
      </c>
      <c r="AH16" s="166">
        <v>0</v>
      </c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ht="22.5" outlineLevel="1" x14ac:dyDescent="0.2">
      <c r="A17" s="167">
        <v>5</v>
      </c>
      <c r="B17" s="177" t="s">
        <v>114</v>
      </c>
      <c r="C17" s="209" t="s">
        <v>115</v>
      </c>
      <c r="D17" s="179" t="s">
        <v>94</v>
      </c>
      <c r="E17" s="185">
        <v>161</v>
      </c>
      <c r="F17" s="192"/>
      <c r="G17" s="193">
        <f>ROUND(E17*F17,2)</f>
        <v>0</v>
      </c>
      <c r="H17" s="192"/>
      <c r="I17" s="193">
        <f>ROUND(E17*H17,2)</f>
        <v>0</v>
      </c>
      <c r="J17" s="192"/>
      <c r="K17" s="193">
        <f>ROUND(E17*J17,2)</f>
        <v>0</v>
      </c>
      <c r="L17" s="193">
        <v>21</v>
      </c>
      <c r="M17" s="193">
        <f>G17*(1+L17/100)</f>
        <v>0</v>
      </c>
      <c r="N17" s="193">
        <v>2.4000000000000001E-4</v>
      </c>
      <c r="O17" s="193">
        <f>ROUND(E17*N17,2)</f>
        <v>0.04</v>
      </c>
      <c r="P17" s="193">
        <v>0</v>
      </c>
      <c r="Q17" s="193">
        <f>ROUND(E17*P17,2)</f>
        <v>0</v>
      </c>
      <c r="R17" s="193"/>
      <c r="S17" s="193" t="s">
        <v>116</v>
      </c>
      <c r="T17" s="193">
        <v>0</v>
      </c>
      <c r="U17" s="194">
        <f>ROUND(E17*T17,2)</f>
        <v>0</v>
      </c>
      <c r="V17" s="193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112</v>
      </c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/>
      <c r="B18" s="177"/>
      <c r="C18" s="210" t="s">
        <v>117</v>
      </c>
      <c r="D18" s="180"/>
      <c r="E18" s="186">
        <v>121</v>
      </c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4"/>
      <c r="V18" s="193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99</v>
      </c>
      <c r="AH18" s="166">
        <v>0</v>
      </c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7"/>
      <c r="C19" s="210" t="s">
        <v>118</v>
      </c>
      <c r="D19" s="180"/>
      <c r="E19" s="186">
        <v>40</v>
      </c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4"/>
      <c r="V19" s="193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99</v>
      </c>
      <c r="AH19" s="166"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ht="25.5" x14ac:dyDescent="0.2">
      <c r="A20" s="173" t="s">
        <v>90</v>
      </c>
      <c r="B20" s="178" t="s">
        <v>57</v>
      </c>
      <c r="C20" s="211" t="s">
        <v>58</v>
      </c>
      <c r="D20" s="181"/>
      <c r="E20" s="187"/>
      <c r="F20" s="195"/>
      <c r="G20" s="195">
        <f>SUMIF(AG21:AG22,"&lt;&gt;NOR",G21:G22)</f>
        <v>0</v>
      </c>
      <c r="H20" s="195"/>
      <c r="I20" s="195">
        <f>SUM(I21:I22)</f>
        <v>0</v>
      </c>
      <c r="J20" s="195"/>
      <c r="K20" s="195">
        <f>SUM(K21:K22)</f>
        <v>0</v>
      </c>
      <c r="L20" s="195"/>
      <c r="M20" s="195">
        <f>SUM(M21:M22)</f>
        <v>0</v>
      </c>
      <c r="N20" s="195"/>
      <c r="O20" s="195">
        <f>SUM(O21:O22)</f>
        <v>0.01</v>
      </c>
      <c r="P20" s="195"/>
      <c r="Q20" s="195">
        <f>SUM(Q21:Q22)</f>
        <v>0</v>
      </c>
      <c r="R20" s="195"/>
      <c r="S20" s="195"/>
      <c r="T20" s="195"/>
      <c r="U20" s="196">
        <f>SUM(U21:U22)</f>
        <v>99.18</v>
      </c>
      <c r="V20" s="195"/>
      <c r="AG20" t="s">
        <v>91</v>
      </c>
    </row>
    <row r="21" spans="1:60" outlineLevel="1" x14ac:dyDescent="0.2">
      <c r="A21" s="167">
        <v>6</v>
      </c>
      <c r="B21" s="177" t="s">
        <v>119</v>
      </c>
      <c r="C21" s="209" t="s">
        <v>120</v>
      </c>
      <c r="D21" s="179" t="s">
        <v>94</v>
      </c>
      <c r="E21" s="185">
        <v>322</v>
      </c>
      <c r="F21" s="192"/>
      <c r="G21" s="193">
        <f>ROUND(E21*F21,2)</f>
        <v>0</v>
      </c>
      <c r="H21" s="192"/>
      <c r="I21" s="193">
        <f>ROUND(E21*H21,2)</f>
        <v>0</v>
      </c>
      <c r="J21" s="192"/>
      <c r="K21" s="193">
        <f>ROUND(E21*J21,2)</f>
        <v>0</v>
      </c>
      <c r="L21" s="193">
        <v>21</v>
      </c>
      <c r="M21" s="193">
        <f>G21*(1+L21/100)</f>
        <v>0</v>
      </c>
      <c r="N21" s="193">
        <v>4.0000000000000003E-5</v>
      </c>
      <c r="O21" s="193">
        <f>ROUND(E21*N21,2)</f>
        <v>0.01</v>
      </c>
      <c r="P21" s="193">
        <v>0</v>
      </c>
      <c r="Q21" s="193">
        <f>ROUND(E21*P21,2)</f>
        <v>0</v>
      </c>
      <c r="R21" s="193" t="s">
        <v>121</v>
      </c>
      <c r="S21" s="193" t="s">
        <v>96</v>
      </c>
      <c r="T21" s="193">
        <v>0.308</v>
      </c>
      <c r="U21" s="194">
        <f>ROUND(E21*T21,2)</f>
        <v>99.18</v>
      </c>
      <c r="V21" s="193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97</v>
      </c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7"/>
      <c r="C22" s="210" t="s">
        <v>122</v>
      </c>
      <c r="D22" s="180"/>
      <c r="E22" s="186">
        <v>322</v>
      </c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4"/>
      <c r="V22" s="193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99</v>
      </c>
      <c r="AH22" s="166">
        <v>0</v>
      </c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x14ac:dyDescent="0.2">
      <c r="A23" s="173" t="s">
        <v>90</v>
      </c>
      <c r="B23" s="178" t="s">
        <v>59</v>
      </c>
      <c r="C23" s="211" t="s">
        <v>60</v>
      </c>
      <c r="D23" s="181"/>
      <c r="E23" s="187"/>
      <c r="F23" s="195"/>
      <c r="G23" s="195">
        <f>SUMIF(AG24:AG24,"&lt;&gt;NOR",G24:G24)</f>
        <v>0</v>
      </c>
      <c r="H23" s="195"/>
      <c r="I23" s="195">
        <f>SUM(I24:I24)</f>
        <v>0</v>
      </c>
      <c r="J23" s="195"/>
      <c r="K23" s="195">
        <f>SUM(K24:K24)</f>
        <v>0</v>
      </c>
      <c r="L23" s="195"/>
      <c r="M23" s="195">
        <f>SUM(M24:M24)</f>
        <v>0</v>
      </c>
      <c r="N23" s="195"/>
      <c r="O23" s="195">
        <f>SUM(O24:O24)</f>
        <v>0</v>
      </c>
      <c r="P23" s="195"/>
      <c r="Q23" s="195">
        <f>SUM(Q24:Q24)</f>
        <v>0</v>
      </c>
      <c r="R23" s="195"/>
      <c r="S23" s="195"/>
      <c r="T23" s="195"/>
      <c r="U23" s="196">
        <f>SUM(U24:U24)</f>
        <v>4.09</v>
      </c>
      <c r="V23" s="195"/>
      <c r="AG23" t="s">
        <v>91</v>
      </c>
    </row>
    <row r="24" spans="1:60" outlineLevel="1" x14ac:dyDescent="0.2">
      <c r="A24" s="167">
        <v>7</v>
      </c>
      <c r="B24" s="177" t="s">
        <v>123</v>
      </c>
      <c r="C24" s="209" t="s">
        <v>124</v>
      </c>
      <c r="D24" s="179" t="s">
        <v>125</v>
      </c>
      <c r="E24" s="185">
        <v>1.5867599999999999</v>
      </c>
      <c r="F24" s="192"/>
      <c r="G24" s="193">
        <f>ROUND(E24*F24,2)</f>
        <v>0</v>
      </c>
      <c r="H24" s="192"/>
      <c r="I24" s="193">
        <f>ROUND(E24*H24,2)</f>
        <v>0</v>
      </c>
      <c r="J24" s="192"/>
      <c r="K24" s="193">
        <f>ROUND(E24*J24,2)</f>
        <v>0</v>
      </c>
      <c r="L24" s="193">
        <v>21</v>
      </c>
      <c r="M24" s="193">
        <f>G24*(1+L24/100)</f>
        <v>0</v>
      </c>
      <c r="N24" s="193">
        <v>0</v>
      </c>
      <c r="O24" s="193">
        <f>ROUND(E24*N24,2)</f>
        <v>0</v>
      </c>
      <c r="P24" s="193">
        <v>0</v>
      </c>
      <c r="Q24" s="193">
        <f>ROUND(E24*P24,2)</f>
        <v>0</v>
      </c>
      <c r="R24" s="193" t="s">
        <v>126</v>
      </c>
      <c r="S24" s="193" t="s">
        <v>96</v>
      </c>
      <c r="T24" s="193">
        <v>2.577</v>
      </c>
      <c r="U24" s="194">
        <f>ROUND(E24*T24,2)</f>
        <v>4.09</v>
      </c>
      <c r="V24" s="193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127</v>
      </c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x14ac:dyDescent="0.2">
      <c r="A25" s="173" t="s">
        <v>90</v>
      </c>
      <c r="B25" s="178" t="s">
        <v>61</v>
      </c>
      <c r="C25" s="211" t="s">
        <v>62</v>
      </c>
      <c r="D25" s="181"/>
      <c r="E25" s="187"/>
      <c r="F25" s="195"/>
      <c r="G25" s="195">
        <f>SUMIF(AG26:AG29,"&lt;&gt;NOR",G26:G29)</f>
        <v>0</v>
      </c>
      <c r="H25" s="195"/>
      <c r="I25" s="195">
        <f>SUM(I26:I29)</f>
        <v>0</v>
      </c>
      <c r="J25" s="195"/>
      <c r="K25" s="195">
        <f>SUM(K26:K29)</f>
        <v>0</v>
      </c>
      <c r="L25" s="195"/>
      <c r="M25" s="195">
        <f>SUM(M26:M29)</f>
        <v>0</v>
      </c>
      <c r="N25" s="195"/>
      <c r="O25" s="195">
        <f>SUM(O26:O29)</f>
        <v>0.27</v>
      </c>
      <c r="P25" s="195"/>
      <c r="Q25" s="195">
        <f>SUM(Q26:Q29)</f>
        <v>0</v>
      </c>
      <c r="R25" s="195"/>
      <c r="S25" s="195"/>
      <c r="T25" s="195"/>
      <c r="U25" s="196">
        <f>SUM(U26:U29)</f>
        <v>5.5</v>
      </c>
      <c r="V25" s="195"/>
      <c r="AG25" t="s">
        <v>91</v>
      </c>
    </row>
    <row r="26" spans="1:60" ht="22.5" outlineLevel="1" x14ac:dyDescent="0.2">
      <c r="A26" s="167">
        <v>8</v>
      </c>
      <c r="B26" s="177" t="s">
        <v>128</v>
      </c>
      <c r="C26" s="209" t="s">
        <v>129</v>
      </c>
      <c r="D26" s="179" t="s">
        <v>94</v>
      </c>
      <c r="E26" s="185">
        <v>18.5</v>
      </c>
      <c r="F26" s="192"/>
      <c r="G26" s="193">
        <f>ROUND(E26*F26,2)</f>
        <v>0</v>
      </c>
      <c r="H26" s="192"/>
      <c r="I26" s="193">
        <f>ROUND(E26*H26,2)</f>
        <v>0</v>
      </c>
      <c r="J26" s="192"/>
      <c r="K26" s="193">
        <f>ROUND(E26*J26,2)</f>
        <v>0</v>
      </c>
      <c r="L26" s="193">
        <v>21</v>
      </c>
      <c r="M26" s="193">
        <f>G26*(1+L26/100)</f>
        <v>0</v>
      </c>
      <c r="N26" s="193">
        <v>1.452E-2</v>
      </c>
      <c r="O26" s="193">
        <f>ROUND(E26*N26,2)</f>
        <v>0.27</v>
      </c>
      <c r="P26" s="193">
        <v>0</v>
      </c>
      <c r="Q26" s="193">
        <f>ROUND(E26*P26,2)</f>
        <v>0</v>
      </c>
      <c r="R26" s="193" t="s">
        <v>130</v>
      </c>
      <c r="S26" s="193" t="s">
        <v>96</v>
      </c>
      <c r="T26" s="193">
        <v>0.27</v>
      </c>
      <c r="U26" s="194">
        <f>ROUND(E26*T26,2)</f>
        <v>5</v>
      </c>
      <c r="V26" s="193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97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/>
      <c r="B27" s="177"/>
      <c r="C27" s="210" t="s">
        <v>131</v>
      </c>
      <c r="D27" s="180"/>
      <c r="E27" s="186">
        <v>3.5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4"/>
      <c r="V27" s="193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99</v>
      </c>
      <c r="AH27" s="166">
        <v>0</v>
      </c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/>
      <c r="B28" s="177"/>
      <c r="C28" s="210" t="s">
        <v>132</v>
      </c>
      <c r="D28" s="180"/>
      <c r="E28" s="186">
        <v>15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4"/>
      <c r="V28" s="193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99</v>
      </c>
      <c r="AH28" s="166">
        <v>0</v>
      </c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ht="22.5" outlineLevel="1" x14ac:dyDescent="0.2">
      <c r="A29" s="167">
        <v>9</v>
      </c>
      <c r="B29" s="177" t="s">
        <v>133</v>
      </c>
      <c r="C29" s="209" t="s">
        <v>134</v>
      </c>
      <c r="D29" s="179" t="s">
        <v>125</v>
      </c>
      <c r="E29" s="185">
        <v>0.26862000000000003</v>
      </c>
      <c r="F29" s="192"/>
      <c r="G29" s="193">
        <f>ROUND(E29*F29,2)</f>
        <v>0</v>
      </c>
      <c r="H29" s="192"/>
      <c r="I29" s="193">
        <f>ROUND(E29*H29,2)</f>
        <v>0</v>
      </c>
      <c r="J29" s="192"/>
      <c r="K29" s="193">
        <f>ROUND(E29*J29,2)</f>
        <v>0</v>
      </c>
      <c r="L29" s="193">
        <v>21</v>
      </c>
      <c r="M29" s="193">
        <f>G29*(1+L29/100)</f>
        <v>0</v>
      </c>
      <c r="N29" s="193">
        <v>0</v>
      </c>
      <c r="O29" s="193">
        <f>ROUND(E29*N29,2)</f>
        <v>0</v>
      </c>
      <c r="P29" s="193">
        <v>0</v>
      </c>
      <c r="Q29" s="193">
        <f>ROUND(E29*P29,2)</f>
        <v>0</v>
      </c>
      <c r="R29" s="193" t="s">
        <v>130</v>
      </c>
      <c r="S29" s="193" t="s">
        <v>96</v>
      </c>
      <c r="T29" s="193">
        <v>1.863</v>
      </c>
      <c r="U29" s="194">
        <f>ROUND(E29*T29,2)</f>
        <v>0.5</v>
      </c>
      <c r="V29" s="193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 t="s">
        <v>127</v>
      </c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x14ac:dyDescent="0.2">
      <c r="A30" s="173" t="s">
        <v>90</v>
      </c>
      <c r="B30" s="178" t="s">
        <v>63</v>
      </c>
      <c r="C30" s="211" t="s">
        <v>64</v>
      </c>
      <c r="D30" s="181"/>
      <c r="E30" s="187"/>
      <c r="F30" s="195"/>
      <c r="G30" s="195">
        <f>SUMIF(AG31:AG121,"&lt;&gt;NOR",G31:G121)</f>
        <v>0</v>
      </c>
      <c r="H30" s="195"/>
      <c r="I30" s="195">
        <f>SUM(I31:I121)</f>
        <v>0</v>
      </c>
      <c r="J30" s="195"/>
      <c r="K30" s="195">
        <f>SUM(K31:K121)</f>
        <v>0</v>
      </c>
      <c r="L30" s="195"/>
      <c r="M30" s="195">
        <f>SUM(M31:M121)</f>
        <v>0</v>
      </c>
      <c r="N30" s="195"/>
      <c r="O30" s="195">
        <f>SUM(O31:O121)</f>
        <v>14.989999999999998</v>
      </c>
      <c r="P30" s="195"/>
      <c r="Q30" s="195">
        <f>SUM(Q31:Q121)</f>
        <v>7.86</v>
      </c>
      <c r="R30" s="195"/>
      <c r="S30" s="195"/>
      <c r="T30" s="195"/>
      <c r="U30" s="196">
        <f>SUM(U31:U121)</f>
        <v>1997.2700000000004</v>
      </c>
      <c r="V30" s="195"/>
      <c r="AG30" t="s">
        <v>91</v>
      </c>
    </row>
    <row r="31" spans="1:60" ht="33.75" outlineLevel="1" x14ac:dyDescent="0.2">
      <c r="A31" s="167">
        <v>10</v>
      </c>
      <c r="B31" s="177" t="s">
        <v>135</v>
      </c>
      <c r="C31" s="209" t="s">
        <v>136</v>
      </c>
      <c r="D31" s="179" t="s">
        <v>94</v>
      </c>
      <c r="E31" s="185">
        <v>359</v>
      </c>
      <c r="F31" s="192"/>
      <c r="G31" s="193">
        <f>ROUND(E31*F31,2)</f>
        <v>0</v>
      </c>
      <c r="H31" s="192"/>
      <c r="I31" s="193">
        <f>ROUND(E31*H31,2)</f>
        <v>0</v>
      </c>
      <c r="J31" s="192"/>
      <c r="K31" s="193">
        <f>ROUND(E31*J31,2)</f>
        <v>0</v>
      </c>
      <c r="L31" s="193">
        <v>21</v>
      </c>
      <c r="M31" s="193">
        <f>G31*(1+L31/100)</f>
        <v>0</v>
      </c>
      <c r="N31" s="193">
        <v>9.1199999999999996E-3</v>
      </c>
      <c r="O31" s="193">
        <f>ROUND(E31*N31,2)</f>
        <v>3.27</v>
      </c>
      <c r="P31" s="193">
        <v>0</v>
      </c>
      <c r="Q31" s="193">
        <f>ROUND(E31*P31,2)</f>
        <v>0</v>
      </c>
      <c r="R31" s="193" t="s">
        <v>137</v>
      </c>
      <c r="S31" s="193" t="s">
        <v>96</v>
      </c>
      <c r="T31" s="193">
        <v>1.2029000000000001</v>
      </c>
      <c r="U31" s="194">
        <f>ROUND(E31*T31,2)</f>
        <v>431.84</v>
      </c>
      <c r="V31" s="193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97</v>
      </c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/>
      <c r="B32" s="177"/>
      <c r="C32" s="210" t="s">
        <v>138</v>
      </c>
      <c r="D32" s="180"/>
      <c r="E32" s="186">
        <v>121</v>
      </c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4"/>
      <c r="V32" s="193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 t="s">
        <v>99</v>
      </c>
      <c r="AH32" s="166">
        <v>0</v>
      </c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/>
      <c r="B33" s="177"/>
      <c r="C33" s="210" t="s">
        <v>139</v>
      </c>
      <c r="D33" s="180"/>
      <c r="E33" s="186">
        <v>238</v>
      </c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4"/>
      <c r="V33" s="193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99</v>
      </c>
      <c r="AH33" s="166">
        <v>0</v>
      </c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ht="22.5" outlineLevel="1" x14ac:dyDescent="0.2">
      <c r="A34" s="167">
        <v>11</v>
      </c>
      <c r="B34" s="177" t="s">
        <v>140</v>
      </c>
      <c r="C34" s="209" t="s">
        <v>141</v>
      </c>
      <c r="D34" s="179" t="s">
        <v>94</v>
      </c>
      <c r="E34" s="185">
        <v>428</v>
      </c>
      <c r="F34" s="192"/>
      <c r="G34" s="193">
        <f>ROUND(E34*F34,2)</f>
        <v>0</v>
      </c>
      <c r="H34" s="192"/>
      <c r="I34" s="193">
        <f>ROUND(E34*H34,2)</f>
        <v>0</v>
      </c>
      <c r="J34" s="192"/>
      <c r="K34" s="193">
        <f>ROUND(E34*J34,2)</f>
        <v>0</v>
      </c>
      <c r="L34" s="193">
        <v>21</v>
      </c>
      <c r="M34" s="193">
        <f>G34*(1+L34/100)</f>
        <v>0</v>
      </c>
      <c r="N34" s="193">
        <v>1.9800000000000002E-2</v>
      </c>
      <c r="O34" s="193">
        <f>ROUND(E34*N34,2)</f>
        <v>8.4700000000000006</v>
      </c>
      <c r="P34" s="193">
        <v>0</v>
      </c>
      <c r="Q34" s="193">
        <f>ROUND(E34*P34,2)</f>
        <v>0</v>
      </c>
      <c r="R34" s="193" t="s">
        <v>137</v>
      </c>
      <c r="S34" s="193" t="s">
        <v>96</v>
      </c>
      <c r="T34" s="193">
        <v>1.8028500000000001</v>
      </c>
      <c r="U34" s="194">
        <f>ROUND(E34*T34,2)</f>
        <v>771.62</v>
      </c>
      <c r="V34" s="193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97</v>
      </c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210" t="s">
        <v>142</v>
      </c>
      <c r="D35" s="180"/>
      <c r="E35" s="186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4"/>
      <c r="V35" s="193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 t="s">
        <v>99</v>
      </c>
      <c r="AH35" s="166">
        <v>0</v>
      </c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210" t="s">
        <v>143</v>
      </c>
      <c r="D36" s="180"/>
      <c r="E36" s="186">
        <v>787</v>
      </c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4"/>
      <c r="V36" s="193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99</v>
      </c>
      <c r="AH36" s="166">
        <v>5</v>
      </c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7"/>
      <c r="C37" s="210" t="s">
        <v>144</v>
      </c>
      <c r="D37" s="180"/>
      <c r="E37" s="186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4"/>
      <c r="V37" s="193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99</v>
      </c>
      <c r="AH37" s="166">
        <v>0</v>
      </c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/>
      <c r="B38" s="177"/>
      <c r="C38" s="210" t="s">
        <v>145</v>
      </c>
      <c r="D38" s="180"/>
      <c r="E38" s="186">
        <v>-359</v>
      </c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4"/>
      <c r="V38" s="193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 t="s">
        <v>99</v>
      </c>
      <c r="AH38" s="166">
        <v>5</v>
      </c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ht="22.5" outlineLevel="1" x14ac:dyDescent="0.2">
      <c r="A39" s="167">
        <v>12</v>
      </c>
      <c r="B39" s="177" t="s">
        <v>146</v>
      </c>
      <c r="C39" s="209" t="s">
        <v>147</v>
      </c>
      <c r="D39" s="179" t="s">
        <v>102</v>
      </c>
      <c r="E39" s="185">
        <v>65.5</v>
      </c>
      <c r="F39" s="192"/>
      <c r="G39" s="193">
        <f>ROUND(E39*F39,2)</f>
        <v>0</v>
      </c>
      <c r="H39" s="192"/>
      <c r="I39" s="193">
        <f>ROUND(E39*H39,2)</f>
        <v>0</v>
      </c>
      <c r="J39" s="192"/>
      <c r="K39" s="193">
        <f>ROUND(E39*J39,2)</f>
        <v>0</v>
      </c>
      <c r="L39" s="193">
        <v>21</v>
      </c>
      <c r="M39" s="193">
        <f>G39*(1+L39/100)</f>
        <v>0</v>
      </c>
      <c r="N39" s="193">
        <v>4.4299999999999999E-3</v>
      </c>
      <c r="O39" s="193">
        <f>ROUND(E39*N39,2)</f>
        <v>0.28999999999999998</v>
      </c>
      <c r="P39" s="193">
        <v>0</v>
      </c>
      <c r="Q39" s="193">
        <f>ROUND(E39*P39,2)</f>
        <v>0</v>
      </c>
      <c r="R39" s="193" t="s">
        <v>137</v>
      </c>
      <c r="S39" s="193" t="s">
        <v>96</v>
      </c>
      <c r="T39" s="193">
        <v>0.7429</v>
      </c>
      <c r="U39" s="194">
        <f>ROUND(E39*T39,2)</f>
        <v>48.66</v>
      </c>
      <c r="V39" s="193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97</v>
      </c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210" t="s">
        <v>148</v>
      </c>
      <c r="D40" s="180"/>
      <c r="E40" s="186">
        <v>65.5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4"/>
      <c r="V40" s="193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99</v>
      </c>
      <c r="AH40" s="166">
        <v>0</v>
      </c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>
        <v>13</v>
      </c>
      <c r="B41" s="177" t="s">
        <v>149</v>
      </c>
      <c r="C41" s="209" t="s">
        <v>150</v>
      </c>
      <c r="D41" s="179" t="s">
        <v>107</v>
      </c>
      <c r="E41" s="185">
        <v>10</v>
      </c>
      <c r="F41" s="192"/>
      <c r="G41" s="193">
        <f>ROUND(E41*F41,2)</f>
        <v>0</v>
      </c>
      <c r="H41" s="192"/>
      <c r="I41" s="193">
        <f>ROUND(E41*H41,2)</f>
        <v>0</v>
      </c>
      <c r="J41" s="192"/>
      <c r="K41" s="193">
        <f>ROUND(E41*J41,2)</f>
        <v>0</v>
      </c>
      <c r="L41" s="193">
        <v>21</v>
      </c>
      <c r="M41" s="193">
        <f>G41*(1+L41/100)</f>
        <v>0</v>
      </c>
      <c r="N41" s="193">
        <v>1.3679999999999999E-2</v>
      </c>
      <c r="O41" s="193">
        <f>ROUND(E41*N41,2)</f>
        <v>0.14000000000000001</v>
      </c>
      <c r="P41" s="193">
        <v>0</v>
      </c>
      <c r="Q41" s="193">
        <f>ROUND(E41*P41,2)</f>
        <v>0</v>
      </c>
      <c r="R41" s="193" t="s">
        <v>137</v>
      </c>
      <c r="S41" s="193" t="s">
        <v>96</v>
      </c>
      <c r="T41" s="193">
        <v>2.2068500000000002</v>
      </c>
      <c r="U41" s="194">
        <f>ROUND(E41*T41,2)</f>
        <v>22.07</v>
      </c>
      <c r="V41" s="193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 t="s">
        <v>97</v>
      </c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210" t="s">
        <v>151</v>
      </c>
      <c r="D42" s="180"/>
      <c r="E42" s="186">
        <v>10</v>
      </c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4"/>
      <c r="V42" s="193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 t="s">
        <v>99</v>
      </c>
      <c r="AH42" s="166">
        <v>0</v>
      </c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>
        <v>14</v>
      </c>
      <c r="B43" s="177" t="s">
        <v>152</v>
      </c>
      <c r="C43" s="209" t="s">
        <v>153</v>
      </c>
      <c r="D43" s="179" t="s">
        <v>107</v>
      </c>
      <c r="E43" s="185">
        <v>10</v>
      </c>
      <c r="F43" s="192"/>
      <c r="G43" s="193">
        <f>ROUND(E43*F43,2)</f>
        <v>0</v>
      </c>
      <c r="H43" s="192"/>
      <c r="I43" s="193">
        <f>ROUND(E43*H43,2)</f>
        <v>0</v>
      </c>
      <c r="J43" s="192"/>
      <c r="K43" s="193">
        <f>ROUND(E43*J43,2)</f>
        <v>0</v>
      </c>
      <c r="L43" s="193">
        <v>21</v>
      </c>
      <c r="M43" s="193">
        <f>G43*(1+L43/100)</f>
        <v>0</v>
      </c>
      <c r="N43" s="193">
        <v>9.3999999999999997E-4</v>
      </c>
      <c r="O43" s="193">
        <f>ROUND(E43*N43,2)</f>
        <v>0.01</v>
      </c>
      <c r="P43" s="193">
        <v>0</v>
      </c>
      <c r="Q43" s="193">
        <f>ROUND(E43*P43,2)</f>
        <v>0</v>
      </c>
      <c r="R43" s="193" t="s">
        <v>137</v>
      </c>
      <c r="S43" s="193" t="s">
        <v>96</v>
      </c>
      <c r="T43" s="193">
        <v>0.34960000000000002</v>
      </c>
      <c r="U43" s="194">
        <f>ROUND(E43*T43,2)</f>
        <v>3.5</v>
      </c>
      <c r="V43" s="193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97</v>
      </c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7"/>
      <c r="C44" s="210" t="s">
        <v>151</v>
      </c>
      <c r="D44" s="180"/>
      <c r="E44" s="186">
        <v>10</v>
      </c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4"/>
      <c r="V44" s="193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99</v>
      </c>
      <c r="AH44" s="166">
        <v>0</v>
      </c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>
        <v>15</v>
      </c>
      <c r="B45" s="177" t="s">
        <v>154</v>
      </c>
      <c r="C45" s="209" t="s">
        <v>155</v>
      </c>
      <c r="D45" s="179" t="s">
        <v>102</v>
      </c>
      <c r="E45" s="185">
        <v>95.5</v>
      </c>
      <c r="F45" s="192"/>
      <c r="G45" s="193">
        <f>ROUND(E45*F45,2)</f>
        <v>0</v>
      </c>
      <c r="H45" s="192"/>
      <c r="I45" s="193">
        <f>ROUND(E45*H45,2)</f>
        <v>0</v>
      </c>
      <c r="J45" s="192"/>
      <c r="K45" s="193">
        <f>ROUND(E45*J45,2)</f>
        <v>0</v>
      </c>
      <c r="L45" s="193">
        <v>21</v>
      </c>
      <c r="M45" s="193">
        <f>G45*(1+L45/100)</f>
        <v>0</v>
      </c>
      <c r="N45" s="193">
        <v>4.64E-3</v>
      </c>
      <c r="O45" s="193">
        <f>ROUND(E45*N45,2)</f>
        <v>0.44</v>
      </c>
      <c r="P45" s="193">
        <v>0</v>
      </c>
      <c r="Q45" s="193">
        <f>ROUND(E45*P45,2)</f>
        <v>0</v>
      </c>
      <c r="R45" s="193" t="s">
        <v>137</v>
      </c>
      <c r="S45" s="193" t="s">
        <v>96</v>
      </c>
      <c r="T45" s="193">
        <v>0.37490000000000001</v>
      </c>
      <c r="U45" s="194">
        <f>ROUND(E45*T45,2)</f>
        <v>35.799999999999997</v>
      </c>
      <c r="V45" s="193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 t="s">
        <v>97</v>
      </c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7"/>
      <c r="C46" s="210" t="s">
        <v>156</v>
      </c>
      <c r="D46" s="180"/>
      <c r="E46" s="186">
        <v>95.5</v>
      </c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4"/>
      <c r="V46" s="193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99</v>
      </c>
      <c r="AH46" s="166">
        <v>0</v>
      </c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>
        <v>16</v>
      </c>
      <c r="B47" s="177" t="s">
        <v>157</v>
      </c>
      <c r="C47" s="209" t="s">
        <v>158</v>
      </c>
      <c r="D47" s="179" t="s">
        <v>102</v>
      </c>
      <c r="E47" s="185">
        <v>25.2</v>
      </c>
      <c r="F47" s="192"/>
      <c r="G47" s="193">
        <f>ROUND(E47*F47,2)</f>
        <v>0</v>
      </c>
      <c r="H47" s="192"/>
      <c r="I47" s="193">
        <f>ROUND(E47*H47,2)</f>
        <v>0</v>
      </c>
      <c r="J47" s="192"/>
      <c r="K47" s="193">
        <f>ROUND(E47*J47,2)</f>
        <v>0</v>
      </c>
      <c r="L47" s="193">
        <v>21</v>
      </c>
      <c r="M47" s="193">
        <f>G47*(1+L47/100)</f>
        <v>0</v>
      </c>
      <c r="N47" s="193">
        <v>6.1199999999999996E-3</v>
      </c>
      <c r="O47" s="193">
        <f>ROUND(E47*N47,2)</f>
        <v>0.15</v>
      </c>
      <c r="P47" s="193">
        <v>0</v>
      </c>
      <c r="Q47" s="193">
        <f>ROUND(E47*P47,2)</f>
        <v>0</v>
      </c>
      <c r="R47" s="193" t="s">
        <v>137</v>
      </c>
      <c r="S47" s="193" t="s">
        <v>96</v>
      </c>
      <c r="T47" s="193">
        <v>0.45655000000000001</v>
      </c>
      <c r="U47" s="194">
        <f>ROUND(E47*T47,2)</f>
        <v>11.51</v>
      </c>
      <c r="V47" s="193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97</v>
      </c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7"/>
      <c r="C48" s="210" t="s">
        <v>159</v>
      </c>
      <c r="D48" s="180"/>
      <c r="E48" s="186">
        <v>25.2</v>
      </c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4"/>
      <c r="V48" s="193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99</v>
      </c>
      <c r="AH48" s="166">
        <v>0</v>
      </c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>
        <v>17</v>
      </c>
      <c r="B49" s="177" t="s">
        <v>160</v>
      </c>
      <c r="C49" s="209" t="s">
        <v>161</v>
      </c>
      <c r="D49" s="179" t="s">
        <v>102</v>
      </c>
      <c r="E49" s="185">
        <v>42.6</v>
      </c>
      <c r="F49" s="192"/>
      <c r="G49" s="193">
        <f>ROUND(E49*F49,2)</f>
        <v>0</v>
      </c>
      <c r="H49" s="192"/>
      <c r="I49" s="193">
        <f>ROUND(E49*H49,2)</f>
        <v>0</v>
      </c>
      <c r="J49" s="192"/>
      <c r="K49" s="193">
        <f>ROUND(E49*J49,2)</f>
        <v>0</v>
      </c>
      <c r="L49" s="193">
        <v>21</v>
      </c>
      <c r="M49" s="193">
        <f>G49*(1+L49/100)</f>
        <v>0</v>
      </c>
      <c r="N49" s="193">
        <v>2.0999999999999999E-3</v>
      </c>
      <c r="O49" s="193">
        <f>ROUND(E49*N49,2)</f>
        <v>0.09</v>
      </c>
      <c r="P49" s="193">
        <v>0</v>
      </c>
      <c r="Q49" s="193">
        <f>ROUND(E49*P49,2)</f>
        <v>0</v>
      </c>
      <c r="R49" s="193" t="s">
        <v>137</v>
      </c>
      <c r="S49" s="193" t="s">
        <v>96</v>
      </c>
      <c r="T49" s="193">
        <v>0.253</v>
      </c>
      <c r="U49" s="194">
        <f>ROUND(E49*T49,2)</f>
        <v>10.78</v>
      </c>
      <c r="V49" s="193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 t="s">
        <v>97</v>
      </c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/>
      <c r="B50" s="177"/>
      <c r="C50" s="210" t="s">
        <v>162</v>
      </c>
      <c r="D50" s="180"/>
      <c r="E50" s="186">
        <v>39</v>
      </c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4"/>
      <c r="V50" s="193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 t="s">
        <v>99</v>
      </c>
      <c r="AH50" s="166">
        <v>0</v>
      </c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/>
      <c r="B51" s="177"/>
      <c r="C51" s="210" t="s">
        <v>163</v>
      </c>
      <c r="D51" s="180"/>
      <c r="E51" s="186">
        <v>3.6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4"/>
      <c r="V51" s="193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99</v>
      </c>
      <c r="AH51" s="166">
        <v>0</v>
      </c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>
        <v>18</v>
      </c>
      <c r="B52" s="177" t="s">
        <v>164</v>
      </c>
      <c r="C52" s="209" t="s">
        <v>165</v>
      </c>
      <c r="D52" s="179" t="s">
        <v>102</v>
      </c>
      <c r="E52" s="185">
        <v>32.700000000000003</v>
      </c>
      <c r="F52" s="192"/>
      <c r="G52" s="193">
        <f>ROUND(E52*F52,2)</f>
        <v>0</v>
      </c>
      <c r="H52" s="192"/>
      <c r="I52" s="193">
        <f>ROUND(E52*H52,2)</f>
        <v>0</v>
      </c>
      <c r="J52" s="192"/>
      <c r="K52" s="193">
        <f>ROUND(E52*J52,2)</f>
        <v>0</v>
      </c>
      <c r="L52" s="193">
        <v>21</v>
      </c>
      <c r="M52" s="193">
        <f>G52*(1+L52/100)</f>
        <v>0</v>
      </c>
      <c r="N52" s="193">
        <v>2.5100000000000001E-3</v>
      </c>
      <c r="O52" s="193">
        <f>ROUND(E52*N52,2)</f>
        <v>0.08</v>
      </c>
      <c r="P52" s="193">
        <v>0</v>
      </c>
      <c r="Q52" s="193">
        <f>ROUND(E52*P52,2)</f>
        <v>0</v>
      </c>
      <c r="R52" s="193" t="s">
        <v>137</v>
      </c>
      <c r="S52" s="193" t="s">
        <v>96</v>
      </c>
      <c r="T52" s="193">
        <v>0.28749999999999998</v>
      </c>
      <c r="U52" s="194">
        <f>ROUND(E52*T52,2)</f>
        <v>9.4</v>
      </c>
      <c r="V52" s="193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 t="s">
        <v>97</v>
      </c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7"/>
      <c r="C53" s="210" t="s">
        <v>166</v>
      </c>
      <c r="D53" s="180"/>
      <c r="E53" s="186">
        <v>32.700000000000003</v>
      </c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4"/>
      <c r="V53" s="193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 t="s">
        <v>99</v>
      </c>
      <c r="AH53" s="166">
        <v>0</v>
      </c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>
        <v>19</v>
      </c>
      <c r="B54" s="177" t="s">
        <v>167</v>
      </c>
      <c r="C54" s="209" t="s">
        <v>168</v>
      </c>
      <c r="D54" s="179" t="s">
        <v>102</v>
      </c>
      <c r="E54" s="185">
        <v>25.5</v>
      </c>
      <c r="F54" s="192"/>
      <c r="G54" s="193">
        <f>ROUND(E54*F54,2)</f>
        <v>0</v>
      </c>
      <c r="H54" s="192"/>
      <c r="I54" s="193">
        <f>ROUND(E54*H54,2)</f>
        <v>0</v>
      </c>
      <c r="J54" s="192"/>
      <c r="K54" s="193">
        <f>ROUND(E54*J54,2)</f>
        <v>0</v>
      </c>
      <c r="L54" s="193">
        <v>21</v>
      </c>
      <c r="M54" s="193">
        <f>G54*(1+L54/100)</f>
        <v>0</v>
      </c>
      <c r="N54" s="193">
        <v>1.1800000000000001E-3</v>
      </c>
      <c r="O54" s="193">
        <f>ROUND(E54*N54,2)</f>
        <v>0.03</v>
      </c>
      <c r="P54" s="193">
        <v>0</v>
      </c>
      <c r="Q54" s="193">
        <f>ROUND(E54*P54,2)</f>
        <v>0</v>
      </c>
      <c r="R54" s="193" t="s">
        <v>137</v>
      </c>
      <c r="S54" s="193" t="s">
        <v>96</v>
      </c>
      <c r="T54" s="193">
        <v>5.8650000000000001E-2</v>
      </c>
      <c r="U54" s="194">
        <f>ROUND(E54*T54,2)</f>
        <v>1.5</v>
      </c>
      <c r="V54" s="193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 t="s">
        <v>97</v>
      </c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/>
      <c r="B55" s="177"/>
      <c r="C55" s="210" t="s">
        <v>169</v>
      </c>
      <c r="D55" s="180"/>
      <c r="E55" s="186">
        <v>25.5</v>
      </c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4"/>
      <c r="V55" s="193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 t="s">
        <v>99</v>
      </c>
      <c r="AH55" s="166">
        <v>0</v>
      </c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>
        <v>20</v>
      </c>
      <c r="B56" s="177" t="s">
        <v>170</v>
      </c>
      <c r="C56" s="209" t="s">
        <v>171</v>
      </c>
      <c r="D56" s="179" t="s">
        <v>102</v>
      </c>
      <c r="E56" s="185">
        <v>25.5</v>
      </c>
      <c r="F56" s="192"/>
      <c r="G56" s="193">
        <f>ROUND(E56*F56,2)</f>
        <v>0</v>
      </c>
      <c r="H56" s="192"/>
      <c r="I56" s="193">
        <f>ROUND(E56*H56,2)</f>
        <v>0</v>
      </c>
      <c r="J56" s="192"/>
      <c r="K56" s="193">
        <f>ROUND(E56*J56,2)</f>
        <v>0</v>
      </c>
      <c r="L56" s="193">
        <v>21</v>
      </c>
      <c r="M56" s="193">
        <f>G56*(1+L56/100)</f>
        <v>0</v>
      </c>
      <c r="N56" s="193">
        <v>1.4599999999999999E-3</v>
      </c>
      <c r="O56" s="193">
        <f>ROUND(E56*N56,2)</f>
        <v>0.04</v>
      </c>
      <c r="P56" s="193">
        <v>0</v>
      </c>
      <c r="Q56" s="193">
        <f>ROUND(E56*P56,2)</f>
        <v>0</v>
      </c>
      <c r="R56" s="193" t="s">
        <v>137</v>
      </c>
      <c r="S56" s="193" t="s">
        <v>96</v>
      </c>
      <c r="T56" s="193">
        <v>5.8650000000000001E-2</v>
      </c>
      <c r="U56" s="194">
        <f>ROUND(E56*T56,2)</f>
        <v>1.5</v>
      </c>
      <c r="V56" s="193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 t="s">
        <v>97</v>
      </c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7"/>
      <c r="C57" s="210" t="s">
        <v>169</v>
      </c>
      <c r="D57" s="180"/>
      <c r="E57" s="186">
        <v>25.5</v>
      </c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4"/>
      <c r="V57" s="193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 t="s">
        <v>99</v>
      </c>
      <c r="AH57" s="166">
        <v>0</v>
      </c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ht="22.5" outlineLevel="1" x14ac:dyDescent="0.2">
      <c r="A58" s="167">
        <v>21</v>
      </c>
      <c r="B58" s="177" t="s">
        <v>172</v>
      </c>
      <c r="C58" s="209" t="s">
        <v>173</v>
      </c>
      <c r="D58" s="179" t="s">
        <v>102</v>
      </c>
      <c r="E58" s="185">
        <v>15.6</v>
      </c>
      <c r="F58" s="192"/>
      <c r="G58" s="193">
        <f>ROUND(E58*F58,2)</f>
        <v>0</v>
      </c>
      <c r="H58" s="192"/>
      <c r="I58" s="193">
        <f>ROUND(E58*H58,2)</f>
        <v>0</v>
      </c>
      <c r="J58" s="192"/>
      <c r="K58" s="193">
        <f>ROUND(E58*J58,2)</f>
        <v>0</v>
      </c>
      <c r="L58" s="193">
        <v>21</v>
      </c>
      <c r="M58" s="193">
        <f>G58*(1+L58/100)</f>
        <v>0</v>
      </c>
      <c r="N58" s="193">
        <v>4.6699999999999997E-3</v>
      </c>
      <c r="O58" s="193">
        <f>ROUND(E58*N58,2)</f>
        <v>7.0000000000000007E-2</v>
      </c>
      <c r="P58" s="193">
        <v>0</v>
      </c>
      <c r="Q58" s="193">
        <f>ROUND(E58*P58,2)</f>
        <v>0</v>
      </c>
      <c r="R58" s="193" t="s">
        <v>137</v>
      </c>
      <c r="S58" s="193" t="s">
        <v>96</v>
      </c>
      <c r="T58" s="193">
        <v>1.1426499999999999</v>
      </c>
      <c r="U58" s="194">
        <f>ROUND(E58*T58,2)</f>
        <v>17.829999999999998</v>
      </c>
      <c r="V58" s="193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 t="s">
        <v>97</v>
      </c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/>
      <c r="B59" s="177"/>
      <c r="C59" s="210" t="s">
        <v>174</v>
      </c>
      <c r="D59" s="180"/>
      <c r="E59" s="186">
        <v>15.6</v>
      </c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4"/>
      <c r="V59" s="193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 t="s">
        <v>99</v>
      </c>
      <c r="AH59" s="166">
        <v>0</v>
      </c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>
        <v>22</v>
      </c>
      <c r="B60" s="177" t="s">
        <v>175</v>
      </c>
      <c r="C60" s="209" t="s">
        <v>176</v>
      </c>
      <c r="D60" s="179" t="s">
        <v>102</v>
      </c>
      <c r="E60" s="185">
        <v>72.400000000000006</v>
      </c>
      <c r="F60" s="192"/>
      <c r="G60" s="193">
        <f>ROUND(E60*F60,2)</f>
        <v>0</v>
      </c>
      <c r="H60" s="192"/>
      <c r="I60" s="193">
        <f>ROUND(E60*H60,2)</f>
        <v>0</v>
      </c>
      <c r="J60" s="192"/>
      <c r="K60" s="193">
        <f>ROUND(E60*J60,2)</f>
        <v>0</v>
      </c>
      <c r="L60" s="193">
        <v>21</v>
      </c>
      <c r="M60" s="193">
        <f>G60*(1+L60/100)</f>
        <v>0</v>
      </c>
      <c r="N60" s="193">
        <v>1.1900000000000001E-3</v>
      </c>
      <c r="O60" s="193">
        <f>ROUND(E60*N60,2)</f>
        <v>0.09</v>
      </c>
      <c r="P60" s="193">
        <v>0</v>
      </c>
      <c r="Q60" s="193">
        <f>ROUND(E60*P60,2)</f>
        <v>0</v>
      </c>
      <c r="R60" s="193" t="s">
        <v>137</v>
      </c>
      <c r="S60" s="193" t="s">
        <v>96</v>
      </c>
      <c r="T60" s="193">
        <v>0.11385000000000001</v>
      </c>
      <c r="U60" s="194">
        <f>ROUND(E60*T60,2)</f>
        <v>8.24</v>
      </c>
      <c r="V60" s="193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 t="s">
        <v>97</v>
      </c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/>
      <c r="B61" s="177"/>
      <c r="C61" s="210" t="s">
        <v>177</v>
      </c>
      <c r="D61" s="180"/>
      <c r="E61" s="186">
        <v>46.9</v>
      </c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4"/>
      <c r="V61" s="193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 t="s">
        <v>99</v>
      </c>
      <c r="AH61" s="166">
        <v>0</v>
      </c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/>
      <c r="B62" s="177"/>
      <c r="C62" s="210" t="s">
        <v>169</v>
      </c>
      <c r="D62" s="180"/>
      <c r="E62" s="186">
        <v>25.5</v>
      </c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4"/>
      <c r="V62" s="193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 t="s">
        <v>99</v>
      </c>
      <c r="AH62" s="166">
        <v>0</v>
      </c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>
        <v>23</v>
      </c>
      <c r="B63" s="177" t="s">
        <v>178</v>
      </c>
      <c r="C63" s="209" t="s">
        <v>179</v>
      </c>
      <c r="D63" s="179" t="s">
        <v>102</v>
      </c>
      <c r="E63" s="185">
        <v>65.5</v>
      </c>
      <c r="F63" s="192"/>
      <c r="G63" s="193">
        <f>ROUND(E63*F63,2)</f>
        <v>0</v>
      </c>
      <c r="H63" s="192"/>
      <c r="I63" s="193">
        <f>ROUND(E63*H63,2)</f>
        <v>0</v>
      </c>
      <c r="J63" s="192"/>
      <c r="K63" s="193">
        <f>ROUND(E63*J63,2)</f>
        <v>0</v>
      </c>
      <c r="L63" s="193">
        <v>21</v>
      </c>
      <c r="M63" s="193">
        <f>G63*(1+L63/100)</f>
        <v>0</v>
      </c>
      <c r="N63" s="193">
        <v>3.16E-3</v>
      </c>
      <c r="O63" s="193">
        <f>ROUND(E63*N63,2)</f>
        <v>0.21</v>
      </c>
      <c r="P63" s="193">
        <v>0</v>
      </c>
      <c r="Q63" s="193">
        <f>ROUND(E63*P63,2)</f>
        <v>0</v>
      </c>
      <c r="R63" s="193" t="s">
        <v>137</v>
      </c>
      <c r="S63" s="193" t="s">
        <v>96</v>
      </c>
      <c r="T63" s="193">
        <v>0.91049999999999998</v>
      </c>
      <c r="U63" s="194">
        <f>ROUND(E63*T63,2)</f>
        <v>59.64</v>
      </c>
      <c r="V63" s="193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 t="s">
        <v>97</v>
      </c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/>
      <c r="B64" s="177"/>
      <c r="C64" s="210" t="s">
        <v>148</v>
      </c>
      <c r="D64" s="180"/>
      <c r="E64" s="186">
        <v>65.5</v>
      </c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4"/>
      <c r="V64" s="193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 t="s">
        <v>99</v>
      </c>
      <c r="AH64" s="166">
        <v>0</v>
      </c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>
        <v>24</v>
      </c>
      <c r="B65" s="177" t="s">
        <v>180</v>
      </c>
      <c r="C65" s="209" t="s">
        <v>181</v>
      </c>
      <c r="D65" s="179" t="s">
        <v>102</v>
      </c>
      <c r="E65" s="185">
        <v>26.1</v>
      </c>
      <c r="F65" s="192"/>
      <c r="G65" s="193">
        <f>ROUND(E65*F65,2)</f>
        <v>0</v>
      </c>
      <c r="H65" s="192"/>
      <c r="I65" s="193">
        <f>ROUND(E65*H65,2)</f>
        <v>0</v>
      </c>
      <c r="J65" s="192"/>
      <c r="K65" s="193">
        <f>ROUND(E65*J65,2)</f>
        <v>0</v>
      </c>
      <c r="L65" s="193">
        <v>21</v>
      </c>
      <c r="M65" s="193">
        <f>G65*(1+L65/100)</f>
        <v>0</v>
      </c>
      <c r="N65" s="193">
        <v>2.9299999999999999E-3</v>
      </c>
      <c r="O65" s="193">
        <f>ROUND(E65*N65,2)</f>
        <v>0.08</v>
      </c>
      <c r="P65" s="193">
        <v>0</v>
      </c>
      <c r="Q65" s="193">
        <f>ROUND(E65*P65,2)</f>
        <v>0</v>
      </c>
      <c r="R65" s="193" t="s">
        <v>137</v>
      </c>
      <c r="S65" s="193" t="s">
        <v>96</v>
      </c>
      <c r="T65" s="193">
        <v>0.63227</v>
      </c>
      <c r="U65" s="194">
        <f>ROUND(E65*T65,2)</f>
        <v>16.5</v>
      </c>
      <c r="V65" s="193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 t="s">
        <v>97</v>
      </c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/>
      <c r="B66" s="177"/>
      <c r="C66" s="210" t="s">
        <v>182</v>
      </c>
      <c r="D66" s="180"/>
      <c r="E66" s="186">
        <v>26.1</v>
      </c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4"/>
      <c r="V66" s="193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 t="s">
        <v>99</v>
      </c>
      <c r="AH66" s="166">
        <v>0</v>
      </c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>
        <v>25</v>
      </c>
      <c r="B67" s="177" t="s">
        <v>183</v>
      </c>
      <c r="C67" s="209" t="s">
        <v>184</v>
      </c>
      <c r="D67" s="179" t="s">
        <v>102</v>
      </c>
      <c r="E67" s="185">
        <v>99.1</v>
      </c>
      <c r="F67" s="192"/>
      <c r="G67" s="193">
        <f>ROUND(E67*F67,2)</f>
        <v>0</v>
      </c>
      <c r="H67" s="192"/>
      <c r="I67" s="193">
        <f>ROUND(E67*H67,2)</f>
        <v>0</v>
      </c>
      <c r="J67" s="192"/>
      <c r="K67" s="193">
        <f>ROUND(E67*J67,2)</f>
        <v>0</v>
      </c>
      <c r="L67" s="193">
        <v>21</v>
      </c>
      <c r="M67" s="193">
        <f>G67*(1+L67/100)</f>
        <v>0</v>
      </c>
      <c r="N67" s="193">
        <v>5.13E-3</v>
      </c>
      <c r="O67" s="193">
        <f>ROUND(E67*N67,2)</f>
        <v>0.51</v>
      </c>
      <c r="P67" s="193">
        <v>0</v>
      </c>
      <c r="Q67" s="193">
        <f>ROUND(E67*P67,2)</f>
        <v>0</v>
      </c>
      <c r="R67" s="193" t="s">
        <v>137</v>
      </c>
      <c r="S67" s="193" t="s">
        <v>96</v>
      </c>
      <c r="T67" s="193">
        <v>0.87255000000000005</v>
      </c>
      <c r="U67" s="194">
        <f>ROUND(E67*T67,2)</f>
        <v>86.47</v>
      </c>
      <c r="V67" s="193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 t="s">
        <v>97</v>
      </c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/>
      <c r="B68" s="177"/>
      <c r="C68" s="210" t="s">
        <v>177</v>
      </c>
      <c r="D68" s="180"/>
      <c r="E68" s="186">
        <v>46.9</v>
      </c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4"/>
      <c r="V68" s="193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 t="s">
        <v>99</v>
      </c>
      <c r="AH68" s="166">
        <v>0</v>
      </c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/>
      <c r="B69" s="177"/>
      <c r="C69" s="210" t="s">
        <v>185</v>
      </c>
      <c r="D69" s="180"/>
      <c r="E69" s="186">
        <v>52.2</v>
      </c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4"/>
      <c r="V69" s="193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 t="s">
        <v>99</v>
      </c>
      <c r="AH69" s="166">
        <v>0</v>
      </c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>
        <v>26</v>
      </c>
      <c r="B70" s="177" t="s">
        <v>186</v>
      </c>
      <c r="C70" s="209" t="s">
        <v>187</v>
      </c>
      <c r="D70" s="179" t="s">
        <v>107</v>
      </c>
      <c r="E70" s="185">
        <v>5</v>
      </c>
      <c r="F70" s="192"/>
      <c r="G70" s="193">
        <f>ROUND(E70*F70,2)</f>
        <v>0</v>
      </c>
      <c r="H70" s="192"/>
      <c r="I70" s="193">
        <f>ROUND(E70*H70,2)</f>
        <v>0</v>
      </c>
      <c r="J70" s="192"/>
      <c r="K70" s="193">
        <f>ROUND(E70*J70,2)</f>
        <v>0</v>
      </c>
      <c r="L70" s="193">
        <v>21</v>
      </c>
      <c r="M70" s="193">
        <f>G70*(1+L70/100)</f>
        <v>0</v>
      </c>
      <c r="N70" s="193">
        <v>5.2999999999999998E-4</v>
      </c>
      <c r="O70" s="193">
        <f>ROUND(E70*N70,2)</f>
        <v>0</v>
      </c>
      <c r="P70" s="193">
        <v>0</v>
      </c>
      <c r="Q70" s="193">
        <f>ROUND(E70*P70,2)</f>
        <v>0</v>
      </c>
      <c r="R70" s="193" t="s">
        <v>137</v>
      </c>
      <c r="S70" s="193" t="s">
        <v>96</v>
      </c>
      <c r="T70" s="193">
        <v>0.26</v>
      </c>
      <c r="U70" s="194">
        <f>ROUND(E70*T70,2)</f>
        <v>1.3</v>
      </c>
      <c r="V70" s="193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 t="s">
        <v>97</v>
      </c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/>
      <c r="B71" s="177"/>
      <c r="C71" s="210" t="s">
        <v>188</v>
      </c>
      <c r="D71" s="180"/>
      <c r="E71" s="186">
        <v>5</v>
      </c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4"/>
      <c r="V71" s="193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 t="s">
        <v>99</v>
      </c>
      <c r="AH71" s="166">
        <v>0</v>
      </c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>
        <v>27</v>
      </c>
      <c r="B72" s="177" t="s">
        <v>189</v>
      </c>
      <c r="C72" s="209" t="s">
        <v>190</v>
      </c>
      <c r="D72" s="179" t="s">
        <v>94</v>
      </c>
      <c r="E72" s="185">
        <v>787</v>
      </c>
      <c r="F72" s="192"/>
      <c r="G72" s="193">
        <f>ROUND(E72*F72,2)</f>
        <v>0</v>
      </c>
      <c r="H72" s="192"/>
      <c r="I72" s="193">
        <f>ROUND(E72*H72,2)</f>
        <v>0</v>
      </c>
      <c r="J72" s="192"/>
      <c r="K72" s="193">
        <f>ROUND(E72*J72,2)</f>
        <v>0</v>
      </c>
      <c r="L72" s="193">
        <v>21</v>
      </c>
      <c r="M72" s="193">
        <f>G72*(1+L72/100)</f>
        <v>0</v>
      </c>
      <c r="N72" s="193">
        <v>0</v>
      </c>
      <c r="O72" s="193">
        <f>ROUND(E72*N72,2)</f>
        <v>0</v>
      </c>
      <c r="P72" s="193">
        <v>7.5100000000000002E-3</v>
      </c>
      <c r="Q72" s="193">
        <f>ROUND(E72*P72,2)</f>
        <v>5.91</v>
      </c>
      <c r="R72" s="193" t="s">
        <v>137</v>
      </c>
      <c r="S72" s="193" t="s">
        <v>96</v>
      </c>
      <c r="T72" s="193">
        <v>0.1449</v>
      </c>
      <c r="U72" s="194">
        <f>ROUND(E72*T72,2)</f>
        <v>114.04</v>
      </c>
      <c r="V72" s="193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 t="s">
        <v>97</v>
      </c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/>
      <c r="B73" s="177"/>
      <c r="C73" s="210" t="s">
        <v>191</v>
      </c>
      <c r="D73" s="180"/>
      <c r="E73" s="186">
        <v>344</v>
      </c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4"/>
      <c r="V73" s="193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 t="s">
        <v>99</v>
      </c>
      <c r="AH73" s="166">
        <v>0</v>
      </c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/>
      <c r="B74" s="177"/>
      <c r="C74" s="210" t="s">
        <v>192</v>
      </c>
      <c r="D74" s="180"/>
      <c r="E74" s="186">
        <v>261</v>
      </c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4"/>
      <c r="V74" s="193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 t="s">
        <v>99</v>
      </c>
      <c r="AH74" s="166">
        <v>0</v>
      </c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/>
      <c r="B75" s="177"/>
      <c r="C75" s="210" t="s">
        <v>193</v>
      </c>
      <c r="D75" s="180"/>
      <c r="E75" s="186">
        <v>182</v>
      </c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4"/>
      <c r="V75" s="193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 t="s">
        <v>99</v>
      </c>
      <c r="AH75" s="166">
        <v>0</v>
      </c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 x14ac:dyDescent="0.2">
      <c r="A76" s="167">
        <v>28</v>
      </c>
      <c r="B76" s="177" t="s">
        <v>194</v>
      </c>
      <c r="C76" s="209" t="s">
        <v>195</v>
      </c>
      <c r="D76" s="179" t="s">
        <v>102</v>
      </c>
      <c r="E76" s="185">
        <v>65.5</v>
      </c>
      <c r="F76" s="192"/>
      <c r="G76" s="193">
        <f>ROUND(E76*F76,2)</f>
        <v>0</v>
      </c>
      <c r="H76" s="192"/>
      <c r="I76" s="193">
        <f>ROUND(E76*H76,2)</f>
        <v>0</v>
      </c>
      <c r="J76" s="192"/>
      <c r="K76" s="193">
        <f>ROUND(E76*J76,2)</f>
        <v>0</v>
      </c>
      <c r="L76" s="193">
        <v>21</v>
      </c>
      <c r="M76" s="193">
        <f>G76*(1+L76/100)</f>
        <v>0</v>
      </c>
      <c r="N76" s="193">
        <v>0</v>
      </c>
      <c r="O76" s="193">
        <f>ROUND(E76*N76,2)</f>
        <v>0</v>
      </c>
      <c r="P76" s="193">
        <v>4.7400000000000003E-3</v>
      </c>
      <c r="Q76" s="193">
        <f>ROUND(E76*P76,2)</f>
        <v>0.31</v>
      </c>
      <c r="R76" s="193" t="s">
        <v>137</v>
      </c>
      <c r="S76" s="193" t="s">
        <v>96</v>
      </c>
      <c r="T76" s="193">
        <v>9.3149999999999997E-2</v>
      </c>
      <c r="U76" s="194">
        <f>ROUND(E76*T76,2)</f>
        <v>6.1</v>
      </c>
      <c r="V76" s="193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 t="s">
        <v>97</v>
      </c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 x14ac:dyDescent="0.2">
      <c r="A77" s="167"/>
      <c r="B77" s="177"/>
      <c r="C77" s="210" t="s">
        <v>148</v>
      </c>
      <c r="D77" s="180"/>
      <c r="E77" s="186">
        <v>65.5</v>
      </c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4"/>
      <c r="V77" s="193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 t="s">
        <v>99</v>
      </c>
      <c r="AH77" s="166">
        <v>0</v>
      </c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 x14ac:dyDescent="0.2">
      <c r="A78" s="167">
        <v>29</v>
      </c>
      <c r="B78" s="177" t="s">
        <v>196</v>
      </c>
      <c r="C78" s="209" t="s">
        <v>197</v>
      </c>
      <c r="D78" s="179" t="s">
        <v>94</v>
      </c>
      <c r="E78" s="185">
        <v>28.14</v>
      </c>
      <c r="F78" s="192"/>
      <c r="G78" s="193">
        <f>ROUND(E78*F78,2)</f>
        <v>0</v>
      </c>
      <c r="H78" s="192"/>
      <c r="I78" s="193">
        <f>ROUND(E78*H78,2)</f>
        <v>0</v>
      </c>
      <c r="J78" s="192"/>
      <c r="K78" s="193">
        <f>ROUND(E78*J78,2)</f>
        <v>0</v>
      </c>
      <c r="L78" s="193">
        <v>21</v>
      </c>
      <c r="M78" s="193">
        <f>G78*(1+L78/100)</f>
        <v>0</v>
      </c>
      <c r="N78" s="193">
        <v>0</v>
      </c>
      <c r="O78" s="193">
        <f>ROUND(E78*N78,2)</f>
        <v>0</v>
      </c>
      <c r="P78" s="193">
        <v>7.2100000000000003E-3</v>
      </c>
      <c r="Q78" s="193">
        <f>ROUND(E78*P78,2)</f>
        <v>0.2</v>
      </c>
      <c r="R78" s="193" t="s">
        <v>137</v>
      </c>
      <c r="S78" s="193" t="s">
        <v>96</v>
      </c>
      <c r="T78" s="193">
        <v>0.34384999999999999</v>
      </c>
      <c r="U78" s="194">
        <f>ROUND(E78*T78,2)</f>
        <v>9.68</v>
      </c>
      <c r="V78" s="193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 t="s">
        <v>97</v>
      </c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/>
      <c r="B79" s="177"/>
      <c r="C79" s="210" t="s">
        <v>198</v>
      </c>
      <c r="D79" s="180"/>
      <c r="E79" s="186">
        <v>28.14</v>
      </c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4"/>
      <c r="V79" s="193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 t="s">
        <v>99</v>
      </c>
      <c r="AH79" s="166">
        <v>0</v>
      </c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 x14ac:dyDescent="0.2">
      <c r="A80" s="167">
        <v>30</v>
      </c>
      <c r="B80" s="177" t="s">
        <v>199</v>
      </c>
      <c r="C80" s="209" t="s">
        <v>200</v>
      </c>
      <c r="D80" s="179" t="s">
        <v>107</v>
      </c>
      <c r="E80" s="185">
        <v>1</v>
      </c>
      <c r="F80" s="192"/>
      <c r="G80" s="193">
        <f>ROUND(E80*F80,2)</f>
        <v>0</v>
      </c>
      <c r="H80" s="192"/>
      <c r="I80" s="193">
        <f>ROUND(E80*H80,2)</f>
        <v>0</v>
      </c>
      <c r="J80" s="192"/>
      <c r="K80" s="193">
        <f>ROUND(E80*J80,2)</f>
        <v>0</v>
      </c>
      <c r="L80" s="193">
        <v>21</v>
      </c>
      <c r="M80" s="193">
        <f>G80*(1+L80/100)</f>
        <v>0</v>
      </c>
      <c r="N80" s="193">
        <v>0</v>
      </c>
      <c r="O80" s="193">
        <f>ROUND(E80*N80,2)</f>
        <v>0</v>
      </c>
      <c r="P80" s="193">
        <v>3.0500000000000002E-3</v>
      </c>
      <c r="Q80" s="193">
        <f>ROUND(E80*P80,2)</f>
        <v>0</v>
      </c>
      <c r="R80" s="193" t="s">
        <v>137</v>
      </c>
      <c r="S80" s="193" t="s">
        <v>96</v>
      </c>
      <c r="T80" s="193">
        <v>0.10580000000000001</v>
      </c>
      <c r="U80" s="194">
        <f>ROUND(E80*T80,2)</f>
        <v>0.11</v>
      </c>
      <c r="V80" s="193"/>
      <c r="W80" s="166"/>
      <c r="X80" s="166"/>
      <c r="Y80" s="166"/>
      <c r="Z80" s="166"/>
      <c r="AA80" s="166"/>
      <c r="AB80" s="166"/>
      <c r="AC80" s="166"/>
      <c r="AD80" s="166"/>
      <c r="AE80" s="166"/>
      <c r="AF80" s="166"/>
      <c r="AG80" s="166" t="s">
        <v>97</v>
      </c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 x14ac:dyDescent="0.2">
      <c r="A81" s="167"/>
      <c r="B81" s="177"/>
      <c r="C81" s="210" t="s">
        <v>201</v>
      </c>
      <c r="D81" s="180"/>
      <c r="E81" s="186">
        <v>1</v>
      </c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4"/>
      <c r="V81" s="193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 t="s">
        <v>99</v>
      </c>
      <c r="AH81" s="166">
        <v>0</v>
      </c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>
        <v>31</v>
      </c>
      <c r="B82" s="177" t="s">
        <v>202</v>
      </c>
      <c r="C82" s="209" t="s">
        <v>203</v>
      </c>
      <c r="D82" s="179" t="s">
        <v>107</v>
      </c>
      <c r="E82" s="185">
        <v>14</v>
      </c>
      <c r="F82" s="192"/>
      <c r="G82" s="193">
        <f>ROUND(E82*F82,2)</f>
        <v>0</v>
      </c>
      <c r="H82" s="192"/>
      <c r="I82" s="193">
        <f>ROUND(E82*H82,2)</f>
        <v>0</v>
      </c>
      <c r="J82" s="192"/>
      <c r="K82" s="193">
        <f>ROUND(E82*J82,2)</f>
        <v>0</v>
      </c>
      <c r="L82" s="193">
        <v>21</v>
      </c>
      <c r="M82" s="193">
        <f>G82*(1+L82/100)</f>
        <v>0</v>
      </c>
      <c r="N82" s="193">
        <v>0</v>
      </c>
      <c r="O82" s="193">
        <f>ROUND(E82*N82,2)</f>
        <v>0</v>
      </c>
      <c r="P82" s="193">
        <v>2.0500000000000001E-2</v>
      </c>
      <c r="Q82" s="193">
        <f>ROUND(E82*P82,2)</f>
        <v>0.28999999999999998</v>
      </c>
      <c r="R82" s="193" t="s">
        <v>137</v>
      </c>
      <c r="S82" s="193" t="s">
        <v>96</v>
      </c>
      <c r="T82" s="193">
        <v>0.41055000000000003</v>
      </c>
      <c r="U82" s="194">
        <f>ROUND(E82*T82,2)</f>
        <v>5.75</v>
      </c>
      <c r="V82" s="193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 t="s">
        <v>97</v>
      </c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/>
      <c r="B83" s="177"/>
      <c r="C83" s="210" t="s">
        <v>204</v>
      </c>
      <c r="D83" s="180"/>
      <c r="E83" s="186">
        <v>14</v>
      </c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4"/>
      <c r="V83" s="193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 t="s">
        <v>99</v>
      </c>
      <c r="AH83" s="166">
        <v>0</v>
      </c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>
        <v>32</v>
      </c>
      <c r="B84" s="177" t="s">
        <v>205</v>
      </c>
      <c r="C84" s="209" t="s">
        <v>206</v>
      </c>
      <c r="D84" s="179" t="s">
        <v>107</v>
      </c>
      <c r="E84" s="185">
        <v>10</v>
      </c>
      <c r="F84" s="192"/>
      <c r="G84" s="193">
        <f>ROUND(E84*F84,2)</f>
        <v>0</v>
      </c>
      <c r="H84" s="192"/>
      <c r="I84" s="193">
        <f>ROUND(E84*H84,2)</f>
        <v>0</v>
      </c>
      <c r="J84" s="192"/>
      <c r="K84" s="193">
        <f>ROUND(E84*J84,2)</f>
        <v>0</v>
      </c>
      <c r="L84" s="193">
        <v>21</v>
      </c>
      <c r="M84" s="193">
        <f>G84*(1+L84/100)</f>
        <v>0</v>
      </c>
      <c r="N84" s="193">
        <v>0</v>
      </c>
      <c r="O84" s="193">
        <f>ROUND(E84*N84,2)</f>
        <v>0</v>
      </c>
      <c r="P84" s="193">
        <v>2.0080000000000001E-2</v>
      </c>
      <c r="Q84" s="193">
        <f>ROUND(E84*P84,2)</f>
        <v>0.2</v>
      </c>
      <c r="R84" s="193" t="s">
        <v>137</v>
      </c>
      <c r="S84" s="193" t="s">
        <v>96</v>
      </c>
      <c r="T84" s="193">
        <v>0.115</v>
      </c>
      <c r="U84" s="194">
        <f>ROUND(E84*T84,2)</f>
        <v>1.1499999999999999</v>
      </c>
      <c r="V84" s="193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 t="s">
        <v>97</v>
      </c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 x14ac:dyDescent="0.2">
      <c r="A85" s="167"/>
      <c r="B85" s="177"/>
      <c r="C85" s="210" t="s">
        <v>151</v>
      </c>
      <c r="D85" s="180"/>
      <c r="E85" s="186">
        <v>10</v>
      </c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4"/>
      <c r="V85" s="193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 t="s">
        <v>99</v>
      </c>
      <c r="AH85" s="166">
        <v>0</v>
      </c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 x14ac:dyDescent="0.2">
      <c r="A86" s="167">
        <v>33</v>
      </c>
      <c r="B86" s="177" t="s">
        <v>207</v>
      </c>
      <c r="C86" s="209" t="s">
        <v>208</v>
      </c>
      <c r="D86" s="179" t="s">
        <v>102</v>
      </c>
      <c r="E86" s="185">
        <v>120.7</v>
      </c>
      <c r="F86" s="192"/>
      <c r="G86" s="193">
        <f>ROUND(E86*F86,2)</f>
        <v>0</v>
      </c>
      <c r="H86" s="192"/>
      <c r="I86" s="193">
        <f>ROUND(E86*H86,2)</f>
        <v>0</v>
      </c>
      <c r="J86" s="192"/>
      <c r="K86" s="193">
        <f>ROUND(E86*J86,2)</f>
        <v>0</v>
      </c>
      <c r="L86" s="193">
        <v>21</v>
      </c>
      <c r="M86" s="193">
        <f>G86*(1+L86/100)</f>
        <v>0</v>
      </c>
      <c r="N86" s="193">
        <v>0</v>
      </c>
      <c r="O86" s="193">
        <f>ROUND(E86*N86,2)</f>
        <v>0</v>
      </c>
      <c r="P86" s="193">
        <v>3.7699999999999999E-3</v>
      </c>
      <c r="Q86" s="193">
        <f>ROUND(E86*P86,2)</f>
        <v>0.46</v>
      </c>
      <c r="R86" s="193" t="s">
        <v>137</v>
      </c>
      <c r="S86" s="193" t="s">
        <v>96</v>
      </c>
      <c r="T86" s="193">
        <v>6.5549999999999997E-2</v>
      </c>
      <c r="U86" s="194">
        <f>ROUND(E86*T86,2)</f>
        <v>7.91</v>
      </c>
      <c r="V86" s="193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 t="s">
        <v>97</v>
      </c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 x14ac:dyDescent="0.2">
      <c r="A87" s="167"/>
      <c r="B87" s="177"/>
      <c r="C87" s="210" t="s">
        <v>156</v>
      </c>
      <c r="D87" s="180"/>
      <c r="E87" s="186">
        <v>95.5</v>
      </c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4"/>
      <c r="V87" s="193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 t="s">
        <v>99</v>
      </c>
      <c r="AH87" s="166">
        <v>0</v>
      </c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 x14ac:dyDescent="0.2">
      <c r="A88" s="167"/>
      <c r="B88" s="177"/>
      <c r="C88" s="210" t="s">
        <v>159</v>
      </c>
      <c r="D88" s="180"/>
      <c r="E88" s="186">
        <v>25.2</v>
      </c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4"/>
      <c r="V88" s="193"/>
      <c r="W88" s="166"/>
      <c r="X88" s="166"/>
      <c r="Y88" s="166"/>
      <c r="Z88" s="166"/>
      <c r="AA88" s="166"/>
      <c r="AB88" s="166"/>
      <c r="AC88" s="166"/>
      <c r="AD88" s="166"/>
      <c r="AE88" s="166"/>
      <c r="AF88" s="166"/>
      <c r="AG88" s="166" t="s">
        <v>99</v>
      </c>
      <c r="AH88" s="166">
        <v>0</v>
      </c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 x14ac:dyDescent="0.2">
      <c r="A89" s="167">
        <v>34</v>
      </c>
      <c r="B89" s="177" t="s">
        <v>209</v>
      </c>
      <c r="C89" s="209" t="s">
        <v>210</v>
      </c>
      <c r="D89" s="179" t="s">
        <v>102</v>
      </c>
      <c r="E89" s="185">
        <v>55.8</v>
      </c>
      <c r="F89" s="192"/>
      <c r="G89" s="193">
        <f>ROUND(E89*F89,2)</f>
        <v>0</v>
      </c>
      <c r="H89" s="192"/>
      <c r="I89" s="193">
        <f>ROUND(E89*H89,2)</f>
        <v>0</v>
      </c>
      <c r="J89" s="192"/>
      <c r="K89" s="193">
        <f>ROUND(E89*J89,2)</f>
        <v>0</v>
      </c>
      <c r="L89" s="193">
        <v>21</v>
      </c>
      <c r="M89" s="193">
        <f>G89*(1+L89/100)</f>
        <v>0</v>
      </c>
      <c r="N89" s="193">
        <v>0</v>
      </c>
      <c r="O89" s="193">
        <f>ROUND(E89*N89,2)</f>
        <v>0</v>
      </c>
      <c r="P89" s="193">
        <v>1.97E-3</v>
      </c>
      <c r="Q89" s="193">
        <f>ROUND(E89*P89,2)</f>
        <v>0.11</v>
      </c>
      <c r="R89" s="193" t="s">
        <v>137</v>
      </c>
      <c r="S89" s="193" t="s">
        <v>96</v>
      </c>
      <c r="T89" s="193">
        <v>5.2900000000000003E-2</v>
      </c>
      <c r="U89" s="194">
        <f>ROUND(E89*T89,2)</f>
        <v>2.95</v>
      </c>
      <c r="V89" s="193"/>
      <c r="W89" s="166"/>
      <c r="X89" s="166"/>
      <c r="Y89" s="166"/>
      <c r="Z89" s="166"/>
      <c r="AA89" s="166"/>
      <c r="AB89" s="166"/>
      <c r="AC89" s="166"/>
      <c r="AD89" s="166"/>
      <c r="AE89" s="166"/>
      <c r="AF89" s="166"/>
      <c r="AG89" s="166" t="s">
        <v>97</v>
      </c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/>
      <c r="B90" s="177"/>
      <c r="C90" s="210" t="s">
        <v>166</v>
      </c>
      <c r="D90" s="180"/>
      <c r="E90" s="186">
        <v>32.700000000000003</v>
      </c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4"/>
      <c r="V90" s="193"/>
      <c r="W90" s="166"/>
      <c r="X90" s="166"/>
      <c r="Y90" s="166"/>
      <c r="Z90" s="166"/>
      <c r="AA90" s="166"/>
      <c r="AB90" s="166"/>
      <c r="AC90" s="166"/>
      <c r="AD90" s="166"/>
      <c r="AE90" s="166"/>
      <c r="AF90" s="166"/>
      <c r="AG90" s="166" t="s">
        <v>99</v>
      </c>
      <c r="AH90" s="166">
        <v>0</v>
      </c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 x14ac:dyDescent="0.2">
      <c r="A91" s="167"/>
      <c r="B91" s="177"/>
      <c r="C91" s="210" t="s">
        <v>211</v>
      </c>
      <c r="D91" s="180"/>
      <c r="E91" s="186">
        <v>19.5</v>
      </c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3"/>
      <c r="U91" s="194"/>
      <c r="V91" s="193"/>
      <c r="W91" s="166"/>
      <c r="X91" s="166"/>
      <c r="Y91" s="166"/>
      <c r="Z91" s="166"/>
      <c r="AA91" s="166"/>
      <c r="AB91" s="166"/>
      <c r="AC91" s="166"/>
      <c r="AD91" s="166"/>
      <c r="AE91" s="166"/>
      <c r="AF91" s="166"/>
      <c r="AG91" s="166" t="s">
        <v>99</v>
      </c>
      <c r="AH91" s="166">
        <v>0</v>
      </c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/>
      <c r="B92" s="177"/>
      <c r="C92" s="210" t="s">
        <v>163</v>
      </c>
      <c r="D92" s="180"/>
      <c r="E92" s="186">
        <v>3.6</v>
      </c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4"/>
      <c r="V92" s="193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6" t="s">
        <v>99</v>
      </c>
      <c r="AH92" s="166">
        <v>0</v>
      </c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outlineLevel="1" x14ac:dyDescent="0.2">
      <c r="A93" s="167">
        <v>35</v>
      </c>
      <c r="B93" s="177" t="s">
        <v>212</v>
      </c>
      <c r="C93" s="209" t="s">
        <v>213</v>
      </c>
      <c r="D93" s="179" t="s">
        <v>102</v>
      </c>
      <c r="E93" s="185">
        <v>26.1</v>
      </c>
      <c r="F93" s="192"/>
      <c r="G93" s="193">
        <f>ROUND(E93*F93,2)</f>
        <v>0</v>
      </c>
      <c r="H93" s="192"/>
      <c r="I93" s="193">
        <f>ROUND(E93*H93,2)</f>
        <v>0</v>
      </c>
      <c r="J93" s="192"/>
      <c r="K93" s="193">
        <f>ROUND(E93*J93,2)</f>
        <v>0</v>
      </c>
      <c r="L93" s="193">
        <v>21</v>
      </c>
      <c r="M93" s="193">
        <f>G93*(1+L93/100)</f>
        <v>0</v>
      </c>
      <c r="N93" s="193">
        <v>0</v>
      </c>
      <c r="O93" s="193">
        <f>ROUND(E93*N93,2)</f>
        <v>0</v>
      </c>
      <c r="P93" s="193">
        <v>3.1199999999999999E-3</v>
      </c>
      <c r="Q93" s="193">
        <f>ROUND(E93*P93,2)</f>
        <v>0.08</v>
      </c>
      <c r="R93" s="193" t="s">
        <v>137</v>
      </c>
      <c r="S93" s="193" t="s">
        <v>96</v>
      </c>
      <c r="T93" s="193">
        <v>0.10580000000000001</v>
      </c>
      <c r="U93" s="194">
        <f>ROUND(E93*T93,2)</f>
        <v>2.76</v>
      </c>
      <c r="V93" s="193"/>
      <c r="W93" s="166"/>
      <c r="X93" s="166"/>
      <c r="Y93" s="166"/>
      <c r="Z93" s="166"/>
      <c r="AA93" s="166"/>
      <c r="AB93" s="166"/>
      <c r="AC93" s="166"/>
      <c r="AD93" s="166"/>
      <c r="AE93" s="166"/>
      <c r="AF93" s="166"/>
      <c r="AG93" s="166" t="s">
        <v>97</v>
      </c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 x14ac:dyDescent="0.2">
      <c r="A94" s="167"/>
      <c r="B94" s="177"/>
      <c r="C94" s="210" t="s">
        <v>182</v>
      </c>
      <c r="D94" s="180"/>
      <c r="E94" s="186">
        <v>26.1</v>
      </c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4"/>
      <c r="V94" s="193"/>
      <c r="W94" s="166"/>
      <c r="X94" s="166"/>
      <c r="Y94" s="166"/>
      <c r="Z94" s="166"/>
      <c r="AA94" s="166"/>
      <c r="AB94" s="166"/>
      <c r="AC94" s="166"/>
      <c r="AD94" s="166"/>
      <c r="AE94" s="166"/>
      <c r="AF94" s="166"/>
      <c r="AG94" s="166" t="s">
        <v>99</v>
      </c>
      <c r="AH94" s="166">
        <v>0</v>
      </c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ht="22.5" outlineLevel="1" x14ac:dyDescent="0.2">
      <c r="A95" s="167">
        <v>36</v>
      </c>
      <c r="B95" s="177" t="s">
        <v>214</v>
      </c>
      <c r="C95" s="209" t="s">
        <v>215</v>
      </c>
      <c r="D95" s="179" t="s">
        <v>94</v>
      </c>
      <c r="E95" s="185">
        <v>1155.252</v>
      </c>
      <c r="F95" s="192"/>
      <c r="G95" s="193">
        <f>ROUND(E95*F95,2)</f>
        <v>0</v>
      </c>
      <c r="H95" s="192"/>
      <c r="I95" s="193">
        <f>ROUND(E95*H95,2)</f>
        <v>0</v>
      </c>
      <c r="J95" s="192"/>
      <c r="K95" s="193">
        <f>ROUND(E95*J95,2)</f>
        <v>0</v>
      </c>
      <c r="L95" s="193">
        <v>21</v>
      </c>
      <c r="M95" s="193">
        <f>G95*(1+L95/100)</f>
        <v>0</v>
      </c>
      <c r="N95" s="193">
        <v>5.8E-4</v>
      </c>
      <c r="O95" s="193">
        <f>ROUND(E95*N95,2)</f>
        <v>0.67</v>
      </c>
      <c r="P95" s="193">
        <v>0</v>
      </c>
      <c r="Q95" s="193">
        <f>ROUND(E95*P95,2)</f>
        <v>0</v>
      </c>
      <c r="R95" s="193" t="s">
        <v>216</v>
      </c>
      <c r="S95" s="193" t="s">
        <v>96</v>
      </c>
      <c r="T95" s="193">
        <v>0.12</v>
      </c>
      <c r="U95" s="194">
        <f>ROUND(E95*T95,2)</f>
        <v>138.63</v>
      </c>
      <c r="V95" s="193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 t="s">
        <v>97</v>
      </c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/>
      <c r="B96" s="177"/>
      <c r="C96" s="210" t="s">
        <v>217</v>
      </c>
      <c r="D96" s="180"/>
      <c r="E96" s="186">
        <v>85.6</v>
      </c>
      <c r="F96" s="193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4"/>
      <c r="V96" s="193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6" t="s">
        <v>99</v>
      </c>
      <c r="AH96" s="166">
        <v>0</v>
      </c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 x14ac:dyDescent="0.2">
      <c r="A97" s="167"/>
      <c r="B97" s="177"/>
      <c r="C97" s="210" t="s">
        <v>218</v>
      </c>
      <c r="D97" s="180"/>
      <c r="E97" s="186">
        <v>37</v>
      </c>
      <c r="F97" s="193"/>
      <c r="G97" s="193"/>
      <c r="H97" s="193"/>
      <c r="I97" s="193"/>
      <c r="J97" s="193"/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4"/>
      <c r="V97" s="193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6" t="s">
        <v>99</v>
      </c>
      <c r="AH97" s="166">
        <v>0</v>
      </c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167"/>
      <c r="B98" s="177"/>
      <c r="C98" s="210" t="s">
        <v>219</v>
      </c>
      <c r="D98" s="180"/>
      <c r="E98" s="186">
        <v>16.5</v>
      </c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4"/>
      <c r="V98" s="193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 t="s">
        <v>99</v>
      </c>
      <c r="AH98" s="166">
        <v>0</v>
      </c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 x14ac:dyDescent="0.2">
      <c r="A99" s="167"/>
      <c r="B99" s="177"/>
      <c r="C99" s="210" t="s">
        <v>220</v>
      </c>
      <c r="D99" s="180"/>
      <c r="E99" s="186">
        <v>19.5</v>
      </c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4"/>
      <c r="V99" s="193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6" t="s">
        <v>99</v>
      </c>
      <c r="AH99" s="166">
        <v>0</v>
      </c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 x14ac:dyDescent="0.2">
      <c r="A100" s="167"/>
      <c r="B100" s="177"/>
      <c r="C100" s="210" t="s">
        <v>221</v>
      </c>
      <c r="D100" s="180"/>
      <c r="E100" s="186">
        <v>1.8</v>
      </c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4"/>
      <c r="V100" s="193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6" t="s">
        <v>99</v>
      </c>
      <c r="AH100" s="166">
        <v>0</v>
      </c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 x14ac:dyDescent="0.2">
      <c r="A101" s="167"/>
      <c r="B101" s="177"/>
      <c r="C101" s="210" t="s">
        <v>222</v>
      </c>
      <c r="D101" s="180"/>
      <c r="E101" s="186">
        <v>23.84</v>
      </c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3"/>
      <c r="U101" s="194"/>
      <c r="V101" s="193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6"/>
      <c r="AG101" s="166" t="s">
        <v>99</v>
      </c>
      <c r="AH101" s="166">
        <v>0</v>
      </c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 x14ac:dyDescent="0.2">
      <c r="A102" s="167"/>
      <c r="B102" s="177"/>
      <c r="C102" s="210" t="s">
        <v>223</v>
      </c>
      <c r="D102" s="180"/>
      <c r="E102" s="186">
        <v>8.1</v>
      </c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4"/>
      <c r="V102" s="193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6" t="s">
        <v>99</v>
      </c>
      <c r="AH102" s="166">
        <v>0</v>
      </c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outlineLevel="1" x14ac:dyDescent="0.2">
      <c r="A103" s="167"/>
      <c r="B103" s="177"/>
      <c r="C103" s="210" t="s">
        <v>224</v>
      </c>
      <c r="D103" s="180"/>
      <c r="E103" s="186">
        <v>20.8</v>
      </c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4"/>
      <c r="V103" s="193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 t="s">
        <v>99</v>
      </c>
      <c r="AH103" s="166">
        <v>0</v>
      </c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/>
      <c r="B104" s="177"/>
      <c r="C104" s="210" t="s">
        <v>225</v>
      </c>
      <c r="D104" s="180"/>
      <c r="E104" s="186">
        <v>1.5</v>
      </c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4"/>
      <c r="V104" s="193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6"/>
      <c r="AG104" s="166" t="s">
        <v>99</v>
      </c>
      <c r="AH104" s="166">
        <v>0</v>
      </c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 x14ac:dyDescent="0.2">
      <c r="A105" s="167"/>
      <c r="B105" s="177"/>
      <c r="C105" s="210" t="s">
        <v>226</v>
      </c>
      <c r="D105" s="180"/>
      <c r="E105" s="186">
        <v>20</v>
      </c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4"/>
      <c r="V105" s="193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6"/>
      <c r="AG105" s="166" t="s">
        <v>99</v>
      </c>
      <c r="AH105" s="166">
        <v>0</v>
      </c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 x14ac:dyDescent="0.2">
      <c r="A106" s="167"/>
      <c r="B106" s="177"/>
      <c r="C106" s="210" t="s">
        <v>227</v>
      </c>
      <c r="D106" s="180"/>
      <c r="E106" s="186">
        <v>78.599999999999994</v>
      </c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4"/>
      <c r="V106" s="193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6"/>
      <c r="AG106" s="166" t="s">
        <v>99</v>
      </c>
      <c r="AH106" s="166">
        <v>0</v>
      </c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 x14ac:dyDescent="0.2">
      <c r="A107" s="167"/>
      <c r="B107" s="177"/>
      <c r="C107" s="212" t="s">
        <v>228</v>
      </c>
      <c r="D107" s="182"/>
      <c r="E107" s="188">
        <v>313.24</v>
      </c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3"/>
      <c r="U107" s="194"/>
      <c r="V107" s="193"/>
      <c r="W107" s="166"/>
      <c r="X107" s="166"/>
      <c r="Y107" s="166"/>
      <c r="Z107" s="166"/>
      <c r="AA107" s="166"/>
      <c r="AB107" s="166"/>
      <c r="AC107" s="166"/>
      <c r="AD107" s="166"/>
      <c r="AE107" s="166"/>
      <c r="AF107" s="166"/>
      <c r="AG107" s="166" t="s">
        <v>99</v>
      </c>
      <c r="AH107" s="166">
        <v>1</v>
      </c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 x14ac:dyDescent="0.2">
      <c r="A108" s="167"/>
      <c r="B108" s="177"/>
      <c r="C108" s="210" t="s">
        <v>229</v>
      </c>
      <c r="D108" s="180"/>
      <c r="E108" s="186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4"/>
      <c r="V108" s="193"/>
      <c r="W108" s="166"/>
      <c r="X108" s="166"/>
      <c r="Y108" s="166"/>
      <c r="Z108" s="166"/>
      <c r="AA108" s="166"/>
      <c r="AB108" s="166"/>
      <c r="AC108" s="166"/>
      <c r="AD108" s="166"/>
      <c r="AE108" s="166"/>
      <c r="AF108" s="166"/>
      <c r="AG108" s="166" t="s">
        <v>99</v>
      </c>
      <c r="AH108" s="166">
        <v>0</v>
      </c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/>
      <c r="B109" s="177"/>
      <c r="C109" s="210" t="s">
        <v>230</v>
      </c>
      <c r="D109" s="180"/>
      <c r="E109" s="186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4"/>
      <c r="V109" s="193"/>
      <c r="W109" s="166"/>
      <c r="X109" s="166"/>
      <c r="Y109" s="166"/>
      <c r="Z109" s="166"/>
      <c r="AA109" s="166"/>
      <c r="AB109" s="166"/>
      <c r="AC109" s="166"/>
      <c r="AD109" s="166"/>
      <c r="AE109" s="166"/>
      <c r="AF109" s="166"/>
      <c r="AG109" s="166" t="s">
        <v>99</v>
      </c>
      <c r="AH109" s="166">
        <v>0</v>
      </c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 x14ac:dyDescent="0.2">
      <c r="A110" s="167"/>
      <c r="B110" s="177"/>
      <c r="C110" s="210" t="s">
        <v>143</v>
      </c>
      <c r="D110" s="180"/>
      <c r="E110" s="186">
        <v>787</v>
      </c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4"/>
      <c r="V110" s="193"/>
      <c r="W110" s="166"/>
      <c r="X110" s="166"/>
      <c r="Y110" s="166"/>
      <c r="Z110" s="166"/>
      <c r="AA110" s="166"/>
      <c r="AB110" s="166"/>
      <c r="AC110" s="166"/>
      <c r="AD110" s="166"/>
      <c r="AE110" s="166"/>
      <c r="AF110" s="166"/>
      <c r="AG110" s="166" t="s">
        <v>99</v>
      </c>
      <c r="AH110" s="166">
        <v>5</v>
      </c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 x14ac:dyDescent="0.2">
      <c r="A111" s="167"/>
      <c r="B111" s="177"/>
      <c r="C111" s="213" t="s">
        <v>231</v>
      </c>
      <c r="D111" s="183"/>
      <c r="E111" s="189">
        <v>55.012</v>
      </c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3"/>
      <c r="U111" s="194"/>
      <c r="V111" s="193"/>
      <c r="W111" s="166"/>
      <c r="X111" s="166"/>
      <c r="Y111" s="166"/>
      <c r="Z111" s="166"/>
      <c r="AA111" s="166"/>
      <c r="AB111" s="166"/>
      <c r="AC111" s="166"/>
      <c r="AD111" s="166"/>
      <c r="AE111" s="166"/>
      <c r="AF111" s="166"/>
      <c r="AG111" s="166" t="s">
        <v>99</v>
      </c>
      <c r="AH111" s="166">
        <v>4</v>
      </c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outlineLevel="1" x14ac:dyDescent="0.2">
      <c r="A112" s="167"/>
      <c r="B112" s="177"/>
      <c r="C112" s="213" t="s">
        <v>229</v>
      </c>
      <c r="D112" s="183"/>
      <c r="E112" s="189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4"/>
      <c r="V112" s="193"/>
      <c r="W112" s="166"/>
      <c r="X112" s="166"/>
      <c r="Y112" s="166"/>
      <c r="Z112" s="166"/>
      <c r="AA112" s="166"/>
      <c r="AB112" s="166"/>
      <c r="AC112" s="166"/>
      <c r="AD112" s="166"/>
      <c r="AE112" s="166"/>
      <c r="AF112" s="166"/>
      <c r="AG112" s="166" t="s">
        <v>99</v>
      </c>
      <c r="AH112" s="166">
        <v>4</v>
      </c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ht="22.5" outlineLevel="1" x14ac:dyDescent="0.2">
      <c r="A113" s="167">
        <v>37</v>
      </c>
      <c r="B113" s="177" t="s">
        <v>232</v>
      </c>
      <c r="C113" s="209" t="s">
        <v>233</v>
      </c>
      <c r="D113" s="179" t="s">
        <v>102</v>
      </c>
      <c r="E113" s="185">
        <v>65.5</v>
      </c>
      <c r="F113" s="192"/>
      <c r="G113" s="193">
        <f>ROUND(E113*F113,2)</f>
        <v>0</v>
      </c>
      <c r="H113" s="192"/>
      <c r="I113" s="193">
        <f>ROUND(E113*H113,2)</f>
        <v>0</v>
      </c>
      <c r="J113" s="192"/>
      <c r="K113" s="193">
        <f>ROUND(E113*J113,2)</f>
        <v>0</v>
      </c>
      <c r="L113" s="193">
        <v>21</v>
      </c>
      <c r="M113" s="193">
        <f>G113*(1+L113/100)</f>
        <v>0</v>
      </c>
      <c r="N113" s="193">
        <v>5.1599999999999997E-3</v>
      </c>
      <c r="O113" s="193">
        <f>ROUND(E113*N113,2)</f>
        <v>0.34</v>
      </c>
      <c r="P113" s="193">
        <v>0</v>
      </c>
      <c r="Q113" s="193">
        <f>ROUND(E113*P113,2)</f>
        <v>0</v>
      </c>
      <c r="R113" s="193"/>
      <c r="S113" s="193" t="s">
        <v>116</v>
      </c>
      <c r="T113" s="193">
        <v>0.86134999999999995</v>
      </c>
      <c r="U113" s="194">
        <f>ROUND(E113*T113,2)</f>
        <v>56.42</v>
      </c>
      <c r="V113" s="193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6"/>
      <c r="AG113" s="166" t="s">
        <v>97</v>
      </c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 x14ac:dyDescent="0.2">
      <c r="A114" s="167"/>
      <c r="B114" s="177"/>
      <c r="C114" s="210" t="s">
        <v>148</v>
      </c>
      <c r="D114" s="180"/>
      <c r="E114" s="186">
        <v>65.5</v>
      </c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4"/>
      <c r="V114" s="193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6"/>
      <c r="AG114" s="166" t="s">
        <v>99</v>
      </c>
      <c r="AH114" s="166">
        <v>0</v>
      </c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ht="22.5" outlineLevel="1" x14ac:dyDescent="0.2">
      <c r="A115" s="167">
        <v>38</v>
      </c>
      <c r="B115" s="177" t="s">
        <v>234</v>
      </c>
      <c r="C115" s="209" t="s">
        <v>235</v>
      </c>
      <c r="D115" s="179" t="s">
        <v>102</v>
      </c>
      <c r="E115" s="185">
        <v>65.5</v>
      </c>
      <c r="F115" s="192"/>
      <c r="G115" s="193">
        <f>ROUND(E115*F115,2)</f>
        <v>0</v>
      </c>
      <c r="H115" s="192"/>
      <c r="I115" s="193">
        <f>ROUND(E115*H115,2)</f>
        <v>0</v>
      </c>
      <c r="J115" s="192"/>
      <c r="K115" s="193">
        <f>ROUND(E115*J115,2)</f>
        <v>0</v>
      </c>
      <c r="L115" s="193">
        <v>21</v>
      </c>
      <c r="M115" s="193">
        <f>G115*(1+L115/100)</f>
        <v>0</v>
      </c>
      <c r="N115" s="193">
        <v>0</v>
      </c>
      <c r="O115" s="193">
        <f>ROUND(E115*N115,2)</f>
        <v>0</v>
      </c>
      <c r="P115" s="193">
        <v>4.3499999999999997E-3</v>
      </c>
      <c r="Q115" s="193">
        <f>ROUND(E115*P115,2)</f>
        <v>0.28000000000000003</v>
      </c>
      <c r="R115" s="193"/>
      <c r="S115" s="193" t="s">
        <v>116</v>
      </c>
      <c r="T115" s="193">
        <v>9.3149999999999997E-2</v>
      </c>
      <c r="U115" s="194">
        <f>ROUND(E115*T115,2)</f>
        <v>6.1</v>
      </c>
      <c r="V115" s="193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6"/>
      <c r="AG115" s="166" t="s">
        <v>97</v>
      </c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/>
      <c r="B116" s="177"/>
      <c r="C116" s="210" t="s">
        <v>148</v>
      </c>
      <c r="D116" s="180"/>
      <c r="E116" s="186">
        <v>65.5</v>
      </c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4"/>
      <c r="V116" s="193"/>
      <c r="W116" s="166"/>
      <c r="X116" s="166"/>
      <c r="Y116" s="166"/>
      <c r="Z116" s="166"/>
      <c r="AA116" s="166"/>
      <c r="AB116" s="166"/>
      <c r="AC116" s="166"/>
      <c r="AD116" s="166"/>
      <c r="AE116" s="166"/>
      <c r="AF116" s="166"/>
      <c r="AG116" s="166" t="s">
        <v>99</v>
      </c>
      <c r="AH116" s="166">
        <v>0</v>
      </c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 x14ac:dyDescent="0.2">
      <c r="A117" s="167">
        <v>39</v>
      </c>
      <c r="B117" s="177" t="s">
        <v>236</v>
      </c>
      <c r="C117" s="209" t="s">
        <v>237</v>
      </c>
      <c r="D117" s="179" t="s">
        <v>107</v>
      </c>
      <c r="E117" s="185">
        <v>1</v>
      </c>
      <c r="F117" s="192"/>
      <c r="G117" s="193">
        <f>ROUND(E117*F117,2)</f>
        <v>0</v>
      </c>
      <c r="H117" s="192"/>
      <c r="I117" s="193">
        <f>ROUND(E117*H117,2)</f>
        <v>0</v>
      </c>
      <c r="J117" s="192"/>
      <c r="K117" s="193">
        <f>ROUND(E117*J117,2)</f>
        <v>0</v>
      </c>
      <c r="L117" s="193">
        <v>21</v>
      </c>
      <c r="M117" s="193">
        <f>G117*(1+L117/100)</f>
        <v>0</v>
      </c>
      <c r="N117" s="193">
        <v>1.1039999999999999E-2</v>
      </c>
      <c r="O117" s="193">
        <f>ROUND(E117*N117,2)</f>
        <v>0.01</v>
      </c>
      <c r="P117" s="193">
        <v>0</v>
      </c>
      <c r="Q117" s="193">
        <f>ROUND(E117*P117,2)</f>
        <v>0</v>
      </c>
      <c r="R117" s="193"/>
      <c r="S117" s="193" t="s">
        <v>116</v>
      </c>
      <c r="T117" s="193">
        <v>0</v>
      </c>
      <c r="U117" s="194">
        <f>ROUND(E117*T117,2)</f>
        <v>0</v>
      </c>
      <c r="V117" s="193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6"/>
      <c r="AG117" s="166" t="s">
        <v>238</v>
      </c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 x14ac:dyDescent="0.2">
      <c r="A118" s="167"/>
      <c r="B118" s="177"/>
      <c r="C118" s="210" t="s">
        <v>201</v>
      </c>
      <c r="D118" s="180"/>
      <c r="E118" s="186">
        <v>1</v>
      </c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4"/>
      <c r="V118" s="193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6"/>
      <c r="AG118" s="166" t="s">
        <v>99</v>
      </c>
      <c r="AH118" s="166">
        <v>0</v>
      </c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 x14ac:dyDescent="0.2">
      <c r="A119" s="167">
        <v>40</v>
      </c>
      <c r="B119" s="177" t="s">
        <v>239</v>
      </c>
      <c r="C119" s="209" t="s">
        <v>240</v>
      </c>
      <c r="D119" s="179" t="s">
        <v>125</v>
      </c>
      <c r="E119" s="185">
        <v>14.99361</v>
      </c>
      <c r="F119" s="192"/>
      <c r="G119" s="193">
        <f>ROUND(E119*F119,2)</f>
        <v>0</v>
      </c>
      <c r="H119" s="192"/>
      <c r="I119" s="193">
        <f>ROUND(E119*H119,2)</f>
        <v>0</v>
      </c>
      <c r="J119" s="192"/>
      <c r="K119" s="193">
        <f>ROUND(E119*J119,2)</f>
        <v>0</v>
      </c>
      <c r="L119" s="193">
        <v>21</v>
      </c>
      <c r="M119" s="193">
        <f>G119*(1+L119/100)</f>
        <v>0</v>
      </c>
      <c r="N119" s="193">
        <v>0</v>
      </c>
      <c r="O119" s="193">
        <f>ROUND(E119*N119,2)</f>
        <v>0</v>
      </c>
      <c r="P119" s="193">
        <v>0</v>
      </c>
      <c r="Q119" s="193">
        <f>ROUND(E119*P119,2)</f>
        <v>0</v>
      </c>
      <c r="R119" s="193" t="s">
        <v>137</v>
      </c>
      <c r="S119" s="193" t="s">
        <v>96</v>
      </c>
      <c r="T119" s="193">
        <v>4.9470000000000001</v>
      </c>
      <c r="U119" s="194">
        <f>ROUND(E119*T119,2)</f>
        <v>74.17</v>
      </c>
      <c r="V119" s="193"/>
      <c r="W119" s="166"/>
      <c r="X119" s="166"/>
      <c r="Y119" s="166"/>
      <c r="Z119" s="166"/>
      <c r="AA119" s="166"/>
      <c r="AB119" s="166"/>
      <c r="AC119" s="166"/>
      <c r="AD119" s="166"/>
      <c r="AE119" s="166"/>
      <c r="AF119" s="166"/>
      <c r="AG119" s="166" t="s">
        <v>127</v>
      </c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ht="22.5" outlineLevel="1" x14ac:dyDescent="0.2">
      <c r="A120" s="167">
        <v>41</v>
      </c>
      <c r="B120" s="177" t="s">
        <v>241</v>
      </c>
      <c r="C120" s="209" t="s">
        <v>242</v>
      </c>
      <c r="D120" s="179" t="s">
        <v>243</v>
      </c>
      <c r="E120" s="185">
        <v>3.9229500000000002</v>
      </c>
      <c r="F120" s="192"/>
      <c r="G120" s="193">
        <f>ROUND(E120*F120,2)</f>
        <v>0</v>
      </c>
      <c r="H120" s="192"/>
      <c r="I120" s="193">
        <f>ROUND(E120*H120,2)</f>
        <v>0</v>
      </c>
      <c r="J120" s="192"/>
      <c r="K120" s="193">
        <f>ROUND(E120*J120,2)</f>
        <v>0</v>
      </c>
      <c r="L120" s="193">
        <v>21</v>
      </c>
      <c r="M120" s="193">
        <f>G120*(1+L120/100)</f>
        <v>0</v>
      </c>
      <c r="N120" s="193">
        <v>0</v>
      </c>
      <c r="O120" s="193">
        <f>ROUND(E120*N120,2)</f>
        <v>0</v>
      </c>
      <c r="P120" s="193">
        <v>2.3E-3</v>
      </c>
      <c r="Q120" s="193">
        <f>ROUND(E120*P120,2)</f>
        <v>0.01</v>
      </c>
      <c r="R120" s="193"/>
      <c r="S120" s="193" t="s">
        <v>116</v>
      </c>
      <c r="T120" s="193">
        <v>4.2504999999999997</v>
      </c>
      <c r="U120" s="194">
        <f>ROUND(E120*T120,2)</f>
        <v>16.670000000000002</v>
      </c>
      <c r="V120" s="193"/>
      <c r="W120" s="166"/>
      <c r="X120" s="166"/>
      <c r="Y120" s="166"/>
      <c r="Z120" s="166"/>
      <c r="AA120" s="166"/>
      <c r="AB120" s="166"/>
      <c r="AC120" s="166"/>
      <c r="AD120" s="166"/>
      <c r="AE120" s="166"/>
      <c r="AF120" s="166"/>
      <c r="AG120" s="166" t="s">
        <v>244</v>
      </c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ht="22.5" outlineLevel="1" x14ac:dyDescent="0.2">
      <c r="A121" s="167">
        <v>42</v>
      </c>
      <c r="B121" s="177" t="s">
        <v>245</v>
      </c>
      <c r="C121" s="209" t="s">
        <v>246</v>
      </c>
      <c r="D121" s="179" t="s">
        <v>243</v>
      </c>
      <c r="E121" s="185">
        <v>3.9229500000000002</v>
      </c>
      <c r="F121" s="192"/>
      <c r="G121" s="193">
        <f>ROUND(E121*F121,2)</f>
        <v>0</v>
      </c>
      <c r="H121" s="192"/>
      <c r="I121" s="193">
        <f>ROUND(E121*H121,2)</f>
        <v>0</v>
      </c>
      <c r="J121" s="192"/>
      <c r="K121" s="193">
        <f>ROUND(E121*J121,2)</f>
        <v>0</v>
      </c>
      <c r="L121" s="193">
        <v>21</v>
      </c>
      <c r="M121" s="193">
        <f>G121*(1+L121/100)</f>
        <v>0</v>
      </c>
      <c r="N121" s="193">
        <v>0</v>
      </c>
      <c r="O121" s="193">
        <f>ROUND(E121*N121,2)</f>
        <v>0</v>
      </c>
      <c r="P121" s="193">
        <v>2.3E-3</v>
      </c>
      <c r="Q121" s="193">
        <f>ROUND(E121*P121,2)</f>
        <v>0.01</v>
      </c>
      <c r="R121" s="193"/>
      <c r="S121" s="193" t="s">
        <v>116</v>
      </c>
      <c r="T121" s="193">
        <v>4.2504999999999997</v>
      </c>
      <c r="U121" s="194">
        <f>ROUND(E121*T121,2)</f>
        <v>16.670000000000002</v>
      </c>
      <c r="V121" s="193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6" t="s">
        <v>244</v>
      </c>
      <c r="AH121" s="166"/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x14ac:dyDescent="0.2">
      <c r="A122" s="173" t="s">
        <v>90</v>
      </c>
      <c r="B122" s="178" t="s">
        <v>65</v>
      </c>
      <c r="C122" s="211" t="s">
        <v>29</v>
      </c>
      <c r="D122" s="181"/>
      <c r="E122" s="187"/>
      <c r="F122" s="195"/>
      <c r="G122" s="195">
        <f>SUMIF(AG123:AG123,"&lt;&gt;NOR",G123:G123)</f>
        <v>0</v>
      </c>
      <c r="H122" s="195"/>
      <c r="I122" s="195">
        <f>SUM(I123:I123)</f>
        <v>0</v>
      </c>
      <c r="J122" s="195"/>
      <c r="K122" s="195">
        <f>SUM(K123:K123)</f>
        <v>0</v>
      </c>
      <c r="L122" s="195"/>
      <c r="M122" s="195">
        <f>SUM(M123:M123)</f>
        <v>0</v>
      </c>
      <c r="N122" s="195"/>
      <c r="O122" s="195">
        <f>SUM(O123:O123)</f>
        <v>0</v>
      </c>
      <c r="P122" s="195"/>
      <c r="Q122" s="195">
        <f>SUM(Q123:Q123)</f>
        <v>0</v>
      </c>
      <c r="R122" s="195"/>
      <c r="S122" s="195"/>
      <c r="T122" s="195"/>
      <c r="U122" s="196">
        <f>SUM(U123:U123)</f>
        <v>0</v>
      </c>
      <c r="V122" s="195"/>
      <c r="AG122" t="s">
        <v>91</v>
      </c>
    </row>
    <row r="123" spans="1:60" ht="22.5" outlineLevel="1" x14ac:dyDescent="0.2">
      <c r="A123" s="197">
        <v>43</v>
      </c>
      <c r="B123" s="198" t="s">
        <v>247</v>
      </c>
      <c r="C123" s="214" t="s">
        <v>248</v>
      </c>
      <c r="D123" s="199" t="s">
        <v>249</v>
      </c>
      <c r="E123" s="200">
        <v>1</v>
      </c>
      <c r="F123" s="201"/>
      <c r="G123" s="202">
        <f>ROUND(E123*F123,2)</f>
        <v>0</v>
      </c>
      <c r="H123" s="201"/>
      <c r="I123" s="202">
        <f>ROUND(E123*H123,2)</f>
        <v>0</v>
      </c>
      <c r="J123" s="201"/>
      <c r="K123" s="202">
        <f>ROUND(E123*J123,2)</f>
        <v>0</v>
      </c>
      <c r="L123" s="202">
        <v>21</v>
      </c>
      <c r="M123" s="202">
        <f>G123*(1+L123/100)</f>
        <v>0</v>
      </c>
      <c r="N123" s="202">
        <v>0</v>
      </c>
      <c r="O123" s="202">
        <f>ROUND(E123*N123,2)</f>
        <v>0</v>
      </c>
      <c r="P123" s="202">
        <v>0</v>
      </c>
      <c r="Q123" s="202">
        <f>ROUND(E123*P123,2)</f>
        <v>0</v>
      </c>
      <c r="R123" s="202" t="s">
        <v>250</v>
      </c>
      <c r="S123" s="202" t="s">
        <v>96</v>
      </c>
      <c r="T123" s="202">
        <v>0</v>
      </c>
      <c r="U123" s="203">
        <f>ROUND(E123*T123,2)</f>
        <v>0</v>
      </c>
      <c r="V123" s="202"/>
      <c r="W123" s="166"/>
      <c r="X123" s="166"/>
      <c r="Y123" s="166"/>
      <c r="Z123" s="166"/>
      <c r="AA123" s="166"/>
      <c r="AB123" s="166"/>
      <c r="AC123" s="166"/>
      <c r="AD123" s="166"/>
      <c r="AE123" s="166"/>
      <c r="AF123" s="166"/>
      <c r="AG123" s="166" t="s">
        <v>251</v>
      </c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x14ac:dyDescent="0.2">
      <c r="A124" s="6"/>
      <c r="B124" s="7" t="s">
        <v>229</v>
      </c>
      <c r="C124" s="215" t="s">
        <v>229</v>
      </c>
      <c r="D124" s="9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AE124">
        <v>15</v>
      </c>
      <c r="AF124">
        <v>21</v>
      </c>
    </row>
    <row r="125" spans="1:60" x14ac:dyDescent="0.2">
      <c r="A125" s="204"/>
      <c r="B125" s="205" t="s">
        <v>31</v>
      </c>
      <c r="C125" s="216" t="s">
        <v>229</v>
      </c>
      <c r="D125" s="206"/>
      <c r="E125" s="207"/>
      <c r="F125" s="207"/>
      <c r="G125" s="208">
        <f>G7+G20+G23+G25+G30+G122</f>
        <v>0</v>
      </c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AE125">
        <f>SUMIF(L7:L123,AE124,G7:G123)</f>
        <v>0</v>
      </c>
      <c r="AF125">
        <f>SUMIF(L7:L123,AF124,G7:G123)</f>
        <v>0</v>
      </c>
      <c r="AG125" t="s">
        <v>252</v>
      </c>
    </row>
    <row r="126" spans="1:60" x14ac:dyDescent="0.2">
      <c r="A126" s="6"/>
      <c r="B126" s="7" t="s">
        <v>229</v>
      </c>
      <c r="C126" s="215" t="s">
        <v>229</v>
      </c>
      <c r="D126" s="9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</row>
    <row r="127" spans="1:60" x14ac:dyDescent="0.2">
      <c r="A127" s="6"/>
      <c r="B127" s="7" t="s">
        <v>229</v>
      </c>
      <c r="C127" s="215" t="s">
        <v>229</v>
      </c>
      <c r="D127" s="9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</row>
    <row r="128" spans="1:60" x14ac:dyDescent="0.2">
      <c r="A128" s="271" t="s">
        <v>253</v>
      </c>
      <c r="B128" s="271"/>
      <c r="C128" s="272"/>
      <c r="D128" s="9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</row>
    <row r="129" spans="1:33" x14ac:dyDescent="0.2">
      <c r="A129" s="273"/>
      <c r="B129" s="274"/>
      <c r="C129" s="275"/>
      <c r="D129" s="274"/>
      <c r="E129" s="274"/>
      <c r="F129" s="274"/>
      <c r="G129" s="27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AG129" t="s">
        <v>254</v>
      </c>
    </row>
    <row r="130" spans="1:33" x14ac:dyDescent="0.2">
      <c r="A130" s="277"/>
      <c r="B130" s="278"/>
      <c r="C130" s="279"/>
      <c r="D130" s="278"/>
      <c r="E130" s="278"/>
      <c r="F130" s="278"/>
      <c r="G130" s="280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</row>
    <row r="131" spans="1:33" x14ac:dyDescent="0.2">
      <c r="A131" s="277"/>
      <c r="B131" s="278"/>
      <c r="C131" s="279"/>
      <c r="D131" s="278"/>
      <c r="E131" s="278"/>
      <c r="F131" s="278"/>
      <c r="G131" s="280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</row>
    <row r="132" spans="1:33" x14ac:dyDescent="0.2">
      <c r="A132" s="277"/>
      <c r="B132" s="278"/>
      <c r="C132" s="279"/>
      <c r="D132" s="278"/>
      <c r="E132" s="278"/>
      <c r="F132" s="278"/>
      <c r="G132" s="280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</row>
    <row r="133" spans="1:33" x14ac:dyDescent="0.2">
      <c r="A133" s="281"/>
      <c r="B133" s="282"/>
      <c r="C133" s="283"/>
      <c r="D133" s="282"/>
      <c r="E133" s="282"/>
      <c r="F133" s="282"/>
      <c r="G133" s="284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</row>
    <row r="134" spans="1:33" x14ac:dyDescent="0.2">
      <c r="A134" s="6"/>
      <c r="B134" s="7" t="s">
        <v>229</v>
      </c>
      <c r="C134" s="215" t="s">
        <v>229</v>
      </c>
      <c r="D134" s="9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</row>
    <row r="135" spans="1:33" x14ac:dyDescent="0.2">
      <c r="C135" s="217"/>
      <c r="D135" s="161"/>
      <c r="AG135" t="s">
        <v>255</v>
      </c>
    </row>
    <row r="136" spans="1:33" x14ac:dyDescent="0.2">
      <c r="D136" s="161"/>
    </row>
    <row r="137" spans="1:33" x14ac:dyDescent="0.2">
      <c r="D137" s="161"/>
    </row>
    <row r="138" spans="1:33" x14ac:dyDescent="0.2">
      <c r="D138" s="161"/>
    </row>
    <row r="139" spans="1:33" x14ac:dyDescent="0.2">
      <c r="D139" s="161"/>
    </row>
    <row r="140" spans="1:33" x14ac:dyDescent="0.2">
      <c r="D140" s="161"/>
    </row>
    <row r="141" spans="1:33" x14ac:dyDescent="0.2">
      <c r="D141" s="161"/>
    </row>
    <row r="142" spans="1:33" x14ac:dyDescent="0.2">
      <c r="D142" s="161"/>
    </row>
    <row r="143" spans="1:33" x14ac:dyDescent="0.2">
      <c r="D143" s="161"/>
    </row>
    <row r="144" spans="1:33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sheetProtection algorithmName="SHA-512" hashValue="4+pcWXyVqKy7pDp9tNp7H7el+7pp80aQD1kIAO2+DgYbYW/V+qYGkBjVyA/zIZ//WAznlokhr+fZYr2x/oREdg==" saltValue="h7UEoleJyAlwPe++s2qV0A==" spinCount="100000" sheet="1"/>
  <mergeCells count="6">
    <mergeCell ref="A129:G133"/>
    <mergeCell ref="A1:G1"/>
    <mergeCell ref="C2:G2"/>
    <mergeCell ref="C3:G3"/>
    <mergeCell ref="C4:G4"/>
    <mergeCell ref="A128:C12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02 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'02 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Janoušek Václav</cp:lastModifiedBy>
  <cp:lastPrinted>2017-05-15T09:13:36Z</cp:lastPrinted>
  <dcterms:created xsi:type="dcterms:W3CDTF">2009-04-08T07:15:50Z</dcterms:created>
  <dcterms:modified xsi:type="dcterms:W3CDTF">2017-05-15T09:14:02Z</dcterms:modified>
</cp:coreProperties>
</file>