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34575\Desktop\SIMU-FSS-NEOCENĚNÝ VV\SIL\"/>
    </mc:Choice>
  </mc:AlternateContent>
  <bookViews>
    <workbookView xWindow="0" yWindow="0" windowWidth="27870" windowHeight="14595"/>
  </bookViews>
  <sheets>
    <sheet name="Rekapitulace stavby" sheetId="1" r:id="rId1"/>
    <sheet name="01 - 2.26" sheetId="2" r:id="rId2"/>
    <sheet name="02 - 5.27" sheetId="3" r:id="rId3"/>
    <sheet name="03 - 5.36" sheetId="4" r:id="rId4"/>
  </sheets>
  <definedNames>
    <definedName name="_xlnm.Print_Titles" localSheetId="1">'01 - 2.26'!$117:$117</definedName>
    <definedName name="_xlnm.Print_Titles" localSheetId="2">'02 - 5.27'!$117:$117</definedName>
    <definedName name="_xlnm.Print_Titles" localSheetId="3">'03 - 5.36'!$117:$117</definedName>
    <definedName name="_xlnm.Print_Titles" localSheetId="0">'Rekapitulace stavby'!$85:$85</definedName>
    <definedName name="_xlnm.Print_Area" localSheetId="1">'01 - 2.26'!$C$4:$Q$70,'01 - 2.26'!$C$76:$Q$101,'01 - 2.26'!$C$107:$Q$177</definedName>
    <definedName name="_xlnm.Print_Area" localSheetId="2">'02 - 5.27'!$C$4:$Q$70,'02 - 5.27'!$C$76:$Q$101,'02 - 5.27'!$C$107:$Q$165</definedName>
    <definedName name="_xlnm.Print_Area" localSheetId="3">'03 - 5.36'!$C$4:$Q$70,'03 - 5.36'!$C$76:$Q$101,'03 - 5.36'!$C$107:$Q$159</definedName>
    <definedName name="_xlnm.Print_Area" localSheetId="0">'Rekapitulace stavby'!$C$4:$AP$70,'Rekapitulace stavby'!$C$76:$AP$94</definedName>
  </definedNames>
  <calcPr calcId="162913"/>
</workbook>
</file>

<file path=xl/calcChain.xml><?xml version="1.0" encoding="utf-8"?>
<calcChain xmlns="http://schemas.openxmlformats.org/spreadsheetml/2006/main">
  <c r="L83" i="1" l="1"/>
  <c r="N133" i="2" l="1"/>
  <c r="BE133" i="2" s="1"/>
  <c r="N174" i="2"/>
  <c r="BE174" i="2" s="1"/>
  <c r="AY90" i="1"/>
  <c r="AX90" i="1"/>
  <c r="BI159" i="4"/>
  <c r="BH159" i="4"/>
  <c r="BG159" i="4"/>
  <c r="BF159" i="4"/>
  <c r="AA159" i="4"/>
  <c r="AA158" i="4"/>
  <c r="AA157" i="4" s="1"/>
  <c r="Y159" i="4"/>
  <c r="Y158" i="4"/>
  <c r="Y157" i="4"/>
  <c r="W159" i="4"/>
  <c r="W158" i="4"/>
  <c r="W157" i="4"/>
  <c r="BK159" i="4"/>
  <c r="BK158" i="4" s="1"/>
  <c r="N158" i="4" s="1"/>
  <c r="N97" i="4" s="1"/>
  <c r="N159" i="4"/>
  <c r="BE159" i="4" s="1"/>
  <c r="BI156" i="4"/>
  <c r="BH156" i="4"/>
  <c r="BG156" i="4"/>
  <c r="BF156" i="4"/>
  <c r="AA156" i="4"/>
  <c r="AA155" i="4"/>
  <c r="Y156" i="4"/>
  <c r="Y155" i="4" s="1"/>
  <c r="W156" i="4"/>
  <c r="W155" i="4"/>
  <c r="BK156" i="4"/>
  <c r="BK155" i="4" s="1"/>
  <c r="N155" i="4" s="1"/>
  <c r="N95" i="4" s="1"/>
  <c r="N156" i="4"/>
  <c r="BE156" i="4" s="1"/>
  <c r="BI154" i="4"/>
  <c r="BH154" i="4"/>
  <c r="BG154" i="4"/>
  <c r="BF154" i="4"/>
  <c r="AA154" i="4"/>
  <c r="Y154" i="4"/>
  <c r="W154" i="4"/>
  <c r="BK154" i="4"/>
  <c r="N154" i="4"/>
  <c r="BE154" i="4" s="1"/>
  <c r="BI153" i="4"/>
  <c r="BH153" i="4"/>
  <c r="BG153" i="4"/>
  <c r="BF153" i="4"/>
  <c r="AA153" i="4"/>
  <c r="Y153" i="4"/>
  <c r="Y150" i="4" s="1"/>
  <c r="W153" i="4"/>
  <c r="BK153" i="4"/>
  <c r="N153" i="4"/>
  <c r="BE153" i="4" s="1"/>
  <c r="BI152" i="4"/>
  <c r="BH152" i="4"/>
  <c r="BG152" i="4"/>
  <c r="BF152" i="4"/>
  <c r="AA152" i="4"/>
  <c r="Y152" i="4"/>
  <c r="W152" i="4"/>
  <c r="BK152" i="4"/>
  <c r="N152" i="4"/>
  <c r="BE152" i="4" s="1"/>
  <c r="BI151" i="4"/>
  <c r="BH151" i="4"/>
  <c r="BG151" i="4"/>
  <c r="BF151" i="4"/>
  <c r="AA151" i="4"/>
  <c r="AA150" i="4"/>
  <c r="Y151" i="4"/>
  <c r="W151" i="4"/>
  <c r="W150" i="4"/>
  <c r="BK151" i="4"/>
  <c r="N151" i="4"/>
  <c r="BE151" i="4" s="1"/>
  <c r="BI149" i="4"/>
  <c r="BH149" i="4"/>
  <c r="BG149" i="4"/>
  <c r="BF149" i="4"/>
  <c r="AA149" i="4"/>
  <c r="Y149" i="4"/>
  <c r="W149" i="4"/>
  <c r="BK149" i="4"/>
  <c r="N149" i="4"/>
  <c r="BE149" i="4" s="1"/>
  <c r="BI148" i="4"/>
  <c r="BH148" i="4"/>
  <c r="BG148" i="4"/>
  <c r="BF148" i="4"/>
  <c r="AA148" i="4"/>
  <c r="Y148" i="4"/>
  <c r="W148" i="4"/>
  <c r="BK148" i="4"/>
  <c r="N148" i="4"/>
  <c r="BE148" i="4" s="1"/>
  <c r="BI147" i="4"/>
  <c r="BH147" i="4"/>
  <c r="BG147" i="4"/>
  <c r="BF147" i="4"/>
  <c r="AA147" i="4"/>
  <c r="Y147" i="4"/>
  <c r="W147" i="4"/>
  <c r="BK147" i="4"/>
  <c r="N147" i="4"/>
  <c r="BE147" i="4" s="1"/>
  <c r="BI146" i="4"/>
  <c r="BH146" i="4"/>
  <c r="BG146" i="4"/>
  <c r="BF146" i="4"/>
  <c r="AA146" i="4"/>
  <c r="Y146" i="4"/>
  <c r="W146" i="4"/>
  <c r="BK146" i="4"/>
  <c r="N146" i="4"/>
  <c r="BE146" i="4" s="1"/>
  <c r="BI145" i="4"/>
  <c r="BH145" i="4"/>
  <c r="BG145" i="4"/>
  <c r="BF145" i="4"/>
  <c r="AA145" i="4"/>
  <c r="Y145" i="4"/>
  <c r="W145" i="4"/>
  <c r="BK145" i="4"/>
  <c r="N145" i="4"/>
  <c r="BE145" i="4" s="1"/>
  <c r="BI144" i="4"/>
  <c r="BH144" i="4"/>
  <c r="BG144" i="4"/>
  <c r="BF144" i="4"/>
  <c r="AA144" i="4"/>
  <c r="Y144" i="4"/>
  <c r="W144" i="4"/>
  <c r="W141" i="4" s="1"/>
  <c r="BK144" i="4"/>
  <c r="N144" i="4"/>
  <c r="BE144" i="4"/>
  <c r="BI143" i="4"/>
  <c r="BH143" i="4"/>
  <c r="BG143" i="4"/>
  <c r="BF143" i="4"/>
  <c r="AA143" i="4"/>
  <c r="AA141" i="4" s="1"/>
  <c r="Y143" i="4"/>
  <c r="Y141" i="4" s="1"/>
  <c r="W143" i="4"/>
  <c r="BK143" i="4"/>
  <c r="N143" i="4"/>
  <c r="BE143" i="4" s="1"/>
  <c r="BI142" i="4"/>
  <c r="BH142" i="4"/>
  <c r="BG142" i="4"/>
  <c r="BF142" i="4"/>
  <c r="AA142" i="4"/>
  <c r="Y142" i="4"/>
  <c r="W142" i="4"/>
  <c r="BK142" i="4"/>
  <c r="N142" i="4"/>
  <c r="BE142" i="4" s="1"/>
  <c r="BI140" i="4"/>
  <c r="BH140" i="4"/>
  <c r="BG140" i="4"/>
  <c r="BF140" i="4"/>
  <c r="AA140" i="4"/>
  <c r="Y140" i="4"/>
  <c r="W140" i="4"/>
  <c r="BK140" i="4"/>
  <c r="N140" i="4"/>
  <c r="BE140" i="4"/>
  <c r="BI139" i="4"/>
  <c r="BH139" i="4"/>
  <c r="BG139" i="4"/>
  <c r="BF139" i="4"/>
  <c r="AA139" i="4"/>
  <c r="Y139" i="4"/>
  <c r="W139" i="4"/>
  <c r="BK139" i="4"/>
  <c r="N139" i="4"/>
  <c r="BE139" i="4" s="1"/>
  <c r="BI138" i="4"/>
  <c r="BH138" i="4"/>
  <c r="BG138" i="4"/>
  <c r="BF138" i="4"/>
  <c r="AA138" i="4"/>
  <c r="Y138" i="4"/>
  <c r="W138" i="4"/>
  <c r="BK138" i="4"/>
  <c r="N138" i="4"/>
  <c r="BE138" i="4"/>
  <c r="BI137" i="4"/>
  <c r="BH137" i="4"/>
  <c r="BG137" i="4"/>
  <c r="BF137" i="4"/>
  <c r="AA137" i="4"/>
  <c r="Y137" i="4"/>
  <c r="W137" i="4"/>
  <c r="BK137" i="4"/>
  <c r="N137" i="4"/>
  <c r="BE137" i="4" s="1"/>
  <c r="BI136" i="4"/>
  <c r="BH136" i="4"/>
  <c r="BG136" i="4"/>
  <c r="BF136" i="4"/>
  <c r="AA136" i="4"/>
  <c r="Y136" i="4"/>
  <c r="W136" i="4"/>
  <c r="BK136" i="4"/>
  <c r="N136" i="4"/>
  <c r="BE136" i="4" s="1"/>
  <c r="BI135" i="4"/>
  <c r="BH135" i="4"/>
  <c r="BG135" i="4"/>
  <c r="BF135" i="4"/>
  <c r="AA135" i="4"/>
  <c r="Y135" i="4"/>
  <c r="W135" i="4"/>
  <c r="BK135" i="4"/>
  <c r="N135" i="4"/>
  <c r="BE135" i="4" s="1"/>
  <c r="BI134" i="4"/>
  <c r="BH134" i="4"/>
  <c r="BG134" i="4"/>
  <c r="BF134" i="4"/>
  <c r="AA134" i="4"/>
  <c r="Y134" i="4"/>
  <c r="W134" i="4"/>
  <c r="BK134" i="4"/>
  <c r="N134" i="4"/>
  <c r="BE134" i="4" s="1"/>
  <c r="BI133" i="4"/>
  <c r="BH133" i="4"/>
  <c r="BG133" i="4"/>
  <c r="BF133" i="4"/>
  <c r="AA133" i="4"/>
  <c r="Y133" i="4"/>
  <c r="W133" i="4"/>
  <c r="BK133" i="4"/>
  <c r="N133" i="4"/>
  <c r="BE133" i="4" s="1"/>
  <c r="BI132" i="4"/>
  <c r="BH132" i="4"/>
  <c r="BG132" i="4"/>
  <c r="BF132" i="4"/>
  <c r="AA132" i="4"/>
  <c r="Y132" i="4"/>
  <c r="W132" i="4"/>
  <c r="BK132" i="4"/>
  <c r="N132" i="4"/>
  <c r="BE132" i="4" s="1"/>
  <c r="BI131" i="4"/>
  <c r="BH131" i="4"/>
  <c r="BG131" i="4"/>
  <c r="BF131" i="4"/>
  <c r="AA131" i="4"/>
  <c r="Y131" i="4"/>
  <c r="W131" i="4"/>
  <c r="BK131" i="4"/>
  <c r="N131" i="4"/>
  <c r="BE131" i="4" s="1"/>
  <c r="BI130" i="4"/>
  <c r="BH130" i="4"/>
  <c r="BG130" i="4"/>
  <c r="BF130" i="4"/>
  <c r="AA130" i="4"/>
  <c r="Y130" i="4"/>
  <c r="W130" i="4"/>
  <c r="BK130" i="4"/>
  <c r="N130" i="4"/>
  <c r="BE130" i="4"/>
  <c r="BI129" i="4"/>
  <c r="BH129" i="4"/>
  <c r="BG129" i="4"/>
  <c r="BF129" i="4"/>
  <c r="AA129" i="4"/>
  <c r="Y129" i="4"/>
  <c r="W129" i="4"/>
  <c r="BK129" i="4"/>
  <c r="N129" i="4"/>
  <c r="BE129" i="4" s="1"/>
  <c r="BI128" i="4"/>
  <c r="BH128" i="4"/>
  <c r="BG128" i="4"/>
  <c r="BF128" i="4"/>
  <c r="AA128" i="4"/>
  <c r="Y128" i="4"/>
  <c r="W128" i="4"/>
  <c r="BK128" i="4"/>
  <c r="N128" i="4"/>
  <c r="BE128" i="4" s="1"/>
  <c r="BI127" i="4"/>
  <c r="BH127" i="4"/>
  <c r="BG127" i="4"/>
  <c r="BF127" i="4"/>
  <c r="AA127" i="4"/>
  <c r="Y127" i="4"/>
  <c r="W127" i="4"/>
  <c r="BK127" i="4"/>
  <c r="N127" i="4"/>
  <c r="BE127" i="4" s="1"/>
  <c r="BI126" i="4"/>
  <c r="BH126" i="4"/>
  <c r="BG126" i="4"/>
  <c r="BF126" i="4"/>
  <c r="AA126" i="4"/>
  <c r="Y126" i="4"/>
  <c r="W126" i="4"/>
  <c r="BK126" i="4"/>
  <c r="N126" i="4"/>
  <c r="BE126" i="4" s="1"/>
  <c r="BI125" i="4"/>
  <c r="BH125" i="4"/>
  <c r="BG125" i="4"/>
  <c r="BF125" i="4"/>
  <c r="AA125" i="4"/>
  <c r="AA123" i="4" s="1"/>
  <c r="AA122" i="4" s="1"/>
  <c r="Y125" i="4"/>
  <c r="W125" i="4"/>
  <c r="BK125" i="4"/>
  <c r="N125" i="4"/>
  <c r="BE125" i="4" s="1"/>
  <c r="BI124" i="4"/>
  <c r="BH124" i="4"/>
  <c r="BG124" i="4"/>
  <c r="BF124" i="4"/>
  <c r="AA124" i="4"/>
  <c r="Y124" i="4"/>
  <c r="Y123" i="4" s="1"/>
  <c r="W124" i="4"/>
  <c r="W123" i="4" s="1"/>
  <c r="W122" i="4" s="1"/>
  <c r="BK124" i="4"/>
  <c r="N124" i="4"/>
  <c r="BE124" i="4" s="1"/>
  <c r="BI121" i="4"/>
  <c r="BH121" i="4"/>
  <c r="BG121" i="4"/>
  <c r="BF121" i="4"/>
  <c r="AA121" i="4"/>
  <c r="AA120" i="4"/>
  <c r="AA119" i="4"/>
  <c r="Y121" i="4"/>
  <c r="Y120" i="4"/>
  <c r="Y119" i="4"/>
  <c r="W121" i="4"/>
  <c r="W120" i="4"/>
  <c r="W119" i="4"/>
  <c r="BK121" i="4"/>
  <c r="BK120" i="4" s="1"/>
  <c r="N121" i="4"/>
  <c r="BE121" i="4" s="1"/>
  <c r="M115" i="4"/>
  <c r="M114" i="4"/>
  <c r="F114" i="4"/>
  <c r="F112" i="4"/>
  <c r="F110" i="4"/>
  <c r="M28" i="4"/>
  <c r="AS90" i="1" s="1"/>
  <c r="M84" i="4"/>
  <c r="M83" i="4"/>
  <c r="F83" i="4"/>
  <c r="F81" i="4"/>
  <c r="F79" i="4"/>
  <c r="O15" i="4"/>
  <c r="E15" i="4"/>
  <c r="O14" i="4"/>
  <c r="F6" i="4"/>
  <c r="F78" i="4" s="1"/>
  <c r="AY89" i="1"/>
  <c r="AX89" i="1"/>
  <c r="BI165" i="3"/>
  <c r="BH165" i="3"/>
  <c r="BG165" i="3"/>
  <c r="BF165" i="3"/>
  <c r="AA165" i="3"/>
  <c r="AA164" i="3" s="1"/>
  <c r="AA163" i="3" s="1"/>
  <c r="Y165" i="3"/>
  <c r="Y164" i="3"/>
  <c r="Y163" i="3" s="1"/>
  <c r="W165" i="3"/>
  <c r="W164" i="3"/>
  <c r="W163" i="3" s="1"/>
  <c r="BK165" i="3"/>
  <c r="BK164" i="3" s="1"/>
  <c r="N165" i="3"/>
  <c r="BE165" i="3"/>
  <c r="BI162" i="3"/>
  <c r="BH162" i="3"/>
  <c r="BG162" i="3"/>
  <c r="BF162" i="3"/>
  <c r="AA162" i="3"/>
  <c r="AA161" i="3"/>
  <c r="Y162" i="3"/>
  <c r="Y161" i="3" s="1"/>
  <c r="W162" i="3"/>
  <c r="W161" i="3"/>
  <c r="BK162" i="3"/>
  <c r="BK161" i="3" s="1"/>
  <c r="N161" i="3" s="1"/>
  <c r="N95" i="3" s="1"/>
  <c r="N162" i="3"/>
  <c r="BE162" i="3" s="1"/>
  <c r="BI160" i="3"/>
  <c r="BH160" i="3"/>
  <c r="BG160" i="3"/>
  <c r="BF160" i="3"/>
  <c r="AA160" i="3"/>
  <c r="Y160" i="3"/>
  <c r="Y156" i="3" s="1"/>
  <c r="W160" i="3"/>
  <c r="BK160" i="3"/>
  <c r="N160" i="3"/>
  <c r="BE160" i="3" s="1"/>
  <c r="BI159" i="3"/>
  <c r="BH159" i="3"/>
  <c r="BG159" i="3"/>
  <c r="BF159" i="3"/>
  <c r="AA159" i="3"/>
  <c r="Y159" i="3"/>
  <c r="W159" i="3"/>
  <c r="BK159" i="3"/>
  <c r="N159" i="3"/>
  <c r="BE159" i="3" s="1"/>
  <c r="BI158" i="3"/>
  <c r="BH158" i="3"/>
  <c r="BG158" i="3"/>
  <c r="BF158" i="3"/>
  <c r="AA158" i="3"/>
  <c r="Y158" i="3"/>
  <c r="W158" i="3"/>
  <c r="BK158" i="3"/>
  <c r="N158" i="3"/>
  <c r="BE158" i="3" s="1"/>
  <c r="BI157" i="3"/>
  <c r="BH157" i="3"/>
  <c r="BG157" i="3"/>
  <c r="BF157" i="3"/>
  <c r="AA157" i="3"/>
  <c r="Y157" i="3"/>
  <c r="W157" i="3"/>
  <c r="BK157" i="3"/>
  <c r="N157" i="3"/>
  <c r="BE157" i="3"/>
  <c r="BI155" i="3"/>
  <c r="BH155" i="3"/>
  <c r="BG155" i="3"/>
  <c r="BF155" i="3"/>
  <c r="AA155" i="3"/>
  <c r="Y155" i="3"/>
  <c r="W155" i="3"/>
  <c r="BK155" i="3"/>
  <c r="N155" i="3"/>
  <c r="BE155" i="3" s="1"/>
  <c r="BI154" i="3"/>
  <c r="BH154" i="3"/>
  <c r="BG154" i="3"/>
  <c r="BF154" i="3"/>
  <c r="AA154" i="3"/>
  <c r="Y154" i="3"/>
  <c r="W154" i="3"/>
  <c r="W147" i="3" s="1"/>
  <c r="BK154" i="3"/>
  <c r="N154" i="3"/>
  <c r="BE154" i="3" s="1"/>
  <c r="BI153" i="3"/>
  <c r="BH153" i="3"/>
  <c r="BG153" i="3"/>
  <c r="BF153" i="3"/>
  <c r="AA153" i="3"/>
  <c r="Y153" i="3"/>
  <c r="W153" i="3"/>
  <c r="BK153" i="3"/>
  <c r="N153" i="3"/>
  <c r="BE153" i="3" s="1"/>
  <c r="BI152" i="3"/>
  <c r="BH152" i="3"/>
  <c r="BG152" i="3"/>
  <c r="BF152" i="3"/>
  <c r="AA152" i="3"/>
  <c r="Y152" i="3"/>
  <c r="W152" i="3"/>
  <c r="BK152" i="3"/>
  <c r="N152" i="3"/>
  <c r="BE152" i="3" s="1"/>
  <c r="BI151" i="3"/>
  <c r="BH151" i="3"/>
  <c r="BG151" i="3"/>
  <c r="BF151" i="3"/>
  <c r="AA151" i="3"/>
  <c r="Y151" i="3"/>
  <c r="W151" i="3"/>
  <c r="BK151" i="3"/>
  <c r="N151" i="3"/>
  <c r="BE151" i="3" s="1"/>
  <c r="BI150" i="3"/>
  <c r="BH150" i="3"/>
  <c r="BG150" i="3"/>
  <c r="BF150" i="3"/>
  <c r="AA150" i="3"/>
  <c r="Y150" i="3"/>
  <c r="W150" i="3"/>
  <c r="BK150" i="3"/>
  <c r="N150" i="3"/>
  <c r="BE150" i="3" s="1"/>
  <c r="BI149" i="3"/>
  <c r="BH149" i="3"/>
  <c r="BG149" i="3"/>
  <c r="BF149" i="3"/>
  <c r="AA149" i="3"/>
  <c r="Y149" i="3"/>
  <c r="W149" i="3"/>
  <c r="BK149" i="3"/>
  <c r="N149" i="3"/>
  <c r="BE149" i="3" s="1"/>
  <c r="BI148" i="3"/>
  <c r="BH148" i="3"/>
  <c r="BG148" i="3"/>
  <c r="BF148" i="3"/>
  <c r="AA148" i="3"/>
  <c r="AA147" i="3"/>
  <c r="Y148" i="3"/>
  <c r="W148" i="3"/>
  <c r="BK148" i="3"/>
  <c r="N148" i="3"/>
  <c r="BE148" i="3" s="1"/>
  <c r="BI146" i="3"/>
  <c r="BH146" i="3"/>
  <c r="BG146" i="3"/>
  <c r="BF146" i="3"/>
  <c r="AA146" i="3"/>
  <c r="Y146" i="3"/>
  <c r="W146" i="3"/>
  <c r="BK146" i="3"/>
  <c r="N146" i="3"/>
  <c r="BE146" i="3" s="1"/>
  <c r="BI145" i="3"/>
  <c r="BH145" i="3"/>
  <c r="BG145" i="3"/>
  <c r="BF145" i="3"/>
  <c r="AA145" i="3"/>
  <c r="Y145" i="3"/>
  <c r="W145" i="3"/>
  <c r="BK145" i="3"/>
  <c r="N145" i="3"/>
  <c r="BE145" i="3" s="1"/>
  <c r="BI144" i="3"/>
  <c r="BH144" i="3"/>
  <c r="BG144" i="3"/>
  <c r="BF144" i="3"/>
  <c r="AA144" i="3"/>
  <c r="Y144" i="3"/>
  <c r="W144" i="3"/>
  <c r="BK144" i="3"/>
  <c r="N144" i="3"/>
  <c r="BE144" i="3" s="1"/>
  <c r="BI143" i="3"/>
  <c r="BH143" i="3"/>
  <c r="BG143" i="3"/>
  <c r="BF143" i="3"/>
  <c r="AA143" i="3"/>
  <c r="Y143" i="3"/>
  <c r="W143" i="3"/>
  <c r="BK143" i="3"/>
  <c r="N143" i="3"/>
  <c r="BE143" i="3" s="1"/>
  <c r="BI142" i="3"/>
  <c r="BH142" i="3"/>
  <c r="BG142" i="3"/>
  <c r="BF142" i="3"/>
  <c r="AA142" i="3"/>
  <c r="Y142" i="3"/>
  <c r="W142" i="3"/>
  <c r="BK142" i="3"/>
  <c r="N142" i="3"/>
  <c r="BE142" i="3" s="1"/>
  <c r="BI141" i="3"/>
  <c r="BH141" i="3"/>
  <c r="BG141" i="3"/>
  <c r="BF141" i="3"/>
  <c r="AA141" i="3"/>
  <c r="Y141" i="3"/>
  <c r="W141" i="3"/>
  <c r="BK141" i="3"/>
  <c r="N141" i="3"/>
  <c r="BE141" i="3" s="1"/>
  <c r="BI140" i="3"/>
  <c r="BH140" i="3"/>
  <c r="BG140" i="3"/>
  <c r="BF140" i="3"/>
  <c r="AA140" i="3"/>
  <c r="Y140" i="3"/>
  <c r="W140" i="3"/>
  <c r="BK140" i="3"/>
  <c r="N140" i="3"/>
  <c r="BE140" i="3" s="1"/>
  <c r="BI139" i="3"/>
  <c r="BH139" i="3"/>
  <c r="BG139" i="3"/>
  <c r="BF139" i="3"/>
  <c r="AA139" i="3"/>
  <c r="Y139" i="3"/>
  <c r="W139" i="3"/>
  <c r="BK139" i="3"/>
  <c r="N139" i="3"/>
  <c r="BE139" i="3" s="1"/>
  <c r="BI138" i="3"/>
  <c r="BH138" i="3"/>
  <c r="BG138" i="3"/>
  <c r="BF138" i="3"/>
  <c r="AA138" i="3"/>
  <c r="Y138" i="3"/>
  <c r="W138" i="3"/>
  <c r="BK138" i="3"/>
  <c r="N138" i="3"/>
  <c r="BE138" i="3" s="1"/>
  <c r="BI137" i="3"/>
  <c r="BH137" i="3"/>
  <c r="BG137" i="3"/>
  <c r="BF137" i="3"/>
  <c r="AA137" i="3"/>
  <c r="Y137" i="3"/>
  <c r="W137" i="3"/>
  <c r="BK137" i="3"/>
  <c r="N137" i="3"/>
  <c r="BE137" i="3" s="1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AA135" i="3"/>
  <c r="Y135" i="3"/>
  <c r="W135" i="3"/>
  <c r="BK135" i="3"/>
  <c r="N135" i="3"/>
  <c r="BE135" i="3" s="1"/>
  <c r="BI134" i="3"/>
  <c r="BH134" i="3"/>
  <c r="BG134" i="3"/>
  <c r="BF134" i="3"/>
  <c r="AA134" i="3"/>
  <c r="Y134" i="3"/>
  <c r="W134" i="3"/>
  <c r="BK134" i="3"/>
  <c r="N134" i="3"/>
  <c r="BE134" i="3" s="1"/>
  <c r="BI133" i="3"/>
  <c r="BH133" i="3"/>
  <c r="BG133" i="3"/>
  <c r="BF133" i="3"/>
  <c r="AA133" i="3"/>
  <c r="Y133" i="3"/>
  <c r="W133" i="3"/>
  <c r="BK133" i="3"/>
  <c r="N133" i="3"/>
  <c r="BE133" i="3" s="1"/>
  <c r="BI132" i="3"/>
  <c r="BH132" i="3"/>
  <c r="BG132" i="3"/>
  <c r="BF132" i="3"/>
  <c r="AA132" i="3"/>
  <c r="Y132" i="3"/>
  <c r="W132" i="3"/>
  <c r="BK132" i="3"/>
  <c r="N132" i="3"/>
  <c r="BE132" i="3" s="1"/>
  <c r="BI131" i="3"/>
  <c r="BH131" i="3"/>
  <c r="BG131" i="3"/>
  <c r="BF131" i="3"/>
  <c r="AA131" i="3"/>
  <c r="Y131" i="3"/>
  <c r="W131" i="3"/>
  <c r="BK131" i="3"/>
  <c r="N131" i="3"/>
  <c r="BE131" i="3" s="1"/>
  <c r="BI130" i="3"/>
  <c r="BH130" i="3"/>
  <c r="BG130" i="3"/>
  <c r="BF130" i="3"/>
  <c r="AA130" i="3"/>
  <c r="Y130" i="3"/>
  <c r="W130" i="3"/>
  <c r="BK130" i="3"/>
  <c r="N130" i="3"/>
  <c r="BE130" i="3" s="1"/>
  <c r="BI129" i="3"/>
  <c r="BH129" i="3"/>
  <c r="BG129" i="3"/>
  <c r="BF129" i="3"/>
  <c r="AA129" i="3"/>
  <c r="Y129" i="3"/>
  <c r="W129" i="3"/>
  <c r="BK129" i="3"/>
  <c r="N129" i="3"/>
  <c r="BE129" i="3" s="1"/>
  <c r="BI128" i="3"/>
  <c r="BH128" i="3"/>
  <c r="BG128" i="3"/>
  <c r="BF128" i="3"/>
  <c r="AA128" i="3"/>
  <c r="Y128" i="3"/>
  <c r="W128" i="3"/>
  <c r="BK128" i="3"/>
  <c r="N128" i="3"/>
  <c r="BE128" i="3" s="1"/>
  <c r="BI127" i="3"/>
  <c r="BH127" i="3"/>
  <c r="BG127" i="3"/>
  <c r="BF127" i="3"/>
  <c r="AA127" i="3"/>
  <c r="Y127" i="3"/>
  <c r="W127" i="3"/>
  <c r="BK127" i="3"/>
  <c r="N127" i="3"/>
  <c r="BE127" i="3" s="1"/>
  <c r="BI126" i="3"/>
  <c r="BH126" i="3"/>
  <c r="BG126" i="3"/>
  <c r="BF126" i="3"/>
  <c r="AA126" i="3"/>
  <c r="Y126" i="3"/>
  <c r="W126" i="3"/>
  <c r="BK126" i="3"/>
  <c r="N126" i="3"/>
  <c r="BE126" i="3"/>
  <c r="BI125" i="3"/>
  <c r="BH125" i="3"/>
  <c r="BG125" i="3"/>
  <c r="BF125" i="3"/>
  <c r="AA125" i="3"/>
  <c r="AA123" i="3" s="1"/>
  <c r="Y125" i="3"/>
  <c r="W125" i="3"/>
  <c r="BK125" i="3"/>
  <c r="N125" i="3"/>
  <c r="BE125" i="3" s="1"/>
  <c r="BI124" i="3"/>
  <c r="BH124" i="3"/>
  <c r="BG124" i="3"/>
  <c r="BF124" i="3"/>
  <c r="AA124" i="3"/>
  <c r="Y124" i="3"/>
  <c r="W124" i="3"/>
  <c r="BK124" i="3"/>
  <c r="N124" i="3"/>
  <c r="BE124" i="3" s="1"/>
  <c r="BI121" i="3"/>
  <c r="BH121" i="3"/>
  <c r="BG121" i="3"/>
  <c r="BF121" i="3"/>
  <c r="AA121" i="3"/>
  <c r="AA120" i="3"/>
  <c r="AA119" i="3" s="1"/>
  <c r="Y121" i="3"/>
  <c r="Y120" i="3"/>
  <c r="Y119" i="3" s="1"/>
  <c r="W121" i="3"/>
  <c r="W120" i="3"/>
  <c r="W119" i="3"/>
  <c r="BK121" i="3"/>
  <c r="BK120" i="3" s="1"/>
  <c r="N121" i="3"/>
  <c r="BE121" i="3" s="1"/>
  <c r="M115" i="3"/>
  <c r="M114" i="3"/>
  <c r="F114" i="3"/>
  <c r="F112" i="3"/>
  <c r="F110" i="3"/>
  <c r="M28" i="3"/>
  <c r="AS89" i="1"/>
  <c r="M84" i="3"/>
  <c r="M83" i="3"/>
  <c r="F83" i="3"/>
  <c r="F81" i="3"/>
  <c r="F79" i="3"/>
  <c r="O15" i="3"/>
  <c r="E15" i="3"/>
  <c r="F115" i="3" s="1"/>
  <c r="F84" i="3"/>
  <c r="O14" i="3"/>
  <c r="M112" i="3"/>
  <c r="M81" i="3"/>
  <c r="F6" i="3"/>
  <c r="AY88" i="1"/>
  <c r="AX88" i="1"/>
  <c r="BI177" i="2"/>
  <c r="BH177" i="2"/>
  <c r="BG177" i="2"/>
  <c r="BF177" i="2"/>
  <c r="AA177" i="2"/>
  <c r="AA176" i="2"/>
  <c r="AA175" i="2"/>
  <c r="Y177" i="2"/>
  <c r="Y176" i="2" s="1"/>
  <c r="Y175" i="2" s="1"/>
  <c r="W177" i="2"/>
  <c r="W176" i="2"/>
  <c r="W175" i="2" s="1"/>
  <c r="BK177" i="2"/>
  <c r="BK176" i="2" s="1"/>
  <c r="N177" i="2"/>
  <c r="BE177" i="2" s="1"/>
  <c r="BI174" i="2"/>
  <c r="BH174" i="2"/>
  <c r="BG174" i="2"/>
  <c r="BF174" i="2"/>
  <c r="AA174" i="2"/>
  <c r="AA173" i="2"/>
  <c r="Y174" i="2"/>
  <c r="Y173" i="2"/>
  <c r="W174" i="2"/>
  <c r="W173" i="2"/>
  <c r="BK174" i="2"/>
  <c r="BK173" i="2"/>
  <c r="N173" i="2" s="1"/>
  <c r="N95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W168" i="2" s="1"/>
  <c r="BK171" i="2"/>
  <c r="N171" i="2"/>
  <c r="BE171" i="2" s="1"/>
  <c r="BI170" i="2"/>
  <c r="BH170" i="2"/>
  <c r="BG170" i="2"/>
  <c r="BF170" i="2"/>
  <c r="AA170" i="2"/>
  <c r="AA168" i="2" s="1"/>
  <c r="Y170" i="2"/>
  <c r="W170" i="2"/>
  <c r="BK170" i="2"/>
  <c r="N170" i="2"/>
  <c r="BE170" i="2" s="1"/>
  <c r="BI169" i="2"/>
  <c r="BH169" i="2"/>
  <c r="BG169" i="2"/>
  <c r="BF169" i="2"/>
  <c r="AA169" i="2"/>
  <c r="Y169" i="2"/>
  <c r="Y168" i="2"/>
  <c r="W169" i="2"/>
  <c r="BK169" i="2"/>
  <c r="N169" i="2"/>
  <c r="BE169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Y159" i="2" s="1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AA159" i="2" s="1"/>
  <c r="Y160" i="2"/>
  <c r="W160" i="2"/>
  <c r="W159" i="2" s="1"/>
  <c r="BK160" i="2"/>
  <c r="N160" i="2"/>
  <c r="BE160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Y123" i="2" s="1"/>
  <c r="Y122" i="2" s="1"/>
  <c r="W133" i="2"/>
  <c r="BK133" i="2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1" i="2"/>
  <c r="BH121" i="2"/>
  <c r="BG121" i="2"/>
  <c r="BF121" i="2"/>
  <c r="AA121" i="2"/>
  <c r="AA120" i="2"/>
  <c r="AA119" i="2" s="1"/>
  <c r="Y121" i="2"/>
  <c r="Y120" i="2" s="1"/>
  <c r="Y119" i="2" s="1"/>
  <c r="W121" i="2"/>
  <c r="W120" i="2"/>
  <c r="W119" i="2" s="1"/>
  <c r="BK121" i="2"/>
  <c r="BK120" i="2" s="1"/>
  <c r="N120" i="2" s="1"/>
  <c r="N90" i="2" s="1"/>
  <c r="N121" i="2"/>
  <c r="BE121" i="2" s="1"/>
  <c r="M115" i="2"/>
  <c r="M114" i="2"/>
  <c r="F114" i="2"/>
  <c r="F112" i="2"/>
  <c r="F110" i="2"/>
  <c r="M28" i="2"/>
  <c r="AS88" i="1"/>
  <c r="M84" i="2"/>
  <c r="M83" i="2"/>
  <c r="F83" i="2"/>
  <c r="F81" i="2"/>
  <c r="F79" i="2"/>
  <c r="O15" i="2"/>
  <c r="E15" i="2"/>
  <c r="F84" i="2" s="1"/>
  <c r="O14" i="2"/>
  <c r="M81" i="2"/>
  <c r="F6" i="2"/>
  <c r="F109" i="2" s="1"/>
  <c r="F78" i="2"/>
  <c r="AK27" i="1"/>
  <c r="AS87" i="1"/>
  <c r="AM83" i="1"/>
  <c r="AM82" i="1"/>
  <c r="L82" i="1"/>
  <c r="L80" i="1"/>
  <c r="L78" i="1"/>
  <c r="L77" i="1"/>
  <c r="BK168" i="2" l="1"/>
  <c r="N168" i="2" s="1"/>
  <c r="N94" i="2" s="1"/>
  <c r="BK156" i="3"/>
  <c r="N156" i="3" s="1"/>
  <c r="N94" i="3" s="1"/>
  <c r="BK163" i="3"/>
  <c r="N163" i="3" s="1"/>
  <c r="N96" i="3" s="1"/>
  <c r="N164" i="3"/>
  <c r="N97" i="3" s="1"/>
  <c r="BK123" i="4"/>
  <c r="F115" i="2"/>
  <c r="BK141" i="4"/>
  <c r="N141" i="4" s="1"/>
  <c r="N93" i="4" s="1"/>
  <c r="H33" i="4"/>
  <c r="BA90" i="1" s="1"/>
  <c r="BK119" i="4"/>
  <c r="N119" i="4" s="1"/>
  <c r="N89" i="4" s="1"/>
  <c r="N120" i="4"/>
  <c r="N90" i="4" s="1"/>
  <c r="H35" i="4"/>
  <c r="BC90" i="1" s="1"/>
  <c r="H36" i="4"/>
  <c r="BD90" i="1" s="1"/>
  <c r="BK157" i="4"/>
  <c r="N157" i="4" s="1"/>
  <c r="N96" i="4" s="1"/>
  <c r="H34" i="4"/>
  <c r="BB90" i="1" s="1"/>
  <c r="BK150" i="4"/>
  <c r="N150" i="4" s="1"/>
  <c r="N94" i="4" s="1"/>
  <c r="BK147" i="3"/>
  <c r="N147" i="3" s="1"/>
  <c r="N93" i="3" s="1"/>
  <c r="H35" i="3"/>
  <c r="BC89" i="1" s="1"/>
  <c r="H34" i="3"/>
  <c r="BB89" i="1" s="1"/>
  <c r="BK123" i="3"/>
  <c r="H33" i="3"/>
  <c r="BA89" i="1" s="1"/>
  <c r="AA123" i="2"/>
  <c r="AA122" i="2" s="1"/>
  <c r="AA118" i="2" s="1"/>
  <c r="BK123" i="2"/>
  <c r="N123" i="2" s="1"/>
  <c r="N92" i="2" s="1"/>
  <c r="H34" i="2"/>
  <c r="BB88" i="1" s="1"/>
  <c r="M33" i="2"/>
  <c r="AW88" i="1" s="1"/>
  <c r="BK175" i="2"/>
  <c r="N175" i="2" s="1"/>
  <c r="N96" i="2" s="1"/>
  <c r="N176" i="2"/>
  <c r="N97" i="2" s="1"/>
  <c r="H35" i="2"/>
  <c r="BC88" i="1" s="1"/>
  <c r="BK159" i="2"/>
  <c r="N159" i="2" s="1"/>
  <c r="N93" i="2" s="1"/>
  <c r="AA118" i="4"/>
  <c r="M32" i="3"/>
  <c r="AV89" i="1" s="1"/>
  <c r="H32" i="3"/>
  <c r="AZ89" i="1" s="1"/>
  <c r="Y118" i="4"/>
  <c r="H32" i="2"/>
  <c r="AZ88" i="1" s="1"/>
  <c r="Y118" i="2"/>
  <c r="N120" i="3"/>
  <c r="N90" i="3" s="1"/>
  <c r="BK119" i="3"/>
  <c r="W118" i="4"/>
  <c r="AU90" i="1" s="1"/>
  <c r="M112" i="4"/>
  <c r="M81" i="4"/>
  <c r="H32" i="4"/>
  <c r="AZ90" i="1" s="1"/>
  <c r="Y122" i="4"/>
  <c r="H33" i="2"/>
  <c r="BA88" i="1" s="1"/>
  <c r="H36" i="3"/>
  <c r="BD89" i="1" s="1"/>
  <c r="AA156" i="3"/>
  <c r="AA122" i="3" s="1"/>
  <c r="AA118" i="3" s="1"/>
  <c r="M33" i="4"/>
  <c r="AW90" i="1" s="1"/>
  <c r="F109" i="3"/>
  <c r="F78" i="3"/>
  <c r="BK122" i="4"/>
  <c r="N122" i="4" s="1"/>
  <c r="N91" i="4" s="1"/>
  <c r="BK119" i="2"/>
  <c r="H36" i="2"/>
  <c r="BD88" i="1" s="1"/>
  <c r="W123" i="2"/>
  <c r="W122" i="2" s="1"/>
  <c r="W118" i="2" s="1"/>
  <c r="AU88" i="1" s="1"/>
  <c r="M33" i="3"/>
  <c r="AW89" i="1" s="1"/>
  <c r="Y123" i="3"/>
  <c r="Y122" i="3" s="1"/>
  <c r="Y118" i="3" s="1"/>
  <c r="W156" i="3"/>
  <c r="F109" i="4"/>
  <c r="F115" i="4"/>
  <c r="F84" i="4"/>
  <c r="M32" i="2"/>
  <c r="AV88" i="1" s="1"/>
  <c r="W123" i="3"/>
  <c r="W122" i="3" s="1"/>
  <c r="W118" i="3" s="1"/>
  <c r="AU89" i="1" s="1"/>
  <c r="Y147" i="3"/>
  <c r="M32" i="4"/>
  <c r="AV90" i="1" s="1"/>
  <c r="AT90" i="1" s="1"/>
  <c r="N123" i="4"/>
  <c r="N92" i="4" s="1"/>
  <c r="BK122" i="3" l="1"/>
  <c r="N122" i="3" s="1"/>
  <c r="N91" i="3" s="1"/>
  <c r="BA87" i="1"/>
  <c r="AW87" i="1" s="1"/>
  <c r="AK32" i="1" s="1"/>
  <c r="BC87" i="1"/>
  <c r="AY87" i="1" s="1"/>
  <c r="BB87" i="1"/>
  <c r="W33" i="1" s="1"/>
  <c r="BK118" i="4"/>
  <c r="N118" i="4" s="1"/>
  <c r="N88" i="4" s="1"/>
  <c r="L101" i="4" s="1"/>
  <c r="N123" i="3"/>
  <c r="N92" i="3" s="1"/>
  <c r="AZ87" i="1"/>
  <c r="W31" i="1" s="1"/>
  <c r="BD87" i="1"/>
  <c r="W35" i="1" s="1"/>
  <c r="AT88" i="1"/>
  <c r="BK122" i="2"/>
  <c r="N122" i="2" s="1"/>
  <c r="N91" i="2" s="1"/>
  <c r="N119" i="2"/>
  <c r="N89" i="2" s="1"/>
  <c r="AU87" i="1"/>
  <c r="N119" i="3"/>
  <c r="N89" i="3" s="1"/>
  <c r="BK118" i="3"/>
  <c r="N118" i="3" s="1"/>
  <c r="N88" i="3" s="1"/>
  <c r="AT89" i="1"/>
  <c r="W32" i="1" l="1"/>
  <c r="M27" i="4"/>
  <c r="M30" i="4" s="1"/>
  <c r="AG90" i="1" s="1"/>
  <c r="AN90" i="1" s="1"/>
  <c r="W34" i="1"/>
  <c r="AV87" i="1"/>
  <c r="AT87" i="1" s="1"/>
  <c r="AX87" i="1"/>
  <c r="BK118" i="2"/>
  <c r="N118" i="2" s="1"/>
  <c r="N88" i="2" s="1"/>
  <c r="L101" i="2" s="1"/>
  <c r="M27" i="3"/>
  <c r="M30" i="3" s="1"/>
  <c r="L101" i="3"/>
  <c r="L38" i="4" l="1"/>
  <c r="AK31" i="1"/>
  <c r="M27" i="2"/>
  <c r="M30" i="2" s="1"/>
  <c r="AG88" i="1" s="1"/>
  <c r="AG89" i="1"/>
  <c r="AN89" i="1" s="1"/>
  <c r="L38" i="3"/>
  <c r="L38" i="2" l="1"/>
  <c r="AN88" i="1"/>
  <c r="AG87" i="1"/>
  <c r="AG94" i="1" l="1"/>
  <c r="AK26" i="1"/>
  <c r="AK29" i="1" s="1"/>
  <c r="AK37" i="1" s="1"/>
  <c r="AN87" i="1"/>
  <c r="AN94" i="1" s="1"/>
</calcChain>
</file>

<file path=xl/sharedStrings.xml><?xml version="1.0" encoding="utf-8"?>
<sst xmlns="http://schemas.openxmlformats.org/spreadsheetml/2006/main" count="2357" uniqueCount="433">
  <si>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</si>
  <si>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</si>
  <si>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</si>
  <si>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</si>
  <si>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</si>
  <si>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</si>
  <si>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</si>
  <si>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</si>
  <si>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</si>
  <si>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</si>
  <si>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</si>
  <si>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</si>
  <si>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</si>
  <si>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</si>
  <si>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</si>
  <si>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</si>
  <si>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1518</t>
  </si>
  <si>
    <t>Stavba:</t>
  </si>
  <si>
    <t>SIMU+ FSS</t>
  </si>
  <si>
    <t>0,1</t>
  </si>
  <si>
    <t>JKSO:</t>
  </si>
  <si>
    <t>CC-CZ:</t>
  </si>
  <si>
    <t>1</t>
  </si>
  <si>
    <t>Místo:</t>
  </si>
  <si>
    <t>Brno</t>
  </si>
  <si>
    <t>Datum:</t>
  </si>
  <si>
    <t>4. 7. 2016</t>
  </si>
  <si>
    <t>10</t>
  </si>
  <si>
    <t>100</t>
  </si>
  <si>
    <t>Objednatel:</t>
  </si>
  <si>
    <t>IČ:</t>
  </si>
  <si>
    <t>Masarykova univerzita</t>
  </si>
  <si>
    <t>DIČ:</t>
  </si>
  <si>
    <t>Zhotovitel:</t>
  </si>
  <si>
    <t>Projektant:</t>
  </si>
  <si>
    <t>Ing. Tomáš Blažek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</si>
  <si>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</si>
  <si>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</si>
  <si>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</si>
  <si>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</si>
  <si>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</si>
  <si>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</si>
  <si>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</si>
  <si>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</si>
  <si>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</si>
  <si>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</si>
  <si>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</si>
  <si>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</si>
  <si>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</si>
  <si>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</si>
  <si>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</si>
  <si>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</si>
  <si>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</si>
  <si>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</si>
  <si>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</si>
  <si>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</si>
  <si>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</si>
  <si>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</si>
  <si>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</si>
  <si>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</si>
  <si>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</si>
  <si>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</si>
  <si>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</si>
  <si>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</si>
  <si>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</si>
  <si>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</si>
  <si>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</si>
  <si>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</si>
  <si>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</si>
  <si>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</si>
  <si>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</si>
  <si>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</si>
  <si>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</si>
  <si>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</si>
  <si>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</si>
  <si>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</si>
  <si>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</si>
  <si>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</si>
  <si>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</si>
  <si>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</si>
  <si>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</si>
  <si>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{4ca97cfc-1d4b-48d5-bc65-66415cf47251}</t>
  </si>
  <si>
    <t>{00000000-0000-0000-0000-000000000000}</t>
  </si>
  <si>
    <t>/</t>
  </si>
  <si>
    <t>01</t>
  </si>
  <si>
    <t>2.26</t>
  </si>
  <si>
    <t>{d7738b74-14d9-479c-9715-63806ac7a76a}</t>
  </si>
  <si>
    <t>02</t>
  </si>
  <si>
    <t>5.27</t>
  </si>
  <si>
    <t>{70da19ef-3c67-4ffe-9fbe-40f1eca413c8}</t>
  </si>
  <si>
    <t>03</t>
  </si>
  <si>
    <t>5.36</t>
  </si>
  <si>
    <t>{5d2544fc-ffba-4f9d-b04e-64e7db02fdec}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</si>
  <si>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</si>
  <si>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</si>
  <si>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</si>
  <si>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</si>
  <si>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</si>
  <si>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</si>
  <si>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</si>
  <si>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</si>
  <si>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</si>
  <si>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</si>
  <si>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</si>
  <si>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</si>
  <si>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01 - 2.26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</si>
  <si>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</si>
  <si>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</si>
  <si>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</si>
  <si>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</si>
  <si>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</si>
  <si>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</si>
  <si>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</si>
  <si>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</si>
  <si>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práce, bourání</t>
  </si>
  <si>
    <t>M - Práce a dodávky M</t>
  </si>
  <si>
    <t xml:space="preserve">    21-M - Elektromontáže</t>
  </si>
  <si>
    <t xml:space="preserve">    58-M - Revize vyhrazených technických zařízení</t>
  </si>
  <si>
    <t xml:space="preserve">    HZS - Hodinové zúčtovací sazby</t>
  </si>
  <si>
    <t xml:space="preserve">    N01 - Spotřební materiál</t>
  </si>
  <si>
    <t>VRN - Vedlejší rozpočtové náklady</t>
  </si>
  <si>
    <t xml:space="preserve">    VRN1 - Průzkumné, geodetické a projektové práce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</si>
  <si>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</si>
  <si>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</si>
  <si>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</si>
  <si>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</si>
  <si>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</si>
  <si>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</si>
  <si>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</si>
  <si>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</si>
  <si>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</si>
  <si>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</si>
  <si>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</si>
  <si>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</si>
  <si>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</si>
  <si>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</si>
  <si>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</si>
  <si>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</si>
  <si>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</si>
  <si>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919111232</t>
  </si>
  <si>
    <t>Řezání spár pro vytvoření komůrky š 20 mm hl 30 mm pro těsnící zálivku v CB krytu</t>
  </si>
  <si>
    <t>m</t>
  </si>
  <si>
    <t>4</t>
  </si>
  <si>
    <t>-1202305621</t>
  </si>
  <si>
    <t>3</t>
  </si>
  <si>
    <t>210010003</t>
  </si>
  <si>
    <t xml:space="preserve">Montáž trubek plastových ohebných D 23 mm </t>
  </si>
  <si>
    <t>64</t>
  </si>
  <si>
    <t>670526024</t>
  </si>
  <si>
    <t>M</t>
  </si>
  <si>
    <t>345710630</t>
  </si>
  <si>
    <t>trubka elektroinstalační ohebná z PVC (ČSN) 2323</t>
  </si>
  <si>
    <t>128</t>
  </si>
  <si>
    <t>944385377</t>
  </si>
  <si>
    <t>210010302</t>
  </si>
  <si>
    <t xml:space="preserve">Montáž krabic přístrojových zapuštěných plastových kruhových </t>
  </si>
  <si>
    <t>kus</t>
  </si>
  <si>
    <t>-484441354</t>
  </si>
  <si>
    <t>5</t>
  </si>
  <si>
    <t>345715110</t>
  </si>
  <si>
    <t>krabice přístrojová instalační KP 68/2</t>
  </si>
  <si>
    <t>1095505780</t>
  </si>
  <si>
    <t>6</t>
  </si>
  <si>
    <t>210010322</t>
  </si>
  <si>
    <t xml:space="preserve">Montáž rozvodek zapuštěných plastových kruhových 1906/V68 </t>
  </si>
  <si>
    <t>-289111249</t>
  </si>
  <si>
    <t>7</t>
  </si>
  <si>
    <t>345551240</t>
  </si>
  <si>
    <t>zásuvka 2násobná 16A,typ standardu dle investora</t>
  </si>
  <si>
    <t>207232345</t>
  </si>
  <si>
    <t>8</t>
  </si>
  <si>
    <t>345551260</t>
  </si>
  <si>
    <t>zásuvka,230V/16A, do podlahové krabice (krabice js součástí dodádvky slaboproudu)</t>
  </si>
  <si>
    <t>1175073704</t>
  </si>
  <si>
    <t>9</t>
  </si>
  <si>
    <t>345551230v</t>
  </si>
  <si>
    <t>Zásuvka dvojnásobná, s přepěť. ochranou, barva dle investora</t>
  </si>
  <si>
    <t>1481534234</t>
  </si>
  <si>
    <t>345551030</t>
  </si>
  <si>
    <t>zásuvka 1násobná 16A, typ standardu dle investora</t>
  </si>
  <si>
    <t>-1123508217</t>
  </si>
  <si>
    <t>11</t>
  </si>
  <si>
    <t>210010522</t>
  </si>
  <si>
    <t>Otevření nebo uzavření krabice víčkem na 2 šrouby</t>
  </si>
  <si>
    <t>-92059398</t>
  </si>
  <si>
    <t>12</t>
  </si>
  <si>
    <t>210100001</t>
  </si>
  <si>
    <t>Ukončení vodičů v rozváděči nebo na přístroji včetně zapojení průřezu žíly do 2,5 mm2</t>
  </si>
  <si>
    <t>204113928</t>
  </si>
  <si>
    <t>13</t>
  </si>
  <si>
    <t>210101234</t>
  </si>
  <si>
    <t>Propojení kabelů celoplastových spojkou do 1 kV smršťovací SVCZ 1až5 žíly do 5x10 mm2</t>
  </si>
  <si>
    <t>713614476</t>
  </si>
  <si>
    <t>14</t>
  </si>
  <si>
    <t>354360250</t>
  </si>
  <si>
    <t>spojka kabelová smršťovaná přímé do 1kV 91ah-24s 5 x 4-10mm</t>
  </si>
  <si>
    <t>-140147959</t>
  </si>
  <si>
    <t>210190001</t>
  </si>
  <si>
    <t>Montáž rozvodnic běžných plastových do 20 kg, vč. vydrátování a zapojení</t>
  </si>
  <si>
    <t>-864364183</t>
  </si>
  <si>
    <t>16</t>
  </si>
  <si>
    <t>357131350</t>
  </si>
  <si>
    <t>rozvodnice do SDK příčky (ozn. RAV226), 36 modulů, plné dveře (vč. výzbroje dle schématu - výkres č. 104)</t>
  </si>
  <si>
    <t>-2020278992</t>
  </si>
  <si>
    <t>17</t>
  </si>
  <si>
    <t>210110001.1</t>
  </si>
  <si>
    <t>Montáž nástěnný vypínač nn nebo PIR, prostředí základní nebo vlhké</t>
  </si>
  <si>
    <t>1789351457</t>
  </si>
  <si>
    <t>18</t>
  </si>
  <si>
    <t>R_SV_002</t>
  </si>
  <si>
    <t>TOUCH DIM tlačítko, dvoukanálový, se stmívací jednotkou</t>
  </si>
  <si>
    <t>769801608</t>
  </si>
  <si>
    <t>19</t>
  </si>
  <si>
    <t>R_SV_003</t>
  </si>
  <si>
    <t>ovládací tlačítko pro žaluzie, plátno, ...</t>
  </si>
  <si>
    <t>1722564148</t>
  </si>
  <si>
    <t>20</t>
  </si>
  <si>
    <t>210021074</t>
  </si>
  <si>
    <t>Montáž příchytek KHF</t>
  </si>
  <si>
    <t>1618859615</t>
  </si>
  <si>
    <t>210021074b</t>
  </si>
  <si>
    <t>Příchytka KHF</t>
  </si>
  <si>
    <t>-454951332</t>
  </si>
  <si>
    <t>22</t>
  </si>
  <si>
    <t>210201015-D</t>
  </si>
  <si>
    <t>Demontáž svítidel zářivkových bytových stropních přisazených 1 zdroj s krytem</t>
  </si>
  <si>
    <t>346144278</t>
  </si>
  <si>
    <t>23</t>
  </si>
  <si>
    <t>210190001-D</t>
  </si>
  <si>
    <t>Demontáž rozvodnic běžných plastových do 20 kg</t>
  </si>
  <si>
    <t>1999386965</t>
  </si>
  <si>
    <t>24</t>
  </si>
  <si>
    <t>210201047</t>
  </si>
  <si>
    <t>Montáž svítidel, interierových, závěsných, do podhledu</t>
  </si>
  <si>
    <t>1627847001</t>
  </si>
  <si>
    <t>25</t>
  </si>
  <si>
    <t>348144060</t>
  </si>
  <si>
    <t>svítidlo bytové stropní, závěsné, do podhledu, 49W, 4300lm, 1488x65x95mm</t>
  </si>
  <si>
    <t>-69743204</t>
  </si>
  <si>
    <t>26</t>
  </si>
  <si>
    <t>348144061</t>
  </si>
  <si>
    <t>svítidlo bytové stropní, závěsné, do podhledu, 54W, 4450lm, 128/54</t>
  </si>
  <si>
    <t>333063981</t>
  </si>
  <si>
    <t>27</t>
  </si>
  <si>
    <t>210800051</t>
  </si>
  <si>
    <t>Montáž měděných vodičů CYY, CMA, CY, CYA, HO5V, HO7V 1,5 mm2 pod omítku ve stropě, nebo v podlaze</t>
  </si>
  <si>
    <t>1641390509</t>
  </si>
  <si>
    <t>28</t>
  </si>
  <si>
    <t>341110300</t>
  </si>
  <si>
    <t>kabel silový s Cu jádrem CYKY 3x1,5 mm2</t>
  </si>
  <si>
    <t>-1892661444</t>
  </si>
  <si>
    <t>29</t>
  </si>
  <si>
    <t>210800052</t>
  </si>
  <si>
    <t>Montáž měděných vodičů CYY, CMA, CY, CYA, HO5V, HO7V 2,5 mm2 pod omítku ve stropě, nebo v podlaze</t>
  </si>
  <si>
    <t>-253928957</t>
  </si>
  <si>
    <t>30</t>
  </si>
  <si>
    <t>341095170</t>
  </si>
  <si>
    <t>kabel silový s Cu jádrem, oválný CYKYLo 3x2,5 mm2</t>
  </si>
  <si>
    <t>-257074234</t>
  </si>
  <si>
    <t>31</t>
  </si>
  <si>
    <t>210800055</t>
  </si>
  <si>
    <t>Montáž měděných vodičů CYY, CMA, CY, CYA, HO5V, HO7V 10 mm2 pod omítku ve stropě</t>
  </si>
  <si>
    <t>-1362807341</t>
  </si>
  <si>
    <t>32</t>
  </si>
  <si>
    <t>341421580</t>
  </si>
  <si>
    <t>vodič silový s Cu jádrem CYA 6 mm2</t>
  </si>
  <si>
    <t>-1467441151</t>
  </si>
  <si>
    <t>33</t>
  </si>
  <si>
    <t>-113361678</t>
  </si>
  <si>
    <t>34</t>
  </si>
  <si>
    <t>341110980</t>
  </si>
  <si>
    <t>kabel silový s Cu jádrem CYKY 5x4 mm2</t>
  </si>
  <si>
    <t>1281703159</t>
  </si>
  <si>
    <t>35</t>
  </si>
  <si>
    <t>210950201</t>
  </si>
  <si>
    <t>Příplatek na zatahování kabelů hmotnosti do 0,75 kg do tvárnicových tras a kolektorů</t>
  </si>
  <si>
    <t>-1874869696</t>
  </si>
  <si>
    <t>36</t>
  </si>
  <si>
    <t>220180203</t>
  </si>
  <si>
    <t>Zatažení do tvárnicové tratě kabelu hmotnosti přes 4 do 6 kg/m</t>
  </si>
  <si>
    <t>-1301789863</t>
  </si>
  <si>
    <t>37</t>
  </si>
  <si>
    <t>210280002</t>
  </si>
  <si>
    <t>Výchozí revize</t>
  </si>
  <si>
    <t>kpl</t>
  </si>
  <si>
    <t>-880638253</t>
  </si>
  <si>
    <t>38</t>
  </si>
  <si>
    <t>210280003.1</t>
  </si>
  <si>
    <t>Zkoušky a prohlídky el rozvodů a zařízení celková prohlídka pro objem mtž prací do 1 000 000 Kč</t>
  </si>
  <si>
    <t>-1253597271</t>
  </si>
  <si>
    <t>39</t>
  </si>
  <si>
    <t>R-099</t>
  </si>
  <si>
    <t>Revizní zpráva</t>
  </si>
  <si>
    <t>-400793579</t>
  </si>
  <si>
    <t>40</t>
  </si>
  <si>
    <t>580101003</t>
  </si>
  <si>
    <t>Kontrola stavu rozvaděče přes 10 do 30 přístrojů rozvodných zařízení</t>
  </si>
  <si>
    <t>pole</t>
  </si>
  <si>
    <t>1814006888</t>
  </si>
  <si>
    <t>41</t>
  </si>
  <si>
    <t>580101004</t>
  </si>
  <si>
    <t>Kontrola stavu rozvaděče přes 30 přístrojů rozvodných zařízení</t>
  </si>
  <si>
    <t>-1958321888</t>
  </si>
  <si>
    <t>42</t>
  </si>
  <si>
    <t>580106002</t>
  </si>
  <si>
    <t>Měření izolačních odporů okruhu celého rozvaděče nebo rozvodnice</t>
  </si>
  <si>
    <t>měření</t>
  </si>
  <si>
    <t>1255237150</t>
  </si>
  <si>
    <t>43</t>
  </si>
  <si>
    <t>580106013</t>
  </si>
  <si>
    <t>Měření, zkoušení a prověření ochrany chráničem napěťovým nebo proudovým</t>
  </si>
  <si>
    <t>1430077468</t>
  </si>
  <si>
    <t>44</t>
  </si>
  <si>
    <t>580106031</t>
  </si>
  <si>
    <t xml:space="preserve">Zkouška přepěťové ochrany </t>
  </si>
  <si>
    <t>695759783</t>
  </si>
  <si>
    <t>45</t>
  </si>
  <si>
    <t>Hod.sazba2</t>
  </si>
  <si>
    <t>Pomocné zednické práce</t>
  </si>
  <si>
    <t>hod</t>
  </si>
  <si>
    <t>512</t>
  </si>
  <si>
    <t>898612986</t>
  </si>
  <si>
    <t>46</t>
  </si>
  <si>
    <t>Hod.sazba3</t>
  </si>
  <si>
    <t>Pomocné nekvalifikované práce</t>
  </si>
  <si>
    <t>-1519738399</t>
  </si>
  <si>
    <t>47</t>
  </si>
  <si>
    <t>Hod.sazba5.1</t>
  </si>
  <si>
    <t>Zabezpečení pracoviště</t>
  </si>
  <si>
    <t>-470652767</t>
  </si>
  <si>
    <t>48</t>
  </si>
  <si>
    <t>Hod.sazba6.1</t>
  </si>
  <si>
    <t>Koordinace postupu prací s ost. profesemi</t>
  </si>
  <si>
    <t>1480697393</t>
  </si>
  <si>
    <t>49</t>
  </si>
  <si>
    <t>N1</t>
  </si>
  <si>
    <t>Podružný materiál</t>
  </si>
  <si>
    <t>-678336923</t>
  </si>
  <si>
    <t>50</t>
  </si>
  <si>
    <t>013254000</t>
  </si>
  <si>
    <t>Dokumentace skutečného provedení stavby</t>
  </si>
  <si>
    <t>1024</t>
  </si>
  <si>
    <t>1094674997</t>
  </si>
  <si>
    <t>02 - 5.27</t>
  </si>
  <si>
    <t>Řezání spár pro vytvoření drážky š 20 mm hl 30 mm, vč. přisádrování (zapravení stěny bude součástí stavebních prací)</t>
  </si>
  <si>
    <t>2011875588</t>
  </si>
  <si>
    <t>-1485118416</t>
  </si>
  <si>
    <t>-191873332</t>
  </si>
  <si>
    <t>-1945251715</t>
  </si>
  <si>
    <t>303852336</t>
  </si>
  <si>
    <t>1972345464</t>
  </si>
  <si>
    <t>zásuvka 2násobná 16A, barva dle investora</t>
  </si>
  <si>
    <t>-1166506009</t>
  </si>
  <si>
    <t>345551230v2</t>
  </si>
  <si>
    <t>Zásuvka 2násobna s přepěť. ochranou, barva dle investora</t>
  </si>
  <si>
    <t>2052238411</t>
  </si>
  <si>
    <t>zásuvka 1násobná 16A, barva dle investora</t>
  </si>
  <si>
    <t>632492103</t>
  </si>
  <si>
    <t>1304625560</t>
  </si>
  <si>
    <t>2022738408</t>
  </si>
  <si>
    <t>1015737101</t>
  </si>
  <si>
    <t>-44498196</t>
  </si>
  <si>
    <t>345355120.2</t>
  </si>
  <si>
    <t>spínač řazení 1, 10A, 250V,vč. rámečku, barva dle požadavků interiéru!</t>
  </si>
  <si>
    <t>249301011</t>
  </si>
  <si>
    <t>1747488789</t>
  </si>
  <si>
    <t>57303769</t>
  </si>
  <si>
    <t>R__001</t>
  </si>
  <si>
    <t>ocelová trubka DN25mm</t>
  </si>
  <si>
    <t>256</t>
  </si>
  <si>
    <t>-1121232529</t>
  </si>
  <si>
    <t>210190002</t>
  </si>
  <si>
    <t>Doplnění stávajícího rozvaděče (RAV527) dle schématu zapojení (výkres č. 103)</t>
  </si>
  <si>
    <t>847844475</t>
  </si>
  <si>
    <t>357116510</t>
  </si>
  <si>
    <t>Výzbroj rozvaděče RAV527 - dle schématu, výkres č.103</t>
  </si>
  <si>
    <t>1641765018</t>
  </si>
  <si>
    <t>-209149798</t>
  </si>
  <si>
    <t>-1343003219</t>
  </si>
  <si>
    <t>-1321364540</t>
  </si>
  <si>
    <t>475943352</t>
  </si>
  <si>
    <t>884180909</t>
  </si>
  <si>
    <t>-1000019101</t>
  </si>
  <si>
    <t>-1437098601</t>
  </si>
  <si>
    <t>-566759921</t>
  </si>
  <si>
    <t>-569024658</t>
  </si>
  <si>
    <t>1935752753</t>
  </si>
  <si>
    <t>-196884971</t>
  </si>
  <si>
    <t>2064770839</t>
  </si>
  <si>
    <t>2078356836</t>
  </si>
  <si>
    <t>-531152452</t>
  </si>
  <si>
    <t>-1970663061</t>
  </si>
  <si>
    <t>-2042175231</t>
  </si>
  <si>
    <t>-1467129641</t>
  </si>
  <si>
    <t>1624085445</t>
  </si>
  <si>
    <t>013254000.1</t>
  </si>
  <si>
    <t>-1077797151</t>
  </si>
  <si>
    <t>03 - 5.36</t>
  </si>
  <si>
    <t>2025160683</t>
  </si>
  <si>
    <t>-2044373720</t>
  </si>
  <si>
    <t>2144177349</t>
  </si>
  <si>
    <t>118295386</t>
  </si>
  <si>
    <t>-1841746010</t>
  </si>
  <si>
    <t>1801645016</t>
  </si>
  <si>
    <t>2008267754</t>
  </si>
  <si>
    <t>582785186</t>
  </si>
  <si>
    <t>-397479841</t>
  </si>
  <si>
    <t>Zásuvka s přepěť. ochranou, do podhladhové krabcice, barva dle investora</t>
  </si>
  <si>
    <t>871843236</t>
  </si>
  <si>
    <t>628609065</t>
  </si>
  <si>
    <t xml:space="preserve">Doplnění stávajícího rozvaděče (5RMS1) </t>
  </si>
  <si>
    <t>-13533408</t>
  </si>
  <si>
    <t>Výzbroj rozvaděče (10xjistič 16A/B, 1x jistič 10A/B)</t>
  </si>
  <si>
    <t>-1826537973</t>
  </si>
  <si>
    <t>603960299</t>
  </si>
  <si>
    <t>192837962</t>
  </si>
  <si>
    <t>151760230</t>
  </si>
  <si>
    <t>-821005580</t>
  </si>
  <si>
    <t>-558623668</t>
  </si>
  <si>
    <t>-755994266</t>
  </si>
  <si>
    <t>-1562513999</t>
  </si>
  <si>
    <t>1361630617</t>
  </si>
  <si>
    <t>2048200106</t>
  </si>
  <si>
    <t>-2124916701</t>
  </si>
  <si>
    <t>-767366572</t>
  </si>
  <si>
    <t>536691535</t>
  </si>
  <si>
    <t>-1859968891</t>
  </si>
  <si>
    <t>-1254442062</t>
  </si>
  <si>
    <t>666622064</t>
  </si>
  <si>
    <t>-114655089</t>
  </si>
  <si>
    <t>-1173781130</t>
  </si>
  <si>
    <t>-1807683172</t>
  </si>
  <si>
    <t>254526686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</si>
</sst>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2" borderId="0" xfId="0" applyFill="1" applyProtection="1"/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0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/>
    <xf numFmtId="0" fontId="0" fillId="0" borderId="0" xfId="0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2" borderId="0" xfId="1" applyFont="1" applyFill="1" applyAlignment="1" applyProtection="1">
      <alignment horizontal="center" vertical="center"/>
    </xf>
    <xf numFmtId="0" fontId="34" fillId="3" borderId="0" xfId="0" applyFont="1" applyFill="1" applyAlignment="1">
      <alignment horizontal="center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 applyProtection="1"/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4" fontId="22" fillId="5" borderId="0" xfId="0" applyNumberFormat="1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left"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12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 applyProtection="1">
      <alignment vertical="center"/>
    </xf>
    <xf numFmtId="0" fontId="7" fillId="0" borderId="0" xfId="0" applyFont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0" fillId="7" borderId="0" xfId="0" applyFont="1" applyFill="1" applyBorder="1" applyAlignment="1" applyProtection="1">
      <alignment vertical="center"/>
    </xf>
    <xf numFmtId="0" fontId="3" fillId="7" borderId="8" xfId="0" applyFont="1" applyFill="1" applyBorder="1" applyAlignment="1" applyProtection="1">
      <alignment horizontal="left" vertical="center"/>
    </xf>
    <xf numFmtId="0" fontId="0" fillId="7" borderId="9" xfId="0" applyFont="1" applyFill="1" applyBorder="1" applyAlignment="1" applyProtection="1">
      <alignment vertical="center"/>
    </xf>
    <xf numFmtId="0" fontId="3" fillId="7" borderId="9" xfId="0" applyFont="1" applyFill="1" applyBorder="1" applyAlignment="1" applyProtection="1">
      <alignment horizontal="right" vertical="center"/>
    </xf>
    <xf numFmtId="0" fontId="3" fillId="7" borderId="9" xfId="0" applyFont="1" applyFill="1" applyBorder="1" applyAlignment="1" applyProtection="1">
      <alignment horizontal="center" vertical="center"/>
    </xf>
    <xf numFmtId="4" fontId="3" fillId="7" borderId="9" xfId="0" applyNumberFormat="1" applyFont="1" applyFill="1" applyBorder="1" applyAlignment="1" applyProtection="1">
      <alignment vertical="center"/>
    </xf>
    <xf numFmtId="4" fontId="3" fillId="7" borderId="10" xfId="0" applyNumberFormat="1" applyFont="1" applyFill="1" applyBorder="1" applyAlignment="1" applyProtection="1">
      <alignment vertical="center"/>
    </xf>
    <xf numFmtId="4" fontId="0" fillId="6" borderId="25" xfId="0" applyNumberFormat="1" applyFont="1" applyFill="1" applyBorder="1" applyAlignment="1" applyProtection="1">
      <alignment vertical="center"/>
      <protection locked="0"/>
    </xf>
    <xf numFmtId="4" fontId="32" fillId="6" borderId="25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0" fontId="37" fillId="0" borderId="25" xfId="0" applyFont="1" applyBorder="1" applyAlignment="1" applyProtection="1">
      <alignment horizontal="left" vertical="center" wrapText="1"/>
    </xf>
    <xf numFmtId="0" fontId="36" fillId="6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0" fontId="0" fillId="0" borderId="6" xfId="0" applyBorder="1" applyProtection="1"/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horizontal="right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1" applyFont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tabSelected="1" workbookViewId="0">
      <pane ySplit="1" topLeftCell="A21" activePane="bottomLeft" state="frozen"/>
      <selection pane="bottomLeft" activeCell="AL42" sqref="AL42"/>
    </sheetView>
  </sheetViews>
  <sheetFormatPr defaultRowHeight="13.5"/>
  <cols>
    <col min="1" max="1" width="8.33203125" style="94" customWidth="1"/>
    <col min="2" max="2" width="1.6640625" style="94" customWidth="1"/>
    <col min="3" max="3" width="4.1640625" style="94" customWidth="1"/>
    <col min="4" max="33" width="2.5" style="94" customWidth="1"/>
    <col min="34" max="34" width="3.33203125" style="94" customWidth="1"/>
    <col min="35" max="37" width="2.5" style="94" customWidth="1"/>
    <col min="38" max="38" width="8.33203125" style="94" customWidth="1"/>
    <col min="39" max="39" width="3.33203125" style="94" customWidth="1"/>
    <col min="40" max="40" width="13.33203125" style="94" customWidth="1"/>
    <col min="41" max="41" width="7.5" style="94" customWidth="1"/>
    <col min="42" max="42" width="4.1640625" style="94" customWidth="1"/>
    <col min="43" max="43" width="1.6640625" style="94" customWidth="1"/>
    <col min="44" max="44" width="13.6640625" style="94" customWidth="1"/>
    <col min="45" max="46" width="25.83203125" style="94" hidden="1" customWidth="1"/>
    <col min="47" max="47" width="25" style="94" hidden="1" customWidth="1"/>
    <col min="48" max="52" width="21.6640625" style="94" hidden="1" customWidth="1"/>
    <col min="53" max="53" width="19.1640625" style="94" hidden="1" customWidth="1"/>
    <col min="54" max="54" width="25" style="94" hidden="1" customWidth="1"/>
    <col min="55" max="56" width="19.1640625" style="94" hidden="1" customWidth="1"/>
    <col min="57" max="57" width="66.5" style="94" customWidth="1"/>
    <col min="58" max="70" width="9.33203125" style="94"/>
    <col min="71" max="89" width="9.33203125" style="94" hidden="1"/>
    <col min="90" max="16384" width="9.33203125" style="94"/>
  </cols>
  <sheetData>
    <row r="1" spans="1:73" ht="21.4" customHeight="1">
      <c r="A1" s="6" t="s">
        <v>0</v>
      </c>
      <c r="B1" s="7"/>
      <c r="C1" s="7"/>
      <c r="D1" s="8" t="s">
        <v>1</v>
      </c>
      <c r="E1" s="7"/>
      <c r="F1" s="7"/>
      <c r="G1" s="7"/>
      <c r="H1" s="7"/>
      <c r="I1" s="7"/>
      <c r="J1" s="7"/>
      <c r="K1" s="9" t="s">
        <v>2</v>
      </c>
      <c r="L1" s="9"/>
      <c r="M1" s="9"/>
      <c r="N1" s="9"/>
      <c r="O1" s="9"/>
      <c r="P1" s="9"/>
      <c r="Q1" s="9"/>
      <c r="R1" s="9"/>
      <c r="S1" s="9"/>
      <c r="T1" s="7"/>
      <c r="U1" s="7"/>
      <c r="V1" s="7"/>
      <c r="W1" s="9" t="s">
        <v>3</v>
      </c>
      <c r="X1" s="9"/>
      <c r="Y1" s="9"/>
      <c r="Z1" s="9"/>
      <c r="AA1" s="9"/>
      <c r="AB1" s="9"/>
      <c r="AC1" s="9"/>
      <c r="AD1" s="9"/>
      <c r="AE1" s="9"/>
      <c r="AF1" s="9"/>
      <c r="AG1" s="7"/>
      <c r="AH1" s="7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6" t="s">
        <v>4</v>
      </c>
      <c r="BB1" s="6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0" t="s">
        <v>6</v>
      </c>
      <c r="BU1" s="200" t="s">
        <v>6</v>
      </c>
    </row>
    <row r="2" spans="1:73" ht="36.950000000000003" customHeight="1">
      <c r="C2" s="153" t="s">
        <v>7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R2" s="155" t="s">
        <v>8</v>
      </c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S2" s="157" t="s">
        <v>9</v>
      </c>
      <c r="BT2" s="157" t="s">
        <v>10</v>
      </c>
    </row>
    <row r="3" spans="1:73" ht="6.95" customHeight="1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7"/>
      <c r="BS3" s="157" t="s">
        <v>9</v>
      </c>
      <c r="BT3" s="157" t="s">
        <v>11</v>
      </c>
    </row>
    <row r="4" spans="1:73" ht="36.950000000000003" customHeight="1">
      <c r="B4" s="48"/>
      <c r="C4" s="201" t="s">
        <v>12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1"/>
      <c r="AS4" s="158" t="s">
        <v>13</v>
      </c>
      <c r="BS4" s="157" t="s">
        <v>14</v>
      </c>
    </row>
    <row r="5" spans="1:73" ht="14.45" customHeight="1">
      <c r="B5" s="48"/>
      <c r="C5" s="52"/>
      <c r="D5" s="202" t="s">
        <v>15</v>
      </c>
      <c r="E5" s="52"/>
      <c r="F5" s="52"/>
      <c r="G5" s="52"/>
      <c r="H5" s="52"/>
      <c r="I5" s="52"/>
      <c r="J5" s="52"/>
      <c r="K5" s="64" t="s">
        <v>16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52"/>
      <c r="AQ5" s="51"/>
      <c r="BS5" s="157" t="s">
        <v>9</v>
      </c>
    </row>
    <row r="6" spans="1:73" ht="36.950000000000003" customHeight="1">
      <c r="B6" s="48"/>
      <c r="C6" s="52"/>
      <c r="D6" s="58" t="s">
        <v>17</v>
      </c>
      <c r="E6" s="52"/>
      <c r="F6" s="52"/>
      <c r="G6" s="52"/>
      <c r="H6" s="52"/>
      <c r="I6" s="52"/>
      <c r="J6" s="52"/>
      <c r="K6" s="59" t="s">
        <v>18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52"/>
      <c r="AQ6" s="51"/>
      <c r="BS6" s="157" t="s">
        <v>19</v>
      </c>
    </row>
    <row r="7" spans="1:73" ht="14.45" customHeight="1">
      <c r="B7" s="48"/>
      <c r="C7" s="52"/>
      <c r="D7" s="53" t="s">
        <v>20</v>
      </c>
      <c r="E7" s="52"/>
      <c r="F7" s="52"/>
      <c r="G7" s="52"/>
      <c r="H7" s="52"/>
      <c r="I7" s="52"/>
      <c r="J7" s="52"/>
      <c r="K7" s="62" t="s">
        <v>5</v>
      </c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3" t="s">
        <v>21</v>
      </c>
      <c r="AL7" s="52"/>
      <c r="AM7" s="52"/>
      <c r="AN7" s="62" t="s">
        <v>5</v>
      </c>
      <c r="AO7" s="52"/>
      <c r="AP7" s="52"/>
      <c r="AQ7" s="51"/>
      <c r="BS7" s="157" t="s">
        <v>22</v>
      </c>
    </row>
    <row r="8" spans="1:73" ht="14.45" customHeight="1">
      <c r="B8" s="48"/>
      <c r="C8" s="52"/>
      <c r="D8" s="53" t="s">
        <v>23</v>
      </c>
      <c r="E8" s="52"/>
      <c r="F8" s="52"/>
      <c r="G8" s="52"/>
      <c r="H8" s="52"/>
      <c r="I8" s="52"/>
      <c r="J8" s="52"/>
      <c r="K8" s="62" t="s">
        <v>24</v>
      </c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3" t="s">
        <v>25</v>
      </c>
      <c r="AL8" s="52"/>
      <c r="AM8" s="52"/>
      <c r="AN8" s="62" t="s">
        <v>26</v>
      </c>
      <c r="AO8" s="52"/>
      <c r="AP8" s="52"/>
      <c r="AQ8" s="51"/>
      <c r="BS8" s="157" t="s">
        <v>27</v>
      </c>
    </row>
    <row r="9" spans="1:73" ht="14.45" customHeight="1">
      <c r="B9" s="48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1"/>
      <c r="BS9" s="157" t="s">
        <v>28</v>
      </c>
    </row>
    <row r="10" spans="1:73" ht="14.45" customHeight="1">
      <c r="B10" s="48"/>
      <c r="C10" s="52"/>
      <c r="D10" s="53" t="s">
        <v>29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3" t="s">
        <v>30</v>
      </c>
      <c r="AL10" s="52"/>
      <c r="AM10" s="52"/>
      <c r="AN10" s="62" t="s">
        <v>5</v>
      </c>
      <c r="AO10" s="52"/>
      <c r="AP10" s="52"/>
      <c r="AQ10" s="51"/>
      <c r="BS10" s="157" t="s">
        <v>19</v>
      </c>
    </row>
    <row r="11" spans="1:73" ht="18.399999999999999" customHeight="1">
      <c r="B11" s="48"/>
      <c r="C11" s="52"/>
      <c r="D11" s="52"/>
      <c r="E11" s="62" t="s">
        <v>31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3" t="s">
        <v>32</v>
      </c>
      <c r="AL11" s="52"/>
      <c r="AM11" s="52"/>
      <c r="AN11" s="62" t="s">
        <v>5</v>
      </c>
      <c r="AO11" s="52"/>
      <c r="AP11" s="52"/>
      <c r="AQ11" s="51"/>
      <c r="BS11" s="157" t="s">
        <v>19</v>
      </c>
    </row>
    <row r="12" spans="1:73" ht="6.95" customHeight="1">
      <c r="B12" s="48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1"/>
      <c r="BS12" s="157" t="s">
        <v>19</v>
      </c>
    </row>
    <row r="13" spans="1:73" ht="14.45" customHeight="1">
      <c r="B13" s="48"/>
      <c r="C13" s="52"/>
      <c r="D13" s="53" t="s">
        <v>33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3" t="s">
        <v>30</v>
      </c>
      <c r="AL13" s="52"/>
      <c r="AM13" s="52"/>
      <c r="AN13" s="62" t="s">
        <v>5</v>
      </c>
      <c r="AO13" s="52"/>
      <c r="AP13" s="52"/>
      <c r="AQ13" s="51"/>
      <c r="BS13" s="157" t="s">
        <v>19</v>
      </c>
    </row>
    <row r="14" spans="1:73" ht="15">
      <c r="B14" s="48"/>
      <c r="C14" s="52"/>
      <c r="D14" s="52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3" t="s">
        <v>32</v>
      </c>
      <c r="AL14" s="52"/>
      <c r="AM14" s="52"/>
      <c r="AN14" s="62" t="s">
        <v>5</v>
      </c>
      <c r="AO14" s="52"/>
      <c r="AP14" s="52"/>
      <c r="AQ14" s="51"/>
      <c r="BS14" s="157" t="s">
        <v>19</v>
      </c>
    </row>
    <row r="15" spans="1:73" ht="6.95" customHeight="1">
      <c r="B15" s="48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1"/>
      <c r="BS15" s="157" t="s">
        <v>6</v>
      </c>
    </row>
    <row r="16" spans="1:73" ht="14.45" customHeight="1">
      <c r="B16" s="48"/>
      <c r="C16" s="52"/>
      <c r="D16" s="53" t="s">
        <v>34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3" t="s">
        <v>30</v>
      </c>
      <c r="AL16" s="52"/>
      <c r="AM16" s="52"/>
      <c r="AN16" s="62" t="s">
        <v>5</v>
      </c>
      <c r="AO16" s="52"/>
      <c r="AP16" s="52"/>
      <c r="AQ16" s="51"/>
      <c r="BS16" s="157" t="s">
        <v>6</v>
      </c>
    </row>
    <row r="17" spans="2:71" ht="18.399999999999999" customHeight="1">
      <c r="B17" s="48"/>
      <c r="C17" s="52"/>
      <c r="D17" s="52"/>
      <c r="E17" s="62" t="s">
        <v>35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3" t="s">
        <v>32</v>
      </c>
      <c r="AL17" s="52"/>
      <c r="AM17" s="52"/>
      <c r="AN17" s="62" t="s">
        <v>5</v>
      </c>
      <c r="AO17" s="52"/>
      <c r="AP17" s="52"/>
      <c r="AQ17" s="51"/>
      <c r="BS17" s="157" t="s">
        <v>36</v>
      </c>
    </row>
    <row r="18" spans="2:71" ht="6.95" customHeight="1">
      <c r="B18" s="48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1"/>
      <c r="BS18" s="157" t="s">
        <v>9</v>
      </c>
    </row>
    <row r="19" spans="2:71" ht="14.45" customHeight="1">
      <c r="B19" s="48"/>
      <c r="C19" s="52"/>
      <c r="D19" s="53" t="s">
        <v>37</v>
      </c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3" t="s">
        <v>30</v>
      </c>
      <c r="AL19" s="52"/>
      <c r="AM19" s="52"/>
      <c r="AN19" s="62" t="s">
        <v>5</v>
      </c>
      <c r="AO19" s="52"/>
      <c r="AP19" s="52"/>
      <c r="AQ19" s="51"/>
      <c r="BS19" s="157" t="s">
        <v>9</v>
      </c>
    </row>
    <row r="20" spans="2:71" ht="18.399999999999999" customHeight="1">
      <c r="B20" s="48"/>
      <c r="C20" s="52"/>
      <c r="D20" s="52"/>
      <c r="E20" s="62" t="s">
        <v>35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3" t="s">
        <v>32</v>
      </c>
      <c r="AL20" s="52"/>
      <c r="AM20" s="52"/>
      <c r="AN20" s="62" t="s">
        <v>5</v>
      </c>
      <c r="AO20" s="52"/>
      <c r="AP20" s="52"/>
      <c r="AQ20" s="51"/>
    </row>
    <row r="21" spans="2:71" ht="6.95" customHeight="1">
      <c r="B21" s="48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1"/>
    </row>
    <row r="22" spans="2:71" ht="15">
      <c r="B22" s="48"/>
      <c r="C22" s="52"/>
      <c r="D22" s="53" t="s">
        <v>38</v>
      </c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1"/>
    </row>
    <row r="23" spans="2:71" ht="16.5" customHeight="1">
      <c r="B23" s="48"/>
      <c r="C23" s="52"/>
      <c r="D23" s="52"/>
      <c r="E23" s="65" t="s">
        <v>5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52"/>
      <c r="AP23" s="52"/>
      <c r="AQ23" s="51"/>
    </row>
    <row r="24" spans="2:71" ht="6.95" customHeight="1">
      <c r="B24" s="48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1"/>
    </row>
    <row r="25" spans="2:71" ht="6.95" customHeight="1">
      <c r="B25" s="48"/>
      <c r="C25" s="52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4"/>
      <c r="AL25" s="204"/>
      <c r="AM25" s="204"/>
      <c r="AN25" s="204"/>
      <c r="AO25" s="204"/>
      <c r="AP25" s="52"/>
      <c r="AQ25" s="51"/>
    </row>
    <row r="26" spans="2:71" ht="14.45" customHeight="1">
      <c r="B26" s="48"/>
      <c r="C26" s="52"/>
      <c r="D26" s="69" t="s">
        <v>39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68">
        <f>ROUND(AG87,2)</f>
        <v>0</v>
      </c>
      <c r="AL26" s="203"/>
      <c r="AM26" s="203"/>
      <c r="AN26" s="203"/>
      <c r="AO26" s="203"/>
      <c r="AP26" s="52"/>
      <c r="AQ26" s="51"/>
    </row>
    <row r="27" spans="2:71" ht="14.45" customHeight="1">
      <c r="B27" s="48"/>
      <c r="C27" s="52"/>
      <c r="D27" s="69" t="s">
        <v>40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68">
        <f>ROUND(AG92,2)</f>
        <v>0</v>
      </c>
      <c r="AL27" s="68"/>
      <c r="AM27" s="68"/>
      <c r="AN27" s="68"/>
      <c r="AO27" s="68"/>
      <c r="AP27" s="52"/>
      <c r="AQ27" s="51"/>
    </row>
    <row r="28" spans="2:71" s="159" customFormat="1" ht="6.95" customHeight="1">
      <c r="B28" s="56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61"/>
    </row>
    <row r="29" spans="2:71" s="159" customFormat="1" ht="25.9" customHeight="1">
      <c r="B29" s="56"/>
      <c r="C29" s="57"/>
      <c r="D29" s="205" t="s">
        <v>41</v>
      </c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7">
        <f>ROUND(AK26+AK27,2)</f>
        <v>0</v>
      </c>
      <c r="AL29" s="208"/>
      <c r="AM29" s="208"/>
      <c r="AN29" s="208"/>
      <c r="AO29" s="208"/>
      <c r="AP29" s="57"/>
      <c r="AQ29" s="61"/>
    </row>
    <row r="30" spans="2:71" s="159" customFormat="1" ht="6.95" customHeight="1">
      <c r="B30" s="56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61"/>
    </row>
    <row r="31" spans="2:71" s="215" customFormat="1" ht="14.45" customHeight="1">
      <c r="B31" s="209"/>
      <c r="C31" s="210"/>
      <c r="D31" s="72" t="s">
        <v>42</v>
      </c>
      <c r="E31" s="210"/>
      <c r="F31" s="72" t="s">
        <v>43</v>
      </c>
      <c r="G31" s="210"/>
      <c r="H31" s="210"/>
      <c r="I31" s="210"/>
      <c r="J31" s="210"/>
      <c r="K31" s="210"/>
      <c r="L31" s="211">
        <v>0.21</v>
      </c>
      <c r="M31" s="212"/>
      <c r="N31" s="212"/>
      <c r="O31" s="212"/>
      <c r="P31" s="210"/>
      <c r="Q31" s="210"/>
      <c r="R31" s="210"/>
      <c r="S31" s="210"/>
      <c r="T31" s="180" t="s">
        <v>44</v>
      </c>
      <c r="U31" s="210"/>
      <c r="V31" s="210"/>
      <c r="W31" s="213">
        <f>ROUND(AZ87+SUM(CD93),2)</f>
        <v>0</v>
      </c>
      <c r="X31" s="212"/>
      <c r="Y31" s="212"/>
      <c r="Z31" s="212"/>
      <c r="AA31" s="212"/>
      <c r="AB31" s="212"/>
      <c r="AC31" s="212"/>
      <c r="AD31" s="212"/>
      <c r="AE31" s="212"/>
      <c r="AF31" s="210"/>
      <c r="AG31" s="210"/>
      <c r="AH31" s="210"/>
      <c r="AI31" s="210"/>
      <c r="AJ31" s="210"/>
      <c r="AK31" s="213">
        <f>ROUND(AV87+SUM(BY93),2)</f>
        <v>0</v>
      </c>
      <c r="AL31" s="212"/>
      <c r="AM31" s="212"/>
      <c r="AN31" s="212"/>
      <c r="AO31" s="212"/>
      <c r="AP31" s="210"/>
      <c r="AQ31" s="214"/>
    </row>
    <row r="32" spans="2:71" s="215" customFormat="1" ht="14.45" customHeight="1">
      <c r="B32" s="209"/>
      <c r="C32" s="210"/>
      <c r="D32" s="210"/>
      <c r="E32" s="210"/>
      <c r="F32" s="72" t="s">
        <v>45</v>
      </c>
      <c r="G32" s="210"/>
      <c r="H32" s="210"/>
      <c r="I32" s="210"/>
      <c r="J32" s="210"/>
      <c r="K32" s="210"/>
      <c r="L32" s="211">
        <v>0.15</v>
      </c>
      <c r="M32" s="212"/>
      <c r="N32" s="212"/>
      <c r="O32" s="212"/>
      <c r="P32" s="210"/>
      <c r="Q32" s="210"/>
      <c r="R32" s="210"/>
      <c r="S32" s="210"/>
      <c r="T32" s="180" t="s">
        <v>44</v>
      </c>
      <c r="U32" s="210"/>
      <c r="V32" s="210"/>
      <c r="W32" s="213">
        <f>ROUND(BA87+SUM(CE93),2)</f>
        <v>0</v>
      </c>
      <c r="X32" s="212"/>
      <c r="Y32" s="212"/>
      <c r="Z32" s="212"/>
      <c r="AA32" s="212"/>
      <c r="AB32" s="212"/>
      <c r="AC32" s="212"/>
      <c r="AD32" s="212"/>
      <c r="AE32" s="212"/>
      <c r="AF32" s="210"/>
      <c r="AG32" s="210"/>
      <c r="AH32" s="210"/>
      <c r="AI32" s="210"/>
      <c r="AJ32" s="210"/>
      <c r="AK32" s="213">
        <f>ROUND(AW87+SUM(BZ93),2)</f>
        <v>0</v>
      </c>
      <c r="AL32" s="212"/>
      <c r="AM32" s="212"/>
      <c r="AN32" s="212"/>
      <c r="AO32" s="212"/>
      <c r="AP32" s="210"/>
      <c r="AQ32" s="214"/>
    </row>
    <row r="33" spans="2:43" s="215" customFormat="1" ht="14.45" hidden="1" customHeight="1">
      <c r="B33" s="209"/>
      <c r="C33" s="210"/>
      <c r="D33" s="210"/>
      <c r="E33" s="210"/>
      <c r="F33" s="72" t="s">
        <v>46</v>
      </c>
      <c r="G33" s="210"/>
      <c r="H33" s="210"/>
      <c r="I33" s="210"/>
      <c r="J33" s="210"/>
      <c r="K33" s="210"/>
      <c r="L33" s="211">
        <v>0.21</v>
      </c>
      <c r="M33" s="212"/>
      <c r="N33" s="212"/>
      <c r="O33" s="212"/>
      <c r="P33" s="210"/>
      <c r="Q33" s="210"/>
      <c r="R33" s="210"/>
      <c r="S33" s="210"/>
      <c r="T33" s="180" t="s">
        <v>44</v>
      </c>
      <c r="U33" s="210"/>
      <c r="V33" s="210"/>
      <c r="W33" s="213">
        <f>ROUND(BB87+SUM(CF93),2)</f>
        <v>0</v>
      </c>
      <c r="X33" s="212"/>
      <c r="Y33" s="212"/>
      <c r="Z33" s="212"/>
      <c r="AA33" s="212"/>
      <c r="AB33" s="212"/>
      <c r="AC33" s="212"/>
      <c r="AD33" s="212"/>
      <c r="AE33" s="212"/>
      <c r="AF33" s="210"/>
      <c r="AG33" s="210"/>
      <c r="AH33" s="210"/>
      <c r="AI33" s="210"/>
      <c r="AJ33" s="210"/>
      <c r="AK33" s="213">
        <v>0</v>
      </c>
      <c r="AL33" s="212"/>
      <c r="AM33" s="212"/>
      <c r="AN33" s="212"/>
      <c r="AO33" s="212"/>
      <c r="AP33" s="210"/>
      <c r="AQ33" s="214"/>
    </row>
    <row r="34" spans="2:43" s="215" customFormat="1" ht="14.45" hidden="1" customHeight="1">
      <c r="B34" s="209"/>
      <c r="C34" s="210"/>
      <c r="D34" s="210"/>
      <c r="E34" s="210"/>
      <c r="F34" s="72" t="s">
        <v>47</v>
      </c>
      <c r="G34" s="210"/>
      <c r="H34" s="210"/>
      <c r="I34" s="210"/>
      <c r="J34" s="210"/>
      <c r="K34" s="210"/>
      <c r="L34" s="211">
        <v>0.15</v>
      </c>
      <c r="M34" s="212"/>
      <c r="N34" s="212"/>
      <c r="O34" s="212"/>
      <c r="P34" s="210"/>
      <c r="Q34" s="210"/>
      <c r="R34" s="210"/>
      <c r="S34" s="210"/>
      <c r="T34" s="180" t="s">
        <v>44</v>
      </c>
      <c r="U34" s="210"/>
      <c r="V34" s="210"/>
      <c r="W34" s="213">
        <f>ROUND(BC87+SUM(CG93),2)</f>
        <v>0</v>
      </c>
      <c r="X34" s="212"/>
      <c r="Y34" s="212"/>
      <c r="Z34" s="212"/>
      <c r="AA34" s="212"/>
      <c r="AB34" s="212"/>
      <c r="AC34" s="212"/>
      <c r="AD34" s="212"/>
      <c r="AE34" s="212"/>
      <c r="AF34" s="210"/>
      <c r="AG34" s="210"/>
      <c r="AH34" s="210"/>
      <c r="AI34" s="210"/>
      <c r="AJ34" s="210"/>
      <c r="AK34" s="213">
        <v>0</v>
      </c>
      <c r="AL34" s="212"/>
      <c r="AM34" s="212"/>
      <c r="AN34" s="212"/>
      <c r="AO34" s="212"/>
      <c r="AP34" s="210"/>
      <c r="AQ34" s="214"/>
    </row>
    <row r="35" spans="2:43" s="215" customFormat="1" ht="14.45" hidden="1" customHeight="1">
      <c r="B35" s="209"/>
      <c r="C35" s="210"/>
      <c r="D35" s="210"/>
      <c r="E35" s="210"/>
      <c r="F35" s="72" t="s">
        <v>48</v>
      </c>
      <c r="G35" s="210"/>
      <c r="H35" s="210"/>
      <c r="I35" s="210"/>
      <c r="J35" s="210"/>
      <c r="K35" s="210"/>
      <c r="L35" s="211">
        <v>0</v>
      </c>
      <c r="M35" s="212"/>
      <c r="N35" s="212"/>
      <c r="O35" s="212"/>
      <c r="P35" s="210"/>
      <c r="Q35" s="210"/>
      <c r="R35" s="210"/>
      <c r="S35" s="210"/>
      <c r="T35" s="180" t="s">
        <v>44</v>
      </c>
      <c r="U35" s="210"/>
      <c r="V35" s="210"/>
      <c r="W35" s="213">
        <f>ROUND(BD87+SUM(CH93),2)</f>
        <v>0</v>
      </c>
      <c r="X35" s="212"/>
      <c r="Y35" s="212"/>
      <c r="Z35" s="212"/>
      <c r="AA35" s="212"/>
      <c r="AB35" s="212"/>
      <c r="AC35" s="212"/>
      <c r="AD35" s="212"/>
      <c r="AE35" s="212"/>
      <c r="AF35" s="210"/>
      <c r="AG35" s="210"/>
      <c r="AH35" s="210"/>
      <c r="AI35" s="210"/>
      <c r="AJ35" s="210"/>
      <c r="AK35" s="213">
        <v>0</v>
      </c>
      <c r="AL35" s="212"/>
      <c r="AM35" s="212"/>
      <c r="AN35" s="212"/>
      <c r="AO35" s="212"/>
      <c r="AP35" s="210"/>
      <c r="AQ35" s="214"/>
    </row>
    <row r="36" spans="2:43" s="159" customFormat="1" ht="6.95" customHeight="1">
      <c r="B36" s="56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61"/>
    </row>
    <row r="37" spans="2:43" s="159" customFormat="1" ht="25.9" customHeight="1">
      <c r="B37" s="56"/>
      <c r="C37" s="216"/>
      <c r="D37" s="217" t="s">
        <v>49</v>
      </c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9" t="s">
        <v>50</v>
      </c>
      <c r="U37" s="218"/>
      <c r="V37" s="218"/>
      <c r="W37" s="218"/>
      <c r="X37" s="220" t="s">
        <v>51</v>
      </c>
      <c r="Y37" s="221"/>
      <c r="Z37" s="221"/>
      <c r="AA37" s="221"/>
      <c r="AB37" s="221"/>
      <c r="AC37" s="218"/>
      <c r="AD37" s="218"/>
      <c r="AE37" s="218"/>
      <c r="AF37" s="218"/>
      <c r="AG37" s="218"/>
      <c r="AH37" s="218"/>
      <c r="AI37" s="218"/>
      <c r="AJ37" s="218"/>
      <c r="AK37" s="222">
        <f>SUM(AK29:AK35)</f>
        <v>0</v>
      </c>
      <c r="AL37" s="221"/>
      <c r="AM37" s="221"/>
      <c r="AN37" s="221"/>
      <c r="AO37" s="223"/>
      <c r="AP37" s="216"/>
      <c r="AQ37" s="61"/>
    </row>
    <row r="38" spans="2:43" s="159" customFormat="1" ht="14.4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61"/>
    </row>
    <row r="39" spans="2:43">
      <c r="B39" s="48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1"/>
    </row>
    <row r="40" spans="2:43">
      <c r="B40" s="48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1"/>
    </row>
    <row r="41" spans="2:43">
      <c r="B41" s="48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1"/>
    </row>
    <row r="42" spans="2:43">
      <c r="B42" s="48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1"/>
    </row>
    <row r="43" spans="2:43">
      <c r="B43" s="48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1"/>
    </row>
    <row r="44" spans="2:43">
      <c r="B44" s="48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1"/>
    </row>
    <row r="45" spans="2:43">
      <c r="B45" s="48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1"/>
    </row>
    <row r="46" spans="2:43">
      <c r="B46" s="48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1"/>
    </row>
    <row r="47" spans="2:43">
      <c r="B47" s="48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1"/>
    </row>
    <row r="48" spans="2:43">
      <c r="B48" s="48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1"/>
    </row>
    <row r="49" spans="2:43" s="159" customFormat="1" ht="15">
      <c r="B49" s="56"/>
      <c r="C49" s="57"/>
      <c r="D49" s="83" t="s">
        <v>52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84"/>
      <c r="AA49" s="57"/>
      <c r="AB49" s="57"/>
      <c r="AC49" s="83" t="s">
        <v>53</v>
      </c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84"/>
      <c r="AP49" s="57"/>
      <c r="AQ49" s="61"/>
    </row>
    <row r="50" spans="2:43">
      <c r="B50" s="48"/>
      <c r="C50" s="52"/>
      <c r="D50" s="85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86"/>
      <c r="AA50" s="52"/>
      <c r="AB50" s="52"/>
      <c r="AC50" s="85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86"/>
      <c r="AP50" s="52"/>
      <c r="AQ50" s="51"/>
    </row>
    <row r="51" spans="2:43">
      <c r="B51" s="48"/>
      <c r="C51" s="52"/>
      <c r="D51" s="85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86"/>
      <c r="AA51" s="52"/>
      <c r="AB51" s="52"/>
      <c r="AC51" s="85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86"/>
      <c r="AP51" s="52"/>
      <c r="AQ51" s="51"/>
    </row>
    <row r="52" spans="2:43">
      <c r="B52" s="48"/>
      <c r="C52" s="52"/>
      <c r="D52" s="85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86"/>
      <c r="AA52" s="52"/>
      <c r="AB52" s="52"/>
      <c r="AC52" s="85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86"/>
      <c r="AP52" s="52"/>
      <c r="AQ52" s="51"/>
    </row>
    <row r="53" spans="2:43">
      <c r="B53" s="48"/>
      <c r="C53" s="52"/>
      <c r="D53" s="85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86"/>
      <c r="AA53" s="52"/>
      <c r="AB53" s="52"/>
      <c r="AC53" s="85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86"/>
      <c r="AP53" s="52"/>
      <c r="AQ53" s="51"/>
    </row>
    <row r="54" spans="2:43">
      <c r="B54" s="48"/>
      <c r="C54" s="52"/>
      <c r="D54" s="85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86"/>
      <c r="AA54" s="52"/>
      <c r="AB54" s="52"/>
      <c r="AC54" s="85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86"/>
      <c r="AP54" s="52"/>
      <c r="AQ54" s="51"/>
    </row>
    <row r="55" spans="2:43">
      <c r="B55" s="48"/>
      <c r="C55" s="52"/>
      <c r="D55" s="85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86"/>
      <c r="AA55" s="52"/>
      <c r="AB55" s="52"/>
      <c r="AC55" s="85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86"/>
      <c r="AP55" s="52"/>
      <c r="AQ55" s="51"/>
    </row>
    <row r="56" spans="2:43">
      <c r="B56" s="48"/>
      <c r="C56" s="52"/>
      <c r="D56" s="85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86"/>
      <c r="AA56" s="52"/>
      <c r="AB56" s="52"/>
      <c r="AC56" s="85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86"/>
      <c r="AP56" s="52"/>
      <c r="AQ56" s="51"/>
    </row>
    <row r="57" spans="2:43">
      <c r="B57" s="48"/>
      <c r="C57" s="52"/>
      <c r="D57" s="85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86"/>
      <c r="AA57" s="52"/>
      <c r="AB57" s="52"/>
      <c r="AC57" s="85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86"/>
      <c r="AP57" s="52"/>
      <c r="AQ57" s="51"/>
    </row>
    <row r="58" spans="2:43" s="159" customFormat="1" ht="15">
      <c r="B58" s="56"/>
      <c r="C58" s="57"/>
      <c r="D58" s="87" t="s">
        <v>54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9" t="s">
        <v>55</v>
      </c>
      <c r="S58" s="88"/>
      <c r="T58" s="88"/>
      <c r="U58" s="88"/>
      <c r="V58" s="88"/>
      <c r="W58" s="88"/>
      <c r="X58" s="88"/>
      <c r="Y58" s="88"/>
      <c r="Z58" s="90"/>
      <c r="AA58" s="57"/>
      <c r="AB58" s="57"/>
      <c r="AC58" s="87" t="s">
        <v>54</v>
      </c>
      <c r="AD58" s="88"/>
      <c r="AE58" s="88"/>
      <c r="AF58" s="88"/>
      <c r="AG58" s="88"/>
      <c r="AH58" s="88"/>
      <c r="AI58" s="88"/>
      <c r="AJ58" s="88"/>
      <c r="AK58" s="88"/>
      <c r="AL58" s="88"/>
      <c r="AM58" s="89" t="s">
        <v>55</v>
      </c>
      <c r="AN58" s="88"/>
      <c r="AO58" s="90"/>
      <c r="AP58" s="57"/>
      <c r="AQ58" s="61"/>
    </row>
    <row r="59" spans="2:43">
      <c r="B59" s="48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1"/>
    </row>
    <row r="60" spans="2:43" s="159" customFormat="1" ht="15">
      <c r="B60" s="56"/>
      <c r="C60" s="57"/>
      <c r="D60" s="83" t="s">
        <v>56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84"/>
      <c r="AA60" s="57"/>
      <c r="AB60" s="57"/>
      <c r="AC60" s="83" t="s">
        <v>57</v>
      </c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84"/>
      <c r="AP60" s="57"/>
      <c r="AQ60" s="61"/>
    </row>
    <row r="61" spans="2:43">
      <c r="B61" s="48"/>
      <c r="C61" s="52"/>
      <c r="D61" s="85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86"/>
      <c r="AA61" s="52"/>
      <c r="AB61" s="52"/>
      <c r="AC61" s="85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86"/>
      <c r="AP61" s="52"/>
      <c r="AQ61" s="51"/>
    </row>
    <row r="62" spans="2:43">
      <c r="B62" s="48"/>
      <c r="C62" s="52"/>
      <c r="D62" s="85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86"/>
      <c r="AA62" s="52"/>
      <c r="AB62" s="52"/>
      <c r="AC62" s="85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86"/>
      <c r="AP62" s="52"/>
      <c r="AQ62" s="51"/>
    </row>
    <row r="63" spans="2:43">
      <c r="B63" s="48"/>
      <c r="C63" s="52"/>
      <c r="D63" s="85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86"/>
      <c r="AA63" s="52"/>
      <c r="AB63" s="52"/>
      <c r="AC63" s="85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86"/>
      <c r="AP63" s="52"/>
      <c r="AQ63" s="51"/>
    </row>
    <row r="64" spans="2:43">
      <c r="B64" s="48"/>
      <c r="C64" s="52"/>
      <c r="D64" s="85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86"/>
      <c r="AA64" s="52"/>
      <c r="AB64" s="52"/>
      <c r="AC64" s="85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86"/>
      <c r="AP64" s="52"/>
      <c r="AQ64" s="51"/>
    </row>
    <row r="65" spans="2:43">
      <c r="B65" s="48"/>
      <c r="C65" s="52"/>
      <c r="D65" s="85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86"/>
      <c r="AA65" s="52"/>
      <c r="AB65" s="52"/>
      <c r="AC65" s="85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86"/>
      <c r="AP65" s="52"/>
      <c r="AQ65" s="51"/>
    </row>
    <row r="66" spans="2:43">
      <c r="B66" s="48"/>
      <c r="C66" s="52"/>
      <c r="D66" s="85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86"/>
      <c r="AA66" s="52"/>
      <c r="AB66" s="52"/>
      <c r="AC66" s="85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86"/>
      <c r="AP66" s="52"/>
      <c r="AQ66" s="51"/>
    </row>
    <row r="67" spans="2:43">
      <c r="B67" s="48"/>
      <c r="C67" s="52"/>
      <c r="D67" s="85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86"/>
      <c r="AA67" s="52"/>
      <c r="AB67" s="52"/>
      <c r="AC67" s="85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86"/>
      <c r="AP67" s="52"/>
      <c r="AQ67" s="51"/>
    </row>
    <row r="68" spans="2:43">
      <c r="B68" s="48"/>
      <c r="C68" s="52"/>
      <c r="D68" s="85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86"/>
      <c r="AA68" s="52"/>
      <c r="AB68" s="52"/>
      <c r="AC68" s="85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86"/>
      <c r="AP68" s="52"/>
      <c r="AQ68" s="51"/>
    </row>
    <row r="69" spans="2:43" s="159" customFormat="1" ht="15">
      <c r="B69" s="56"/>
      <c r="C69" s="57"/>
      <c r="D69" s="87" t="s">
        <v>54</v>
      </c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9" t="s">
        <v>55</v>
      </c>
      <c r="S69" s="88"/>
      <c r="T69" s="88"/>
      <c r="U69" s="88"/>
      <c r="V69" s="88"/>
      <c r="W69" s="88"/>
      <c r="X69" s="88"/>
      <c r="Y69" s="88"/>
      <c r="Z69" s="90"/>
      <c r="AA69" s="57"/>
      <c r="AB69" s="57"/>
      <c r="AC69" s="87" t="s">
        <v>54</v>
      </c>
      <c r="AD69" s="88"/>
      <c r="AE69" s="88"/>
      <c r="AF69" s="88"/>
      <c r="AG69" s="88"/>
      <c r="AH69" s="88"/>
      <c r="AI69" s="88"/>
      <c r="AJ69" s="88"/>
      <c r="AK69" s="88"/>
      <c r="AL69" s="88"/>
      <c r="AM69" s="89" t="s">
        <v>55</v>
      </c>
      <c r="AN69" s="88"/>
      <c r="AO69" s="90"/>
      <c r="AP69" s="57"/>
      <c r="AQ69" s="61"/>
    </row>
    <row r="70" spans="2:43" s="159" customFormat="1" ht="6.95" customHeight="1"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61"/>
    </row>
    <row r="71" spans="2:43" s="159" customFormat="1" ht="6.95" customHeight="1">
      <c r="B71" s="91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3"/>
    </row>
    <row r="75" spans="2:43" s="159" customFormat="1" ht="6.95" customHeight="1">
      <c r="B75" s="95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7"/>
    </row>
    <row r="76" spans="2:43" s="159" customFormat="1" ht="36.950000000000003" customHeight="1">
      <c r="B76" s="56"/>
      <c r="C76" s="49" t="s">
        <v>58</v>
      </c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61"/>
    </row>
    <row r="77" spans="2:43" s="227" customFormat="1" ht="14.45" customHeight="1">
      <c r="B77" s="224"/>
      <c r="C77" s="53" t="s">
        <v>15</v>
      </c>
      <c r="D77" s="225"/>
      <c r="E77" s="225"/>
      <c r="F77" s="225"/>
      <c r="G77" s="225"/>
      <c r="H77" s="225"/>
      <c r="I77" s="225"/>
      <c r="J77" s="225"/>
      <c r="K77" s="225"/>
      <c r="L77" s="225" t="str">
        <f>K5</f>
        <v>1518</v>
      </c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25"/>
      <c r="Z77" s="225"/>
      <c r="AA77" s="225"/>
      <c r="AB77" s="225"/>
      <c r="AC77" s="225"/>
      <c r="AD77" s="225"/>
      <c r="AE77" s="225"/>
      <c r="AF77" s="225"/>
      <c r="AG77" s="225"/>
      <c r="AH77" s="225"/>
      <c r="AI77" s="225"/>
      <c r="AJ77" s="225"/>
      <c r="AK77" s="225"/>
      <c r="AL77" s="225"/>
      <c r="AM77" s="225"/>
      <c r="AN77" s="225"/>
      <c r="AO77" s="225"/>
      <c r="AP77" s="225"/>
      <c r="AQ77" s="226"/>
    </row>
    <row r="78" spans="2:43" s="232" customFormat="1" ht="36.950000000000003" customHeight="1">
      <c r="B78" s="228"/>
      <c r="C78" s="98" t="s">
        <v>17</v>
      </c>
      <c r="D78" s="229"/>
      <c r="E78" s="229"/>
      <c r="F78" s="229"/>
      <c r="G78" s="229"/>
      <c r="H78" s="229"/>
      <c r="I78" s="229"/>
      <c r="J78" s="229"/>
      <c r="K78" s="229"/>
      <c r="L78" s="99" t="str">
        <f>K6</f>
        <v>SIMU+ FSS</v>
      </c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  <c r="AA78" s="230"/>
      <c r="AB78" s="230"/>
      <c r="AC78" s="230"/>
      <c r="AD78" s="230"/>
      <c r="AE78" s="230"/>
      <c r="AF78" s="230"/>
      <c r="AG78" s="230"/>
      <c r="AH78" s="230"/>
      <c r="AI78" s="230"/>
      <c r="AJ78" s="230"/>
      <c r="AK78" s="230"/>
      <c r="AL78" s="230"/>
      <c r="AM78" s="230"/>
      <c r="AN78" s="230"/>
      <c r="AO78" s="230"/>
      <c r="AP78" s="229"/>
      <c r="AQ78" s="231"/>
    </row>
    <row r="79" spans="2:43" s="159" customFormat="1" ht="6.95" customHeight="1">
      <c r="B79" s="56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61"/>
    </row>
    <row r="80" spans="2:43" s="159" customFormat="1" ht="15">
      <c r="B80" s="56"/>
      <c r="C80" s="53" t="s">
        <v>23</v>
      </c>
      <c r="D80" s="57"/>
      <c r="E80" s="57"/>
      <c r="F80" s="57"/>
      <c r="G80" s="57"/>
      <c r="H80" s="57"/>
      <c r="I80" s="57"/>
      <c r="J80" s="57"/>
      <c r="K80" s="57"/>
      <c r="L80" s="233" t="str">
        <f>IF(K8="","",K8)</f>
        <v>Brno</v>
      </c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3" t="s">
        <v>25</v>
      </c>
      <c r="AJ80" s="57"/>
      <c r="AK80" s="57"/>
      <c r="AL80" s="57"/>
      <c r="AM80" s="234"/>
      <c r="AN80" s="57"/>
      <c r="AO80" s="57"/>
      <c r="AP80" s="57"/>
      <c r="AQ80" s="61"/>
    </row>
    <row r="81" spans="1:76" s="159" customFormat="1" ht="6.95" customHeight="1"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61"/>
    </row>
    <row r="82" spans="1:76" s="159" customFormat="1" ht="15">
      <c r="B82" s="56"/>
      <c r="C82" s="53" t="s">
        <v>29</v>
      </c>
      <c r="D82" s="57"/>
      <c r="E82" s="57"/>
      <c r="F82" s="57"/>
      <c r="G82" s="57"/>
      <c r="H82" s="57"/>
      <c r="I82" s="57"/>
      <c r="J82" s="57"/>
      <c r="K82" s="57"/>
      <c r="L82" s="225" t="str">
        <f>IF(E11= "","",E11)</f>
        <v>Masarykova univerzita</v>
      </c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3" t="s">
        <v>34</v>
      </c>
      <c r="AJ82" s="57"/>
      <c r="AK82" s="57"/>
      <c r="AL82" s="57"/>
      <c r="AM82" s="235" t="str">
        <f>IF(E17="","",E17)</f>
        <v>Ing. Tomáš Blažek</v>
      </c>
      <c r="AN82" s="235"/>
      <c r="AO82" s="235"/>
      <c r="AP82" s="235"/>
      <c r="AQ82" s="61"/>
      <c r="AS82" s="236" t="s">
        <v>59</v>
      </c>
      <c r="AT82" s="237"/>
      <c r="AU82" s="66"/>
      <c r="AV82" s="66"/>
      <c r="AW82" s="66"/>
      <c r="AX82" s="66"/>
      <c r="AY82" s="66"/>
      <c r="AZ82" s="66"/>
      <c r="BA82" s="66"/>
      <c r="BB82" s="66"/>
      <c r="BC82" s="66"/>
      <c r="BD82" s="84"/>
    </row>
    <row r="83" spans="1:76" s="159" customFormat="1" ht="15">
      <c r="B83" s="56"/>
      <c r="C83" s="53" t="s">
        <v>33</v>
      </c>
      <c r="D83" s="57"/>
      <c r="E83" s="57"/>
      <c r="F83" s="57"/>
      <c r="G83" s="57"/>
      <c r="H83" s="57"/>
      <c r="I83" s="57"/>
      <c r="J83" s="57"/>
      <c r="K83" s="57"/>
      <c r="L83" s="272" t="str">
        <f>IF(E14="","",E14)</f>
        <v/>
      </c>
      <c r="M83" s="272"/>
      <c r="N83" s="272"/>
      <c r="O83" s="272"/>
      <c r="P83" s="272"/>
      <c r="Q83" s="272"/>
      <c r="R83" s="272"/>
      <c r="S83" s="272"/>
      <c r="T83" s="272"/>
      <c r="U83" s="272"/>
      <c r="V83" s="272"/>
      <c r="W83" s="272"/>
      <c r="X83" s="272"/>
      <c r="Y83" s="272"/>
      <c r="Z83" s="57"/>
      <c r="AA83" s="57"/>
      <c r="AB83" s="57"/>
      <c r="AC83" s="57"/>
      <c r="AD83" s="57"/>
      <c r="AE83" s="57"/>
      <c r="AF83" s="57"/>
      <c r="AG83" s="57"/>
      <c r="AH83" s="57"/>
      <c r="AI83" s="53" t="s">
        <v>37</v>
      </c>
      <c r="AJ83" s="57"/>
      <c r="AK83" s="57"/>
      <c r="AL83" s="57"/>
      <c r="AM83" s="235" t="str">
        <f>IF(E20="","",E20)</f>
        <v>Ing. Tomáš Blažek</v>
      </c>
      <c r="AN83" s="235"/>
      <c r="AO83" s="235"/>
      <c r="AP83" s="235"/>
      <c r="AQ83" s="61"/>
      <c r="AS83" s="238"/>
      <c r="AT83" s="239"/>
      <c r="AU83" s="57"/>
      <c r="AV83" s="57"/>
      <c r="AW83" s="57"/>
      <c r="AX83" s="57"/>
      <c r="AY83" s="57"/>
      <c r="AZ83" s="57"/>
      <c r="BA83" s="57"/>
      <c r="BB83" s="57"/>
      <c r="BC83" s="57"/>
      <c r="BD83" s="240"/>
    </row>
    <row r="84" spans="1:76" s="159" customFormat="1" ht="10.9" customHeight="1">
      <c r="B84" s="56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61"/>
      <c r="AS84" s="238"/>
      <c r="AT84" s="239"/>
      <c r="AU84" s="57"/>
      <c r="AV84" s="57"/>
      <c r="AW84" s="57"/>
      <c r="AX84" s="57"/>
      <c r="AY84" s="57"/>
      <c r="AZ84" s="57"/>
      <c r="BA84" s="57"/>
      <c r="BB84" s="57"/>
      <c r="BC84" s="57"/>
      <c r="BD84" s="240"/>
    </row>
    <row r="85" spans="1:76" s="159" customFormat="1" ht="29.25" customHeight="1">
      <c r="B85" s="56"/>
      <c r="C85" s="241" t="s">
        <v>60</v>
      </c>
      <c r="D85" s="242"/>
      <c r="E85" s="242"/>
      <c r="F85" s="242"/>
      <c r="G85" s="242"/>
      <c r="H85" s="78"/>
      <c r="I85" s="243" t="s">
        <v>61</v>
      </c>
      <c r="J85" s="242"/>
      <c r="K85" s="242"/>
      <c r="L85" s="242"/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3" t="s">
        <v>62</v>
      </c>
      <c r="AH85" s="242"/>
      <c r="AI85" s="242"/>
      <c r="AJ85" s="242"/>
      <c r="AK85" s="242"/>
      <c r="AL85" s="242"/>
      <c r="AM85" s="242"/>
      <c r="AN85" s="243" t="s">
        <v>63</v>
      </c>
      <c r="AO85" s="242"/>
      <c r="AP85" s="244"/>
      <c r="AQ85" s="61"/>
      <c r="AS85" s="165" t="s">
        <v>64</v>
      </c>
      <c r="AT85" s="166" t="s">
        <v>65</v>
      </c>
      <c r="AU85" s="166" t="s">
        <v>66</v>
      </c>
      <c r="AV85" s="166" t="s">
        <v>67</v>
      </c>
      <c r="AW85" s="166" t="s">
        <v>68</v>
      </c>
      <c r="AX85" s="166" t="s">
        <v>69</v>
      </c>
      <c r="AY85" s="166" t="s">
        <v>70</v>
      </c>
      <c r="AZ85" s="166" t="s">
        <v>71</v>
      </c>
      <c r="BA85" s="166" t="s">
        <v>72</v>
      </c>
      <c r="BB85" s="166" t="s">
        <v>73</v>
      </c>
      <c r="BC85" s="166" t="s">
        <v>74</v>
      </c>
      <c r="BD85" s="167" t="s">
        <v>75</v>
      </c>
    </row>
    <row r="86" spans="1:76" s="159" customFormat="1" ht="10.9" customHeight="1">
      <c r="B86" s="56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61"/>
      <c r="AS86" s="168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84"/>
    </row>
    <row r="87" spans="1:76" s="232" customFormat="1" ht="32.450000000000003" customHeight="1">
      <c r="B87" s="228"/>
      <c r="C87" s="126" t="s">
        <v>76</v>
      </c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  <c r="X87" s="245"/>
      <c r="Y87" s="245"/>
      <c r="Z87" s="245"/>
      <c r="AA87" s="245"/>
      <c r="AB87" s="245"/>
      <c r="AC87" s="245"/>
      <c r="AD87" s="245"/>
      <c r="AE87" s="245"/>
      <c r="AF87" s="245"/>
      <c r="AG87" s="246">
        <f>ROUND(SUM(AG88:AG90),2)</f>
        <v>0</v>
      </c>
      <c r="AH87" s="246"/>
      <c r="AI87" s="246"/>
      <c r="AJ87" s="246"/>
      <c r="AK87" s="246"/>
      <c r="AL87" s="246"/>
      <c r="AM87" s="246"/>
      <c r="AN87" s="103">
        <f>SUM(AG87,AT87)</f>
        <v>0</v>
      </c>
      <c r="AO87" s="103"/>
      <c r="AP87" s="103"/>
      <c r="AQ87" s="231"/>
      <c r="AS87" s="247">
        <f>ROUND(SUM(AS88:AS90),2)</f>
        <v>0</v>
      </c>
      <c r="AT87" s="248">
        <f>ROUND(SUM(AV87:AW87),2)</f>
        <v>0</v>
      </c>
      <c r="AU87" s="249">
        <f>ROUND(SUM(AU88:AU90),5)</f>
        <v>522.36599999999999</v>
      </c>
      <c r="AV87" s="248">
        <f>ROUND(AZ87*L31,2)</f>
        <v>0</v>
      </c>
      <c r="AW87" s="248">
        <f>ROUND(BA87*L32,2)</f>
        <v>0</v>
      </c>
      <c r="AX87" s="248">
        <f>ROUND(BB87*L31,2)</f>
        <v>0</v>
      </c>
      <c r="AY87" s="248">
        <f>ROUND(BC87*L32,2)</f>
        <v>0</v>
      </c>
      <c r="AZ87" s="248">
        <f>ROUND(SUM(AZ88:AZ90),2)</f>
        <v>0</v>
      </c>
      <c r="BA87" s="248">
        <f>ROUND(SUM(BA88:BA90),2)</f>
        <v>0</v>
      </c>
      <c r="BB87" s="248">
        <f>ROUND(SUM(BB88:BB90),2)</f>
        <v>0</v>
      </c>
      <c r="BC87" s="248">
        <f>ROUND(SUM(BC88:BC90),2)</f>
        <v>0</v>
      </c>
      <c r="BD87" s="250">
        <f>ROUND(SUM(BD88:BD90),2)</f>
        <v>0</v>
      </c>
      <c r="BS87" s="251" t="s">
        <v>77</v>
      </c>
      <c r="BT87" s="251" t="s">
        <v>78</v>
      </c>
      <c r="BU87" s="252" t="s">
        <v>79</v>
      </c>
      <c r="BV87" s="251" t="s">
        <v>80</v>
      </c>
      <c r="BW87" s="251" t="s">
        <v>81</v>
      </c>
      <c r="BX87" s="251" t="s">
        <v>82</v>
      </c>
    </row>
    <row r="88" spans="1:76" s="261" customFormat="1" ht="16.5" customHeight="1">
      <c r="A88" s="253" t="s">
        <v>83</v>
      </c>
      <c r="B88" s="254"/>
      <c r="C88" s="255"/>
      <c r="D88" s="256" t="s">
        <v>84</v>
      </c>
      <c r="E88" s="256"/>
      <c r="F88" s="256"/>
      <c r="G88" s="256"/>
      <c r="H88" s="256"/>
      <c r="I88" s="257"/>
      <c r="J88" s="256" t="s">
        <v>85</v>
      </c>
      <c r="K88" s="256"/>
      <c r="L88" s="256"/>
      <c r="M88" s="256"/>
      <c r="N88" s="256"/>
      <c r="O88" s="256"/>
      <c r="P88" s="256"/>
      <c r="Q88" s="256"/>
      <c r="R88" s="256"/>
      <c r="S88" s="256"/>
      <c r="T88" s="256"/>
      <c r="U88" s="256"/>
      <c r="V88" s="256"/>
      <c r="W88" s="256"/>
      <c r="X88" s="256"/>
      <c r="Y88" s="256"/>
      <c r="Z88" s="256"/>
      <c r="AA88" s="256"/>
      <c r="AB88" s="256"/>
      <c r="AC88" s="256"/>
      <c r="AD88" s="256"/>
      <c r="AE88" s="256"/>
      <c r="AF88" s="256"/>
      <c r="AG88" s="258">
        <f>'01 - 2.26'!M30</f>
        <v>0</v>
      </c>
      <c r="AH88" s="259"/>
      <c r="AI88" s="259"/>
      <c r="AJ88" s="259"/>
      <c r="AK88" s="259"/>
      <c r="AL88" s="259"/>
      <c r="AM88" s="259"/>
      <c r="AN88" s="258">
        <f>SUM(AG88,AT88)</f>
        <v>0</v>
      </c>
      <c r="AO88" s="259"/>
      <c r="AP88" s="259"/>
      <c r="AQ88" s="260"/>
      <c r="AS88" s="262">
        <f>'01 - 2.26'!M28</f>
        <v>0</v>
      </c>
      <c r="AT88" s="263">
        <f>ROUND(SUM(AV88:AW88),2)</f>
        <v>0</v>
      </c>
      <c r="AU88" s="264">
        <f>'01 - 2.26'!W118</f>
        <v>281.95800000000003</v>
      </c>
      <c r="AV88" s="263">
        <f>'01 - 2.26'!M32</f>
        <v>0</v>
      </c>
      <c r="AW88" s="263">
        <f>'01 - 2.26'!M33</f>
        <v>0</v>
      </c>
      <c r="AX88" s="263">
        <f>'01 - 2.26'!M34</f>
        <v>0</v>
      </c>
      <c r="AY88" s="263">
        <f>'01 - 2.26'!M35</f>
        <v>0</v>
      </c>
      <c r="AZ88" s="263">
        <f>'01 - 2.26'!H32</f>
        <v>0</v>
      </c>
      <c r="BA88" s="263">
        <f>'01 - 2.26'!H33</f>
        <v>0</v>
      </c>
      <c r="BB88" s="263">
        <f>'01 - 2.26'!H34</f>
        <v>0</v>
      </c>
      <c r="BC88" s="263">
        <f>'01 - 2.26'!H35</f>
        <v>0</v>
      </c>
      <c r="BD88" s="265">
        <f>'01 - 2.26'!H36</f>
        <v>0</v>
      </c>
      <c r="BT88" s="266" t="s">
        <v>22</v>
      </c>
      <c r="BV88" s="266" t="s">
        <v>80</v>
      </c>
      <c r="BW88" s="266" t="s">
        <v>86</v>
      </c>
      <c r="BX88" s="266" t="s">
        <v>81</v>
      </c>
    </row>
    <row r="89" spans="1:76" s="261" customFormat="1" ht="16.5" customHeight="1">
      <c r="A89" s="253" t="s">
        <v>83</v>
      </c>
      <c r="B89" s="254"/>
      <c r="C89" s="255"/>
      <c r="D89" s="256" t="s">
        <v>87</v>
      </c>
      <c r="E89" s="256"/>
      <c r="F89" s="256"/>
      <c r="G89" s="256"/>
      <c r="H89" s="256"/>
      <c r="I89" s="257"/>
      <c r="J89" s="256" t="s">
        <v>88</v>
      </c>
      <c r="K89" s="256"/>
      <c r="L89" s="256"/>
      <c r="M89" s="256"/>
      <c r="N89" s="256"/>
      <c r="O89" s="256"/>
      <c r="P89" s="256"/>
      <c r="Q89" s="256"/>
      <c r="R89" s="256"/>
      <c r="S89" s="256"/>
      <c r="T89" s="256"/>
      <c r="U89" s="256"/>
      <c r="V89" s="256"/>
      <c r="W89" s="256"/>
      <c r="X89" s="256"/>
      <c r="Y89" s="256"/>
      <c r="Z89" s="256"/>
      <c r="AA89" s="256"/>
      <c r="AB89" s="256"/>
      <c r="AC89" s="256"/>
      <c r="AD89" s="256"/>
      <c r="AE89" s="256"/>
      <c r="AF89" s="256"/>
      <c r="AG89" s="258">
        <f>'02 - 5.27'!M30</f>
        <v>0</v>
      </c>
      <c r="AH89" s="259"/>
      <c r="AI89" s="259"/>
      <c r="AJ89" s="259"/>
      <c r="AK89" s="259"/>
      <c r="AL89" s="259"/>
      <c r="AM89" s="259"/>
      <c r="AN89" s="258">
        <f>SUM(AG89,AT89)</f>
        <v>0</v>
      </c>
      <c r="AO89" s="259"/>
      <c r="AP89" s="259"/>
      <c r="AQ89" s="260"/>
      <c r="AS89" s="262">
        <f>'02 - 5.27'!M28</f>
        <v>0</v>
      </c>
      <c r="AT89" s="263">
        <f>ROUND(SUM(AV89:AW89),2)</f>
        <v>0</v>
      </c>
      <c r="AU89" s="264">
        <f>'02 - 5.27'!W118</f>
        <v>122.74199999999999</v>
      </c>
      <c r="AV89" s="263">
        <f>'02 - 5.27'!M32</f>
        <v>0</v>
      </c>
      <c r="AW89" s="263">
        <f>'02 - 5.27'!M33</f>
        <v>0</v>
      </c>
      <c r="AX89" s="263">
        <f>'02 - 5.27'!M34</f>
        <v>0</v>
      </c>
      <c r="AY89" s="263">
        <f>'02 - 5.27'!M35</f>
        <v>0</v>
      </c>
      <c r="AZ89" s="263">
        <f>'02 - 5.27'!H32</f>
        <v>0</v>
      </c>
      <c r="BA89" s="263">
        <f>'02 - 5.27'!H33</f>
        <v>0</v>
      </c>
      <c r="BB89" s="263">
        <f>'02 - 5.27'!H34</f>
        <v>0</v>
      </c>
      <c r="BC89" s="263">
        <f>'02 - 5.27'!H35</f>
        <v>0</v>
      </c>
      <c r="BD89" s="265">
        <f>'02 - 5.27'!H36</f>
        <v>0</v>
      </c>
      <c r="BT89" s="266" t="s">
        <v>22</v>
      </c>
      <c r="BV89" s="266" t="s">
        <v>80</v>
      </c>
      <c r="BW89" s="266" t="s">
        <v>89</v>
      </c>
      <c r="BX89" s="266" t="s">
        <v>81</v>
      </c>
    </row>
    <row r="90" spans="1:76" s="261" customFormat="1" ht="16.5" customHeight="1">
      <c r="A90" s="253" t="s">
        <v>83</v>
      </c>
      <c r="B90" s="254"/>
      <c r="C90" s="255"/>
      <c r="D90" s="256" t="s">
        <v>90</v>
      </c>
      <c r="E90" s="256"/>
      <c r="F90" s="256"/>
      <c r="G90" s="256"/>
      <c r="H90" s="256"/>
      <c r="I90" s="257"/>
      <c r="J90" s="256" t="s">
        <v>91</v>
      </c>
      <c r="K90" s="256"/>
      <c r="L90" s="256"/>
      <c r="M90" s="256"/>
      <c r="N90" s="256"/>
      <c r="O90" s="256"/>
      <c r="P90" s="256"/>
      <c r="Q90" s="256"/>
      <c r="R90" s="256"/>
      <c r="S90" s="256"/>
      <c r="T90" s="256"/>
      <c r="U90" s="256"/>
      <c r="V90" s="256"/>
      <c r="W90" s="256"/>
      <c r="X90" s="256"/>
      <c r="Y90" s="256"/>
      <c r="Z90" s="256"/>
      <c r="AA90" s="256"/>
      <c r="AB90" s="256"/>
      <c r="AC90" s="256"/>
      <c r="AD90" s="256"/>
      <c r="AE90" s="256"/>
      <c r="AF90" s="256"/>
      <c r="AG90" s="258">
        <f>'03 - 5.36'!M30</f>
        <v>0</v>
      </c>
      <c r="AH90" s="259"/>
      <c r="AI90" s="259"/>
      <c r="AJ90" s="259"/>
      <c r="AK90" s="259"/>
      <c r="AL90" s="259"/>
      <c r="AM90" s="259"/>
      <c r="AN90" s="258">
        <f>SUM(AG90,AT90)</f>
        <v>0</v>
      </c>
      <c r="AO90" s="259"/>
      <c r="AP90" s="259"/>
      <c r="AQ90" s="260"/>
      <c r="AS90" s="267">
        <f>'03 - 5.36'!M28</f>
        <v>0</v>
      </c>
      <c r="AT90" s="268">
        <f>ROUND(SUM(AV90:AW90),2)</f>
        <v>0</v>
      </c>
      <c r="AU90" s="269">
        <f>'03 - 5.36'!W118</f>
        <v>117.666</v>
      </c>
      <c r="AV90" s="268">
        <f>'03 - 5.36'!M32</f>
        <v>0</v>
      </c>
      <c r="AW90" s="268">
        <f>'03 - 5.36'!M33</f>
        <v>0</v>
      </c>
      <c r="AX90" s="268">
        <f>'03 - 5.36'!M34</f>
        <v>0</v>
      </c>
      <c r="AY90" s="268">
        <f>'03 - 5.36'!M35</f>
        <v>0</v>
      </c>
      <c r="AZ90" s="268">
        <f>'03 - 5.36'!H32</f>
        <v>0</v>
      </c>
      <c r="BA90" s="268">
        <f>'03 - 5.36'!H33</f>
        <v>0</v>
      </c>
      <c r="BB90" s="268">
        <f>'03 - 5.36'!H34</f>
        <v>0</v>
      </c>
      <c r="BC90" s="268">
        <f>'03 - 5.36'!H35</f>
        <v>0</v>
      </c>
      <c r="BD90" s="270">
        <f>'03 - 5.36'!H36</f>
        <v>0</v>
      </c>
      <c r="BT90" s="266" t="s">
        <v>22</v>
      </c>
      <c r="BV90" s="266" t="s">
        <v>80</v>
      </c>
      <c r="BW90" s="266" t="s">
        <v>92</v>
      </c>
      <c r="BX90" s="266" t="s">
        <v>81</v>
      </c>
    </row>
    <row r="91" spans="1:76">
      <c r="B91" s="48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1"/>
    </row>
    <row r="92" spans="1:76" s="159" customFormat="1" ht="30" customHeight="1">
      <c r="B92" s="56"/>
      <c r="C92" s="126" t="s">
        <v>93</v>
      </c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103">
        <v>0</v>
      </c>
      <c r="AH92" s="103"/>
      <c r="AI92" s="103"/>
      <c r="AJ92" s="103"/>
      <c r="AK92" s="103"/>
      <c r="AL92" s="103"/>
      <c r="AM92" s="103"/>
      <c r="AN92" s="103">
        <v>0</v>
      </c>
      <c r="AO92" s="103"/>
      <c r="AP92" s="103"/>
      <c r="AQ92" s="61"/>
      <c r="AS92" s="165" t="s">
        <v>94</v>
      </c>
      <c r="AT92" s="166" t="s">
        <v>95</v>
      </c>
      <c r="AU92" s="166" t="s">
        <v>42</v>
      </c>
      <c r="AV92" s="167" t="s">
        <v>65</v>
      </c>
    </row>
    <row r="93" spans="1:76" s="159" customFormat="1" ht="10.9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61"/>
      <c r="AS93" s="271"/>
      <c r="AT93" s="88"/>
      <c r="AU93" s="88"/>
      <c r="AV93" s="90"/>
    </row>
    <row r="94" spans="1:76" s="159" customFormat="1" ht="30" customHeight="1">
      <c r="B94" s="56"/>
      <c r="C94" s="118" t="s">
        <v>96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119">
        <f>ROUND(AG87+AG92,2)</f>
        <v>0</v>
      </c>
      <c r="AH94" s="119"/>
      <c r="AI94" s="119"/>
      <c r="AJ94" s="119"/>
      <c r="AK94" s="119"/>
      <c r="AL94" s="119"/>
      <c r="AM94" s="119"/>
      <c r="AN94" s="119">
        <f>AN87+AN92</f>
        <v>0</v>
      </c>
      <c r="AO94" s="119"/>
      <c r="AP94" s="119"/>
      <c r="AQ94" s="61"/>
    </row>
    <row r="95" spans="1:76" s="159" customFormat="1" ht="6.95" customHeight="1">
      <c r="B95" s="91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3"/>
    </row>
  </sheetData>
  <sheetProtection algorithmName="SHA-512" hashValue="ccTu9XAs0NowvQwlD+8Up/R004l5SCcOeKe8lPJzUqjAIbo0jphpLukUCWMwxuBxACuM+XcxM+ZEdmuIKVvXtQ==" saltValue="Y+6gn000i/JBZO+WXSsxLQ==" spinCount="100000" sheet="1" objects="1" scenarios="1"/>
  <mergeCells count="55">
    <mergeCell ref="L31:O31"/>
    <mergeCell ref="W31:AE31"/>
    <mergeCell ref="AK31:AO31"/>
    <mergeCell ref="C2:AP2"/>
    <mergeCell ref="C4:AP4"/>
    <mergeCell ref="K5:AO5"/>
    <mergeCell ref="K6:AO6"/>
    <mergeCell ref="E23:AN23"/>
    <mergeCell ref="E14:U14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83:Y83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4:AM94"/>
    <mergeCell ref="AN94:AP94"/>
    <mergeCell ref="AR2:BE2"/>
    <mergeCell ref="AN90:AP90"/>
    <mergeCell ref="AG90:AM90"/>
    <mergeCell ref="AS82:AT84"/>
    <mergeCell ref="AM83:AP83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01 - 2.26'!C2" display="/"/>
    <hyperlink ref="A89" location="'02 - 5.27'!C2" display="/"/>
    <hyperlink ref="A90" location="'03 - 5.36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8"/>
  <sheetViews>
    <sheetView showGridLines="0" workbookViewId="0">
      <pane ySplit="1" topLeftCell="A95" activePane="bottomLeft" state="frozen"/>
      <selection pane="bottomLeft" activeCell="L121" sqref="L121:M121"/>
    </sheetView>
  </sheetViews>
  <sheetFormatPr defaultRowHeight="13.5"/>
  <cols>
    <col min="1" max="1" width="8.33203125" style="94" customWidth="1"/>
    <col min="2" max="2" width="1.6640625" style="94" customWidth="1"/>
    <col min="3" max="3" width="4.1640625" style="94" customWidth="1"/>
    <col min="4" max="4" width="4.33203125" style="94" customWidth="1"/>
    <col min="5" max="5" width="17.1640625" style="94" customWidth="1"/>
    <col min="6" max="7" width="11.1640625" style="94" customWidth="1"/>
    <col min="8" max="8" width="12.5" style="94" customWidth="1"/>
    <col min="9" max="9" width="7" style="94" customWidth="1"/>
    <col min="10" max="10" width="5.1640625" style="94" customWidth="1"/>
    <col min="11" max="11" width="11.5" style="94" customWidth="1"/>
    <col min="12" max="12" width="12" style="94" customWidth="1"/>
    <col min="13" max="14" width="6" style="94" customWidth="1"/>
    <col min="15" max="15" width="2" style="94" customWidth="1"/>
    <col min="16" max="16" width="12.5" style="94" customWidth="1"/>
    <col min="17" max="17" width="4.1640625" style="94" customWidth="1"/>
    <col min="18" max="18" width="1.6640625" style="94" customWidth="1"/>
    <col min="19" max="19" width="8.1640625" style="94" customWidth="1"/>
    <col min="20" max="20" width="29.6640625" style="94" hidden="1" customWidth="1"/>
    <col min="21" max="21" width="16.33203125" style="94" hidden="1" customWidth="1"/>
    <col min="22" max="22" width="12.33203125" style="94" hidden="1" customWidth="1"/>
    <col min="23" max="23" width="16.33203125" style="94" hidden="1" customWidth="1"/>
    <col min="24" max="24" width="12.1640625" style="94" hidden="1" customWidth="1"/>
    <col min="25" max="25" width="15" style="94" hidden="1" customWidth="1"/>
    <col min="26" max="26" width="11" style="94" hidden="1" customWidth="1"/>
    <col min="27" max="27" width="15" style="94" hidden="1" customWidth="1"/>
    <col min="28" max="28" width="16.33203125" style="94" hidden="1" customWidth="1"/>
    <col min="29" max="29" width="11" style="94" customWidth="1"/>
    <col min="30" max="30" width="15" style="94" customWidth="1"/>
    <col min="31" max="31" width="16.33203125" style="94" customWidth="1"/>
    <col min="32" max="43" width="9.33203125" style="94"/>
    <col min="44" max="65" width="9.33203125" style="94" hidden="1"/>
    <col min="66" max="16384" width="9.33203125" style="94"/>
  </cols>
  <sheetData>
    <row r="1" spans="1:66" ht="21.75" customHeight="1">
      <c r="A1" s="18"/>
      <c r="B1" s="7"/>
      <c r="C1" s="7"/>
      <c r="D1" s="8" t="s">
        <v>1</v>
      </c>
      <c r="E1" s="7"/>
      <c r="F1" s="9" t="s">
        <v>97</v>
      </c>
      <c r="G1" s="9"/>
      <c r="H1" s="43" t="s">
        <v>98</v>
      </c>
      <c r="I1" s="43"/>
      <c r="J1" s="43"/>
      <c r="K1" s="43"/>
      <c r="L1" s="9" t="s">
        <v>99</v>
      </c>
      <c r="M1" s="7"/>
      <c r="N1" s="7"/>
      <c r="O1" s="8" t="s">
        <v>100</v>
      </c>
      <c r="P1" s="7"/>
      <c r="Q1" s="7"/>
      <c r="R1" s="7"/>
      <c r="S1" s="9" t="s">
        <v>101</v>
      </c>
      <c r="T1" s="9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53" t="s">
        <v>7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S2" s="155" t="s">
        <v>8</v>
      </c>
      <c r="T2" s="156"/>
      <c r="U2" s="156"/>
      <c r="V2" s="156"/>
      <c r="W2" s="156"/>
      <c r="X2" s="156"/>
      <c r="Y2" s="156"/>
      <c r="Z2" s="156"/>
      <c r="AA2" s="156"/>
      <c r="AB2" s="156"/>
      <c r="AC2" s="156"/>
      <c r="AT2" s="157" t="s">
        <v>86</v>
      </c>
    </row>
    <row r="3" spans="1:66" ht="6.95" customHeight="1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7"/>
      <c r="AT3" s="157" t="s">
        <v>102</v>
      </c>
    </row>
    <row r="4" spans="1:66" ht="36.950000000000003" customHeight="1">
      <c r="B4" s="48"/>
      <c r="C4" s="49" t="s">
        <v>103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1"/>
      <c r="T4" s="158" t="s">
        <v>13</v>
      </c>
      <c r="AT4" s="157" t="s">
        <v>6</v>
      </c>
    </row>
    <row r="5" spans="1:66" ht="6.95" customHeight="1">
      <c r="B5" s="48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1"/>
    </row>
    <row r="6" spans="1:66" ht="25.35" customHeight="1">
      <c r="B6" s="48"/>
      <c r="C6" s="52"/>
      <c r="D6" s="53" t="s">
        <v>17</v>
      </c>
      <c r="E6" s="52"/>
      <c r="F6" s="54" t="str">
        <f>'Rekapitulace stavby'!K6</f>
        <v>SIMU+ FSS</v>
      </c>
      <c r="G6" s="55"/>
      <c r="H6" s="55"/>
      <c r="I6" s="55"/>
      <c r="J6" s="55"/>
      <c r="K6" s="55"/>
      <c r="L6" s="55"/>
      <c r="M6" s="55"/>
      <c r="N6" s="55"/>
      <c r="O6" s="55"/>
      <c r="P6" s="55"/>
      <c r="Q6" s="52"/>
      <c r="R6" s="51"/>
    </row>
    <row r="7" spans="1:66" s="159" customFormat="1" ht="32.85" customHeight="1">
      <c r="B7" s="56"/>
      <c r="C7" s="57"/>
      <c r="D7" s="58" t="s">
        <v>104</v>
      </c>
      <c r="E7" s="57"/>
      <c r="F7" s="59" t="s">
        <v>105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57"/>
      <c r="R7" s="61"/>
    </row>
    <row r="8" spans="1:66" s="159" customFormat="1" ht="14.45" customHeight="1">
      <c r="B8" s="56"/>
      <c r="C8" s="57"/>
      <c r="D8" s="53" t="s">
        <v>20</v>
      </c>
      <c r="E8" s="57"/>
      <c r="F8" s="62" t="s">
        <v>5</v>
      </c>
      <c r="G8" s="57"/>
      <c r="H8" s="57"/>
      <c r="I8" s="57"/>
      <c r="J8" s="57"/>
      <c r="K8" s="57"/>
      <c r="L8" s="57"/>
      <c r="M8" s="53" t="s">
        <v>21</v>
      </c>
      <c r="N8" s="57"/>
      <c r="O8" s="62" t="s">
        <v>5</v>
      </c>
      <c r="P8" s="57"/>
      <c r="Q8" s="57"/>
      <c r="R8" s="61"/>
    </row>
    <row r="9" spans="1:66" s="159" customFormat="1" ht="14.45" customHeight="1">
      <c r="B9" s="56"/>
      <c r="C9" s="57"/>
      <c r="D9" s="53" t="s">
        <v>23</v>
      </c>
      <c r="E9" s="57"/>
      <c r="F9" s="62" t="s">
        <v>24</v>
      </c>
      <c r="G9" s="57"/>
      <c r="H9" s="57"/>
      <c r="I9" s="57"/>
      <c r="J9" s="57"/>
      <c r="K9" s="57"/>
      <c r="L9" s="57"/>
      <c r="M9" s="53" t="s">
        <v>25</v>
      </c>
      <c r="N9" s="57"/>
      <c r="O9" s="63"/>
      <c r="P9" s="63"/>
      <c r="Q9" s="57"/>
      <c r="R9" s="61"/>
    </row>
    <row r="10" spans="1:66" s="159" customFormat="1" ht="10.9" customHeight="1"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61"/>
    </row>
    <row r="11" spans="1:66" s="159" customFormat="1" ht="14.45" customHeight="1">
      <c r="B11" s="56"/>
      <c r="C11" s="57"/>
      <c r="D11" s="53" t="s">
        <v>29</v>
      </c>
      <c r="E11" s="57"/>
      <c r="F11" s="57"/>
      <c r="G11" s="57"/>
      <c r="H11" s="57"/>
      <c r="I11" s="57"/>
      <c r="J11" s="57"/>
      <c r="K11" s="57"/>
      <c r="L11" s="57"/>
      <c r="M11" s="53" t="s">
        <v>30</v>
      </c>
      <c r="N11" s="57"/>
      <c r="O11" s="64" t="s">
        <v>5</v>
      </c>
      <c r="P11" s="64"/>
      <c r="Q11" s="57"/>
      <c r="R11" s="61"/>
    </row>
    <row r="12" spans="1:66" s="159" customFormat="1" ht="18" customHeight="1">
      <c r="B12" s="56"/>
      <c r="C12" s="57"/>
      <c r="D12" s="57"/>
      <c r="E12" s="62" t="s">
        <v>31</v>
      </c>
      <c r="F12" s="57"/>
      <c r="G12" s="57"/>
      <c r="H12" s="57"/>
      <c r="I12" s="57"/>
      <c r="J12" s="57"/>
      <c r="K12" s="57"/>
      <c r="L12" s="57"/>
      <c r="M12" s="53" t="s">
        <v>32</v>
      </c>
      <c r="N12" s="57"/>
      <c r="O12" s="64" t="s">
        <v>5</v>
      </c>
      <c r="P12" s="64"/>
      <c r="Q12" s="57"/>
      <c r="R12" s="61"/>
    </row>
    <row r="13" spans="1:66" s="159" customFormat="1" ht="6.95" customHeight="1">
      <c r="B13" s="56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61"/>
    </row>
    <row r="14" spans="1:66" s="159" customFormat="1" ht="14.45" customHeight="1">
      <c r="B14" s="56"/>
      <c r="C14" s="57"/>
      <c r="D14" s="53" t="s">
        <v>33</v>
      </c>
      <c r="E14" s="57"/>
      <c r="F14" s="57"/>
      <c r="G14" s="57"/>
      <c r="H14" s="57"/>
      <c r="I14" s="57"/>
      <c r="J14" s="57"/>
      <c r="K14" s="57"/>
      <c r="L14" s="57"/>
      <c r="M14" s="53" t="s">
        <v>30</v>
      </c>
      <c r="N14" s="57"/>
      <c r="O14" s="64" t="str">
        <f>IF('Rekapitulace stavby'!AN13="","",'Rekapitulace stavby'!AN13)</f>
        <v/>
      </c>
      <c r="P14" s="64"/>
      <c r="Q14" s="57"/>
      <c r="R14" s="61"/>
    </row>
    <row r="15" spans="1:66" s="159" customFormat="1" ht="18" customHeight="1">
      <c r="B15" s="56"/>
      <c r="C15" s="57"/>
      <c r="D15" s="57"/>
      <c r="E15" s="196" t="str">
        <f>IF('Rekapitulace stavby'!E14="","",'Rekapitulace stavby'!E14)</f>
        <v/>
      </c>
      <c r="F15" s="197"/>
      <c r="G15" s="197"/>
      <c r="H15" s="197"/>
      <c r="I15" s="197"/>
      <c r="J15" s="57"/>
      <c r="K15" s="57"/>
      <c r="L15" s="57"/>
      <c r="M15" s="53" t="s">
        <v>32</v>
      </c>
      <c r="N15" s="57"/>
      <c r="O15" s="64" t="str">
        <f>IF('Rekapitulace stavby'!AN14="","",'Rekapitulace stavby'!AN14)</f>
        <v/>
      </c>
      <c r="P15" s="64"/>
      <c r="Q15" s="57"/>
      <c r="R15" s="61"/>
    </row>
    <row r="16" spans="1:66" s="159" customFormat="1" ht="6.95" customHeight="1">
      <c r="B16" s="56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61"/>
    </row>
    <row r="17" spans="2:18" s="159" customFormat="1" ht="14.45" customHeight="1">
      <c r="B17" s="56"/>
      <c r="C17" s="57"/>
      <c r="D17" s="53" t="s">
        <v>34</v>
      </c>
      <c r="E17" s="57"/>
      <c r="F17" s="57"/>
      <c r="G17" s="57"/>
      <c r="H17" s="57"/>
      <c r="I17" s="57"/>
      <c r="J17" s="57"/>
      <c r="K17" s="57"/>
      <c r="L17" s="57"/>
      <c r="M17" s="53" t="s">
        <v>30</v>
      </c>
      <c r="N17" s="57"/>
      <c r="O17" s="64" t="s">
        <v>5</v>
      </c>
      <c r="P17" s="64"/>
      <c r="Q17" s="57"/>
      <c r="R17" s="61"/>
    </row>
    <row r="18" spans="2:18" s="159" customFormat="1" ht="18" customHeight="1">
      <c r="B18" s="56"/>
      <c r="C18" s="57"/>
      <c r="D18" s="57"/>
      <c r="E18" s="62" t="s">
        <v>35</v>
      </c>
      <c r="F18" s="57"/>
      <c r="G18" s="57"/>
      <c r="H18" s="57"/>
      <c r="I18" s="57"/>
      <c r="J18" s="57"/>
      <c r="K18" s="57"/>
      <c r="L18" s="57"/>
      <c r="M18" s="53" t="s">
        <v>32</v>
      </c>
      <c r="N18" s="57"/>
      <c r="O18" s="64" t="s">
        <v>5</v>
      </c>
      <c r="P18" s="64"/>
      <c r="Q18" s="57"/>
      <c r="R18" s="61"/>
    </row>
    <row r="19" spans="2:18" s="159" customFormat="1" ht="6.95" customHeight="1">
      <c r="B19" s="5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61"/>
    </row>
    <row r="20" spans="2:18" s="159" customFormat="1" ht="14.45" customHeight="1">
      <c r="B20" s="56"/>
      <c r="C20" s="57"/>
      <c r="D20" s="53" t="s">
        <v>37</v>
      </c>
      <c r="E20" s="57"/>
      <c r="F20" s="57"/>
      <c r="G20" s="57"/>
      <c r="H20" s="57"/>
      <c r="I20" s="57"/>
      <c r="J20" s="57"/>
      <c r="K20" s="57"/>
      <c r="L20" s="57"/>
      <c r="M20" s="53" t="s">
        <v>30</v>
      </c>
      <c r="N20" s="57"/>
      <c r="O20" s="64" t="s">
        <v>5</v>
      </c>
      <c r="P20" s="64"/>
      <c r="Q20" s="57"/>
      <c r="R20" s="61"/>
    </row>
    <row r="21" spans="2:18" s="159" customFormat="1" ht="18" customHeight="1">
      <c r="B21" s="56"/>
      <c r="C21" s="57"/>
      <c r="D21" s="57"/>
      <c r="E21" s="62" t="s">
        <v>35</v>
      </c>
      <c r="F21" s="57"/>
      <c r="G21" s="57"/>
      <c r="H21" s="57"/>
      <c r="I21" s="57"/>
      <c r="J21" s="57"/>
      <c r="K21" s="57"/>
      <c r="L21" s="57"/>
      <c r="M21" s="53" t="s">
        <v>32</v>
      </c>
      <c r="N21" s="57"/>
      <c r="O21" s="64" t="s">
        <v>5</v>
      </c>
      <c r="P21" s="64"/>
      <c r="Q21" s="57"/>
      <c r="R21" s="61"/>
    </row>
    <row r="22" spans="2:18" s="159" customFormat="1" ht="6.95" customHeight="1">
      <c r="B22" s="5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61"/>
    </row>
    <row r="23" spans="2:18" s="159" customFormat="1" ht="14.45" customHeight="1">
      <c r="B23" s="56"/>
      <c r="C23" s="57"/>
      <c r="D23" s="53" t="s">
        <v>38</v>
      </c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61"/>
    </row>
    <row r="24" spans="2:18" s="159" customFormat="1" ht="16.5" customHeight="1">
      <c r="B24" s="56"/>
      <c r="C24" s="57"/>
      <c r="D24" s="57"/>
      <c r="E24" s="65" t="s">
        <v>5</v>
      </c>
      <c r="F24" s="65"/>
      <c r="G24" s="65"/>
      <c r="H24" s="65"/>
      <c r="I24" s="65"/>
      <c r="J24" s="65"/>
      <c r="K24" s="65"/>
      <c r="L24" s="65"/>
      <c r="M24" s="57"/>
      <c r="N24" s="57"/>
      <c r="O24" s="57"/>
      <c r="P24" s="57"/>
      <c r="Q24" s="57"/>
      <c r="R24" s="61"/>
    </row>
    <row r="25" spans="2:18" s="159" customFormat="1" ht="6.95" customHeight="1">
      <c r="B25" s="56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61"/>
    </row>
    <row r="26" spans="2:18" s="159" customFormat="1" ht="6.95" customHeight="1">
      <c r="B26" s="56"/>
      <c r="C26" s="57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57"/>
      <c r="R26" s="61"/>
    </row>
    <row r="27" spans="2:18" s="159" customFormat="1" ht="14.45" customHeight="1">
      <c r="B27" s="56"/>
      <c r="C27" s="57"/>
      <c r="D27" s="67" t="s">
        <v>106</v>
      </c>
      <c r="E27" s="57"/>
      <c r="F27" s="57"/>
      <c r="G27" s="57"/>
      <c r="H27" s="57"/>
      <c r="I27" s="57"/>
      <c r="J27" s="57"/>
      <c r="K27" s="57"/>
      <c r="L27" s="57"/>
      <c r="M27" s="68">
        <f>N88</f>
        <v>0</v>
      </c>
      <c r="N27" s="68"/>
      <c r="O27" s="68"/>
      <c r="P27" s="68"/>
      <c r="Q27" s="57"/>
      <c r="R27" s="61"/>
    </row>
    <row r="28" spans="2:18" s="159" customFormat="1" ht="14.45" customHeight="1">
      <c r="B28" s="56"/>
      <c r="C28" s="57"/>
      <c r="D28" s="69" t="s">
        <v>107</v>
      </c>
      <c r="E28" s="57"/>
      <c r="F28" s="57"/>
      <c r="G28" s="57"/>
      <c r="H28" s="57"/>
      <c r="I28" s="57"/>
      <c r="J28" s="57"/>
      <c r="K28" s="57"/>
      <c r="L28" s="57"/>
      <c r="M28" s="68">
        <f>N99</f>
        <v>0</v>
      </c>
      <c r="N28" s="68"/>
      <c r="O28" s="68"/>
      <c r="P28" s="68"/>
      <c r="Q28" s="57"/>
      <c r="R28" s="61"/>
    </row>
    <row r="29" spans="2:18" s="159" customFormat="1" ht="6.95" customHeight="1">
      <c r="B29" s="56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61"/>
    </row>
    <row r="30" spans="2:18" s="159" customFormat="1" ht="25.35" customHeight="1">
      <c r="B30" s="56"/>
      <c r="C30" s="57"/>
      <c r="D30" s="70" t="s">
        <v>41</v>
      </c>
      <c r="E30" s="57"/>
      <c r="F30" s="57"/>
      <c r="G30" s="57"/>
      <c r="H30" s="57"/>
      <c r="I30" s="57"/>
      <c r="J30" s="57"/>
      <c r="K30" s="57"/>
      <c r="L30" s="57"/>
      <c r="M30" s="71">
        <f>ROUND(M27+M28,2)</f>
        <v>0</v>
      </c>
      <c r="N30" s="60"/>
      <c r="O30" s="60"/>
      <c r="P30" s="60"/>
      <c r="Q30" s="57"/>
      <c r="R30" s="61"/>
    </row>
    <row r="31" spans="2:18" s="159" customFormat="1" ht="6.95" customHeight="1">
      <c r="B31" s="56"/>
      <c r="C31" s="57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57"/>
      <c r="R31" s="61"/>
    </row>
    <row r="32" spans="2:18" s="159" customFormat="1" ht="14.45" customHeight="1">
      <c r="B32" s="56"/>
      <c r="C32" s="57"/>
      <c r="D32" s="72" t="s">
        <v>42</v>
      </c>
      <c r="E32" s="72" t="s">
        <v>43</v>
      </c>
      <c r="F32" s="73">
        <v>0.21</v>
      </c>
      <c r="G32" s="74" t="s">
        <v>44</v>
      </c>
      <c r="H32" s="75">
        <f>ROUND((SUM(BE99:BE100)+SUM(BE118:BE177)), 2)</f>
        <v>0</v>
      </c>
      <c r="I32" s="60"/>
      <c r="J32" s="60"/>
      <c r="K32" s="57"/>
      <c r="L32" s="57"/>
      <c r="M32" s="75">
        <f>ROUND(ROUND((SUM(BE99:BE100)+SUM(BE118:BE177)), 2)*F32, 2)</f>
        <v>0</v>
      </c>
      <c r="N32" s="60"/>
      <c r="O32" s="60"/>
      <c r="P32" s="60"/>
      <c r="Q32" s="57"/>
      <c r="R32" s="61"/>
    </row>
    <row r="33" spans="2:18" s="159" customFormat="1" ht="14.45" customHeight="1">
      <c r="B33" s="56"/>
      <c r="C33" s="57"/>
      <c r="D33" s="57"/>
      <c r="E33" s="72" t="s">
        <v>45</v>
      </c>
      <c r="F33" s="73">
        <v>0.15</v>
      </c>
      <c r="G33" s="74" t="s">
        <v>44</v>
      </c>
      <c r="H33" s="75">
        <f>ROUND((SUM(BF99:BF100)+SUM(BF118:BF177)), 2)</f>
        <v>0</v>
      </c>
      <c r="I33" s="60"/>
      <c r="J33" s="60"/>
      <c r="K33" s="57"/>
      <c r="L33" s="57"/>
      <c r="M33" s="75">
        <f>ROUND(ROUND((SUM(BF99:BF100)+SUM(BF118:BF177)), 2)*F33, 2)</f>
        <v>0</v>
      </c>
      <c r="N33" s="60"/>
      <c r="O33" s="60"/>
      <c r="P33" s="60"/>
      <c r="Q33" s="57"/>
      <c r="R33" s="61"/>
    </row>
    <row r="34" spans="2:18" s="159" customFormat="1" ht="14.45" hidden="1" customHeight="1">
      <c r="B34" s="56"/>
      <c r="C34" s="57"/>
      <c r="D34" s="57"/>
      <c r="E34" s="72" t="s">
        <v>46</v>
      </c>
      <c r="F34" s="73">
        <v>0.21</v>
      </c>
      <c r="G34" s="74" t="s">
        <v>44</v>
      </c>
      <c r="H34" s="75">
        <f>ROUND((SUM(BG99:BG100)+SUM(BG118:BG177)), 2)</f>
        <v>0</v>
      </c>
      <c r="I34" s="60"/>
      <c r="J34" s="60"/>
      <c r="K34" s="57"/>
      <c r="L34" s="57"/>
      <c r="M34" s="75">
        <v>0</v>
      </c>
      <c r="N34" s="60"/>
      <c r="O34" s="60"/>
      <c r="P34" s="60"/>
      <c r="Q34" s="57"/>
      <c r="R34" s="61"/>
    </row>
    <row r="35" spans="2:18" s="159" customFormat="1" ht="14.45" hidden="1" customHeight="1">
      <c r="B35" s="56"/>
      <c r="C35" s="57"/>
      <c r="D35" s="57"/>
      <c r="E35" s="72" t="s">
        <v>47</v>
      </c>
      <c r="F35" s="73">
        <v>0.15</v>
      </c>
      <c r="G35" s="74" t="s">
        <v>44</v>
      </c>
      <c r="H35" s="75">
        <f>ROUND((SUM(BH99:BH100)+SUM(BH118:BH177)), 2)</f>
        <v>0</v>
      </c>
      <c r="I35" s="60"/>
      <c r="J35" s="60"/>
      <c r="K35" s="57"/>
      <c r="L35" s="57"/>
      <c r="M35" s="75">
        <v>0</v>
      </c>
      <c r="N35" s="60"/>
      <c r="O35" s="60"/>
      <c r="P35" s="60"/>
      <c r="Q35" s="57"/>
      <c r="R35" s="61"/>
    </row>
    <row r="36" spans="2:18" s="159" customFormat="1" ht="14.45" hidden="1" customHeight="1">
      <c r="B36" s="56"/>
      <c r="C36" s="57"/>
      <c r="D36" s="57"/>
      <c r="E36" s="72" t="s">
        <v>48</v>
      </c>
      <c r="F36" s="73">
        <v>0</v>
      </c>
      <c r="G36" s="74" t="s">
        <v>44</v>
      </c>
      <c r="H36" s="75">
        <f>ROUND((SUM(BI99:BI100)+SUM(BI118:BI177)), 2)</f>
        <v>0</v>
      </c>
      <c r="I36" s="60"/>
      <c r="J36" s="60"/>
      <c r="K36" s="57"/>
      <c r="L36" s="57"/>
      <c r="M36" s="75">
        <v>0</v>
      </c>
      <c r="N36" s="60"/>
      <c r="O36" s="60"/>
      <c r="P36" s="60"/>
      <c r="Q36" s="57"/>
      <c r="R36" s="61"/>
    </row>
    <row r="37" spans="2:18" s="159" customFormat="1" ht="6.95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61"/>
    </row>
    <row r="38" spans="2:18" s="159" customFormat="1" ht="25.35" customHeight="1">
      <c r="B38" s="56"/>
      <c r="C38" s="187"/>
      <c r="D38" s="188" t="s">
        <v>49</v>
      </c>
      <c r="E38" s="189"/>
      <c r="F38" s="189"/>
      <c r="G38" s="190" t="s">
        <v>50</v>
      </c>
      <c r="H38" s="191" t="s">
        <v>51</v>
      </c>
      <c r="I38" s="189"/>
      <c r="J38" s="189"/>
      <c r="K38" s="189"/>
      <c r="L38" s="192">
        <f>SUM(M30:M36)</f>
        <v>0</v>
      </c>
      <c r="M38" s="192"/>
      <c r="N38" s="192"/>
      <c r="O38" s="192"/>
      <c r="P38" s="193"/>
      <c r="Q38" s="187"/>
      <c r="R38" s="61"/>
    </row>
    <row r="39" spans="2:18" s="159" customFormat="1" ht="14.45" customHeight="1">
      <c r="B39" s="56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61"/>
    </row>
    <row r="40" spans="2:18" s="159" customFormat="1" ht="14.45" customHeight="1"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61"/>
    </row>
    <row r="41" spans="2:18">
      <c r="B41" s="48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1"/>
    </row>
    <row r="42" spans="2:18">
      <c r="B42" s="48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1"/>
    </row>
    <row r="43" spans="2:18">
      <c r="B43" s="48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1"/>
    </row>
    <row r="44" spans="2:18">
      <c r="B44" s="48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1"/>
    </row>
    <row r="45" spans="2:18">
      <c r="B45" s="48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1"/>
    </row>
    <row r="46" spans="2:18">
      <c r="B46" s="48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1"/>
    </row>
    <row r="47" spans="2:18">
      <c r="B47" s="48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1"/>
    </row>
    <row r="48" spans="2:18">
      <c r="B48" s="48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1"/>
    </row>
    <row r="49" spans="2:18">
      <c r="B49" s="48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1"/>
    </row>
    <row r="50" spans="2:18" s="159" customFormat="1" ht="15">
      <c r="B50" s="56"/>
      <c r="C50" s="57"/>
      <c r="D50" s="83" t="s">
        <v>52</v>
      </c>
      <c r="E50" s="66"/>
      <c r="F50" s="66"/>
      <c r="G50" s="66"/>
      <c r="H50" s="84"/>
      <c r="I50" s="57"/>
      <c r="J50" s="83" t="s">
        <v>53</v>
      </c>
      <c r="K50" s="66"/>
      <c r="L50" s="66"/>
      <c r="M50" s="66"/>
      <c r="N50" s="66"/>
      <c r="O50" s="66"/>
      <c r="P50" s="84"/>
      <c r="Q50" s="57"/>
      <c r="R50" s="61"/>
    </row>
    <row r="51" spans="2:18">
      <c r="B51" s="48"/>
      <c r="C51" s="52"/>
      <c r="D51" s="85"/>
      <c r="E51" s="52"/>
      <c r="F51" s="52"/>
      <c r="G51" s="52"/>
      <c r="H51" s="86"/>
      <c r="I51" s="52"/>
      <c r="J51" s="85"/>
      <c r="K51" s="52"/>
      <c r="L51" s="52"/>
      <c r="M51" s="52"/>
      <c r="N51" s="52"/>
      <c r="O51" s="52"/>
      <c r="P51" s="86"/>
      <c r="Q51" s="52"/>
      <c r="R51" s="51"/>
    </row>
    <row r="52" spans="2:18">
      <c r="B52" s="48"/>
      <c r="C52" s="52"/>
      <c r="D52" s="85"/>
      <c r="E52" s="52"/>
      <c r="F52" s="52"/>
      <c r="G52" s="52"/>
      <c r="H52" s="86"/>
      <c r="I52" s="52"/>
      <c r="J52" s="85"/>
      <c r="K52" s="52"/>
      <c r="L52" s="52"/>
      <c r="M52" s="52"/>
      <c r="N52" s="52"/>
      <c r="O52" s="52"/>
      <c r="P52" s="86"/>
      <c r="Q52" s="52"/>
      <c r="R52" s="51"/>
    </row>
    <row r="53" spans="2:18">
      <c r="B53" s="48"/>
      <c r="C53" s="52"/>
      <c r="D53" s="85"/>
      <c r="E53" s="52"/>
      <c r="F53" s="52"/>
      <c r="G53" s="52"/>
      <c r="H53" s="86"/>
      <c r="I53" s="52"/>
      <c r="J53" s="85"/>
      <c r="K53" s="52"/>
      <c r="L53" s="52"/>
      <c r="M53" s="52"/>
      <c r="N53" s="52"/>
      <c r="O53" s="52"/>
      <c r="P53" s="86"/>
      <c r="Q53" s="52"/>
      <c r="R53" s="51"/>
    </row>
    <row r="54" spans="2:18">
      <c r="B54" s="48"/>
      <c r="C54" s="52"/>
      <c r="D54" s="85"/>
      <c r="E54" s="52"/>
      <c r="F54" s="52"/>
      <c r="G54" s="52"/>
      <c r="H54" s="86"/>
      <c r="I54" s="52"/>
      <c r="J54" s="85"/>
      <c r="K54" s="52"/>
      <c r="L54" s="52"/>
      <c r="M54" s="52"/>
      <c r="N54" s="52"/>
      <c r="O54" s="52"/>
      <c r="P54" s="86"/>
      <c r="Q54" s="52"/>
      <c r="R54" s="51"/>
    </row>
    <row r="55" spans="2:18">
      <c r="B55" s="48"/>
      <c r="C55" s="52"/>
      <c r="D55" s="85"/>
      <c r="E55" s="52"/>
      <c r="F55" s="52"/>
      <c r="G55" s="52"/>
      <c r="H55" s="86"/>
      <c r="I55" s="52"/>
      <c r="J55" s="85"/>
      <c r="K55" s="52"/>
      <c r="L55" s="52"/>
      <c r="M55" s="52"/>
      <c r="N55" s="52"/>
      <c r="O55" s="52"/>
      <c r="P55" s="86"/>
      <c r="Q55" s="52"/>
      <c r="R55" s="51"/>
    </row>
    <row r="56" spans="2:18">
      <c r="B56" s="48"/>
      <c r="C56" s="52"/>
      <c r="D56" s="85"/>
      <c r="E56" s="52"/>
      <c r="F56" s="52"/>
      <c r="G56" s="52"/>
      <c r="H56" s="86"/>
      <c r="I56" s="52"/>
      <c r="J56" s="85"/>
      <c r="K56" s="52"/>
      <c r="L56" s="52"/>
      <c r="M56" s="52"/>
      <c r="N56" s="52"/>
      <c r="O56" s="52"/>
      <c r="P56" s="86"/>
      <c r="Q56" s="52"/>
      <c r="R56" s="51"/>
    </row>
    <row r="57" spans="2:18">
      <c r="B57" s="48"/>
      <c r="C57" s="52"/>
      <c r="D57" s="85"/>
      <c r="E57" s="52"/>
      <c r="F57" s="52"/>
      <c r="G57" s="52"/>
      <c r="H57" s="86"/>
      <c r="I57" s="52"/>
      <c r="J57" s="85"/>
      <c r="K57" s="52"/>
      <c r="L57" s="52"/>
      <c r="M57" s="52"/>
      <c r="N57" s="52"/>
      <c r="O57" s="52"/>
      <c r="P57" s="86"/>
      <c r="Q57" s="52"/>
      <c r="R57" s="51"/>
    </row>
    <row r="58" spans="2:18">
      <c r="B58" s="48"/>
      <c r="C58" s="52"/>
      <c r="D58" s="85"/>
      <c r="E58" s="52"/>
      <c r="F58" s="52"/>
      <c r="G58" s="52"/>
      <c r="H58" s="86"/>
      <c r="I58" s="52"/>
      <c r="J58" s="85"/>
      <c r="K58" s="52"/>
      <c r="L58" s="52"/>
      <c r="M58" s="52"/>
      <c r="N58" s="52"/>
      <c r="O58" s="52"/>
      <c r="P58" s="86"/>
      <c r="Q58" s="52"/>
      <c r="R58" s="51"/>
    </row>
    <row r="59" spans="2:18" s="159" customFormat="1" ht="15">
      <c r="B59" s="56"/>
      <c r="C59" s="57"/>
      <c r="D59" s="87" t="s">
        <v>54</v>
      </c>
      <c r="E59" s="88"/>
      <c r="F59" s="88"/>
      <c r="G59" s="89" t="s">
        <v>55</v>
      </c>
      <c r="H59" s="90"/>
      <c r="I59" s="57"/>
      <c r="J59" s="87" t="s">
        <v>54</v>
      </c>
      <c r="K59" s="88"/>
      <c r="L59" s="88"/>
      <c r="M59" s="88"/>
      <c r="N59" s="89" t="s">
        <v>55</v>
      </c>
      <c r="O59" s="88"/>
      <c r="P59" s="90"/>
      <c r="Q59" s="57"/>
      <c r="R59" s="61"/>
    </row>
    <row r="60" spans="2:18">
      <c r="B60" s="48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1"/>
    </row>
    <row r="61" spans="2:18" s="159" customFormat="1" ht="15">
      <c r="B61" s="56"/>
      <c r="C61" s="57"/>
      <c r="D61" s="83" t="s">
        <v>56</v>
      </c>
      <c r="E61" s="66"/>
      <c r="F61" s="66"/>
      <c r="G61" s="66"/>
      <c r="H61" s="84"/>
      <c r="I61" s="57"/>
      <c r="J61" s="83" t="s">
        <v>57</v>
      </c>
      <c r="K61" s="66"/>
      <c r="L61" s="66"/>
      <c r="M61" s="66"/>
      <c r="N61" s="66"/>
      <c r="O61" s="66"/>
      <c r="P61" s="84"/>
      <c r="Q61" s="57"/>
      <c r="R61" s="61"/>
    </row>
    <row r="62" spans="2:18">
      <c r="B62" s="48"/>
      <c r="C62" s="52"/>
      <c r="D62" s="85"/>
      <c r="E62" s="52"/>
      <c r="F62" s="52"/>
      <c r="G62" s="52"/>
      <c r="H62" s="86"/>
      <c r="I62" s="52"/>
      <c r="J62" s="85"/>
      <c r="K62" s="52"/>
      <c r="L62" s="52"/>
      <c r="M62" s="52"/>
      <c r="N62" s="52"/>
      <c r="O62" s="52"/>
      <c r="P62" s="86"/>
      <c r="Q62" s="52"/>
      <c r="R62" s="51"/>
    </row>
    <row r="63" spans="2:18">
      <c r="B63" s="48"/>
      <c r="C63" s="52"/>
      <c r="D63" s="85"/>
      <c r="E63" s="52"/>
      <c r="F63" s="52"/>
      <c r="G63" s="52"/>
      <c r="H63" s="86"/>
      <c r="I63" s="52"/>
      <c r="J63" s="85"/>
      <c r="K63" s="52"/>
      <c r="L63" s="52"/>
      <c r="M63" s="52"/>
      <c r="N63" s="52"/>
      <c r="O63" s="52"/>
      <c r="P63" s="86"/>
      <c r="Q63" s="52"/>
      <c r="R63" s="51"/>
    </row>
    <row r="64" spans="2:18">
      <c r="B64" s="48"/>
      <c r="C64" s="52"/>
      <c r="D64" s="85"/>
      <c r="E64" s="52"/>
      <c r="F64" s="52"/>
      <c r="G64" s="52"/>
      <c r="H64" s="86"/>
      <c r="I64" s="52"/>
      <c r="J64" s="85"/>
      <c r="K64" s="52"/>
      <c r="L64" s="52"/>
      <c r="M64" s="52"/>
      <c r="N64" s="52"/>
      <c r="O64" s="52"/>
      <c r="P64" s="86"/>
      <c r="Q64" s="52"/>
      <c r="R64" s="51"/>
    </row>
    <row r="65" spans="2:18">
      <c r="B65" s="48"/>
      <c r="C65" s="52"/>
      <c r="D65" s="85"/>
      <c r="E65" s="52"/>
      <c r="F65" s="52"/>
      <c r="G65" s="52"/>
      <c r="H65" s="86"/>
      <c r="I65" s="52"/>
      <c r="J65" s="85"/>
      <c r="K65" s="52"/>
      <c r="L65" s="52"/>
      <c r="M65" s="52"/>
      <c r="N65" s="52"/>
      <c r="O65" s="52"/>
      <c r="P65" s="86"/>
      <c r="Q65" s="52"/>
      <c r="R65" s="51"/>
    </row>
    <row r="66" spans="2:18">
      <c r="B66" s="48"/>
      <c r="C66" s="52"/>
      <c r="D66" s="85"/>
      <c r="E66" s="52"/>
      <c r="F66" s="52"/>
      <c r="G66" s="52"/>
      <c r="H66" s="86"/>
      <c r="I66" s="52"/>
      <c r="J66" s="85"/>
      <c r="K66" s="52"/>
      <c r="L66" s="52"/>
      <c r="M66" s="52"/>
      <c r="N66" s="52"/>
      <c r="O66" s="52"/>
      <c r="P66" s="86"/>
      <c r="Q66" s="52"/>
      <c r="R66" s="51"/>
    </row>
    <row r="67" spans="2:18">
      <c r="B67" s="48"/>
      <c r="C67" s="52"/>
      <c r="D67" s="85"/>
      <c r="E67" s="52"/>
      <c r="F67" s="52"/>
      <c r="G67" s="52"/>
      <c r="H67" s="86"/>
      <c r="I67" s="52"/>
      <c r="J67" s="85"/>
      <c r="K67" s="52"/>
      <c r="L67" s="52"/>
      <c r="M67" s="52"/>
      <c r="N67" s="52"/>
      <c r="O67" s="52"/>
      <c r="P67" s="86"/>
      <c r="Q67" s="52"/>
      <c r="R67" s="51"/>
    </row>
    <row r="68" spans="2:18">
      <c r="B68" s="48"/>
      <c r="C68" s="52"/>
      <c r="D68" s="85"/>
      <c r="E68" s="52"/>
      <c r="F68" s="52"/>
      <c r="G68" s="52"/>
      <c r="H68" s="86"/>
      <c r="I68" s="52"/>
      <c r="J68" s="85"/>
      <c r="K68" s="52"/>
      <c r="L68" s="52"/>
      <c r="M68" s="52"/>
      <c r="N68" s="52"/>
      <c r="O68" s="52"/>
      <c r="P68" s="86"/>
      <c r="Q68" s="52"/>
      <c r="R68" s="51"/>
    </row>
    <row r="69" spans="2:18">
      <c r="B69" s="48"/>
      <c r="C69" s="52"/>
      <c r="D69" s="85"/>
      <c r="E69" s="52"/>
      <c r="F69" s="52"/>
      <c r="G69" s="52"/>
      <c r="H69" s="86"/>
      <c r="I69" s="52"/>
      <c r="J69" s="85"/>
      <c r="K69" s="52"/>
      <c r="L69" s="52"/>
      <c r="M69" s="52"/>
      <c r="N69" s="52"/>
      <c r="O69" s="52"/>
      <c r="P69" s="86"/>
      <c r="Q69" s="52"/>
      <c r="R69" s="51"/>
    </row>
    <row r="70" spans="2:18" s="159" customFormat="1" ht="15">
      <c r="B70" s="56"/>
      <c r="C70" s="57"/>
      <c r="D70" s="87" t="s">
        <v>54</v>
      </c>
      <c r="E70" s="88"/>
      <c r="F70" s="88"/>
      <c r="G70" s="89" t="s">
        <v>55</v>
      </c>
      <c r="H70" s="90"/>
      <c r="I70" s="57"/>
      <c r="J70" s="87" t="s">
        <v>54</v>
      </c>
      <c r="K70" s="88"/>
      <c r="L70" s="88"/>
      <c r="M70" s="88"/>
      <c r="N70" s="89" t="s">
        <v>55</v>
      </c>
      <c r="O70" s="88"/>
      <c r="P70" s="90"/>
      <c r="Q70" s="57"/>
      <c r="R70" s="61"/>
    </row>
    <row r="71" spans="2:18" s="159" customFormat="1" ht="14.45" customHeight="1">
      <c r="B71" s="91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3"/>
    </row>
    <row r="75" spans="2:18" s="159" customFormat="1" ht="6.95" customHeight="1">
      <c r="B75" s="95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7"/>
    </row>
    <row r="76" spans="2:18" s="159" customFormat="1" ht="36.950000000000003" customHeight="1">
      <c r="B76" s="56"/>
      <c r="C76" s="49" t="s">
        <v>108</v>
      </c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61"/>
    </row>
    <row r="77" spans="2:18" s="159" customFormat="1" ht="6.95" customHeight="1"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61"/>
    </row>
    <row r="78" spans="2:18" s="159" customFormat="1" ht="30" customHeight="1">
      <c r="B78" s="56"/>
      <c r="C78" s="53" t="s">
        <v>17</v>
      </c>
      <c r="D78" s="57"/>
      <c r="E78" s="57"/>
      <c r="F78" s="54" t="str">
        <f>F6</f>
        <v>SIMU+ FSS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7"/>
      <c r="R78" s="61"/>
    </row>
    <row r="79" spans="2:18" s="159" customFormat="1" ht="36.950000000000003" customHeight="1">
      <c r="B79" s="56"/>
      <c r="C79" s="98" t="s">
        <v>104</v>
      </c>
      <c r="D79" s="57"/>
      <c r="E79" s="57"/>
      <c r="F79" s="99" t="str">
        <f>F7</f>
        <v>01 - 2.26</v>
      </c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57"/>
      <c r="R79" s="61"/>
    </row>
    <row r="80" spans="2:18" s="159" customFormat="1" ht="6.95" customHeight="1">
      <c r="B80" s="56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61"/>
    </row>
    <row r="81" spans="2:47" s="159" customFormat="1" ht="18" customHeight="1">
      <c r="B81" s="56"/>
      <c r="C81" s="53" t="s">
        <v>23</v>
      </c>
      <c r="D81" s="57"/>
      <c r="E81" s="57"/>
      <c r="F81" s="62" t="str">
        <f>F9</f>
        <v>Brno</v>
      </c>
      <c r="G81" s="57"/>
      <c r="H81" s="57"/>
      <c r="I81" s="57"/>
      <c r="J81" s="57"/>
      <c r="K81" s="53" t="s">
        <v>25</v>
      </c>
      <c r="L81" s="57"/>
      <c r="M81" s="63" t="str">
        <f>IF(O9="","",O9)</f>
        <v/>
      </c>
      <c r="N81" s="63"/>
      <c r="O81" s="63"/>
      <c r="P81" s="63"/>
      <c r="Q81" s="57"/>
      <c r="R81" s="61"/>
    </row>
    <row r="82" spans="2:47" s="159" customFormat="1" ht="6.95" customHeight="1">
      <c r="B82" s="56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61"/>
    </row>
    <row r="83" spans="2:47" s="159" customFormat="1" ht="15">
      <c r="B83" s="56"/>
      <c r="C83" s="53" t="s">
        <v>29</v>
      </c>
      <c r="D83" s="57"/>
      <c r="E83" s="57"/>
      <c r="F83" s="62" t="str">
        <f>E12</f>
        <v>Masarykova univerzita</v>
      </c>
      <c r="G83" s="57"/>
      <c r="H83" s="57"/>
      <c r="I83" s="57"/>
      <c r="J83" s="57"/>
      <c r="K83" s="53" t="s">
        <v>34</v>
      </c>
      <c r="L83" s="57"/>
      <c r="M83" s="64" t="str">
        <f>E18</f>
        <v>Ing. Tomáš Blažek</v>
      </c>
      <c r="N83" s="64"/>
      <c r="O83" s="64"/>
      <c r="P83" s="64"/>
      <c r="Q83" s="64"/>
      <c r="R83" s="61"/>
    </row>
    <row r="84" spans="2:47" s="159" customFormat="1" ht="14.45" customHeight="1">
      <c r="B84" s="56"/>
      <c r="C84" s="53" t="s">
        <v>33</v>
      </c>
      <c r="D84" s="57"/>
      <c r="E84" s="57"/>
      <c r="F84" s="62" t="str">
        <f>IF(E15="","",E15)</f>
        <v/>
      </c>
      <c r="G84" s="57"/>
      <c r="H84" s="57"/>
      <c r="I84" s="57"/>
      <c r="J84" s="57"/>
      <c r="K84" s="53" t="s">
        <v>37</v>
      </c>
      <c r="L84" s="57"/>
      <c r="M84" s="64" t="str">
        <f>E21</f>
        <v>Ing. Tomáš Blažek</v>
      </c>
      <c r="N84" s="64"/>
      <c r="O84" s="64"/>
      <c r="P84" s="64"/>
      <c r="Q84" s="64"/>
      <c r="R84" s="61"/>
    </row>
    <row r="85" spans="2:47" s="159" customFormat="1" ht="10.35" customHeight="1"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61"/>
    </row>
    <row r="86" spans="2:47" s="159" customFormat="1" ht="29.25" customHeight="1">
      <c r="B86" s="56"/>
      <c r="C86" s="100" t="s">
        <v>109</v>
      </c>
      <c r="D86" s="101"/>
      <c r="E86" s="101"/>
      <c r="F86" s="101"/>
      <c r="G86" s="101"/>
      <c r="H86" s="76"/>
      <c r="I86" s="76"/>
      <c r="J86" s="76"/>
      <c r="K86" s="76"/>
      <c r="L86" s="76"/>
      <c r="M86" s="76"/>
      <c r="N86" s="100" t="s">
        <v>110</v>
      </c>
      <c r="O86" s="101"/>
      <c r="P86" s="101"/>
      <c r="Q86" s="101"/>
      <c r="R86" s="61"/>
    </row>
    <row r="87" spans="2:47" s="159" customFormat="1" ht="10.35" customHeight="1">
      <c r="B87" s="56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61"/>
    </row>
    <row r="88" spans="2:47" s="159" customFormat="1" ht="29.25" customHeight="1">
      <c r="B88" s="56"/>
      <c r="C88" s="102" t="s">
        <v>111</v>
      </c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103">
        <f>N118</f>
        <v>0</v>
      </c>
      <c r="O88" s="104"/>
      <c r="P88" s="104"/>
      <c r="Q88" s="104"/>
      <c r="R88" s="61"/>
      <c r="AU88" s="157" t="s">
        <v>112</v>
      </c>
    </row>
    <row r="89" spans="2:47" s="160" customFormat="1" ht="24.95" customHeight="1">
      <c r="B89" s="105"/>
      <c r="C89" s="106"/>
      <c r="D89" s="107" t="s">
        <v>113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08">
        <f>N119</f>
        <v>0</v>
      </c>
      <c r="O89" s="109"/>
      <c r="P89" s="109"/>
      <c r="Q89" s="109"/>
      <c r="R89" s="110"/>
    </row>
    <row r="90" spans="2:47" s="161" customFormat="1" ht="19.899999999999999" customHeight="1">
      <c r="B90" s="111"/>
      <c r="C90" s="112"/>
      <c r="D90" s="113" t="s">
        <v>114</v>
      </c>
      <c r="E90" s="112"/>
      <c r="F90" s="112"/>
      <c r="G90" s="112"/>
      <c r="H90" s="112"/>
      <c r="I90" s="112"/>
      <c r="J90" s="112"/>
      <c r="K90" s="112"/>
      <c r="L90" s="112"/>
      <c r="M90" s="112"/>
      <c r="N90" s="114">
        <f>N120</f>
        <v>0</v>
      </c>
      <c r="O90" s="115"/>
      <c r="P90" s="115"/>
      <c r="Q90" s="115"/>
      <c r="R90" s="116"/>
    </row>
    <row r="91" spans="2:47" s="160" customFormat="1" ht="24.95" customHeight="1">
      <c r="B91" s="105"/>
      <c r="C91" s="106"/>
      <c r="D91" s="107" t="s">
        <v>115</v>
      </c>
      <c r="E91" s="106"/>
      <c r="F91" s="106"/>
      <c r="G91" s="106"/>
      <c r="H91" s="106"/>
      <c r="I91" s="106"/>
      <c r="J91" s="106"/>
      <c r="K91" s="106"/>
      <c r="L91" s="106"/>
      <c r="M91" s="106"/>
      <c r="N91" s="108">
        <f>N122</f>
        <v>0</v>
      </c>
      <c r="O91" s="109"/>
      <c r="P91" s="109"/>
      <c r="Q91" s="109"/>
      <c r="R91" s="110"/>
    </row>
    <row r="92" spans="2:47" s="161" customFormat="1" ht="19.899999999999999" customHeight="1">
      <c r="B92" s="111"/>
      <c r="C92" s="112"/>
      <c r="D92" s="113" t="s">
        <v>116</v>
      </c>
      <c r="E92" s="112"/>
      <c r="F92" s="112"/>
      <c r="G92" s="112"/>
      <c r="H92" s="112"/>
      <c r="I92" s="112"/>
      <c r="J92" s="112"/>
      <c r="K92" s="112"/>
      <c r="L92" s="112"/>
      <c r="M92" s="112"/>
      <c r="N92" s="114">
        <f>N123</f>
        <v>0</v>
      </c>
      <c r="O92" s="115"/>
      <c r="P92" s="115"/>
      <c r="Q92" s="115"/>
      <c r="R92" s="116"/>
    </row>
    <row r="93" spans="2:47" s="161" customFormat="1" ht="19.899999999999999" customHeight="1">
      <c r="B93" s="111"/>
      <c r="C93" s="112"/>
      <c r="D93" s="113" t="s">
        <v>117</v>
      </c>
      <c r="E93" s="112"/>
      <c r="F93" s="112"/>
      <c r="G93" s="112"/>
      <c r="H93" s="112"/>
      <c r="I93" s="112"/>
      <c r="J93" s="112"/>
      <c r="K93" s="112"/>
      <c r="L93" s="112"/>
      <c r="M93" s="112"/>
      <c r="N93" s="114">
        <f>N159</f>
        <v>0</v>
      </c>
      <c r="O93" s="115"/>
      <c r="P93" s="115"/>
      <c r="Q93" s="115"/>
      <c r="R93" s="116"/>
    </row>
    <row r="94" spans="2:47" s="161" customFormat="1" ht="19.899999999999999" customHeight="1">
      <c r="B94" s="111"/>
      <c r="C94" s="112"/>
      <c r="D94" s="113" t="s">
        <v>118</v>
      </c>
      <c r="E94" s="112"/>
      <c r="F94" s="112"/>
      <c r="G94" s="112"/>
      <c r="H94" s="112"/>
      <c r="I94" s="112"/>
      <c r="J94" s="112"/>
      <c r="K94" s="112"/>
      <c r="L94" s="112"/>
      <c r="M94" s="112"/>
      <c r="N94" s="114">
        <f>N168</f>
        <v>0</v>
      </c>
      <c r="O94" s="115"/>
      <c r="P94" s="115"/>
      <c r="Q94" s="115"/>
      <c r="R94" s="116"/>
    </row>
    <row r="95" spans="2:47" s="161" customFormat="1" ht="19.899999999999999" customHeight="1">
      <c r="B95" s="111"/>
      <c r="C95" s="112"/>
      <c r="D95" s="113" t="s">
        <v>119</v>
      </c>
      <c r="E95" s="112"/>
      <c r="F95" s="112"/>
      <c r="G95" s="112"/>
      <c r="H95" s="112"/>
      <c r="I95" s="112"/>
      <c r="J95" s="112"/>
      <c r="K95" s="112"/>
      <c r="L95" s="112"/>
      <c r="M95" s="112"/>
      <c r="N95" s="114">
        <f>N173</f>
        <v>0</v>
      </c>
      <c r="O95" s="115"/>
      <c r="P95" s="115"/>
      <c r="Q95" s="115"/>
      <c r="R95" s="116"/>
    </row>
    <row r="96" spans="2:47" s="160" customFormat="1" ht="24.95" customHeight="1">
      <c r="B96" s="105"/>
      <c r="C96" s="106"/>
      <c r="D96" s="107" t="s">
        <v>120</v>
      </c>
      <c r="E96" s="106"/>
      <c r="F96" s="106"/>
      <c r="G96" s="106"/>
      <c r="H96" s="106"/>
      <c r="I96" s="106"/>
      <c r="J96" s="106"/>
      <c r="K96" s="106"/>
      <c r="L96" s="106"/>
      <c r="M96" s="106"/>
      <c r="N96" s="108">
        <f>N175</f>
        <v>0</v>
      </c>
      <c r="O96" s="109"/>
      <c r="P96" s="109"/>
      <c r="Q96" s="109"/>
      <c r="R96" s="110"/>
    </row>
    <row r="97" spans="2:21" s="161" customFormat="1" ht="19.899999999999999" customHeight="1">
      <c r="B97" s="111"/>
      <c r="C97" s="112"/>
      <c r="D97" s="113" t="s">
        <v>121</v>
      </c>
      <c r="E97" s="112"/>
      <c r="F97" s="112"/>
      <c r="G97" s="112"/>
      <c r="H97" s="112"/>
      <c r="I97" s="112"/>
      <c r="J97" s="112"/>
      <c r="K97" s="112"/>
      <c r="L97" s="112"/>
      <c r="M97" s="112"/>
      <c r="N97" s="114">
        <f>N176</f>
        <v>0</v>
      </c>
      <c r="O97" s="115"/>
      <c r="P97" s="115"/>
      <c r="Q97" s="115"/>
      <c r="R97" s="116"/>
    </row>
    <row r="98" spans="2:21" s="159" customFormat="1" ht="21.75" customHeight="1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61"/>
    </row>
    <row r="99" spans="2:21" s="159" customFormat="1" ht="29.25" customHeight="1">
      <c r="B99" s="56"/>
      <c r="C99" s="102" t="s">
        <v>122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104">
        <v>0</v>
      </c>
      <c r="O99" s="117"/>
      <c r="P99" s="117"/>
      <c r="Q99" s="117"/>
      <c r="R99" s="61"/>
      <c r="T99" s="162"/>
      <c r="U99" s="163" t="s">
        <v>42</v>
      </c>
    </row>
    <row r="100" spans="2:21" s="159" customFormat="1" ht="18" customHeight="1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61"/>
    </row>
    <row r="101" spans="2:21" s="159" customFormat="1" ht="29.25" customHeight="1">
      <c r="B101" s="56"/>
      <c r="C101" s="118" t="s">
        <v>96</v>
      </c>
      <c r="D101" s="76"/>
      <c r="E101" s="76"/>
      <c r="F101" s="76"/>
      <c r="G101" s="76"/>
      <c r="H101" s="76"/>
      <c r="I101" s="76"/>
      <c r="J101" s="76"/>
      <c r="K101" s="76"/>
      <c r="L101" s="119">
        <f>ROUND(SUM(N88+N99),2)</f>
        <v>0</v>
      </c>
      <c r="M101" s="119"/>
      <c r="N101" s="119"/>
      <c r="O101" s="119"/>
      <c r="P101" s="119"/>
      <c r="Q101" s="119"/>
      <c r="R101" s="61"/>
    </row>
    <row r="102" spans="2:21" s="159" customFormat="1" ht="6.95" customHeight="1">
      <c r="B102" s="91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3"/>
    </row>
    <row r="106" spans="2:21" s="159" customFormat="1" ht="6.95" customHeight="1">
      <c r="B106" s="95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7"/>
    </row>
    <row r="107" spans="2:21" s="159" customFormat="1" ht="36.950000000000003" customHeight="1">
      <c r="B107" s="56"/>
      <c r="C107" s="49" t="s">
        <v>123</v>
      </c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21" s="159" customFormat="1" ht="6.95" customHeight="1"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61"/>
    </row>
    <row r="109" spans="2:21" s="159" customFormat="1" ht="30" customHeight="1">
      <c r="B109" s="56"/>
      <c r="C109" s="53" t="s">
        <v>17</v>
      </c>
      <c r="D109" s="57"/>
      <c r="E109" s="57"/>
      <c r="F109" s="54" t="str">
        <f>F6</f>
        <v>SIMU+ FSS</v>
      </c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7"/>
      <c r="R109" s="61"/>
    </row>
    <row r="110" spans="2:21" s="159" customFormat="1" ht="36.950000000000003" customHeight="1">
      <c r="B110" s="56"/>
      <c r="C110" s="98" t="s">
        <v>104</v>
      </c>
      <c r="D110" s="57"/>
      <c r="E110" s="57"/>
      <c r="F110" s="99" t="str">
        <f>F7</f>
        <v>01 - 2.26</v>
      </c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57"/>
      <c r="R110" s="61"/>
    </row>
    <row r="111" spans="2:21" s="159" customFormat="1" ht="6.95" customHeight="1"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61"/>
    </row>
    <row r="112" spans="2:21" s="159" customFormat="1" ht="18" customHeight="1">
      <c r="B112" s="56"/>
      <c r="C112" s="53" t="s">
        <v>23</v>
      </c>
      <c r="D112" s="57"/>
      <c r="E112" s="57"/>
      <c r="F112" s="62" t="str">
        <f>F9</f>
        <v>Brno</v>
      </c>
      <c r="G112" s="57"/>
      <c r="H112" s="57"/>
      <c r="I112" s="57"/>
      <c r="J112" s="57"/>
      <c r="K112" s="53" t="s">
        <v>25</v>
      </c>
      <c r="L112" s="57"/>
      <c r="M112" s="63"/>
      <c r="N112" s="63"/>
      <c r="O112" s="63"/>
      <c r="P112" s="63"/>
      <c r="Q112" s="57"/>
      <c r="R112" s="61"/>
    </row>
    <row r="113" spans="2:65" s="159" customFormat="1" ht="6.95" customHeight="1"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61"/>
    </row>
    <row r="114" spans="2:65" s="159" customFormat="1" ht="15">
      <c r="B114" s="56"/>
      <c r="C114" s="53" t="s">
        <v>29</v>
      </c>
      <c r="D114" s="57"/>
      <c r="E114" s="57"/>
      <c r="F114" s="62" t="str">
        <f>E12</f>
        <v>Masarykova univerzita</v>
      </c>
      <c r="G114" s="57"/>
      <c r="H114" s="57"/>
      <c r="I114" s="57"/>
      <c r="J114" s="57"/>
      <c r="K114" s="53" t="s">
        <v>34</v>
      </c>
      <c r="L114" s="57"/>
      <c r="M114" s="64" t="str">
        <f>E18</f>
        <v>Ing. Tomáš Blažek</v>
      </c>
      <c r="N114" s="64"/>
      <c r="O114" s="64"/>
      <c r="P114" s="64"/>
      <c r="Q114" s="64"/>
      <c r="R114" s="61"/>
    </row>
    <row r="115" spans="2:65" s="159" customFormat="1" ht="14.45" customHeight="1">
      <c r="B115" s="56"/>
      <c r="C115" s="53" t="s">
        <v>33</v>
      </c>
      <c r="D115" s="57"/>
      <c r="E115" s="57"/>
      <c r="F115" s="62" t="str">
        <f>IF(E15="","",E15)</f>
        <v/>
      </c>
      <c r="G115" s="57"/>
      <c r="H115" s="57"/>
      <c r="I115" s="57"/>
      <c r="J115" s="57"/>
      <c r="K115" s="53" t="s">
        <v>37</v>
      </c>
      <c r="L115" s="57"/>
      <c r="M115" s="64" t="str">
        <f>E21</f>
        <v>Ing. Tomáš Blažek</v>
      </c>
      <c r="N115" s="64"/>
      <c r="O115" s="64"/>
      <c r="P115" s="64"/>
      <c r="Q115" s="64"/>
      <c r="R115" s="61"/>
    </row>
    <row r="116" spans="2:65" s="159" customFormat="1" ht="10.35" customHeight="1"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61"/>
    </row>
    <row r="117" spans="2:65" s="164" customFormat="1" ht="29.25" customHeight="1">
      <c r="B117" s="120"/>
      <c r="C117" s="121" t="s">
        <v>124</v>
      </c>
      <c r="D117" s="122" t="s">
        <v>125</v>
      </c>
      <c r="E117" s="122" t="s">
        <v>60</v>
      </c>
      <c r="F117" s="123" t="s">
        <v>126</v>
      </c>
      <c r="G117" s="123"/>
      <c r="H117" s="123"/>
      <c r="I117" s="123"/>
      <c r="J117" s="122" t="s">
        <v>127</v>
      </c>
      <c r="K117" s="122" t="s">
        <v>128</v>
      </c>
      <c r="L117" s="123" t="s">
        <v>129</v>
      </c>
      <c r="M117" s="123"/>
      <c r="N117" s="123" t="s">
        <v>110</v>
      </c>
      <c r="O117" s="123"/>
      <c r="P117" s="123"/>
      <c r="Q117" s="124"/>
      <c r="R117" s="125"/>
      <c r="T117" s="165" t="s">
        <v>130</v>
      </c>
      <c r="U117" s="166" t="s">
        <v>42</v>
      </c>
      <c r="V117" s="166" t="s">
        <v>131</v>
      </c>
      <c r="W117" s="166" t="s">
        <v>132</v>
      </c>
      <c r="X117" s="166" t="s">
        <v>133</v>
      </c>
      <c r="Y117" s="166" t="s">
        <v>134</v>
      </c>
      <c r="Z117" s="166" t="s">
        <v>135</v>
      </c>
      <c r="AA117" s="167" t="s">
        <v>136</v>
      </c>
    </row>
    <row r="118" spans="2:65" s="159" customFormat="1" ht="29.25" customHeight="1">
      <c r="B118" s="56"/>
      <c r="C118" s="126" t="s">
        <v>106</v>
      </c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127">
        <f>BK118</f>
        <v>0</v>
      </c>
      <c r="O118" s="128"/>
      <c r="P118" s="128"/>
      <c r="Q118" s="128"/>
      <c r="R118" s="61"/>
      <c r="T118" s="168"/>
      <c r="U118" s="66"/>
      <c r="V118" s="66"/>
      <c r="W118" s="169">
        <f>W119+W122+W175</f>
        <v>281.95800000000003</v>
      </c>
      <c r="X118" s="66"/>
      <c r="Y118" s="169">
        <f>Y119+Y122+Y175</f>
        <v>0.25640499999999999</v>
      </c>
      <c r="Z118" s="66"/>
      <c r="AA118" s="170">
        <f>AA119+AA122+AA175</f>
        <v>0</v>
      </c>
      <c r="AT118" s="157" t="s">
        <v>77</v>
      </c>
      <c r="AU118" s="157" t="s">
        <v>112</v>
      </c>
      <c r="BK118" s="171">
        <f>BK119+BK122+BK175</f>
        <v>0</v>
      </c>
    </row>
    <row r="119" spans="2:65" s="172" customFormat="1" ht="37.35" customHeight="1">
      <c r="B119" s="129"/>
      <c r="C119" s="130"/>
      <c r="D119" s="131" t="s">
        <v>113</v>
      </c>
      <c r="E119" s="131"/>
      <c r="F119" s="131"/>
      <c r="G119" s="131"/>
      <c r="H119" s="131"/>
      <c r="I119" s="131"/>
      <c r="J119" s="131"/>
      <c r="K119" s="131"/>
      <c r="L119" s="131"/>
      <c r="M119" s="131"/>
      <c r="N119" s="132">
        <f>BK119</f>
        <v>0</v>
      </c>
      <c r="O119" s="108"/>
      <c r="P119" s="108"/>
      <c r="Q119" s="108"/>
      <c r="R119" s="133"/>
      <c r="T119" s="173"/>
      <c r="U119" s="130"/>
      <c r="V119" s="130"/>
      <c r="W119" s="174">
        <f>W120</f>
        <v>5.5949999999999998</v>
      </c>
      <c r="X119" s="130"/>
      <c r="Y119" s="174">
        <f>Y120</f>
        <v>1.5000000000000001E-4</v>
      </c>
      <c r="Z119" s="130"/>
      <c r="AA119" s="175">
        <f>AA120</f>
        <v>0</v>
      </c>
      <c r="AR119" s="176" t="s">
        <v>22</v>
      </c>
      <c r="AT119" s="177" t="s">
        <v>77</v>
      </c>
      <c r="AU119" s="177" t="s">
        <v>78</v>
      </c>
      <c r="AY119" s="176" t="s">
        <v>137</v>
      </c>
      <c r="BK119" s="178">
        <f>BK120</f>
        <v>0</v>
      </c>
    </row>
    <row r="120" spans="2:65" s="172" customFormat="1" ht="19.899999999999999" customHeight="1">
      <c r="B120" s="129"/>
      <c r="C120" s="130"/>
      <c r="D120" s="134" t="s">
        <v>114</v>
      </c>
      <c r="E120" s="134"/>
      <c r="F120" s="134"/>
      <c r="G120" s="134"/>
      <c r="H120" s="134"/>
      <c r="I120" s="134"/>
      <c r="J120" s="134"/>
      <c r="K120" s="134"/>
      <c r="L120" s="134"/>
      <c r="M120" s="134"/>
      <c r="N120" s="135">
        <f>BK120</f>
        <v>0</v>
      </c>
      <c r="O120" s="136"/>
      <c r="P120" s="136"/>
      <c r="Q120" s="136"/>
      <c r="R120" s="133"/>
      <c r="T120" s="173"/>
      <c r="U120" s="130"/>
      <c r="V120" s="130"/>
      <c r="W120" s="174">
        <f>W121</f>
        <v>5.5949999999999998</v>
      </c>
      <c r="X120" s="130"/>
      <c r="Y120" s="174">
        <f>Y121</f>
        <v>1.5000000000000001E-4</v>
      </c>
      <c r="Z120" s="130"/>
      <c r="AA120" s="175">
        <f>AA121</f>
        <v>0</v>
      </c>
      <c r="AR120" s="176" t="s">
        <v>22</v>
      </c>
      <c r="AT120" s="177" t="s">
        <v>77</v>
      </c>
      <c r="AU120" s="177" t="s">
        <v>22</v>
      </c>
      <c r="AY120" s="176" t="s">
        <v>137</v>
      </c>
      <c r="BK120" s="178">
        <f>BK121</f>
        <v>0</v>
      </c>
    </row>
    <row r="121" spans="2:65" s="159" customFormat="1" ht="38.25" customHeight="1">
      <c r="B121" s="56"/>
      <c r="C121" s="137" t="s">
        <v>22</v>
      </c>
      <c r="D121" s="137" t="s">
        <v>138</v>
      </c>
      <c r="E121" s="138" t="s">
        <v>139</v>
      </c>
      <c r="F121" s="139" t="s">
        <v>140</v>
      </c>
      <c r="G121" s="139"/>
      <c r="H121" s="139"/>
      <c r="I121" s="139"/>
      <c r="J121" s="140" t="s">
        <v>141</v>
      </c>
      <c r="K121" s="141">
        <v>15</v>
      </c>
      <c r="L121" s="194"/>
      <c r="M121" s="194"/>
      <c r="N121" s="142">
        <f>ROUND(L121*K121,2)</f>
        <v>0</v>
      </c>
      <c r="O121" s="142"/>
      <c r="P121" s="142"/>
      <c r="Q121" s="142"/>
      <c r="R121" s="61"/>
      <c r="T121" s="179" t="s">
        <v>5</v>
      </c>
      <c r="U121" s="180" t="s">
        <v>43</v>
      </c>
      <c r="V121" s="181">
        <v>0.373</v>
      </c>
      <c r="W121" s="181">
        <f>V121*K121</f>
        <v>5.5949999999999998</v>
      </c>
      <c r="X121" s="181">
        <v>1.0000000000000001E-5</v>
      </c>
      <c r="Y121" s="181">
        <f>X121*K121</f>
        <v>1.5000000000000001E-4</v>
      </c>
      <c r="Z121" s="181">
        <v>0</v>
      </c>
      <c r="AA121" s="182">
        <f>Z121*K121</f>
        <v>0</v>
      </c>
      <c r="AR121" s="157" t="s">
        <v>142</v>
      </c>
      <c r="AT121" s="157" t="s">
        <v>138</v>
      </c>
      <c r="AU121" s="157" t="s">
        <v>102</v>
      </c>
      <c r="AY121" s="157" t="s">
        <v>137</v>
      </c>
      <c r="BE121" s="183">
        <f>IF(U121="základní",N121,0)</f>
        <v>0</v>
      </c>
      <c r="BF121" s="183">
        <f>IF(U121="snížená",N121,0)</f>
        <v>0</v>
      </c>
      <c r="BG121" s="183">
        <f>IF(U121="zákl. přenesená",N121,0)</f>
        <v>0</v>
      </c>
      <c r="BH121" s="183">
        <f>IF(U121="sníž. přenesená",N121,0)</f>
        <v>0</v>
      </c>
      <c r="BI121" s="183">
        <f>IF(U121="nulová",N121,0)</f>
        <v>0</v>
      </c>
      <c r="BJ121" s="157" t="s">
        <v>22</v>
      </c>
      <c r="BK121" s="183">
        <f>ROUND(L121*K121,2)</f>
        <v>0</v>
      </c>
      <c r="BL121" s="157" t="s">
        <v>142</v>
      </c>
      <c r="BM121" s="157" t="s">
        <v>143</v>
      </c>
    </row>
    <row r="122" spans="2:65" s="172" customFormat="1" ht="37.35" customHeight="1">
      <c r="B122" s="129"/>
      <c r="C122" s="130"/>
      <c r="D122" s="131" t="s">
        <v>115</v>
      </c>
      <c r="E122" s="131"/>
      <c r="F122" s="131"/>
      <c r="G122" s="131"/>
      <c r="H122" s="131"/>
      <c r="I122" s="131"/>
      <c r="J122" s="131"/>
      <c r="K122" s="131"/>
      <c r="L122" s="131"/>
      <c r="M122" s="131"/>
      <c r="N122" s="143">
        <f>BK122</f>
        <v>0</v>
      </c>
      <c r="O122" s="144"/>
      <c r="P122" s="144"/>
      <c r="Q122" s="144"/>
      <c r="R122" s="133"/>
      <c r="T122" s="173"/>
      <c r="U122" s="130"/>
      <c r="V122" s="130"/>
      <c r="W122" s="174">
        <f>W123+W159+W168+W173</f>
        <v>276.363</v>
      </c>
      <c r="X122" s="130"/>
      <c r="Y122" s="174">
        <f>Y123+Y159+Y168+Y173</f>
        <v>0.25625500000000001</v>
      </c>
      <c r="Z122" s="130"/>
      <c r="AA122" s="175">
        <f>AA123+AA159+AA168+AA173</f>
        <v>0</v>
      </c>
      <c r="AR122" s="176" t="s">
        <v>144</v>
      </c>
      <c r="AT122" s="177" t="s">
        <v>77</v>
      </c>
      <c r="AU122" s="177" t="s">
        <v>78</v>
      </c>
      <c r="AY122" s="176" t="s">
        <v>137</v>
      </c>
      <c r="BK122" s="178">
        <f>BK123+BK159+BK168+BK173</f>
        <v>0</v>
      </c>
    </row>
    <row r="123" spans="2:65" s="172" customFormat="1" ht="19.899999999999999" customHeight="1">
      <c r="B123" s="129"/>
      <c r="C123" s="130"/>
      <c r="D123" s="134" t="s">
        <v>116</v>
      </c>
      <c r="E123" s="134"/>
      <c r="F123" s="134"/>
      <c r="G123" s="134"/>
      <c r="H123" s="134"/>
      <c r="I123" s="134"/>
      <c r="J123" s="134"/>
      <c r="K123" s="134"/>
      <c r="L123" s="134"/>
      <c r="M123" s="134"/>
      <c r="N123" s="135">
        <f>BK123</f>
        <v>0</v>
      </c>
      <c r="O123" s="136"/>
      <c r="P123" s="136"/>
      <c r="Q123" s="136"/>
      <c r="R123" s="133"/>
      <c r="T123" s="173"/>
      <c r="U123" s="130"/>
      <c r="V123" s="130"/>
      <c r="W123" s="174">
        <f>SUM(W124:W158)</f>
        <v>218.07600000000002</v>
      </c>
      <c r="X123" s="130"/>
      <c r="Y123" s="174">
        <f>SUM(Y124:Y158)</f>
        <v>0.25625500000000001</v>
      </c>
      <c r="Z123" s="130"/>
      <c r="AA123" s="175">
        <f>SUM(AA124:AA158)</f>
        <v>0</v>
      </c>
      <c r="AR123" s="176" t="s">
        <v>144</v>
      </c>
      <c r="AT123" s="177" t="s">
        <v>77</v>
      </c>
      <c r="AU123" s="177" t="s">
        <v>22</v>
      </c>
      <c r="AY123" s="176" t="s">
        <v>137</v>
      </c>
      <c r="BK123" s="178">
        <f>SUM(BK124:BK158)</f>
        <v>0</v>
      </c>
    </row>
    <row r="124" spans="2:65" s="159" customFormat="1" ht="25.5" customHeight="1">
      <c r="B124" s="56"/>
      <c r="C124" s="137" t="s">
        <v>102</v>
      </c>
      <c r="D124" s="137" t="s">
        <v>138</v>
      </c>
      <c r="E124" s="138" t="s">
        <v>145</v>
      </c>
      <c r="F124" s="139" t="s">
        <v>146</v>
      </c>
      <c r="G124" s="139"/>
      <c r="H124" s="139"/>
      <c r="I124" s="139"/>
      <c r="J124" s="140" t="s">
        <v>141</v>
      </c>
      <c r="K124" s="141">
        <v>70</v>
      </c>
      <c r="L124" s="194"/>
      <c r="M124" s="194"/>
      <c r="N124" s="142">
        <f t="shared" ref="N124:N158" si="0">ROUND(L124*K124,2)</f>
        <v>0</v>
      </c>
      <c r="O124" s="142"/>
      <c r="P124" s="142"/>
      <c r="Q124" s="142"/>
      <c r="R124" s="61"/>
      <c r="T124" s="179" t="s">
        <v>5</v>
      </c>
      <c r="U124" s="180" t="s">
        <v>43</v>
      </c>
      <c r="V124" s="181">
        <v>8.2000000000000003E-2</v>
      </c>
      <c r="W124" s="181">
        <f t="shared" ref="W124:W158" si="1">V124*K124</f>
        <v>5.74</v>
      </c>
      <c r="X124" s="181">
        <v>0</v>
      </c>
      <c r="Y124" s="181">
        <f t="shared" ref="Y124:Y158" si="2">X124*K124</f>
        <v>0</v>
      </c>
      <c r="Z124" s="181">
        <v>0</v>
      </c>
      <c r="AA124" s="182">
        <f t="shared" ref="AA124:AA158" si="3">Z124*K124</f>
        <v>0</v>
      </c>
      <c r="AR124" s="157" t="s">
        <v>147</v>
      </c>
      <c r="AT124" s="157" t="s">
        <v>138</v>
      </c>
      <c r="AU124" s="157" t="s">
        <v>102</v>
      </c>
      <c r="AY124" s="157" t="s">
        <v>137</v>
      </c>
      <c r="BE124" s="183">
        <f t="shared" ref="BE124:BE158" si="4">IF(U124="základní",N124,0)</f>
        <v>0</v>
      </c>
      <c r="BF124" s="183">
        <f t="shared" ref="BF124:BF158" si="5">IF(U124="snížená",N124,0)</f>
        <v>0</v>
      </c>
      <c r="BG124" s="183">
        <f t="shared" ref="BG124:BG158" si="6">IF(U124="zákl. přenesená",N124,0)</f>
        <v>0</v>
      </c>
      <c r="BH124" s="183">
        <f t="shared" ref="BH124:BH158" si="7">IF(U124="sníž. přenesená",N124,0)</f>
        <v>0</v>
      </c>
      <c r="BI124" s="183">
        <f t="shared" ref="BI124:BI158" si="8">IF(U124="nulová",N124,0)</f>
        <v>0</v>
      </c>
      <c r="BJ124" s="157" t="s">
        <v>22</v>
      </c>
      <c r="BK124" s="183">
        <f t="shared" ref="BK124:BK158" si="9">ROUND(L124*K124,2)</f>
        <v>0</v>
      </c>
      <c r="BL124" s="157" t="s">
        <v>147</v>
      </c>
      <c r="BM124" s="157" t="s">
        <v>148</v>
      </c>
    </row>
    <row r="125" spans="2:65" s="159" customFormat="1" ht="25.5" customHeight="1">
      <c r="B125" s="56"/>
      <c r="C125" s="145" t="s">
        <v>144</v>
      </c>
      <c r="D125" s="145" t="s">
        <v>149</v>
      </c>
      <c r="E125" s="146" t="s">
        <v>150</v>
      </c>
      <c r="F125" s="147" t="s">
        <v>151</v>
      </c>
      <c r="G125" s="147"/>
      <c r="H125" s="147"/>
      <c r="I125" s="147"/>
      <c r="J125" s="148" t="s">
        <v>141</v>
      </c>
      <c r="K125" s="149">
        <v>70</v>
      </c>
      <c r="L125" s="195"/>
      <c r="M125" s="195"/>
      <c r="N125" s="150">
        <f t="shared" si="0"/>
        <v>0</v>
      </c>
      <c r="O125" s="142"/>
      <c r="P125" s="142"/>
      <c r="Q125" s="142"/>
      <c r="R125" s="61"/>
      <c r="T125" s="179" t="s">
        <v>5</v>
      </c>
      <c r="U125" s="180" t="s">
        <v>43</v>
      </c>
      <c r="V125" s="181">
        <v>0</v>
      </c>
      <c r="W125" s="181">
        <f t="shared" si="1"/>
        <v>0</v>
      </c>
      <c r="X125" s="181">
        <v>6.9999999999999994E-5</v>
      </c>
      <c r="Y125" s="181">
        <f t="shared" si="2"/>
        <v>4.8999999999999998E-3</v>
      </c>
      <c r="Z125" s="181">
        <v>0</v>
      </c>
      <c r="AA125" s="182">
        <f t="shared" si="3"/>
        <v>0</v>
      </c>
      <c r="AR125" s="157" t="s">
        <v>152</v>
      </c>
      <c r="AT125" s="157" t="s">
        <v>149</v>
      </c>
      <c r="AU125" s="157" t="s">
        <v>102</v>
      </c>
      <c r="AY125" s="157" t="s">
        <v>137</v>
      </c>
      <c r="BE125" s="183">
        <f t="shared" si="4"/>
        <v>0</v>
      </c>
      <c r="BF125" s="183">
        <f t="shared" si="5"/>
        <v>0</v>
      </c>
      <c r="BG125" s="183">
        <f t="shared" si="6"/>
        <v>0</v>
      </c>
      <c r="BH125" s="183">
        <f t="shared" si="7"/>
        <v>0</v>
      </c>
      <c r="BI125" s="183">
        <f t="shared" si="8"/>
        <v>0</v>
      </c>
      <c r="BJ125" s="157" t="s">
        <v>22</v>
      </c>
      <c r="BK125" s="183">
        <f t="shared" si="9"/>
        <v>0</v>
      </c>
      <c r="BL125" s="157" t="s">
        <v>152</v>
      </c>
      <c r="BM125" s="157" t="s">
        <v>153</v>
      </c>
    </row>
    <row r="126" spans="2:65" s="159" customFormat="1" ht="25.5" customHeight="1">
      <c r="B126" s="56"/>
      <c r="C126" s="137" t="s">
        <v>142</v>
      </c>
      <c r="D126" s="137" t="s">
        <v>138</v>
      </c>
      <c r="E126" s="138" t="s">
        <v>154</v>
      </c>
      <c r="F126" s="139" t="s">
        <v>155</v>
      </c>
      <c r="G126" s="139"/>
      <c r="H126" s="139"/>
      <c r="I126" s="139"/>
      <c r="J126" s="140" t="s">
        <v>156</v>
      </c>
      <c r="K126" s="141">
        <v>5</v>
      </c>
      <c r="L126" s="194"/>
      <c r="M126" s="194"/>
      <c r="N126" s="142">
        <f t="shared" si="0"/>
        <v>0</v>
      </c>
      <c r="O126" s="142"/>
      <c r="P126" s="142"/>
      <c r="Q126" s="142"/>
      <c r="R126" s="61"/>
      <c r="T126" s="179" t="s">
        <v>5</v>
      </c>
      <c r="U126" s="180" t="s">
        <v>43</v>
      </c>
      <c r="V126" s="181">
        <v>0.122</v>
      </c>
      <c r="W126" s="181">
        <f t="shared" si="1"/>
        <v>0.61</v>
      </c>
      <c r="X126" s="181">
        <v>0</v>
      </c>
      <c r="Y126" s="181">
        <f t="shared" si="2"/>
        <v>0</v>
      </c>
      <c r="Z126" s="181">
        <v>0</v>
      </c>
      <c r="AA126" s="182">
        <f t="shared" si="3"/>
        <v>0</v>
      </c>
      <c r="AR126" s="157" t="s">
        <v>147</v>
      </c>
      <c r="AT126" s="157" t="s">
        <v>138</v>
      </c>
      <c r="AU126" s="157" t="s">
        <v>102</v>
      </c>
      <c r="AY126" s="157" t="s">
        <v>137</v>
      </c>
      <c r="BE126" s="183">
        <f t="shared" si="4"/>
        <v>0</v>
      </c>
      <c r="BF126" s="183">
        <f t="shared" si="5"/>
        <v>0</v>
      </c>
      <c r="BG126" s="183">
        <f t="shared" si="6"/>
        <v>0</v>
      </c>
      <c r="BH126" s="183">
        <f t="shared" si="7"/>
        <v>0</v>
      </c>
      <c r="BI126" s="183">
        <f t="shared" si="8"/>
        <v>0</v>
      </c>
      <c r="BJ126" s="157" t="s">
        <v>22</v>
      </c>
      <c r="BK126" s="183">
        <f t="shared" si="9"/>
        <v>0</v>
      </c>
      <c r="BL126" s="157" t="s">
        <v>147</v>
      </c>
      <c r="BM126" s="157" t="s">
        <v>157</v>
      </c>
    </row>
    <row r="127" spans="2:65" s="159" customFormat="1" ht="16.5" customHeight="1">
      <c r="B127" s="56"/>
      <c r="C127" s="145" t="s">
        <v>158</v>
      </c>
      <c r="D127" s="145" t="s">
        <v>149</v>
      </c>
      <c r="E127" s="146" t="s">
        <v>159</v>
      </c>
      <c r="F127" s="147" t="s">
        <v>160</v>
      </c>
      <c r="G127" s="147"/>
      <c r="H127" s="147"/>
      <c r="I127" s="147"/>
      <c r="J127" s="148" t="s">
        <v>156</v>
      </c>
      <c r="K127" s="149">
        <v>5</v>
      </c>
      <c r="L127" s="195"/>
      <c r="M127" s="195"/>
      <c r="N127" s="150">
        <f t="shared" si="0"/>
        <v>0</v>
      </c>
      <c r="O127" s="142"/>
      <c r="P127" s="142"/>
      <c r="Q127" s="142"/>
      <c r="R127" s="61"/>
      <c r="T127" s="179" t="s">
        <v>5</v>
      </c>
      <c r="U127" s="180" t="s">
        <v>43</v>
      </c>
      <c r="V127" s="181">
        <v>0</v>
      </c>
      <c r="W127" s="181">
        <f t="shared" si="1"/>
        <v>0</v>
      </c>
      <c r="X127" s="181">
        <v>2.8E-5</v>
      </c>
      <c r="Y127" s="181">
        <f t="shared" si="2"/>
        <v>1.3999999999999999E-4</v>
      </c>
      <c r="Z127" s="181">
        <v>0</v>
      </c>
      <c r="AA127" s="182">
        <f t="shared" si="3"/>
        <v>0</v>
      </c>
      <c r="AR127" s="157" t="s">
        <v>152</v>
      </c>
      <c r="AT127" s="157" t="s">
        <v>149</v>
      </c>
      <c r="AU127" s="157" t="s">
        <v>102</v>
      </c>
      <c r="AY127" s="157" t="s">
        <v>137</v>
      </c>
      <c r="BE127" s="183">
        <f t="shared" si="4"/>
        <v>0</v>
      </c>
      <c r="BF127" s="183">
        <f t="shared" si="5"/>
        <v>0</v>
      </c>
      <c r="BG127" s="183">
        <f t="shared" si="6"/>
        <v>0</v>
      </c>
      <c r="BH127" s="183">
        <f t="shared" si="7"/>
        <v>0</v>
      </c>
      <c r="BI127" s="183">
        <f t="shared" si="8"/>
        <v>0</v>
      </c>
      <c r="BJ127" s="157" t="s">
        <v>22</v>
      </c>
      <c r="BK127" s="183">
        <f t="shared" si="9"/>
        <v>0</v>
      </c>
      <c r="BL127" s="157" t="s">
        <v>152</v>
      </c>
      <c r="BM127" s="157" t="s">
        <v>161</v>
      </c>
    </row>
    <row r="128" spans="2:65" s="159" customFormat="1" ht="25.5" customHeight="1">
      <c r="B128" s="56"/>
      <c r="C128" s="137" t="s">
        <v>162</v>
      </c>
      <c r="D128" s="137" t="s">
        <v>138</v>
      </c>
      <c r="E128" s="138" t="s">
        <v>163</v>
      </c>
      <c r="F128" s="139" t="s">
        <v>164</v>
      </c>
      <c r="G128" s="139"/>
      <c r="H128" s="139"/>
      <c r="I128" s="139"/>
      <c r="J128" s="140" t="s">
        <v>156</v>
      </c>
      <c r="K128" s="141">
        <v>142</v>
      </c>
      <c r="L128" s="194"/>
      <c r="M128" s="194"/>
      <c r="N128" s="142">
        <f t="shared" si="0"/>
        <v>0</v>
      </c>
      <c r="O128" s="142"/>
      <c r="P128" s="142"/>
      <c r="Q128" s="142"/>
      <c r="R128" s="61"/>
      <c r="T128" s="179" t="s">
        <v>5</v>
      </c>
      <c r="U128" s="180" t="s">
        <v>43</v>
      </c>
      <c r="V128" s="181">
        <v>0.42</v>
      </c>
      <c r="W128" s="181">
        <f t="shared" si="1"/>
        <v>59.64</v>
      </c>
      <c r="X128" s="181">
        <v>0</v>
      </c>
      <c r="Y128" s="181">
        <f t="shared" si="2"/>
        <v>0</v>
      </c>
      <c r="Z128" s="181">
        <v>0</v>
      </c>
      <c r="AA128" s="182">
        <f t="shared" si="3"/>
        <v>0</v>
      </c>
      <c r="AR128" s="157" t="s">
        <v>147</v>
      </c>
      <c r="AT128" s="157" t="s">
        <v>138</v>
      </c>
      <c r="AU128" s="157" t="s">
        <v>102</v>
      </c>
      <c r="AY128" s="157" t="s">
        <v>137</v>
      </c>
      <c r="BE128" s="183">
        <f t="shared" si="4"/>
        <v>0</v>
      </c>
      <c r="BF128" s="183">
        <f t="shared" si="5"/>
        <v>0</v>
      </c>
      <c r="BG128" s="183">
        <f t="shared" si="6"/>
        <v>0</v>
      </c>
      <c r="BH128" s="183">
        <f t="shared" si="7"/>
        <v>0</v>
      </c>
      <c r="BI128" s="183">
        <f t="shared" si="8"/>
        <v>0</v>
      </c>
      <c r="BJ128" s="157" t="s">
        <v>22</v>
      </c>
      <c r="BK128" s="183">
        <f t="shared" si="9"/>
        <v>0</v>
      </c>
      <c r="BL128" s="157" t="s">
        <v>147</v>
      </c>
      <c r="BM128" s="157" t="s">
        <v>165</v>
      </c>
    </row>
    <row r="129" spans="2:65" s="159" customFormat="1" ht="25.5" customHeight="1">
      <c r="B129" s="56"/>
      <c r="C129" s="145" t="s">
        <v>166</v>
      </c>
      <c r="D129" s="145" t="s">
        <v>149</v>
      </c>
      <c r="E129" s="146" t="s">
        <v>167</v>
      </c>
      <c r="F129" s="147" t="s">
        <v>168</v>
      </c>
      <c r="G129" s="147"/>
      <c r="H129" s="147"/>
      <c r="I129" s="147"/>
      <c r="J129" s="148" t="s">
        <v>156</v>
      </c>
      <c r="K129" s="149">
        <v>5</v>
      </c>
      <c r="L129" s="195"/>
      <c r="M129" s="195"/>
      <c r="N129" s="150">
        <f t="shared" si="0"/>
        <v>0</v>
      </c>
      <c r="O129" s="142"/>
      <c r="P129" s="142"/>
      <c r="Q129" s="142"/>
      <c r="R129" s="61"/>
      <c r="T129" s="179" t="s">
        <v>5</v>
      </c>
      <c r="U129" s="180" t="s">
        <v>43</v>
      </c>
      <c r="V129" s="181">
        <v>0</v>
      </c>
      <c r="W129" s="181">
        <f t="shared" si="1"/>
        <v>0</v>
      </c>
      <c r="X129" s="181">
        <v>6.0000000000000002E-5</v>
      </c>
      <c r="Y129" s="181">
        <f t="shared" si="2"/>
        <v>3.0000000000000003E-4</v>
      </c>
      <c r="Z129" s="181">
        <v>0</v>
      </c>
      <c r="AA129" s="182">
        <f t="shared" si="3"/>
        <v>0</v>
      </c>
      <c r="AR129" s="157" t="s">
        <v>152</v>
      </c>
      <c r="AT129" s="157" t="s">
        <v>149</v>
      </c>
      <c r="AU129" s="157" t="s">
        <v>102</v>
      </c>
      <c r="AY129" s="157" t="s">
        <v>137</v>
      </c>
      <c r="BE129" s="183">
        <f t="shared" si="4"/>
        <v>0</v>
      </c>
      <c r="BF129" s="183">
        <f t="shared" si="5"/>
        <v>0</v>
      </c>
      <c r="BG129" s="183">
        <f t="shared" si="6"/>
        <v>0</v>
      </c>
      <c r="BH129" s="183">
        <f t="shared" si="7"/>
        <v>0</v>
      </c>
      <c r="BI129" s="183">
        <f t="shared" si="8"/>
        <v>0</v>
      </c>
      <c r="BJ129" s="157" t="s">
        <v>22</v>
      </c>
      <c r="BK129" s="183">
        <f t="shared" si="9"/>
        <v>0</v>
      </c>
      <c r="BL129" s="157" t="s">
        <v>152</v>
      </c>
      <c r="BM129" s="157" t="s">
        <v>169</v>
      </c>
    </row>
    <row r="130" spans="2:65" s="159" customFormat="1" ht="25.5" customHeight="1">
      <c r="B130" s="56"/>
      <c r="C130" s="145" t="s">
        <v>170</v>
      </c>
      <c r="D130" s="145" t="s">
        <v>149</v>
      </c>
      <c r="E130" s="146" t="s">
        <v>171</v>
      </c>
      <c r="F130" s="147" t="s">
        <v>172</v>
      </c>
      <c r="G130" s="147"/>
      <c r="H130" s="147"/>
      <c r="I130" s="147"/>
      <c r="J130" s="148" t="s">
        <v>156</v>
      </c>
      <c r="K130" s="149">
        <v>98</v>
      </c>
      <c r="L130" s="195"/>
      <c r="M130" s="195"/>
      <c r="N130" s="150">
        <f t="shared" si="0"/>
        <v>0</v>
      </c>
      <c r="O130" s="142"/>
      <c r="P130" s="142"/>
      <c r="Q130" s="142"/>
      <c r="R130" s="61"/>
      <c r="T130" s="179" t="s">
        <v>5</v>
      </c>
      <c r="U130" s="180" t="s">
        <v>43</v>
      </c>
      <c r="V130" s="181">
        <v>0</v>
      </c>
      <c r="W130" s="181">
        <f t="shared" si="1"/>
        <v>0</v>
      </c>
      <c r="X130" s="181">
        <v>6.0000000000000002E-5</v>
      </c>
      <c r="Y130" s="181">
        <f t="shared" si="2"/>
        <v>5.8799999999999998E-3</v>
      </c>
      <c r="Z130" s="181">
        <v>0</v>
      </c>
      <c r="AA130" s="182">
        <f t="shared" si="3"/>
        <v>0</v>
      </c>
      <c r="AR130" s="157" t="s">
        <v>152</v>
      </c>
      <c r="AT130" s="157" t="s">
        <v>149</v>
      </c>
      <c r="AU130" s="157" t="s">
        <v>102</v>
      </c>
      <c r="AY130" s="157" t="s">
        <v>137</v>
      </c>
      <c r="BE130" s="183">
        <f t="shared" si="4"/>
        <v>0</v>
      </c>
      <c r="BF130" s="183">
        <f t="shared" si="5"/>
        <v>0</v>
      </c>
      <c r="BG130" s="183">
        <f t="shared" si="6"/>
        <v>0</v>
      </c>
      <c r="BH130" s="183">
        <f t="shared" si="7"/>
        <v>0</v>
      </c>
      <c r="BI130" s="183">
        <f t="shared" si="8"/>
        <v>0</v>
      </c>
      <c r="BJ130" s="157" t="s">
        <v>22</v>
      </c>
      <c r="BK130" s="183">
        <f t="shared" si="9"/>
        <v>0</v>
      </c>
      <c r="BL130" s="157" t="s">
        <v>152</v>
      </c>
      <c r="BM130" s="157" t="s">
        <v>173</v>
      </c>
    </row>
    <row r="131" spans="2:65" s="159" customFormat="1" ht="25.5" customHeight="1">
      <c r="B131" s="56"/>
      <c r="C131" s="145" t="s">
        <v>174</v>
      </c>
      <c r="D131" s="145" t="s">
        <v>149</v>
      </c>
      <c r="E131" s="146" t="s">
        <v>175</v>
      </c>
      <c r="F131" s="147" t="s">
        <v>176</v>
      </c>
      <c r="G131" s="147"/>
      <c r="H131" s="147"/>
      <c r="I131" s="147"/>
      <c r="J131" s="148" t="s">
        <v>156</v>
      </c>
      <c r="K131" s="149">
        <v>12</v>
      </c>
      <c r="L131" s="195"/>
      <c r="M131" s="195"/>
      <c r="N131" s="150">
        <f t="shared" si="0"/>
        <v>0</v>
      </c>
      <c r="O131" s="142"/>
      <c r="P131" s="142"/>
      <c r="Q131" s="142"/>
      <c r="R131" s="61"/>
      <c r="T131" s="179" t="s">
        <v>5</v>
      </c>
      <c r="U131" s="180" t="s">
        <v>43</v>
      </c>
      <c r="V131" s="181">
        <v>0</v>
      </c>
      <c r="W131" s="181">
        <f t="shared" si="1"/>
        <v>0</v>
      </c>
      <c r="X131" s="181">
        <v>6.0000000000000002E-5</v>
      </c>
      <c r="Y131" s="181">
        <f t="shared" si="2"/>
        <v>7.2000000000000005E-4</v>
      </c>
      <c r="Z131" s="181">
        <v>0</v>
      </c>
      <c r="AA131" s="182">
        <f t="shared" si="3"/>
        <v>0</v>
      </c>
      <c r="AR131" s="157" t="s">
        <v>152</v>
      </c>
      <c r="AT131" s="157" t="s">
        <v>149</v>
      </c>
      <c r="AU131" s="157" t="s">
        <v>102</v>
      </c>
      <c r="AY131" s="157" t="s">
        <v>137</v>
      </c>
      <c r="BE131" s="183">
        <f t="shared" si="4"/>
        <v>0</v>
      </c>
      <c r="BF131" s="183">
        <f t="shared" si="5"/>
        <v>0</v>
      </c>
      <c r="BG131" s="183">
        <f t="shared" si="6"/>
        <v>0</v>
      </c>
      <c r="BH131" s="183">
        <f t="shared" si="7"/>
        <v>0</v>
      </c>
      <c r="BI131" s="183">
        <f t="shared" si="8"/>
        <v>0</v>
      </c>
      <c r="BJ131" s="157" t="s">
        <v>22</v>
      </c>
      <c r="BK131" s="183">
        <f t="shared" si="9"/>
        <v>0</v>
      </c>
      <c r="BL131" s="157" t="s">
        <v>152</v>
      </c>
      <c r="BM131" s="157" t="s">
        <v>177</v>
      </c>
    </row>
    <row r="132" spans="2:65" s="159" customFormat="1" ht="25.5" customHeight="1">
      <c r="B132" s="56"/>
      <c r="C132" s="145" t="s">
        <v>27</v>
      </c>
      <c r="D132" s="145" t="s">
        <v>149</v>
      </c>
      <c r="E132" s="146" t="s">
        <v>178</v>
      </c>
      <c r="F132" s="147" t="s">
        <v>179</v>
      </c>
      <c r="G132" s="147"/>
      <c r="H132" s="147"/>
      <c r="I132" s="147"/>
      <c r="J132" s="148" t="s">
        <v>156</v>
      </c>
      <c r="K132" s="149">
        <v>3</v>
      </c>
      <c r="L132" s="195"/>
      <c r="M132" s="195"/>
      <c r="N132" s="150">
        <f t="shared" si="0"/>
        <v>0</v>
      </c>
      <c r="O132" s="142"/>
      <c r="P132" s="142"/>
      <c r="Q132" s="142"/>
      <c r="R132" s="61"/>
      <c r="T132" s="179" t="s">
        <v>5</v>
      </c>
      <c r="U132" s="180" t="s">
        <v>43</v>
      </c>
      <c r="V132" s="181">
        <v>0</v>
      </c>
      <c r="W132" s="181">
        <f t="shared" si="1"/>
        <v>0</v>
      </c>
      <c r="X132" s="181">
        <v>6.0000000000000002E-5</v>
      </c>
      <c r="Y132" s="181">
        <f t="shared" si="2"/>
        <v>1.8000000000000001E-4</v>
      </c>
      <c r="Z132" s="181">
        <v>0</v>
      </c>
      <c r="AA132" s="182">
        <f t="shared" si="3"/>
        <v>0</v>
      </c>
      <c r="AR132" s="157" t="s">
        <v>152</v>
      </c>
      <c r="AT132" s="157" t="s">
        <v>149</v>
      </c>
      <c r="AU132" s="157" t="s">
        <v>102</v>
      </c>
      <c r="AY132" s="157" t="s">
        <v>137</v>
      </c>
      <c r="BE132" s="183">
        <f t="shared" si="4"/>
        <v>0</v>
      </c>
      <c r="BF132" s="183">
        <f t="shared" si="5"/>
        <v>0</v>
      </c>
      <c r="BG132" s="183">
        <f t="shared" si="6"/>
        <v>0</v>
      </c>
      <c r="BH132" s="183">
        <f t="shared" si="7"/>
        <v>0</v>
      </c>
      <c r="BI132" s="183">
        <f t="shared" si="8"/>
        <v>0</v>
      </c>
      <c r="BJ132" s="157" t="s">
        <v>22</v>
      </c>
      <c r="BK132" s="183">
        <f t="shared" si="9"/>
        <v>0</v>
      </c>
      <c r="BL132" s="157" t="s">
        <v>152</v>
      </c>
      <c r="BM132" s="157" t="s">
        <v>180</v>
      </c>
    </row>
    <row r="133" spans="2:65" s="159" customFormat="1" ht="25.5" customHeight="1">
      <c r="B133" s="56"/>
      <c r="C133" s="137" t="s">
        <v>181</v>
      </c>
      <c r="D133" s="137" t="s">
        <v>138</v>
      </c>
      <c r="E133" s="138" t="s">
        <v>182</v>
      </c>
      <c r="F133" s="139" t="s">
        <v>183</v>
      </c>
      <c r="G133" s="139"/>
      <c r="H133" s="139"/>
      <c r="I133" s="139"/>
      <c r="J133" s="140" t="s">
        <v>156</v>
      </c>
      <c r="K133" s="141">
        <v>4</v>
      </c>
      <c r="L133" s="194"/>
      <c r="M133" s="194"/>
      <c r="N133" s="142">
        <f t="shared" si="0"/>
        <v>0</v>
      </c>
      <c r="O133" s="142"/>
      <c r="P133" s="142"/>
      <c r="Q133" s="142"/>
      <c r="R133" s="61"/>
      <c r="T133" s="179" t="s">
        <v>5</v>
      </c>
      <c r="U133" s="180" t="s">
        <v>43</v>
      </c>
      <c r="V133" s="181">
        <v>1.2999999999999999E-2</v>
      </c>
      <c r="W133" s="181">
        <f t="shared" si="1"/>
        <v>5.1999999999999998E-2</v>
      </c>
      <c r="X133" s="181">
        <v>0</v>
      </c>
      <c r="Y133" s="181">
        <f t="shared" si="2"/>
        <v>0</v>
      </c>
      <c r="Z133" s="181">
        <v>0</v>
      </c>
      <c r="AA133" s="182">
        <f t="shared" si="3"/>
        <v>0</v>
      </c>
      <c r="AR133" s="157" t="s">
        <v>147</v>
      </c>
      <c r="AT133" s="157" t="s">
        <v>138</v>
      </c>
      <c r="AU133" s="157" t="s">
        <v>102</v>
      </c>
      <c r="AY133" s="157" t="s">
        <v>137</v>
      </c>
      <c r="BE133" s="183">
        <f t="shared" si="4"/>
        <v>0</v>
      </c>
      <c r="BF133" s="183">
        <f t="shared" si="5"/>
        <v>0</v>
      </c>
      <c r="BG133" s="183">
        <f t="shared" si="6"/>
        <v>0</v>
      </c>
      <c r="BH133" s="183">
        <f t="shared" si="7"/>
        <v>0</v>
      </c>
      <c r="BI133" s="183">
        <f t="shared" si="8"/>
        <v>0</v>
      </c>
      <c r="BJ133" s="157" t="s">
        <v>22</v>
      </c>
      <c r="BK133" s="183">
        <f t="shared" si="9"/>
        <v>0</v>
      </c>
      <c r="BL133" s="157" t="s">
        <v>147</v>
      </c>
      <c r="BM133" s="157" t="s">
        <v>184</v>
      </c>
    </row>
    <row r="134" spans="2:65" s="159" customFormat="1" ht="38.25" customHeight="1">
      <c r="B134" s="56"/>
      <c r="C134" s="137" t="s">
        <v>185</v>
      </c>
      <c r="D134" s="137" t="s">
        <v>138</v>
      </c>
      <c r="E134" s="138" t="s">
        <v>186</v>
      </c>
      <c r="F134" s="139" t="s">
        <v>187</v>
      </c>
      <c r="G134" s="139"/>
      <c r="H134" s="139"/>
      <c r="I134" s="139"/>
      <c r="J134" s="140" t="s">
        <v>156</v>
      </c>
      <c r="K134" s="141">
        <v>546</v>
      </c>
      <c r="L134" s="194"/>
      <c r="M134" s="194"/>
      <c r="N134" s="142">
        <f t="shared" si="0"/>
        <v>0</v>
      </c>
      <c r="O134" s="142"/>
      <c r="P134" s="142"/>
      <c r="Q134" s="142"/>
      <c r="R134" s="61"/>
      <c r="T134" s="179" t="s">
        <v>5</v>
      </c>
      <c r="U134" s="180" t="s">
        <v>43</v>
      </c>
      <c r="V134" s="181">
        <v>5.0999999999999997E-2</v>
      </c>
      <c r="W134" s="181">
        <f t="shared" si="1"/>
        <v>27.845999999999997</v>
      </c>
      <c r="X134" s="181">
        <v>0</v>
      </c>
      <c r="Y134" s="181">
        <f t="shared" si="2"/>
        <v>0</v>
      </c>
      <c r="Z134" s="181">
        <v>0</v>
      </c>
      <c r="AA134" s="182">
        <f t="shared" si="3"/>
        <v>0</v>
      </c>
      <c r="AR134" s="157" t="s">
        <v>147</v>
      </c>
      <c r="AT134" s="157" t="s">
        <v>138</v>
      </c>
      <c r="AU134" s="157" t="s">
        <v>102</v>
      </c>
      <c r="AY134" s="157" t="s">
        <v>137</v>
      </c>
      <c r="BE134" s="183">
        <f t="shared" si="4"/>
        <v>0</v>
      </c>
      <c r="BF134" s="183">
        <f t="shared" si="5"/>
        <v>0</v>
      </c>
      <c r="BG134" s="183">
        <f t="shared" si="6"/>
        <v>0</v>
      </c>
      <c r="BH134" s="183">
        <f t="shared" si="7"/>
        <v>0</v>
      </c>
      <c r="BI134" s="183">
        <f t="shared" si="8"/>
        <v>0</v>
      </c>
      <c r="BJ134" s="157" t="s">
        <v>22</v>
      </c>
      <c r="BK134" s="183">
        <f t="shared" si="9"/>
        <v>0</v>
      </c>
      <c r="BL134" s="157" t="s">
        <v>147</v>
      </c>
      <c r="BM134" s="157" t="s">
        <v>188</v>
      </c>
    </row>
    <row r="135" spans="2:65" s="159" customFormat="1" ht="38.25" customHeight="1">
      <c r="B135" s="56"/>
      <c r="C135" s="137" t="s">
        <v>189</v>
      </c>
      <c r="D135" s="137" t="s">
        <v>138</v>
      </c>
      <c r="E135" s="138" t="s">
        <v>190</v>
      </c>
      <c r="F135" s="139" t="s">
        <v>191</v>
      </c>
      <c r="G135" s="139"/>
      <c r="H135" s="139"/>
      <c r="I135" s="139"/>
      <c r="J135" s="140" t="s">
        <v>156</v>
      </c>
      <c r="K135" s="141">
        <v>1</v>
      </c>
      <c r="L135" s="194"/>
      <c r="M135" s="194"/>
      <c r="N135" s="142">
        <f t="shared" si="0"/>
        <v>0</v>
      </c>
      <c r="O135" s="142"/>
      <c r="P135" s="142"/>
      <c r="Q135" s="142"/>
      <c r="R135" s="61"/>
      <c r="T135" s="179" t="s">
        <v>5</v>
      </c>
      <c r="U135" s="180" t="s">
        <v>43</v>
      </c>
      <c r="V135" s="181">
        <v>5.7430000000000003</v>
      </c>
      <c r="W135" s="181">
        <f t="shared" si="1"/>
        <v>5.7430000000000003</v>
      </c>
      <c r="X135" s="181">
        <v>0</v>
      </c>
      <c r="Y135" s="181">
        <f t="shared" si="2"/>
        <v>0</v>
      </c>
      <c r="Z135" s="181">
        <v>0</v>
      </c>
      <c r="AA135" s="182">
        <f t="shared" si="3"/>
        <v>0</v>
      </c>
      <c r="AR135" s="157" t="s">
        <v>147</v>
      </c>
      <c r="AT135" s="157" t="s">
        <v>138</v>
      </c>
      <c r="AU135" s="157" t="s">
        <v>102</v>
      </c>
      <c r="AY135" s="157" t="s">
        <v>137</v>
      </c>
      <c r="BE135" s="183">
        <f t="shared" si="4"/>
        <v>0</v>
      </c>
      <c r="BF135" s="183">
        <f t="shared" si="5"/>
        <v>0</v>
      </c>
      <c r="BG135" s="183">
        <f t="shared" si="6"/>
        <v>0</v>
      </c>
      <c r="BH135" s="183">
        <f t="shared" si="7"/>
        <v>0</v>
      </c>
      <c r="BI135" s="183">
        <f t="shared" si="8"/>
        <v>0</v>
      </c>
      <c r="BJ135" s="157" t="s">
        <v>22</v>
      </c>
      <c r="BK135" s="183">
        <f t="shared" si="9"/>
        <v>0</v>
      </c>
      <c r="BL135" s="157" t="s">
        <v>147</v>
      </c>
      <c r="BM135" s="157" t="s">
        <v>192</v>
      </c>
    </row>
    <row r="136" spans="2:65" s="159" customFormat="1" ht="25.5" customHeight="1">
      <c r="B136" s="56"/>
      <c r="C136" s="145" t="s">
        <v>193</v>
      </c>
      <c r="D136" s="145" t="s">
        <v>149</v>
      </c>
      <c r="E136" s="146" t="s">
        <v>194</v>
      </c>
      <c r="F136" s="147" t="s">
        <v>195</v>
      </c>
      <c r="G136" s="147"/>
      <c r="H136" s="147"/>
      <c r="I136" s="147"/>
      <c r="J136" s="148" t="s">
        <v>156</v>
      </c>
      <c r="K136" s="149">
        <v>1</v>
      </c>
      <c r="L136" s="195"/>
      <c r="M136" s="195"/>
      <c r="N136" s="150">
        <f t="shared" si="0"/>
        <v>0</v>
      </c>
      <c r="O136" s="142"/>
      <c r="P136" s="142"/>
      <c r="Q136" s="142"/>
      <c r="R136" s="61"/>
      <c r="T136" s="179" t="s">
        <v>5</v>
      </c>
      <c r="U136" s="180" t="s">
        <v>43</v>
      </c>
      <c r="V136" s="181">
        <v>0</v>
      </c>
      <c r="W136" s="181">
        <f t="shared" si="1"/>
        <v>0</v>
      </c>
      <c r="X136" s="181">
        <v>8.0999999999999996E-3</v>
      </c>
      <c r="Y136" s="181">
        <f t="shared" si="2"/>
        <v>8.0999999999999996E-3</v>
      </c>
      <c r="Z136" s="181">
        <v>0</v>
      </c>
      <c r="AA136" s="182">
        <f t="shared" si="3"/>
        <v>0</v>
      </c>
      <c r="AR136" s="157" t="s">
        <v>152</v>
      </c>
      <c r="AT136" s="157" t="s">
        <v>149</v>
      </c>
      <c r="AU136" s="157" t="s">
        <v>102</v>
      </c>
      <c r="AY136" s="157" t="s">
        <v>137</v>
      </c>
      <c r="BE136" s="183">
        <f t="shared" si="4"/>
        <v>0</v>
      </c>
      <c r="BF136" s="183">
        <f t="shared" si="5"/>
        <v>0</v>
      </c>
      <c r="BG136" s="183">
        <f t="shared" si="6"/>
        <v>0</v>
      </c>
      <c r="BH136" s="183">
        <f t="shared" si="7"/>
        <v>0</v>
      </c>
      <c r="BI136" s="183">
        <f t="shared" si="8"/>
        <v>0</v>
      </c>
      <c r="BJ136" s="157" t="s">
        <v>22</v>
      </c>
      <c r="BK136" s="183">
        <f t="shared" si="9"/>
        <v>0</v>
      </c>
      <c r="BL136" s="157" t="s">
        <v>152</v>
      </c>
      <c r="BM136" s="157" t="s">
        <v>196</v>
      </c>
    </row>
    <row r="137" spans="2:65" s="159" customFormat="1" ht="25.5" customHeight="1">
      <c r="B137" s="56"/>
      <c r="C137" s="137" t="s">
        <v>11</v>
      </c>
      <c r="D137" s="137" t="s">
        <v>138</v>
      </c>
      <c r="E137" s="138" t="s">
        <v>197</v>
      </c>
      <c r="F137" s="139" t="s">
        <v>198</v>
      </c>
      <c r="G137" s="139"/>
      <c r="H137" s="139"/>
      <c r="I137" s="139"/>
      <c r="J137" s="140" t="s">
        <v>156</v>
      </c>
      <c r="K137" s="141">
        <v>1</v>
      </c>
      <c r="L137" s="194"/>
      <c r="M137" s="194"/>
      <c r="N137" s="142">
        <f t="shared" si="0"/>
        <v>0</v>
      </c>
      <c r="O137" s="142"/>
      <c r="P137" s="142"/>
      <c r="Q137" s="142"/>
      <c r="R137" s="61"/>
      <c r="T137" s="179" t="s">
        <v>5</v>
      </c>
      <c r="U137" s="180" t="s">
        <v>43</v>
      </c>
      <c r="V137" s="181">
        <v>0.50600000000000001</v>
      </c>
      <c r="W137" s="181">
        <f t="shared" si="1"/>
        <v>0.50600000000000001</v>
      </c>
      <c r="X137" s="181">
        <v>0</v>
      </c>
      <c r="Y137" s="181">
        <f t="shared" si="2"/>
        <v>0</v>
      </c>
      <c r="Z137" s="181">
        <v>0</v>
      </c>
      <c r="AA137" s="182">
        <f t="shared" si="3"/>
        <v>0</v>
      </c>
      <c r="AR137" s="157" t="s">
        <v>147</v>
      </c>
      <c r="AT137" s="157" t="s">
        <v>138</v>
      </c>
      <c r="AU137" s="157" t="s">
        <v>102</v>
      </c>
      <c r="AY137" s="157" t="s">
        <v>137</v>
      </c>
      <c r="BE137" s="183">
        <f t="shared" si="4"/>
        <v>0</v>
      </c>
      <c r="BF137" s="183">
        <f t="shared" si="5"/>
        <v>0</v>
      </c>
      <c r="BG137" s="183">
        <f t="shared" si="6"/>
        <v>0</v>
      </c>
      <c r="BH137" s="183">
        <f t="shared" si="7"/>
        <v>0</v>
      </c>
      <c r="BI137" s="183">
        <f t="shared" si="8"/>
        <v>0</v>
      </c>
      <c r="BJ137" s="157" t="s">
        <v>22</v>
      </c>
      <c r="BK137" s="183">
        <f t="shared" si="9"/>
        <v>0</v>
      </c>
      <c r="BL137" s="157" t="s">
        <v>147</v>
      </c>
      <c r="BM137" s="157" t="s">
        <v>199</v>
      </c>
    </row>
    <row r="138" spans="2:65" s="159" customFormat="1" ht="38.25" customHeight="1">
      <c r="B138" s="56"/>
      <c r="C138" s="145" t="s">
        <v>200</v>
      </c>
      <c r="D138" s="145" t="s">
        <v>149</v>
      </c>
      <c r="E138" s="146" t="s">
        <v>201</v>
      </c>
      <c r="F138" s="147" t="s">
        <v>202</v>
      </c>
      <c r="G138" s="147"/>
      <c r="H138" s="147"/>
      <c r="I138" s="147"/>
      <c r="J138" s="148" t="s">
        <v>156</v>
      </c>
      <c r="K138" s="149">
        <v>1</v>
      </c>
      <c r="L138" s="195"/>
      <c r="M138" s="195"/>
      <c r="N138" s="150">
        <f t="shared" si="0"/>
        <v>0</v>
      </c>
      <c r="O138" s="142"/>
      <c r="P138" s="142"/>
      <c r="Q138" s="142"/>
      <c r="R138" s="61"/>
      <c r="T138" s="179" t="s">
        <v>5</v>
      </c>
      <c r="U138" s="180" t="s">
        <v>43</v>
      </c>
      <c r="V138" s="181">
        <v>0</v>
      </c>
      <c r="W138" s="181">
        <f t="shared" si="1"/>
        <v>0</v>
      </c>
      <c r="X138" s="181">
        <v>3.0100000000000001E-3</v>
      </c>
      <c r="Y138" s="181">
        <f t="shared" si="2"/>
        <v>3.0100000000000001E-3</v>
      </c>
      <c r="Z138" s="181">
        <v>0</v>
      </c>
      <c r="AA138" s="182">
        <f t="shared" si="3"/>
        <v>0</v>
      </c>
      <c r="AR138" s="157" t="s">
        <v>152</v>
      </c>
      <c r="AT138" s="157" t="s">
        <v>149</v>
      </c>
      <c r="AU138" s="157" t="s">
        <v>102</v>
      </c>
      <c r="AY138" s="157" t="s">
        <v>137</v>
      </c>
      <c r="BE138" s="183">
        <f t="shared" si="4"/>
        <v>0</v>
      </c>
      <c r="BF138" s="183">
        <f t="shared" si="5"/>
        <v>0</v>
      </c>
      <c r="BG138" s="183">
        <f t="shared" si="6"/>
        <v>0</v>
      </c>
      <c r="BH138" s="183">
        <f t="shared" si="7"/>
        <v>0</v>
      </c>
      <c r="BI138" s="183">
        <f t="shared" si="8"/>
        <v>0</v>
      </c>
      <c r="BJ138" s="157" t="s">
        <v>22</v>
      </c>
      <c r="BK138" s="183">
        <f t="shared" si="9"/>
        <v>0</v>
      </c>
      <c r="BL138" s="157" t="s">
        <v>152</v>
      </c>
      <c r="BM138" s="157" t="s">
        <v>203</v>
      </c>
    </row>
    <row r="139" spans="2:65" s="159" customFormat="1" ht="25.5" customHeight="1">
      <c r="B139" s="56"/>
      <c r="C139" s="137" t="s">
        <v>204</v>
      </c>
      <c r="D139" s="137" t="s">
        <v>138</v>
      </c>
      <c r="E139" s="138" t="s">
        <v>205</v>
      </c>
      <c r="F139" s="139" t="s">
        <v>206</v>
      </c>
      <c r="G139" s="139"/>
      <c r="H139" s="139"/>
      <c r="I139" s="139"/>
      <c r="J139" s="140" t="s">
        <v>156</v>
      </c>
      <c r="K139" s="141">
        <v>5</v>
      </c>
      <c r="L139" s="194"/>
      <c r="M139" s="194"/>
      <c r="N139" s="142">
        <f t="shared" si="0"/>
        <v>0</v>
      </c>
      <c r="O139" s="142"/>
      <c r="P139" s="142"/>
      <c r="Q139" s="142"/>
      <c r="R139" s="61"/>
      <c r="T139" s="179" t="s">
        <v>5</v>
      </c>
      <c r="U139" s="180" t="s">
        <v>43</v>
      </c>
      <c r="V139" s="181">
        <v>0.30599999999999999</v>
      </c>
      <c r="W139" s="181">
        <f t="shared" si="1"/>
        <v>1.53</v>
      </c>
      <c r="X139" s="181">
        <v>0</v>
      </c>
      <c r="Y139" s="181">
        <f t="shared" si="2"/>
        <v>0</v>
      </c>
      <c r="Z139" s="181">
        <v>0</v>
      </c>
      <c r="AA139" s="182">
        <f t="shared" si="3"/>
        <v>0</v>
      </c>
      <c r="AR139" s="157" t="s">
        <v>147</v>
      </c>
      <c r="AT139" s="157" t="s">
        <v>138</v>
      </c>
      <c r="AU139" s="157" t="s">
        <v>102</v>
      </c>
      <c r="AY139" s="157" t="s">
        <v>137</v>
      </c>
      <c r="BE139" s="183">
        <f t="shared" si="4"/>
        <v>0</v>
      </c>
      <c r="BF139" s="183">
        <f t="shared" si="5"/>
        <v>0</v>
      </c>
      <c r="BG139" s="183">
        <f t="shared" si="6"/>
        <v>0</v>
      </c>
      <c r="BH139" s="183">
        <f t="shared" si="7"/>
        <v>0</v>
      </c>
      <c r="BI139" s="183">
        <f t="shared" si="8"/>
        <v>0</v>
      </c>
      <c r="BJ139" s="157" t="s">
        <v>22</v>
      </c>
      <c r="BK139" s="183">
        <f t="shared" si="9"/>
        <v>0</v>
      </c>
      <c r="BL139" s="157" t="s">
        <v>147</v>
      </c>
      <c r="BM139" s="157" t="s">
        <v>207</v>
      </c>
    </row>
    <row r="140" spans="2:65" s="159" customFormat="1" ht="25.5" customHeight="1">
      <c r="B140" s="56"/>
      <c r="C140" s="145" t="s">
        <v>208</v>
      </c>
      <c r="D140" s="145" t="s">
        <v>149</v>
      </c>
      <c r="E140" s="146" t="s">
        <v>209</v>
      </c>
      <c r="F140" s="147" t="s">
        <v>210</v>
      </c>
      <c r="G140" s="147"/>
      <c r="H140" s="147"/>
      <c r="I140" s="147"/>
      <c r="J140" s="148" t="s">
        <v>156</v>
      </c>
      <c r="K140" s="149">
        <v>2</v>
      </c>
      <c r="L140" s="195"/>
      <c r="M140" s="195"/>
      <c r="N140" s="150">
        <f t="shared" si="0"/>
        <v>0</v>
      </c>
      <c r="O140" s="142"/>
      <c r="P140" s="142"/>
      <c r="Q140" s="142"/>
      <c r="R140" s="61"/>
      <c r="T140" s="179" t="s">
        <v>5</v>
      </c>
      <c r="U140" s="180" t="s">
        <v>43</v>
      </c>
      <c r="V140" s="181">
        <v>0</v>
      </c>
      <c r="W140" s="181">
        <f t="shared" si="1"/>
        <v>0</v>
      </c>
      <c r="X140" s="181">
        <v>0</v>
      </c>
      <c r="Y140" s="181">
        <f t="shared" si="2"/>
        <v>0</v>
      </c>
      <c r="Z140" s="181">
        <v>0</v>
      </c>
      <c r="AA140" s="182">
        <f t="shared" si="3"/>
        <v>0</v>
      </c>
      <c r="AR140" s="157" t="s">
        <v>152</v>
      </c>
      <c r="AT140" s="157" t="s">
        <v>149</v>
      </c>
      <c r="AU140" s="157" t="s">
        <v>102</v>
      </c>
      <c r="AY140" s="157" t="s">
        <v>137</v>
      </c>
      <c r="BE140" s="183">
        <f t="shared" si="4"/>
        <v>0</v>
      </c>
      <c r="BF140" s="183">
        <f t="shared" si="5"/>
        <v>0</v>
      </c>
      <c r="BG140" s="183">
        <f t="shared" si="6"/>
        <v>0</v>
      </c>
      <c r="BH140" s="183">
        <f t="shared" si="7"/>
        <v>0</v>
      </c>
      <c r="BI140" s="183">
        <f t="shared" si="8"/>
        <v>0</v>
      </c>
      <c r="BJ140" s="157" t="s">
        <v>22</v>
      </c>
      <c r="BK140" s="183">
        <f t="shared" si="9"/>
        <v>0</v>
      </c>
      <c r="BL140" s="157" t="s">
        <v>152</v>
      </c>
      <c r="BM140" s="157" t="s">
        <v>211</v>
      </c>
    </row>
    <row r="141" spans="2:65" s="159" customFormat="1" ht="16.5" customHeight="1">
      <c r="B141" s="56"/>
      <c r="C141" s="145" t="s">
        <v>212</v>
      </c>
      <c r="D141" s="145" t="s">
        <v>149</v>
      </c>
      <c r="E141" s="146" t="s">
        <v>213</v>
      </c>
      <c r="F141" s="147" t="s">
        <v>214</v>
      </c>
      <c r="G141" s="147"/>
      <c r="H141" s="147"/>
      <c r="I141" s="147"/>
      <c r="J141" s="148" t="s">
        <v>156</v>
      </c>
      <c r="K141" s="149">
        <v>3</v>
      </c>
      <c r="L141" s="195"/>
      <c r="M141" s="195"/>
      <c r="N141" s="150">
        <f t="shared" si="0"/>
        <v>0</v>
      </c>
      <c r="O141" s="142"/>
      <c r="P141" s="142"/>
      <c r="Q141" s="142"/>
      <c r="R141" s="61"/>
      <c r="T141" s="179" t="s">
        <v>5</v>
      </c>
      <c r="U141" s="180" t="s">
        <v>43</v>
      </c>
      <c r="V141" s="181">
        <v>0</v>
      </c>
      <c r="W141" s="181">
        <f t="shared" si="1"/>
        <v>0</v>
      </c>
      <c r="X141" s="181">
        <v>0</v>
      </c>
      <c r="Y141" s="181">
        <f t="shared" si="2"/>
        <v>0</v>
      </c>
      <c r="Z141" s="181">
        <v>0</v>
      </c>
      <c r="AA141" s="182">
        <f t="shared" si="3"/>
        <v>0</v>
      </c>
      <c r="AR141" s="157" t="s">
        <v>152</v>
      </c>
      <c r="AT141" s="157" t="s">
        <v>149</v>
      </c>
      <c r="AU141" s="157" t="s">
        <v>102</v>
      </c>
      <c r="AY141" s="157" t="s">
        <v>137</v>
      </c>
      <c r="BE141" s="183">
        <f t="shared" si="4"/>
        <v>0</v>
      </c>
      <c r="BF141" s="183">
        <f t="shared" si="5"/>
        <v>0</v>
      </c>
      <c r="BG141" s="183">
        <f t="shared" si="6"/>
        <v>0</v>
      </c>
      <c r="BH141" s="183">
        <f t="shared" si="7"/>
        <v>0</v>
      </c>
      <c r="BI141" s="183">
        <f t="shared" si="8"/>
        <v>0</v>
      </c>
      <c r="BJ141" s="157" t="s">
        <v>22</v>
      </c>
      <c r="BK141" s="183">
        <f t="shared" si="9"/>
        <v>0</v>
      </c>
      <c r="BL141" s="157" t="s">
        <v>152</v>
      </c>
      <c r="BM141" s="157" t="s">
        <v>215</v>
      </c>
    </row>
    <row r="142" spans="2:65" s="159" customFormat="1" ht="16.5" customHeight="1">
      <c r="B142" s="56"/>
      <c r="C142" s="137" t="s">
        <v>216</v>
      </c>
      <c r="D142" s="137" t="s">
        <v>138</v>
      </c>
      <c r="E142" s="138" t="s">
        <v>217</v>
      </c>
      <c r="F142" s="139" t="s">
        <v>218</v>
      </c>
      <c r="G142" s="139"/>
      <c r="H142" s="139"/>
      <c r="I142" s="139"/>
      <c r="J142" s="140" t="s">
        <v>156</v>
      </c>
      <c r="K142" s="141">
        <v>55</v>
      </c>
      <c r="L142" s="194"/>
      <c r="M142" s="194"/>
      <c r="N142" s="142">
        <f t="shared" si="0"/>
        <v>0</v>
      </c>
      <c r="O142" s="142"/>
      <c r="P142" s="142"/>
      <c r="Q142" s="142"/>
      <c r="R142" s="61"/>
      <c r="T142" s="179" t="s">
        <v>5</v>
      </c>
      <c r="U142" s="180" t="s">
        <v>43</v>
      </c>
      <c r="V142" s="181">
        <v>5.3999999999999999E-2</v>
      </c>
      <c r="W142" s="181">
        <f t="shared" si="1"/>
        <v>2.9699999999999998</v>
      </c>
      <c r="X142" s="181">
        <v>0</v>
      </c>
      <c r="Y142" s="181">
        <f t="shared" si="2"/>
        <v>0</v>
      </c>
      <c r="Z142" s="181">
        <v>0</v>
      </c>
      <c r="AA142" s="182">
        <f t="shared" si="3"/>
        <v>0</v>
      </c>
      <c r="AR142" s="157" t="s">
        <v>147</v>
      </c>
      <c r="AT142" s="157" t="s">
        <v>138</v>
      </c>
      <c r="AU142" s="157" t="s">
        <v>102</v>
      </c>
      <c r="AY142" s="157" t="s">
        <v>137</v>
      </c>
      <c r="BE142" s="183">
        <f t="shared" si="4"/>
        <v>0</v>
      </c>
      <c r="BF142" s="183">
        <f t="shared" si="5"/>
        <v>0</v>
      </c>
      <c r="BG142" s="183">
        <f t="shared" si="6"/>
        <v>0</v>
      </c>
      <c r="BH142" s="183">
        <f t="shared" si="7"/>
        <v>0</v>
      </c>
      <c r="BI142" s="183">
        <f t="shared" si="8"/>
        <v>0</v>
      </c>
      <c r="BJ142" s="157" t="s">
        <v>22</v>
      </c>
      <c r="BK142" s="183">
        <f t="shared" si="9"/>
        <v>0</v>
      </c>
      <c r="BL142" s="157" t="s">
        <v>147</v>
      </c>
      <c r="BM142" s="157" t="s">
        <v>219</v>
      </c>
    </row>
    <row r="143" spans="2:65" s="159" customFormat="1" ht="16.5" customHeight="1">
      <c r="B143" s="56"/>
      <c r="C143" s="145" t="s">
        <v>10</v>
      </c>
      <c r="D143" s="145" t="s">
        <v>149</v>
      </c>
      <c r="E143" s="146" t="s">
        <v>220</v>
      </c>
      <c r="F143" s="147" t="s">
        <v>221</v>
      </c>
      <c r="G143" s="147"/>
      <c r="H143" s="147"/>
      <c r="I143" s="147"/>
      <c r="J143" s="148" t="s">
        <v>156</v>
      </c>
      <c r="K143" s="149">
        <v>25</v>
      </c>
      <c r="L143" s="195"/>
      <c r="M143" s="195"/>
      <c r="N143" s="150">
        <f t="shared" si="0"/>
        <v>0</v>
      </c>
      <c r="O143" s="142"/>
      <c r="P143" s="142"/>
      <c r="Q143" s="142"/>
      <c r="R143" s="61"/>
      <c r="T143" s="179" t="s">
        <v>5</v>
      </c>
      <c r="U143" s="180" t="s">
        <v>43</v>
      </c>
      <c r="V143" s="181">
        <v>0</v>
      </c>
      <c r="W143" s="181">
        <f t="shared" si="1"/>
        <v>0</v>
      </c>
      <c r="X143" s="181">
        <v>0</v>
      </c>
      <c r="Y143" s="181">
        <f t="shared" si="2"/>
        <v>0</v>
      </c>
      <c r="Z143" s="181">
        <v>0</v>
      </c>
      <c r="AA143" s="182">
        <f t="shared" si="3"/>
        <v>0</v>
      </c>
      <c r="AR143" s="157" t="s">
        <v>152</v>
      </c>
      <c r="AT143" s="157" t="s">
        <v>149</v>
      </c>
      <c r="AU143" s="157" t="s">
        <v>102</v>
      </c>
      <c r="AY143" s="157" t="s">
        <v>137</v>
      </c>
      <c r="BE143" s="183">
        <f t="shared" si="4"/>
        <v>0</v>
      </c>
      <c r="BF143" s="183">
        <f t="shared" si="5"/>
        <v>0</v>
      </c>
      <c r="BG143" s="183">
        <f t="shared" si="6"/>
        <v>0</v>
      </c>
      <c r="BH143" s="183">
        <f t="shared" si="7"/>
        <v>0</v>
      </c>
      <c r="BI143" s="183">
        <f t="shared" si="8"/>
        <v>0</v>
      </c>
      <c r="BJ143" s="157" t="s">
        <v>22</v>
      </c>
      <c r="BK143" s="183">
        <f t="shared" si="9"/>
        <v>0</v>
      </c>
      <c r="BL143" s="157" t="s">
        <v>152</v>
      </c>
      <c r="BM143" s="157" t="s">
        <v>222</v>
      </c>
    </row>
    <row r="144" spans="2:65" s="159" customFormat="1" ht="25.5" customHeight="1">
      <c r="B144" s="56"/>
      <c r="C144" s="137" t="s">
        <v>223</v>
      </c>
      <c r="D144" s="137" t="s">
        <v>138</v>
      </c>
      <c r="E144" s="138" t="s">
        <v>224</v>
      </c>
      <c r="F144" s="139" t="s">
        <v>225</v>
      </c>
      <c r="G144" s="139"/>
      <c r="H144" s="139"/>
      <c r="I144" s="139"/>
      <c r="J144" s="140" t="s">
        <v>156</v>
      </c>
      <c r="K144" s="141">
        <v>24</v>
      </c>
      <c r="L144" s="194"/>
      <c r="M144" s="194"/>
      <c r="N144" s="142">
        <f t="shared" si="0"/>
        <v>0</v>
      </c>
      <c r="O144" s="142"/>
      <c r="P144" s="142"/>
      <c r="Q144" s="142"/>
      <c r="R144" s="61"/>
      <c r="T144" s="179" t="s">
        <v>5</v>
      </c>
      <c r="U144" s="180" t="s">
        <v>43</v>
      </c>
      <c r="V144" s="181">
        <v>0.40100000000000002</v>
      </c>
      <c r="W144" s="181">
        <f t="shared" si="1"/>
        <v>9.6240000000000006</v>
      </c>
      <c r="X144" s="181">
        <v>0</v>
      </c>
      <c r="Y144" s="181">
        <f t="shared" si="2"/>
        <v>0</v>
      </c>
      <c r="Z144" s="181">
        <v>0</v>
      </c>
      <c r="AA144" s="182">
        <f t="shared" si="3"/>
        <v>0</v>
      </c>
      <c r="AR144" s="157" t="s">
        <v>147</v>
      </c>
      <c r="AT144" s="157" t="s">
        <v>138</v>
      </c>
      <c r="AU144" s="157" t="s">
        <v>102</v>
      </c>
      <c r="AY144" s="157" t="s">
        <v>137</v>
      </c>
      <c r="BE144" s="183">
        <f t="shared" si="4"/>
        <v>0</v>
      </c>
      <c r="BF144" s="183">
        <f t="shared" si="5"/>
        <v>0</v>
      </c>
      <c r="BG144" s="183">
        <f t="shared" si="6"/>
        <v>0</v>
      </c>
      <c r="BH144" s="183">
        <f t="shared" si="7"/>
        <v>0</v>
      </c>
      <c r="BI144" s="183">
        <f t="shared" si="8"/>
        <v>0</v>
      </c>
      <c r="BJ144" s="157" t="s">
        <v>22</v>
      </c>
      <c r="BK144" s="183">
        <f t="shared" si="9"/>
        <v>0</v>
      </c>
      <c r="BL144" s="157" t="s">
        <v>147</v>
      </c>
      <c r="BM144" s="157" t="s">
        <v>226</v>
      </c>
    </row>
    <row r="145" spans="2:65" s="159" customFormat="1" ht="25.5" customHeight="1">
      <c r="B145" s="56"/>
      <c r="C145" s="137" t="s">
        <v>227</v>
      </c>
      <c r="D145" s="137" t="s">
        <v>138</v>
      </c>
      <c r="E145" s="138" t="s">
        <v>228</v>
      </c>
      <c r="F145" s="139" t="s">
        <v>229</v>
      </c>
      <c r="G145" s="139"/>
      <c r="H145" s="139"/>
      <c r="I145" s="139"/>
      <c r="J145" s="140" t="s">
        <v>156</v>
      </c>
      <c r="K145" s="141">
        <v>1</v>
      </c>
      <c r="L145" s="194"/>
      <c r="M145" s="194"/>
      <c r="N145" s="142">
        <f t="shared" si="0"/>
        <v>0</v>
      </c>
      <c r="O145" s="142"/>
      <c r="P145" s="142"/>
      <c r="Q145" s="142"/>
      <c r="R145" s="61"/>
      <c r="T145" s="179" t="s">
        <v>5</v>
      </c>
      <c r="U145" s="180" t="s">
        <v>43</v>
      </c>
      <c r="V145" s="181">
        <v>0.253</v>
      </c>
      <c r="W145" s="181">
        <f t="shared" si="1"/>
        <v>0.253</v>
      </c>
      <c r="X145" s="181">
        <v>0</v>
      </c>
      <c r="Y145" s="181">
        <f t="shared" si="2"/>
        <v>0</v>
      </c>
      <c r="Z145" s="181">
        <v>0</v>
      </c>
      <c r="AA145" s="182">
        <f t="shared" si="3"/>
        <v>0</v>
      </c>
      <c r="AR145" s="157" t="s">
        <v>147</v>
      </c>
      <c r="AT145" s="157" t="s">
        <v>138</v>
      </c>
      <c r="AU145" s="157" t="s">
        <v>102</v>
      </c>
      <c r="AY145" s="157" t="s">
        <v>137</v>
      </c>
      <c r="BE145" s="183">
        <f t="shared" si="4"/>
        <v>0</v>
      </c>
      <c r="BF145" s="183">
        <f t="shared" si="5"/>
        <v>0</v>
      </c>
      <c r="BG145" s="183">
        <f t="shared" si="6"/>
        <v>0</v>
      </c>
      <c r="BH145" s="183">
        <f t="shared" si="7"/>
        <v>0</v>
      </c>
      <c r="BI145" s="183">
        <f t="shared" si="8"/>
        <v>0</v>
      </c>
      <c r="BJ145" s="157" t="s">
        <v>22</v>
      </c>
      <c r="BK145" s="183">
        <f t="shared" si="9"/>
        <v>0</v>
      </c>
      <c r="BL145" s="157" t="s">
        <v>147</v>
      </c>
      <c r="BM145" s="157" t="s">
        <v>230</v>
      </c>
    </row>
    <row r="146" spans="2:65" s="159" customFormat="1" ht="25.5" customHeight="1">
      <c r="B146" s="56"/>
      <c r="C146" s="137" t="s">
        <v>231</v>
      </c>
      <c r="D146" s="137" t="s">
        <v>138</v>
      </c>
      <c r="E146" s="138" t="s">
        <v>232</v>
      </c>
      <c r="F146" s="139" t="s">
        <v>233</v>
      </c>
      <c r="G146" s="139"/>
      <c r="H146" s="139"/>
      <c r="I146" s="139"/>
      <c r="J146" s="140" t="s">
        <v>156</v>
      </c>
      <c r="K146" s="141">
        <v>25</v>
      </c>
      <c r="L146" s="194"/>
      <c r="M146" s="194"/>
      <c r="N146" s="142">
        <f t="shared" si="0"/>
        <v>0</v>
      </c>
      <c r="O146" s="142"/>
      <c r="P146" s="142"/>
      <c r="Q146" s="142"/>
      <c r="R146" s="61"/>
      <c r="T146" s="179" t="s">
        <v>5</v>
      </c>
      <c r="U146" s="180" t="s">
        <v>43</v>
      </c>
      <c r="V146" s="181">
        <v>0.82799999999999996</v>
      </c>
      <c r="W146" s="181">
        <f t="shared" si="1"/>
        <v>20.7</v>
      </c>
      <c r="X146" s="181">
        <v>0</v>
      </c>
      <c r="Y146" s="181">
        <f t="shared" si="2"/>
        <v>0</v>
      </c>
      <c r="Z146" s="181">
        <v>0</v>
      </c>
      <c r="AA146" s="182">
        <f t="shared" si="3"/>
        <v>0</v>
      </c>
      <c r="AR146" s="157" t="s">
        <v>147</v>
      </c>
      <c r="AT146" s="157" t="s">
        <v>138</v>
      </c>
      <c r="AU146" s="157" t="s">
        <v>102</v>
      </c>
      <c r="AY146" s="157" t="s">
        <v>137</v>
      </c>
      <c r="BE146" s="183">
        <f t="shared" si="4"/>
        <v>0</v>
      </c>
      <c r="BF146" s="183">
        <f t="shared" si="5"/>
        <v>0</v>
      </c>
      <c r="BG146" s="183">
        <f t="shared" si="6"/>
        <v>0</v>
      </c>
      <c r="BH146" s="183">
        <f t="shared" si="7"/>
        <v>0</v>
      </c>
      <c r="BI146" s="183">
        <f t="shared" si="8"/>
        <v>0</v>
      </c>
      <c r="BJ146" s="157" t="s">
        <v>22</v>
      </c>
      <c r="BK146" s="183">
        <f t="shared" si="9"/>
        <v>0</v>
      </c>
      <c r="BL146" s="157" t="s">
        <v>147</v>
      </c>
      <c r="BM146" s="157" t="s">
        <v>234</v>
      </c>
    </row>
    <row r="147" spans="2:65" s="159" customFormat="1" ht="25.5" customHeight="1">
      <c r="B147" s="56"/>
      <c r="C147" s="145" t="s">
        <v>235</v>
      </c>
      <c r="D147" s="145" t="s">
        <v>149</v>
      </c>
      <c r="E147" s="146" t="s">
        <v>236</v>
      </c>
      <c r="F147" s="147" t="s">
        <v>237</v>
      </c>
      <c r="G147" s="147"/>
      <c r="H147" s="147"/>
      <c r="I147" s="147"/>
      <c r="J147" s="148" t="s">
        <v>156</v>
      </c>
      <c r="K147" s="149">
        <v>20</v>
      </c>
      <c r="L147" s="195"/>
      <c r="M147" s="195"/>
      <c r="N147" s="150">
        <f t="shared" si="0"/>
        <v>0</v>
      </c>
      <c r="O147" s="142"/>
      <c r="P147" s="142"/>
      <c r="Q147" s="142"/>
      <c r="R147" s="61"/>
      <c r="T147" s="179" t="s">
        <v>5</v>
      </c>
      <c r="U147" s="180" t="s">
        <v>43</v>
      </c>
      <c r="V147" s="181">
        <v>0</v>
      </c>
      <c r="W147" s="181">
        <f t="shared" si="1"/>
        <v>0</v>
      </c>
      <c r="X147" s="181">
        <v>5.5999999999999999E-3</v>
      </c>
      <c r="Y147" s="181">
        <f t="shared" si="2"/>
        <v>0.112</v>
      </c>
      <c r="Z147" s="181">
        <v>0</v>
      </c>
      <c r="AA147" s="182">
        <f t="shared" si="3"/>
        <v>0</v>
      </c>
      <c r="AR147" s="157" t="s">
        <v>152</v>
      </c>
      <c r="AT147" s="157" t="s">
        <v>149</v>
      </c>
      <c r="AU147" s="157" t="s">
        <v>102</v>
      </c>
      <c r="AY147" s="157" t="s">
        <v>137</v>
      </c>
      <c r="BE147" s="183">
        <f t="shared" si="4"/>
        <v>0</v>
      </c>
      <c r="BF147" s="183">
        <f t="shared" si="5"/>
        <v>0</v>
      </c>
      <c r="BG147" s="183">
        <f t="shared" si="6"/>
        <v>0</v>
      </c>
      <c r="BH147" s="183">
        <f t="shared" si="7"/>
        <v>0</v>
      </c>
      <c r="BI147" s="183">
        <f t="shared" si="8"/>
        <v>0</v>
      </c>
      <c r="BJ147" s="157" t="s">
        <v>22</v>
      </c>
      <c r="BK147" s="183">
        <f t="shared" si="9"/>
        <v>0</v>
      </c>
      <c r="BL147" s="157" t="s">
        <v>152</v>
      </c>
      <c r="BM147" s="157" t="s">
        <v>238</v>
      </c>
    </row>
    <row r="148" spans="2:65" s="159" customFormat="1" ht="25.5" customHeight="1">
      <c r="B148" s="56"/>
      <c r="C148" s="145" t="s">
        <v>239</v>
      </c>
      <c r="D148" s="145" t="s">
        <v>149</v>
      </c>
      <c r="E148" s="146" t="s">
        <v>240</v>
      </c>
      <c r="F148" s="147" t="s">
        <v>241</v>
      </c>
      <c r="G148" s="147"/>
      <c r="H148" s="147"/>
      <c r="I148" s="147"/>
      <c r="J148" s="148" t="s">
        <v>156</v>
      </c>
      <c r="K148" s="149">
        <v>5</v>
      </c>
      <c r="L148" s="195"/>
      <c r="M148" s="195"/>
      <c r="N148" s="150">
        <f t="shared" si="0"/>
        <v>0</v>
      </c>
      <c r="O148" s="142"/>
      <c r="P148" s="142"/>
      <c r="Q148" s="142"/>
      <c r="R148" s="61"/>
      <c r="T148" s="179" t="s">
        <v>5</v>
      </c>
      <c r="U148" s="180" t="s">
        <v>43</v>
      </c>
      <c r="V148" s="181">
        <v>0</v>
      </c>
      <c r="W148" s="181">
        <f t="shared" si="1"/>
        <v>0</v>
      </c>
      <c r="X148" s="181">
        <v>5.5999999999999999E-3</v>
      </c>
      <c r="Y148" s="181">
        <f t="shared" si="2"/>
        <v>2.8000000000000001E-2</v>
      </c>
      <c r="Z148" s="181">
        <v>0</v>
      </c>
      <c r="AA148" s="182">
        <f t="shared" si="3"/>
        <v>0</v>
      </c>
      <c r="AR148" s="157" t="s">
        <v>152</v>
      </c>
      <c r="AT148" s="157" t="s">
        <v>149</v>
      </c>
      <c r="AU148" s="157" t="s">
        <v>102</v>
      </c>
      <c r="AY148" s="157" t="s">
        <v>137</v>
      </c>
      <c r="BE148" s="183">
        <f t="shared" si="4"/>
        <v>0</v>
      </c>
      <c r="BF148" s="183">
        <f t="shared" si="5"/>
        <v>0</v>
      </c>
      <c r="BG148" s="183">
        <f t="shared" si="6"/>
        <v>0</v>
      </c>
      <c r="BH148" s="183">
        <f t="shared" si="7"/>
        <v>0</v>
      </c>
      <c r="BI148" s="183">
        <f t="shared" si="8"/>
        <v>0</v>
      </c>
      <c r="BJ148" s="157" t="s">
        <v>22</v>
      </c>
      <c r="BK148" s="183">
        <f t="shared" si="9"/>
        <v>0</v>
      </c>
      <c r="BL148" s="157" t="s">
        <v>152</v>
      </c>
      <c r="BM148" s="157" t="s">
        <v>242</v>
      </c>
    </row>
    <row r="149" spans="2:65" s="159" customFormat="1" ht="38.25" customHeight="1">
      <c r="B149" s="56"/>
      <c r="C149" s="137" t="s">
        <v>243</v>
      </c>
      <c r="D149" s="137" t="s">
        <v>138</v>
      </c>
      <c r="E149" s="138" t="s">
        <v>244</v>
      </c>
      <c r="F149" s="139" t="s">
        <v>245</v>
      </c>
      <c r="G149" s="139"/>
      <c r="H149" s="139"/>
      <c r="I149" s="139"/>
      <c r="J149" s="140" t="s">
        <v>141</v>
      </c>
      <c r="K149" s="141">
        <v>275</v>
      </c>
      <c r="L149" s="194"/>
      <c r="M149" s="194"/>
      <c r="N149" s="142">
        <f t="shared" si="0"/>
        <v>0</v>
      </c>
      <c r="O149" s="142"/>
      <c r="P149" s="142"/>
      <c r="Q149" s="142"/>
      <c r="R149" s="61"/>
      <c r="T149" s="179" t="s">
        <v>5</v>
      </c>
      <c r="U149" s="180" t="s">
        <v>43</v>
      </c>
      <c r="V149" s="181">
        <v>6.8000000000000005E-2</v>
      </c>
      <c r="W149" s="181">
        <f t="shared" si="1"/>
        <v>18.700000000000003</v>
      </c>
      <c r="X149" s="181">
        <v>0</v>
      </c>
      <c r="Y149" s="181">
        <f t="shared" si="2"/>
        <v>0</v>
      </c>
      <c r="Z149" s="181">
        <v>0</v>
      </c>
      <c r="AA149" s="182">
        <f t="shared" si="3"/>
        <v>0</v>
      </c>
      <c r="AR149" s="157" t="s">
        <v>147</v>
      </c>
      <c r="AT149" s="157" t="s">
        <v>138</v>
      </c>
      <c r="AU149" s="157" t="s">
        <v>102</v>
      </c>
      <c r="AY149" s="157" t="s">
        <v>137</v>
      </c>
      <c r="BE149" s="183">
        <f t="shared" si="4"/>
        <v>0</v>
      </c>
      <c r="BF149" s="183">
        <f t="shared" si="5"/>
        <v>0</v>
      </c>
      <c r="BG149" s="183">
        <f t="shared" si="6"/>
        <v>0</v>
      </c>
      <c r="BH149" s="183">
        <f t="shared" si="7"/>
        <v>0</v>
      </c>
      <c r="BI149" s="183">
        <f t="shared" si="8"/>
        <v>0</v>
      </c>
      <c r="BJ149" s="157" t="s">
        <v>22</v>
      </c>
      <c r="BK149" s="183">
        <f t="shared" si="9"/>
        <v>0</v>
      </c>
      <c r="BL149" s="157" t="s">
        <v>147</v>
      </c>
      <c r="BM149" s="157" t="s">
        <v>246</v>
      </c>
    </row>
    <row r="150" spans="2:65" s="159" customFormat="1" ht="25.5" customHeight="1">
      <c r="B150" s="56"/>
      <c r="C150" s="145" t="s">
        <v>247</v>
      </c>
      <c r="D150" s="145" t="s">
        <v>149</v>
      </c>
      <c r="E150" s="146" t="s">
        <v>248</v>
      </c>
      <c r="F150" s="147" t="s">
        <v>249</v>
      </c>
      <c r="G150" s="147"/>
      <c r="H150" s="147"/>
      <c r="I150" s="147"/>
      <c r="J150" s="148" t="s">
        <v>141</v>
      </c>
      <c r="K150" s="149">
        <v>275</v>
      </c>
      <c r="L150" s="195"/>
      <c r="M150" s="195"/>
      <c r="N150" s="150">
        <f t="shared" si="0"/>
        <v>0</v>
      </c>
      <c r="O150" s="142"/>
      <c r="P150" s="142"/>
      <c r="Q150" s="142"/>
      <c r="R150" s="61"/>
      <c r="T150" s="179" t="s">
        <v>5</v>
      </c>
      <c r="U150" s="180" t="s">
        <v>43</v>
      </c>
      <c r="V150" s="181">
        <v>0</v>
      </c>
      <c r="W150" s="181">
        <f t="shared" si="1"/>
        <v>0</v>
      </c>
      <c r="X150" s="181">
        <v>1.17E-4</v>
      </c>
      <c r="Y150" s="181">
        <f t="shared" si="2"/>
        <v>3.2175000000000002E-2</v>
      </c>
      <c r="Z150" s="181">
        <v>0</v>
      </c>
      <c r="AA150" s="182">
        <f t="shared" si="3"/>
        <v>0</v>
      </c>
      <c r="AR150" s="157" t="s">
        <v>152</v>
      </c>
      <c r="AT150" s="157" t="s">
        <v>149</v>
      </c>
      <c r="AU150" s="157" t="s">
        <v>102</v>
      </c>
      <c r="AY150" s="157" t="s">
        <v>137</v>
      </c>
      <c r="BE150" s="183">
        <f t="shared" si="4"/>
        <v>0</v>
      </c>
      <c r="BF150" s="183">
        <f t="shared" si="5"/>
        <v>0</v>
      </c>
      <c r="BG150" s="183">
        <f t="shared" si="6"/>
        <v>0</v>
      </c>
      <c r="BH150" s="183">
        <f t="shared" si="7"/>
        <v>0</v>
      </c>
      <c r="BI150" s="183">
        <f t="shared" si="8"/>
        <v>0</v>
      </c>
      <c r="BJ150" s="157" t="s">
        <v>22</v>
      </c>
      <c r="BK150" s="183">
        <f t="shared" si="9"/>
        <v>0</v>
      </c>
      <c r="BL150" s="157" t="s">
        <v>152</v>
      </c>
      <c r="BM150" s="157" t="s">
        <v>250</v>
      </c>
    </row>
    <row r="151" spans="2:65" s="159" customFormat="1" ht="38.25" customHeight="1">
      <c r="B151" s="56"/>
      <c r="C151" s="137" t="s">
        <v>251</v>
      </c>
      <c r="D151" s="137" t="s">
        <v>138</v>
      </c>
      <c r="E151" s="138" t="s">
        <v>252</v>
      </c>
      <c r="F151" s="139" t="s">
        <v>253</v>
      </c>
      <c r="G151" s="139"/>
      <c r="H151" s="139"/>
      <c r="I151" s="139"/>
      <c r="J151" s="140" t="s">
        <v>141</v>
      </c>
      <c r="K151" s="141">
        <v>335</v>
      </c>
      <c r="L151" s="194"/>
      <c r="M151" s="194"/>
      <c r="N151" s="142">
        <f t="shared" si="0"/>
        <v>0</v>
      </c>
      <c r="O151" s="142"/>
      <c r="P151" s="142"/>
      <c r="Q151" s="142"/>
      <c r="R151" s="61"/>
      <c r="T151" s="179" t="s">
        <v>5</v>
      </c>
      <c r="U151" s="180" t="s">
        <v>43</v>
      </c>
      <c r="V151" s="181">
        <v>6.8000000000000005E-2</v>
      </c>
      <c r="W151" s="181">
        <f t="shared" si="1"/>
        <v>22.78</v>
      </c>
      <c r="X151" s="181">
        <v>0</v>
      </c>
      <c r="Y151" s="181">
        <f t="shared" si="2"/>
        <v>0</v>
      </c>
      <c r="Z151" s="181">
        <v>0</v>
      </c>
      <c r="AA151" s="182">
        <f t="shared" si="3"/>
        <v>0</v>
      </c>
      <c r="AR151" s="157" t="s">
        <v>147</v>
      </c>
      <c r="AT151" s="157" t="s">
        <v>138</v>
      </c>
      <c r="AU151" s="157" t="s">
        <v>102</v>
      </c>
      <c r="AY151" s="157" t="s">
        <v>137</v>
      </c>
      <c r="BE151" s="183">
        <f t="shared" si="4"/>
        <v>0</v>
      </c>
      <c r="BF151" s="183">
        <f t="shared" si="5"/>
        <v>0</v>
      </c>
      <c r="BG151" s="183">
        <f t="shared" si="6"/>
        <v>0</v>
      </c>
      <c r="BH151" s="183">
        <f t="shared" si="7"/>
        <v>0</v>
      </c>
      <c r="BI151" s="183">
        <f t="shared" si="8"/>
        <v>0</v>
      </c>
      <c r="BJ151" s="157" t="s">
        <v>22</v>
      </c>
      <c r="BK151" s="183">
        <f t="shared" si="9"/>
        <v>0</v>
      </c>
      <c r="BL151" s="157" t="s">
        <v>147</v>
      </c>
      <c r="BM151" s="157" t="s">
        <v>254</v>
      </c>
    </row>
    <row r="152" spans="2:65" s="159" customFormat="1" ht="25.5" customHeight="1">
      <c r="B152" s="56"/>
      <c r="C152" s="145" t="s">
        <v>255</v>
      </c>
      <c r="D152" s="145" t="s">
        <v>149</v>
      </c>
      <c r="E152" s="146" t="s">
        <v>256</v>
      </c>
      <c r="F152" s="147" t="s">
        <v>257</v>
      </c>
      <c r="G152" s="147"/>
      <c r="H152" s="147"/>
      <c r="I152" s="147"/>
      <c r="J152" s="148" t="s">
        <v>141</v>
      </c>
      <c r="K152" s="149">
        <v>335</v>
      </c>
      <c r="L152" s="195"/>
      <c r="M152" s="195"/>
      <c r="N152" s="150">
        <f t="shared" si="0"/>
        <v>0</v>
      </c>
      <c r="O152" s="142"/>
      <c r="P152" s="142"/>
      <c r="Q152" s="142"/>
      <c r="R152" s="61"/>
      <c r="T152" s="179" t="s">
        <v>5</v>
      </c>
      <c r="U152" s="180" t="s">
        <v>43</v>
      </c>
      <c r="V152" s="181">
        <v>0</v>
      </c>
      <c r="W152" s="181">
        <f t="shared" si="1"/>
        <v>0</v>
      </c>
      <c r="X152" s="181">
        <v>1.1E-4</v>
      </c>
      <c r="Y152" s="181">
        <f t="shared" si="2"/>
        <v>3.6850000000000001E-2</v>
      </c>
      <c r="Z152" s="181">
        <v>0</v>
      </c>
      <c r="AA152" s="182">
        <f t="shared" si="3"/>
        <v>0</v>
      </c>
      <c r="AR152" s="157" t="s">
        <v>152</v>
      </c>
      <c r="AT152" s="157" t="s">
        <v>149</v>
      </c>
      <c r="AU152" s="157" t="s">
        <v>102</v>
      </c>
      <c r="AY152" s="157" t="s">
        <v>137</v>
      </c>
      <c r="BE152" s="183">
        <f t="shared" si="4"/>
        <v>0</v>
      </c>
      <c r="BF152" s="183">
        <f t="shared" si="5"/>
        <v>0</v>
      </c>
      <c r="BG152" s="183">
        <f t="shared" si="6"/>
        <v>0</v>
      </c>
      <c r="BH152" s="183">
        <f t="shared" si="7"/>
        <v>0</v>
      </c>
      <c r="BI152" s="183">
        <f t="shared" si="8"/>
        <v>0</v>
      </c>
      <c r="BJ152" s="157" t="s">
        <v>22</v>
      </c>
      <c r="BK152" s="183">
        <f t="shared" si="9"/>
        <v>0</v>
      </c>
      <c r="BL152" s="157" t="s">
        <v>152</v>
      </c>
      <c r="BM152" s="157" t="s">
        <v>258</v>
      </c>
    </row>
    <row r="153" spans="2:65" s="159" customFormat="1" ht="38.25" customHeight="1">
      <c r="B153" s="56"/>
      <c r="C153" s="137" t="s">
        <v>259</v>
      </c>
      <c r="D153" s="137" t="s">
        <v>138</v>
      </c>
      <c r="E153" s="138" t="s">
        <v>260</v>
      </c>
      <c r="F153" s="139" t="s">
        <v>261</v>
      </c>
      <c r="G153" s="139"/>
      <c r="H153" s="139"/>
      <c r="I153" s="139"/>
      <c r="J153" s="140" t="s">
        <v>141</v>
      </c>
      <c r="K153" s="141">
        <v>45</v>
      </c>
      <c r="L153" s="194"/>
      <c r="M153" s="194"/>
      <c r="N153" s="142">
        <f t="shared" si="0"/>
        <v>0</v>
      </c>
      <c r="O153" s="142"/>
      <c r="P153" s="142"/>
      <c r="Q153" s="142"/>
      <c r="R153" s="61"/>
      <c r="T153" s="179" t="s">
        <v>5</v>
      </c>
      <c r="U153" s="180" t="s">
        <v>43</v>
      </c>
      <c r="V153" s="181">
        <v>7.3999999999999996E-2</v>
      </c>
      <c r="W153" s="181">
        <f t="shared" si="1"/>
        <v>3.3299999999999996</v>
      </c>
      <c r="X153" s="181">
        <v>0</v>
      </c>
      <c r="Y153" s="181">
        <f t="shared" si="2"/>
        <v>0</v>
      </c>
      <c r="Z153" s="181">
        <v>0</v>
      </c>
      <c r="AA153" s="182">
        <f t="shared" si="3"/>
        <v>0</v>
      </c>
      <c r="AR153" s="157" t="s">
        <v>147</v>
      </c>
      <c r="AT153" s="157" t="s">
        <v>138</v>
      </c>
      <c r="AU153" s="157" t="s">
        <v>102</v>
      </c>
      <c r="AY153" s="157" t="s">
        <v>137</v>
      </c>
      <c r="BE153" s="183">
        <f t="shared" si="4"/>
        <v>0</v>
      </c>
      <c r="BF153" s="183">
        <f t="shared" si="5"/>
        <v>0</v>
      </c>
      <c r="BG153" s="183">
        <f t="shared" si="6"/>
        <v>0</v>
      </c>
      <c r="BH153" s="183">
        <f t="shared" si="7"/>
        <v>0</v>
      </c>
      <c r="BI153" s="183">
        <f t="shared" si="8"/>
        <v>0</v>
      </c>
      <c r="BJ153" s="157" t="s">
        <v>22</v>
      </c>
      <c r="BK153" s="183">
        <f t="shared" si="9"/>
        <v>0</v>
      </c>
      <c r="BL153" s="157" t="s">
        <v>147</v>
      </c>
      <c r="BM153" s="157" t="s">
        <v>262</v>
      </c>
    </row>
    <row r="154" spans="2:65" s="159" customFormat="1" ht="16.5" customHeight="1">
      <c r="B154" s="56"/>
      <c r="C154" s="145" t="s">
        <v>263</v>
      </c>
      <c r="D154" s="145" t="s">
        <v>149</v>
      </c>
      <c r="E154" s="146" t="s">
        <v>264</v>
      </c>
      <c r="F154" s="147" t="s">
        <v>265</v>
      </c>
      <c r="G154" s="147"/>
      <c r="H154" s="147"/>
      <c r="I154" s="147"/>
      <c r="J154" s="148" t="s">
        <v>141</v>
      </c>
      <c r="K154" s="149">
        <v>45</v>
      </c>
      <c r="L154" s="195"/>
      <c r="M154" s="195"/>
      <c r="N154" s="150">
        <f t="shared" si="0"/>
        <v>0</v>
      </c>
      <c r="O154" s="142"/>
      <c r="P154" s="142"/>
      <c r="Q154" s="142"/>
      <c r="R154" s="61"/>
      <c r="T154" s="179" t="s">
        <v>5</v>
      </c>
      <c r="U154" s="180" t="s">
        <v>43</v>
      </c>
      <c r="V154" s="181">
        <v>0</v>
      </c>
      <c r="W154" s="181">
        <f t="shared" si="1"/>
        <v>0</v>
      </c>
      <c r="X154" s="181">
        <v>1.12E-4</v>
      </c>
      <c r="Y154" s="181">
        <f t="shared" si="2"/>
        <v>5.0400000000000002E-3</v>
      </c>
      <c r="Z154" s="181">
        <v>0</v>
      </c>
      <c r="AA154" s="182">
        <f t="shared" si="3"/>
        <v>0</v>
      </c>
      <c r="AR154" s="157" t="s">
        <v>152</v>
      </c>
      <c r="AT154" s="157" t="s">
        <v>149</v>
      </c>
      <c r="AU154" s="157" t="s">
        <v>102</v>
      </c>
      <c r="AY154" s="157" t="s">
        <v>137</v>
      </c>
      <c r="BE154" s="183">
        <f t="shared" si="4"/>
        <v>0</v>
      </c>
      <c r="BF154" s="183">
        <f t="shared" si="5"/>
        <v>0</v>
      </c>
      <c r="BG154" s="183">
        <f t="shared" si="6"/>
        <v>0</v>
      </c>
      <c r="BH154" s="183">
        <f t="shared" si="7"/>
        <v>0</v>
      </c>
      <c r="BI154" s="183">
        <f t="shared" si="8"/>
        <v>0</v>
      </c>
      <c r="BJ154" s="157" t="s">
        <v>22</v>
      </c>
      <c r="BK154" s="183">
        <f t="shared" si="9"/>
        <v>0</v>
      </c>
      <c r="BL154" s="157" t="s">
        <v>152</v>
      </c>
      <c r="BM154" s="157" t="s">
        <v>266</v>
      </c>
    </row>
    <row r="155" spans="2:65" s="159" customFormat="1" ht="38.25" customHeight="1">
      <c r="B155" s="56"/>
      <c r="C155" s="137" t="s">
        <v>267</v>
      </c>
      <c r="D155" s="137" t="s">
        <v>138</v>
      </c>
      <c r="E155" s="138" t="s">
        <v>260</v>
      </c>
      <c r="F155" s="139" t="s">
        <v>261</v>
      </c>
      <c r="G155" s="139"/>
      <c r="H155" s="139"/>
      <c r="I155" s="139"/>
      <c r="J155" s="140" t="s">
        <v>141</v>
      </c>
      <c r="K155" s="141">
        <v>18</v>
      </c>
      <c r="L155" s="194"/>
      <c r="M155" s="194"/>
      <c r="N155" s="142">
        <f t="shared" si="0"/>
        <v>0</v>
      </c>
      <c r="O155" s="142"/>
      <c r="P155" s="142"/>
      <c r="Q155" s="142"/>
      <c r="R155" s="61"/>
      <c r="T155" s="179" t="s">
        <v>5</v>
      </c>
      <c r="U155" s="180" t="s">
        <v>43</v>
      </c>
      <c r="V155" s="181">
        <v>7.3999999999999996E-2</v>
      </c>
      <c r="W155" s="181">
        <f t="shared" si="1"/>
        <v>1.3319999999999999</v>
      </c>
      <c r="X155" s="181">
        <v>0</v>
      </c>
      <c r="Y155" s="181">
        <f t="shared" si="2"/>
        <v>0</v>
      </c>
      <c r="Z155" s="181">
        <v>0</v>
      </c>
      <c r="AA155" s="182">
        <f t="shared" si="3"/>
        <v>0</v>
      </c>
      <c r="AR155" s="157" t="s">
        <v>147</v>
      </c>
      <c r="AT155" s="157" t="s">
        <v>138</v>
      </c>
      <c r="AU155" s="157" t="s">
        <v>102</v>
      </c>
      <c r="AY155" s="157" t="s">
        <v>137</v>
      </c>
      <c r="BE155" s="183">
        <f t="shared" si="4"/>
        <v>0</v>
      </c>
      <c r="BF155" s="183">
        <f t="shared" si="5"/>
        <v>0</v>
      </c>
      <c r="BG155" s="183">
        <f t="shared" si="6"/>
        <v>0</v>
      </c>
      <c r="BH155" s="183">
        <f t="shared" si="7"/>
        <v>0</v>
      </c>
      <c r="BI155" s="183">
        <f t="shared" si="8"/>
        <v>0</v>
      </c>
      <c r="BJ155" s="157" t="s">
        <v>22</v>
      </c>
      <c r="BK155" s="183">
        <f t="shared" si="9"/>
        <v>0</v>
      </c>
      <c r="BL155" s="157" t="s">
        <v>147</v>
      </c>
      <c r="BM155" s="157" t="s">
        <v>268</v>
      </c>
    </row>
    <row r="156" spans="2:65" s="159" customFormat="1" ht="16.5" customHeight="1">
      <c r="B156" s="56"/>
      <c r="C156" s="145" t="s">
        <v>269</v>
      </c>
      <c r="D156" s="145" t="s">
        <v>149</v>
      </c>
      <c r="E156" s="146" t="s">
        <v>270</v>
      </c>
      <c r="F156" s="147" t="s">
        <v>271</v>
      </c>
      <c r="G156" s="147"/>
      <c r="H156" s="147"/>
      <c r="I156" s="147"/>
      <c r="J156" s="148" t="s">
        <v>141</v>
      </c>
      <c r="K156" s="149">
        <v>18</v>
      </c>
      <c r="L156" s="195"/>
      <c r="M156" s="195"/>
      <c r="N156" s="150">
        <f t="shared" si="0"/>
        <v>0</v>
      </c>
      <c r="O156" s="142"/>
      <c r="P156" s="142"/>
      <c r="Q156" s="142"/>
      <c r="R156" s="61"/>
      <c r="T156" s="179" t="s">
        <v>5</v>
      </c>
      <c r="U156" s="180" t="s">
        <v>43</v>
      </c>
      <c r="V156" s="181">
        <v>0</v>
      </c>
      <c r="W156" s="181">
        <f t="shared" si="1"/>
        <v>0</v>
      </c>
      <c r="X156" s="181">
        <v>3.4499999999999998E-4</v>
      </c>
      <c r="Y156" s="181">
        <f t="shared" si="2"/>
        <v>6.2099999999999994E-3</v>
      </c>
      <c r="Z156" s="181">
        <v>0</v>
      </c>
      <c r="AA156" s="182">
        <f t="shared" si="3"/>
        <v>0</v>
      </c>
      <c r="AR156" s="157" t="s">
        <v>152</v>
      </c>
      <c r="AT156" s="157" t="s">
        <v>149</v>
      </c>
      <c r="AU156" s="157" t="s">
        <v>102</v>
      </c>
      <c r="AY156" s="157" t="s">
        <v>137</v>
      </c>
      <c r="BE156" s="183">
        <f t="shared" si="4"/>
        <v>0</v>
      </c>
      <c r="BF156" s="183">
        <f t="shared" si="5"/>
        <v>0</v>
      </c>
      <c r="BG156" s="183">
        <f t="shared" si="6"/>
        <v>0</v>
      </c>
      <c r="BH156" s="183">
        <f t="shared" si="7"/>
        <v>0</v>
      </c>
      <c r="BI156" s="183">
        <f t="shared" si="8"/>
        <v>0</v>
      </c>
      <c r="BJ156" s="157" t="s">
        <v>22</v>
      </c>
      <c r="BK156" s="183">
        <f t="shared" si="9"/>
        <v>0</v>
      </c>
      <c r="BL156" s="157" t="s">
        <v>152</v>
      </c>
      <c r="BM156" s="157" t="s">
        <v>272</v>
      </c>
    </row>
    <row r="157" spans="2:65" s="159" customFormat="1" ht="38.25" customHeight="1">
      <c r="B157" s="56"/>
      <c r="C157" s="137" t="s">
        <v>273</v>
      </c>
      <c r="D157" s="137" t="s">
        <v>138</v>
      </c>
      <c r="E157" s="138" t="s">
        <v>274</v>
      </c>
      <c r="F157" s="139" t="s">
        <v>275</v>
      </c>
      <c r="G157" s="139"/>
      <c r="H157" s="139"/>
      <c r="I157" s="139"/>
      <c r="J157" s="140" t="s">
        <v>141</v>
      </c>
      <c r="K157" s="141">
        <v>255</v>
      </c>
      <c r="L157" s="194"/>
      <c r="M157" s="194"/>
      <c r="N157" s="142">
        <f t="shared" si="0"/>
        <v>0</v>
      </c>
      <c r="O157" s="142"/>
      <c r="P157" s="142"/>
      <c r="Q157" s="142"/>
      <c r="R157" s="61"/>
      <c r="T157" s="179" t="s">
        <v>5</v>
      </c>
      <c r="U157" s="180" t="s">
        <v>43</v>
      </c>
      <c r="V157" s="181">
        <v>2.1999999999999999E-2</v>
      </c>
      <c r="W157" s="181">
        <f t="shared" si="1"/>
        <v>5.6099999999999994</v>
      </c>
      <c r="X157" s="181">
        <v>0</v>
      </c>
      <c r="Y157" s="181">
        <f t="shared" si="2"/>
        <v>0</v>
      </c>
      <c r="Z157" s="181">
        <v>0</v>
      </c>
      <c r="AA157" s="182">
        <f t="shared" si="3"/>
        <v>0</v>
      </c>
      <c r="AR157" s="157" t="s">
        <v>147</v>
      </c>
      <c r="AT157" s="157" t="s">
        <v>138</v>
      </c>
      <c r="AU157" s="157" t="s">
        <v>102</v>
      </c>
      <c r="AY157" s="157" t="s">
        <v>137</v>
      </c>
      <c r="BE157" s="183">
        <f t="shared" si="4"/>
        <v>0</v>
      </c>
      <c r="BF157" s="183">
        <f t="shared" si="5"/>
        <v>0</v>
      </c>
      <c r="BG157" s="183">
        <f t="shared" si="6"/>
        <v>0</v>
      </c>
      <c r="BH157" s="183">
        <f t="shared" si="7"/>
        <v>0</v>
      </c>
      <c r="BI157" s="183">
        <f t="shared" si="8"/>
        <v>0</v>
      </c>
      <c r="BJ157" s="157" t="s">
        <v>22</v>
      </c>
      <c r="BK157" s="183">
        <f t="shared" si="9"/>
        <v>0</v>
      </c>
      <c r="BL157" s="157" t="s">
        <v>147</v>
      </c>
      <c r="BM157" s="157" t="s">
        <v>276</v>
      </c>
    </row>
    <row r="158" spans="2:65" s="159" customFormat="1" ht="25.5" customHeight="1">
      <c r="B158" s="56"/>
      <c r="C158" s="137" t="s">
        <v>277</v>
      </c>
      <c r="D158" s="137" t="s">
        <v>138</v>
      </c>
      <c r="E158" s="138" t="s">
        <v>278</v>
      </c>
      <c r="F158" s="139" t="s">
        <v>279</v>
      </c>
      <c r="G158" s="139"/>
      <c r="H158" s="139"/>
      <c r="I158" s="139"/>
      <c r="J158" s="140" t="s">
        <v>141</v>
      </c>
      <c r="K158" s="141">
        <v>255</v>
      </c>
      <c r="L158" s="194"/>
      <c r="M158" s="194"/>
      <c r="N158" s="142">
        <f t="shared" si="0"/>
        <v>0</v>
      </c>
      <c r="O158" s="142"/>
      <c r="P158" s="142"/>
      <c r="Q158" s="142"/>
      <c r="R158" s="61"/>
      <c r="T158" s="179" t="s">
        <v>5</v>
      </c>
      <c r="U158" s="180" t="s">
        <v>43</v>
      </c>
      <c r="V158" s="181">
        <v>0.122</v>
      </c>
      <c r="W158" s="181">
        <f t="shared" si="1"/>
        <v>31.11</v>
      </c>
      <c r="X158" s="181">
        <v>5.0000000000000002E-5</v>
      </c>
      <c r="Y158" s="181">
        <f t="shared" si="2"/>
        <v>1.2750000000000001E-2</v>
      </c>
      <c r="Z158" s="181">
        <v>0</v>
      </c>
      <c r="AA158" s="182">
        <f t="shared" si="3"/>
        <v>0</v>
      </c>
      <c r="AR158" s="157" t="s">
        <v>147</v>
      </c>
      <c r="AT158" s="157" t="s">
        <v>138</v>
      </c>
      <c r="AU158" s="157" t="s">
        <v>102</v>
      </c>
      <c r="AY158" s="157" t="s">
        <v>137</v>
      </c>
      <c r="BE158" s="183">
        <f t="shared" si="4"/>
        <v>0</v>
      </c>
      <c r="BF158" s="183">
        <f t="shared" si="5"/>
        <v>0</v>
      </c>
      <c r="BG158" s="183">
        <f t="shared" si="6"/>
        <v>0</v>
      </c>
      <c r="BH158" s="183">
        <f t="shared" si="7"/>
        <v>0</v>
      </c>
      <c r="BI158" s="183">
        <f t="shared" si="8"/>
        <v>0</v>
      </c>
      <c r="BJ158" s="157" t="s">
        <v>22</v>
      </c>
      <c r="BK158" s="183">
        <f t="shared" si="9"/>
        <v>0</v>
      </c>
      <c r="BL158" s="157" t="s">
        <v>147</v>
      </c>
      <c r="BM158" s="157" t="s">
        <v>280</v>
      </c>
    </row>
    <row r="159" spans="2:65" s="172" customFormat="1" ht="29.85" customHeight="1">
      <c r="B159" s="129"/>
      <c r="C159" s="130"/>
      <c r="D159" s="134" t="s">
        <v>117</v>
      </c>
      <c r="E159" s="134"/>
      <c r="F159" s="134"/>
      <c r="G159" s="134"/>
      <c r="H159" s="134"/>
      <c r="I159" s="134"/>
      <c r="J159" s="134"/>
      <c r="K159" s="134"/>
      <c r="L159" s="134"/>
      <c r="M159" s="134"/>
      <c r="N159" s="151">
        <f>BK159</f>
        <v>0</v>
      </c>
      <c r="O159" s="152"/>
      <c r="P159" s="152"/>
      <c r="Q159" s="152"/>
      <c r="R159" s="133"/>
      <c r="T159" s="173"/>
      <c r="U159" s="130"/>
      <c r="V159" s="130"/>
      <c r="W159" s="174">
        <f>SUM(W160:W167)</f>
        <v>58.286999999999992</v>
      </c>
      <c r="X159" s="130"/>
      <c r="Y159" s="174">
        <f>SUM(Y160:Y167)</f>
        <v>0</v>
      </c>
      <c r="Z159" s="130"/>
      <c r="AA159" s="175">
        <f>SUM(AA160:AA167)</f>
        <v>0</v>
      </c>
      <c r="AR159" s="176" t="s">
        <v>144</v>
      </c>
      <c r="AT159" s="177" t="s">
        <v>77</v>
      </c>
      <c r="AU159" s="177" t="s">
        <v>22</v>
      </c>
      <c r="AY159" s="176" t="s">
        <v>137</v>
      </c>
      <c r="BK159" s="178">
        <f>SUM(BK160:BK167)</f>
        <v>0</v>
      </c>
    </row>
    <row r="160" spans="2:65" s="159" customFormat="1" ht="16.5" customHeight="1">
      <c r="B160" s="56"/>
      <c r="C160" s="137" t="s">
        <v>281</v>
      </c>
      <c r="D160" s="137" t="s">
        <v>138</v>
      </c>
      <c r="E160" s="138" t="s">
        <v>282</v>
      </c>
      <c r="F160" s="139" t="s">
        <v>283</v>
      </c>
      <c r="G160" s="139"/>
      <c r="H160" s="139"/>
      <c r="I160" s="139"/>
      <c r="J160" s="140" t="s">
        <v>284</v>
      </c>
      <c r="K160" s="141">
        <v>1</v>
      </c>
      <c r="L160" s="194"/>
      <c r="M160" s="194"/>
      <c r="N160" s="142">
        <f t="shared" ref="N160:N167" si="10">ROUND(L160*K160,2)</f>
        <v>0</v>
      </c>
      <c r="O160" s="142"/>
      <c r="P160" s="142"/>
      <c r="Q160" s="142"/>
      <c r="R160" s="61"/>
      <c r="T160" s="179" t="s">
        <v>5</v>
      </c>
      <c r="U160" s="180" t="s">
        <v>43</v>
      </c>
      <c r="V160" s="181">
        <v>23.504999999999999</v>
      </c>
      <c r="W160" s="181">
        <f t="shared" ref="W160:W167" si="11">V160*K160</f>
        <v>23.504999999999999</v>
      </c>
      <c r="X160" s="181">
        <v>0</v>
      </c>
      <c r="Y160" s="181">
        <f t="shared" ref="Y160:Y167" si="12">X160*K160</f>
        <v>0</v>
      </c>
      <c r="Z160" s="181">
        <v>0</v>
      </c>
      <c r="AA160" s="182">
        <f t="shared" ref="AA160:AA167" si="13">Z160*K160</f>
        <v>0</v>
      </c>
      <c r="AR160" s="157" t="s">
        <v>147</v>
      </c>
      <c r="AT160" s="157" t="s">
        <v>138</v>
      </c>
      <c r="AU160" s="157" t="s">
        <v>102</v>
      </c>
      <c r="AY160" s="157" t="s">
        <v>137</v>
      </c>
      <c r="BE160" s="183">
        <f t="shared" ref="BE160:BE167" si="14">IF(U160="základní",N160,0)</f>
        <v>0</v>
      </c>
      <c r="BF160" s="183">
        <f t="shared" ref="BF160:BF167" si="15">IF(U160="snížená",N160,0)</f>
        <v>0</v>
      </c>
      <c r="BG160" s="183">
        <f t="shared" ref="BG160:BG167" si="16">IF(U160="zákl. přenesená",N160,0)</f>
        <v>0</v>
      </c>
      <c r="BH160" s="183">
        <f t="shared" ref="BH160:BH167" si="17">IF(U160="sníž. přenesená",N160,0)</f>
        <v>0</v>
      </c>
      <c r="BI160" s="183">
        <f t="shared" ref="BI160:BI167" si="18">IF(U160="nulová",N160,0)</f>
        <v>0</v>
      </c>
      <c r="BJ160" s="157" t="s">
        <v>22</v>
      </c>
      <c r="BK160" s="183">
        <f t="shared" ref="BK160:BK167" si="19">ROUND(L160*K160,2)</f>
        <v>0</v>
      </c>
      <c r="BL160" s="157" t="s">
        <v>147</v>
      </c>
      <c r="BM160" s="157" t="s">
        <v>285</v>
      </c>
    </row>
    <row r="161" spans="2:65" s="159" customFormat="1" ht="38.25" customHeight="1">
      <c r="B161" s="56"/>
      <c r="C161" s="137" t="s">
        <v>286</v>
      </c>
      <c r="D161" s="137" t="s">
        <v>138</v>
      </c>
      <c r="E161" s="138" t="s">
        <v>287</v>
      </c>
      <c r="F161" s="139" t="s">
        <v>288</v>
      </c>
      <c r="G161" s="139"/>
      <c r="H161" s="139"/>
      <c r="I161" s="139"/>
      <c r="J161" s="140" t="s">
        <v>156</v>
      </c>
      <c r="K161" s="141">
        <v>1</v>
      </c>
      <c r="L161" s="194"/>
      <c r="M161" s="194"/>
      <c r="N161" s="142">
        <f t="shared" si="10"/>
        <v>0</v>
      </c>
      <c r="O161" s="142"/>
      <c r="P161" s="142"/>
      <c r="Q161" s="142"/>
      <c r="R161" s="61"/>
      <c r="T161" s="179" t="s">
        <v>5</v>
      </c>
      <c r="U161" s="180" t="s">
        <v>43</v>
      </c>
      <c r="V161" s="181">
        <v>31.841999999999999</v>
      </c>
      <c r="W161" s="181">
        <f t="shared" si="11"/>
        <v>31.841999999999999</v>
      </c>
      <c r="X161" s="181">
        <v>0</v>
      </c>
      <c r="Y161" s="181">
        <f t="shared" si="12"/>
        <v>0</v>
      </c>
      <c r="Z161" s="181">
        <v>0</v>
      </c>
      <c r="AA161" s="182">
        <f t="shared" si="13"/>
        <v>0</v>
      </c>
      <c r="AR161" s="157" t="s">
        <v>147</v>
      </c>
      <c r="AT161" s="157" t="s">
        <v>138</v>
      </c>
      <c r="AU161" s="157" t="s">
        <v>102</v>
      </c>
      <c r="AY161" s="157" t="s">
        <v>137</v>
      </c>
      <c r="BE161" s="183">
        <f t="shared" si="14"/>
        <v>0</v>
      </c>
      <c r="BF161" s="183">
        <f t="shared" si="15"/>
        <v>0</v>
      </c>
      <c r="BG161" s="183">
        <f t="shared" si="16"/>
        <v>0</v>
      </c>
      <c r="BH161" s="183">
        <f t="shared" si="17"/>
        <v>0</v>
      </c>
      <c r="BI161" s="183">
        <f t="shared" si="18"/>
        <v>0</v>
      </c>
      <c r="BJ161" s="157" t="s">
        <v>22</v>
      </c>
      <c r="BK161" s="183">
        <f t="shared" si="19"/>
        <v>0</v>
      </c>
      <c r="BL161" s="157" t="s">
        <v>147</v>
      </c>
      <c r="BM161" s="157" t="s">
        <v>289</v>
      </c>
    </row>
    <row r="162" spans="2:65" s="159" customFormat="1" ht="16.5" customHeight="1">
      <c r="B162" s="56"/>
      <c r="C162" s="137" t="s">
        <v>290</v>
      </c>
      <c r="D162" s="137" t="s">
        <v>138</v>
      </c>
      <c r="E162" s="138" t="s">
        <v>291</v>
      </c>
      <c r="F162" s="139" t="s">
        <v>292</v>
      </c>
      <c r="G162" s="139"/>
      <c r="H162" s="139"/>
      <c r="I162" s="139"/>
      <c r="J162" s="140" t="s">
        <v>156</v>
      </c>
      <c r="K162" s="141">
        <v>1</v>
      </c>
      <c r="L162" s="194"/>
      <c r="M162" s="194"/>
      <c r="N162" s="142">
        <f t="shared" si="10"/>
        <v>0</v>
      </c>
      <c r="O162" s="142"/>
      <c r="P162" s="142"/>
      <c r="Q162" s="142"/>
      <c r="R162" s="61"/>
      <c r="T162" s="179" t="s">
        <v>5</v>
      </c>
      <c r="U162" s="180" t="s">
        <v>43</v>
      </c>
      <c r="V162" s="181">
        <v>0</v>
      </c>
      <c r="W162" s="181">
        <f t="shared" si="11"/>
        <v>0</v>
      </c>
      <c r="X162" s="181">
        <v>0</v>
      </c>
      <c r="Y162" s="181">
        <f t="shared" si="12"/>
        <v>0</v>
      </c>
      <c r="Z162" s="181">
        <v>0</v>
      </c>
      <c r="AA162" s="182">
        <f t="shared" si="13"/>
        <v>0</v>
      </c>
      <c r="AR162" s="157" t="s">
        <v>147</v>
      </c>
      <c r="AT162" s="157" t="s">
        <v>138</v>
      </c>
      <c r="AU162" s="157" t="s">
        <v>102</v>
      </c>
      <c r="AY162" s="157" t="s">
        <v>137</v>
      </c>
      <c r="BE162" s="183">
        <f t="shared" si="14"/>
        <v>0</v>
      </c>
      <c r="BF162" s="183">
        <f t="shared" si="15"/>
        <v>0</v>
      </c>
      <c r="BG162" s="183">
        <f t="shared" si="16"/>
        <v>0</v>
      </c>
      <c r="BH162" s="183">
        <f t="shared" si="17"/>
        <v>0</v>
      </c>
      <c r="BI162" s="183">
        <f t="shared" si="18"/>
        <v>0</v>
      </c>
      <c r="BJ162" s="157" t="s">
        <v>22</v>
      </c>
      <c r="BK162" s="183">
        <f t="shared" si="19"/>
        <v>0</v>
      </c>
      <c r="BL162" s="157" t="s">
        <v>147</v>
      </c>
      <c r="BM162" s="157" t="s">
        <v>293</v>
      </c>
    </row>
    <row r="163" spans="2:65" s="159" customFormat="1" ht="25.5" customHeight="1">
      <c r="B163" s="56"/>
      <c r="C163" s="137" t="s">
        <v>294</v>
      </c>
      <c r="D163" s="137" t="s">
        <v>138</v>
      </c>
      <c r="E163" s="138" t="s">
        <v>295</v>
      </c>
      <c r="F163" s="139" t="s">
        <v>296</v>
      </c>
      <c r="G163" s="139"/>
      <c r="H163" s="139"/>
      <c r="I163" s="139"/>
      <c r="J163" s="140" t="s">
        <v>297</v>
      </c>
      <c r="K163" s="141">
        <v>1</v>
      </c>
      <c r="L163" s="194"/>
      <c r="M163" s="194"/>
      <c r="N163" s="142">
        <f t="shared" si="10"/>
        <v>0</v>
      </c>
      <c r="O163" s="142"/>
      <c r="P163" s="142"/>
      <c r="Q163" s="142"/>
      <c r="R163" s="61"/>
      <c r="T163" s="179" t="s">
        <v>5</v>
      </c>
      <c r="U163" s="180" t="s">
        <v>43</v>
      </c>
      <c r="V163" s="181">
        <v>0.72</v>
      </c>
      <c r="W163" s="181">
        <f t="shared" si="11"/>
        <v>0.72</v>
      </c>
      <c r="X163" s="181">
        <v>0</v>
      </c>
      <c r="Y163" s="181">
        <f t="shared" si="12"/>
        <v>0</v>
      </c>
      <c r="Z163" s="181">
        <v>0</v>
      </c>
      <c r="AA163" s="182">
        <f t="shared" si="13"/>
        <v>0</v>
      </c>
      <c r="AR163" s="157" t="s">
        <v>147</v>
      </c>
      <c r="AT163" s="157" t="s">
        <v>138</v>
      </c>
      <c r="AU163" s="157" t="s">
        <v>102</v>
      </c>
      <c r="AY163" s="157" t="s">
        <v>137</v>
      </c>
      <c r="BE163" s="183">
        <f t="shared" si="14"/>
        <v>0</v>
      </c>
      <c r="BF163" s="183">
        <f t="shared" si="15"/>
        <v>0</v>
      </c>
      <c r="BG163" s="183">
        <f t="shared" si="16"/>
        <v>0</v>
      </c>
      <c r="BH163" s="183">
        <f t="shared" si="17"/>
        <v>0</v>
      </c>
      <c r="BI163" s="183">
        <f t="shared" si="18"/>
        <v>0</v>
      </c>
      <c r="BJ163" s="157" t="s">
        <v>22</v>
      </c>
      <c r="BK163" s="183">
        <f t="shared" si="19"/>
        <v>0</v>
      </c>
      <c r="BL163" s="157" t="s">
        <v>147</v>
      </c>
      <c r="BM163" s="157" t="s">
        <v>298</v>
      </c>
    </row>
    <row r="164" spans="2:65" s="159" customFormat="1" ht="25.5" customHeight="1">
      <c r="B164" s="56"/>
      <c r="C164" s="137" t="s">
        <v>299</v>
      </c>
      <c r="D164" s="137" t="s">
        <v>138</v>
      </c>
      <c r="E164" s="138" t="s">
        <v>300</v>
      </c>
      <c r="F164" s="139" t="s">
        <v>301</v>
      </c>
      <c r="G164" s="139"/>
      <c r="H164" s="139"/>
      <c r="I164" s="139"/>
      <c r="J164" s="140" t="s">
        <v>297</v>
      </c>
      <c r="K164" s="141">
        <v>1</v>
      </c>
      <c r="L164" s="194"/>
      <c r="M164" s="194"/>
      <c r="N164" s="142">
        <f t="shared" si="10"/>
        <v>0</v>
      </c>
      <c r="O164" s="142"/>
      <c r="P164" s="142"/>
      <c r="Q164" s="142"/>
      <c r="R164" s="61"/>
      <c r="T164" s="179" t="s">
        <v>5</v>
      </c>
      <c r="U164" s="180" t="s">
        <v>43</v>
      </c>
      <c r="V164" s="181">
        <v>1.05</v>
      </c>
      <c r="W164" s="181">
        <f t="shared" si="11"/>
        <v>1.05</v>
      </c>
      <c r="X164" s="181">
        <v>0</v>
      </c>
      <c r="Y164" s="181">
        <f t="shared" si="12"/>
        <v>0</v>
      </c>
      <c r="Z164" s="181">
        <v>0</v>
      </c>
      <c r="AA164" s="182">
        <f t="shared" si="13"/>
        <v>0</v>
      </c>
      <c r="AR164" s="157" t="s">
        <v>147</v>
      </c>
      <c r="AT164" s="157" t="s">
        <v>138</v>
      </c>
      <c r="AU164" s="157" t="s">
        <v>102</v>
      </c>
      <c r="AY164" s="157" t="s">
        <v>137</v>
      </c>
      <c r="BE164" s="183">
        <f t="shared" si="14"/>
        <v>0</v>
      </c>
      <c r="BF164" s="183">
        <f t="shared" si="15"/>
        <v>0</v>
      </c>
      <c r="BG164" s="183">
        <f t="shared" si="16"/>
        <v>0</v>
      </c>
      <c r="BH164" s="183">
        <f t="shared" si="17"/>
        <v>0</v>
      </c>
      <c r="BI164" s="183">
        <f t="shared" si="18"/>
        <v>0</v>
      </c>
      <c r="BJ164" s="157" t="s">
        <v>22</v>
      </c>
      <c r="BK164" s="183">
        <f t="shared" si="19"/>
        <v>0</v>
      </c>
      <c r="BL164" s="157" t="s">
        <v>147</v>
      </c>
      <c r="BM164" s="157" t="s">
        <v>302</v>
      </c>
    </row>
    <row r="165" spans="2:65" s="159" customFormat="1" ht="25.5" customHeight="1">
      <c r="B165" s="56"/>
      <c r="C165" s="137" t="s">
        <v>303</v>
      </c>
      <c r="D165" s="137" t="s">
        <v>138</v>
      </c>
      <c r="E165" s="138" t="s">
        <v>304</v>
      </c>
      <c r="F165" s="139" t="s">
        <v>305</v>
      </c>
      <c r="G165" s="139"/>
      <c r="H165" s="139"/>
      <c r="I165" s="139"/>
      <c r="J165" s="140" t="s">
        <v>306</v>
      </c>
      <c r="K165" s="141">
        <v>9</v>
      </c>
      <c r="L165" s="194"/>
      <c r="M165" s="194"/>
      <c r="N165" s="142">
        <f t="shared" si="10"/>
        <v>0</v>
      </c>
      <c r="O165" s="142"/>
      <c r="P165" s="142"/>
      <c r="Q165" s="142"/>
      <c r="R165" s="61"/>
      <c r="T165" s="179" t="s">
        <v>5</v>
      </c>
      <c r="U165" s="180" t="s">
        <v>43</v>
      </c>
      <c r="V165" s="181">
        <v>0.09</v>
      </c>
      <c r="W165" s="181">
        <f t="shared" si="11"/>
        <v>0.80999999999999994</v>
      </c>
      <c r="X165" s="181">
        <v>0</v>
      </c>
      <c r="Y165" s="181">
        <f t="shared" si="12"/>
        <v>0</v>
      </c>
      <c r="Z165" s="181">
        <v>0</v>
      </c>
      <c r="AA165" s="182">
        <f t="shared" si="13"/>
        <v>0</v>
      </c>
      <c r="AR165" s="157" t="s">
        <v>147</v>
      </c>
      <c r="AT165" s="157" t="s">
        <v>138</v>
      </c>
      <c r="AU165" s="157" t="s">
        <v>102</v>
      </c>
      <c r="AY165" s="157" t="s">
        <v>137</v>
      </c>
      <c r="BE165" s="183">
        <f t="shared" si="14"/>
        <v>0</v>
      </c>
      <c r="BF165" s="183">
        <f t="shared" si="15"/>
        <v>0</v>
      </c>
      <c r="BG165" s="183">
        <f t="shared" si="16"/>
        <v>0</v>
      </c>
      <c r="BH165" s="183">
        <f t="shared" si="17"/>
        <v>0</v>
      </c>
      <c r="BI165" s="183">
        <f t="shared" si="18"/>
        <v>0</v>
      </c>
      <c r="BJ165" s="157" t="s">
        <v>22</v>
      </c>
      <c r="BK165" s="183">
        <f t="shared" si="19"/>
        <v>0</v>
      </c>
      <c r="BL165" s="157" t="s">
        <v>147</v>
      </c>
      <c r="BM165" s="157" t="s">
        <v>307</v>
      </c>
    </row>
    <row r="166" spans="2:65" s="159" customFormat="1" ht="25.5" customHeight="1">
      <c r="B166" s="56"/>
      <c r="C166" s="137" t="s">
        <v>308</v>
      </c>
      <c r="D166" s="137" t="s">
        <v>138</v>
      </c>
      <c r="E166" s="138" t="s">
        <v>309</v>
      </c>
      <c r="F166" s="139" t="s">
        <v>310</v>
      </c>
      <c r="G166" s="139"/>
      <c r="H166" s="139"/>
      <c r="I166" s="139"/>
      <c r="J166" s="140" t="s">
        <v>306</v>
      </c>
      <c r="K166" s="141">
        <v>1</v>
      </c>
      <c r="L166" s="194"/>
      <c r="M166" s="194"/>
      <c r="N166" s="142">
        <f t="shared" si="10"/>
        <v>0</v>
      </c>
      <c r="O166" s="142"/>
      <c r="P166" s="142"/>
      <c r="Q166" s="142"/>
      <c r="R166" s="61"/>
      <c r="T166" s="179" t="s">
        <v>5</v>
      </c>
      <c r="U166" s="180" t="s">
        <v>43</v>
      </c>
      <c r="V166" s="181">
        <v>0.14000000000000001</v>
      </c>
      <c r="W166" s="181">
        <f t="shared" si="11"/>
        <v>0.14000000000000001</v>
      </c>
      <c r="X166" s="181">
        <v>0</v>
      </c>
      <c r="Y166" s="181">
        <f t="shared" si="12"/>
        <v>0</v>
      </c>
      <c r="Z166" s="181">
        <v>0</v>
      </c>
      <c r="AA166" s="182">
        <f t="shared" si="13"/>
        <v>0</v>
      </c>
      <c r="AR166" s="157" t="s">
        <v>147</v>
      </c>
      <c r="AT166" s="157" t="s">
        <v>138</v>
      </c>
      <c r="AU166" s="157" t="s">
        <v>102</v>
      </c>
      <c r="AY166" s="157" t="s">
        <v>137</v>
      </c>
      <c r="BE166" s="183">
        <f t="shared" si="14"/>
        <v>0</v>
      </c>
      <c r="BF166" s="183">
        <f t="shared" si="15"/>
        <v>0</v>
      </c>
      <c r="BG166" s="183">
        <f t="shared" si="16"/>
        <v>0</v>
      </c>
      <c r="BH166" s="183">
        <f t="shared" si="17"/>
        <v>0</v>
      </c>
      <c r="BI166" s="183">
        <f t="shared" si="18"/>
        <v>0</v>
      </c>
      <c r="BJ166" s="157" t="s">
        <v>22</v>
      </c>
      <c r="BK166" s="183">
        <f t="shared" si="19"/>
        <v>0</v>
      </c>
      <c r="BL166" s="157" t="s">
        <v>147</v>
      </c>
      <c r="BM166" s="157" t="s">
        <v>311</v>
      </c>
    </row>
    <row r="167" spans="2:65" s="159" customFormat="1" ht="16.5" customHeight="1">
      <c r="B167" s="56"/>
      <c r="C167" s="137" t="s">
        <v>312</v>
      </c>
      <c r="D167" s="137" t="s">
        <v>138</v>
      </c>
      <c r="E167" s="138" t="s">
        <v>313</v>
      </c>
      <c r="F167" s="139" t="s">
        <v>314</v>
      </c>
      <c r="G167" s="139"/>
      <c r="H167" s="139"/>
      <c r="I167" s="139"/>
      <c r="J167" s="140" t="s">
        <v>306</v>
      </c>
      <c r="K167" s="141">
        <v>1</v>
      </c>
      <c r="L167" s="194"/>
      <c r="M167" s="194"/>
      <c r="N167" s="142">
        <f t="shared" si="10"/>
        <v>0</v>
      </c>
      <c r="O167" s="142"/>
      <c r="P167" s="142"/>
      <c r="Q167" s="142"/>
      <c r="R167" s="61"/>
      <c r="T167" s="179" t="s">
        <v>5</v>
      </c>
      <c r="U167" s="180" t="s">
        <v>43</v>
      </c>
      <c r="V167" s="181">
        <v>0.22</v>
      </c>
      <c r="W167" s="181">
        <f t="shared" si="11"/>
        <v>0.22</v>
      </c>
      <c r="X167" s="181">
        <v>0</v>
      </c>
      <c r="Y167" s="181">
        <f t="shared" si="12"/>
        <v>0</v>
      </c>
      <c r="Z167" s="181">
        <v>0</v>
      </c>
      <c r="AA167" s="182">
        <f t="shared" si="13"/>
        <v>0</v>
      </c>
      <c r="AR167" s="157" t="s">
        <v>147</v>
      </c>
      <c r="AT167" s="157" t="s">
        <v>138</v>
      </c>
      <c r="AU167" s="157" t="s">
        <v>102</v>
      </c>
      <c r="AY167" s="157" t="s">
        <v>137</v>
      </c>
      <c r="BE167" s="183">
        <f t="shared" si="14"/>
        <v>0</v>
      </c>
      <c r="BF167" s="183">
        <f t="shared" si="15"/>
        <v>0</v>
      </c>
      <c r="BG167" s="183">
        <f t="shared" si="16"/>
        <v>0</v>
      </c>
      <c r="BH167" s="183">
        <f t="shared" si="17"/>
        <v>0</v>
      </c>
      <c r="BI167" s="183">
        <f t="shared" si="18"/>
        <v>0</v>
      </c>
      <c r="BJ167" s="157" t="s">
        <v>22</v>
      </c>
      <c r="BK167" s="183">
        <f t="shared" si="19"/>
        <v>0</v>
      </c>
      <c r="BL167" s="157" t="s">
        <v>147</v>
      </c>
      <c r="BM167" s="157" t="s">
        <v>315</v>
      </c>
    </row>
    <row r="168" spans="2:65" s="172" customFormat="1" ht="29.85" customHeight="1">
      <c r="B168" s="129"/>
      <c r="C168" s="130"/>
      <c r="D168" s="134" t="s">
        <v>118</v>
      </c>
      <c r="E168" s="134"/>
      <c r="F168" s="134"/>
      <c r="G168" s="134"/>
      <c r="H168" s="134"/>
      <c r="I168" s="134"/>
      <c r="J168" s="134"/>
      <c r="K168" s="134"/>
      <c r="L168" s="134"/>
      <c r="M168" s="134"/>
      <c r="N168" s="151">
        <f>BK168</f>
        <v>0</v>
      </c>
      <c r="O168" s="152"/>
      <c r="P168" s="152"/>
      <c r="Q168" s="152"/>
      <c r="R168" s="133"/>
      <c r="T168" s="173"/>
      <c r="U168" s="130"/>
      <c r="V168" s="130"/>
      <c r="W168" s="174">
        <f>SUM(W169:W172)</f>
        <v>0</v>
      </c>
      <c r="X168" s="130"/>
      <c r="Y168" s="174">
        <f>SUM(Y169:Y172)</f>
        <v>0</v>
      </c>
      <c r="Z168" s="130"/>
      <c r="AA168" s="175">
        <f>SUM(AA169:AA172)</f>
        <v>0</v>
      </c>
      <c r="AR168" s="176" t="s">
        <v>142</v>
      </c>
      <c r="AT168" s="177" t="s">
        <v>77</v>
      </c>
      <c r="AU168" s="177" t="s">
        <v>22</v>
      </c>
      <c r="AY168" s="176" t="s">
        <v>137</v>
      </c>
      <c r="BK168" s="178">
        <f>SUM(BK169:BK172)</f>
        <v>0</v>
      </c>
    </row>
    <row r="169" spans="2:65" s="159" customFormat="1" ht="16.5" customHeight="1">
      <c r="B169" s="56"/>
      <c r="C169" s="137" t="s">
        <v>316</v>
      </c>
      <c r="D169" s="137" t="s">
        <v>138</v>
      </c>
      <c r="E169" s="138" t="s">
        <v>317</v>
      </c>
      <c r="F169" s="139" t="s">
        <v>318</v>
      </c>
      <c r="G169" s="139"/>
      <c r="H169" s="139"/>
      <c r="I169" s="139"/>
      <c r="J169" s="140" t="s">
        <v>319</v>
      </c>
      <c r="K169" s="141">
        <v>4</v>
      </c>
      <c r="L169" s="194"/>
      <c r="M169" s="194"/>
      <c r="N169" s="142">
        <f>ROUND(L169*K169,2)</f>
        <v>0</v>
      </c>
      <c r="O169" s="142"/>
      <c r="P169" s="142"/>
      <c r="Q169" s="142"/>
      <c r="R169" s="61"/>
      <c r="T169" s="179" t="s">
        <v>5</v>
      </c>
      <c r="U169" s="180" t="s">
        <v>43</v>
      </c>
      <c r="V169" s="181">
        <v>0</v>
      </c>
      <c r="W169" s="181">
        <f>V169*K169</f>
        <v>0</v>
      </c>
      <c r="X169" s="181">
        <v>0</v>
      </c>
      <c r="Y169" s="181">
        <f>X169*K169</f>
        <v>0</v>
      </c>
      <c r="Z169" s="181">
        <v>0</v>
      </c>
      <c r="AA169" s="182">
        <f>Z169*K169</f>
        <v>0</v>
      </c>
      <c r="AR169" s="157" t="s">
        <v>320</v>
      </c>
      <c r="AT169" s="157" t="s">
        <v>138</v>
      </c>
      <c r="AU169" s="157" t="s">
        <v>102</v>
      </c>
      <c r="AY169" s="157" t="s">
        <v>137</v>
      </c>
      <c r="BE169" s="183">
        <f>IF(U169="základní",N169,0)</f>
        <v>0</v>
      </c>
      <c r="BF169" s="183">
        <f>IF(U169="snížená",N169,0)</f>
        <v>0</v>
      </c>
      <c r="BG169" s="183">
        <f>IF(U169="zákl. přenesená",N169,0)</f>
        <v>0</v>
      </c>
      <c r="BH169" s="183">
        <f>IF(U169="sníž. přenesená",N169,0)</f>
        <v>0</v>
      </c>
      <c r="BI169" s="183">
        <f>IF(U169="nulová",N169,0)</f>
        <v>0</v>
      </c>
      <c r="BJ169" s="157" t="s">
        <v>22</v>
      </c>
      <c r="BK169" s="183">
        <f>ROUND(L169*K169,2)</f>
        <v>0</v>
      </c>
      <c r="BL169" s="157" t="s">
        <v>320</v>
      </c>
      <c r="BM169" s="157" t="s">
        <v>321</v>
      </c>
    </row>
    <row r="170" spans="2:65" s="159" customFormat="1" ht="16.5" customHeight="1">
      <c r="B170" s="56"/>
      <c r="C170" s="137" t="s">
        <v>322</v>
      </c>
      <c r="D170" s="137" t="s">
        <v>138</v>
      </c>
      <c r="E170" s="138" t="s">
        <v>323</v>
      </c>
      <c r="F170" s="139" t="s">
        <v>324</v>
      </c>
      <c r="G170" s="139"/>
      <c r="H170" s="139"/>
      <c r="I170" s="139"/>
      <c r="J170" s="140" t="s">
        <v>319</v>
      </c>
      <c r="K170" s="141">
        <v>4</v>
      </c>
      <c r="L170" s="194"/>
      <c r="M170" s="194"/>
      <c r="N170" s="142">
        <f>ROUND(L170*K170,2)</f>
        <v>0</v>
      </c>
      <c r="O170" s="142"/>
      <c r="P170" s="142"/>
      <c r="Q170" s="142"/>
      <c r="R170" s="61"/>
      <c r="T170" s="179" t="s">
        <v>5</v>
      </c>
      <c r="U170" s="180" t="s">
        <v>43</v>
      </c>
      <c r="V170" s="181">
        <v>0</v>
      </c>
      <c r="W170" s="181">
        <f>V170*K170</f>
        <v>0</v>
      </c>
      <c r="X170" s="181">
        <v>0</v>
      </c>
      <c r="Y170" s="181">
        <f>X170*K170</f>
        <v>0</v>
      </c>
      <c r="Z170" s="181">
        <v>0</v>
      </c>
      <c r="AA170" s="182">
        <f>Z170*K170</f>
        <v>0</v>
      </c>
      <c r="AR170" s="157" t="s">
        <v>320</v>
      </c>
      <c r="AT170" s="157" t="s">
        <v>138</v>
      </c>
      <c r="AU170" s="157" t="s">
        <v>102</v>
      </c>
      <c r="AY170" s="157" t="s">
        <v>137</v>
      </c>
      <c r="BE170" s="183">
        <f>IF(U170="základní",N170,0)</f>
        <v>0</v>
      </c>
      <c r="BF170" s="183">
        <f>IF(U170="snížená",N170,0)</f>
        <v>0</v>
      </c>
      <c r="BG170" s="183">
        <f>IF(U170="zákl. přenesená",N170,0)</f>
        <v>0</v>
      </c>
      <c r="BH170" s="183">
        <f>IF(U170="sníž. přenesená",N170,0)</f>
        <v>0</v>
      </c>
      <c r="BI170" s="183">
        <f>IF(U170="nulová",N170,0)</f>
        <v>0</v>
      </c>
      <c r="BJ170" s="157" t="s">
        <v>22</v>
      </c>
      <c r="BK170" s="183">
        <f>ROUND(L170*K170,2)</f>
        <v>0</v>
      </c>
      <c r="BL170" s="157" t="s">
        <v>320</v>
      </c>
      <c r="BM170" s="157" t="s">
        <v>325</v>
      </c>
    </row>
    <row r="171" spans="2:65" s="159" customFormat="1" ht="16.5" customHeight="1">
      <c r="B171" s="56"/>
      <c r="C171" s="137" t="s">
        <v>326</v>
      </c>
      <c r="D171" s="137" t="s">
        <v>138</v>
      </c>
      <c r="E171" s="138" t="s">
        <v>327</v>
      </c>
      <c r="F171" s="139" t="s">
        <v>328</v>
      </c>
      <c r="G171" s="139"/>
      <c r="H171" s="139"/>
      <c r="I171" s="139"/>
      <c r="J171" s="140" t="s">
        <v>319</v>
      </c>
      <c r="K171" s="141">
        <v>2</v>
      </c>
      <c r="L171" s="194"/>
      <c r="M171" s="194"/>
      <c r="N171" s="142">
        <f>ROUND(L171*K171,2)</f>
        <v>0</v>
      </c>
      <c r="O171" s="142"/>
      <c r="P171" s="142"/>
      <c r="Q171" s="142"/>
      <c r="R171" s="61"/>
      <c r="T171" s="179" t="s">
        <v>5</v>
      </c>
      <c r="U171" s="180" t="s">
        <v>43</v>
      </c>
      <c r="V171" s="181">
        <v>0</v>
      </c>
      <c r="W171" s="181">
        <f>V171*K171</f>
        <v>0</v>
      </c>
      <c r="X171" s="181">
        <v>0</v>
      </c>
      <c r="Y171" s="181">
        <f>X171*K171</f>
        <v>0</v>
      </c>
      <c r="Z171" s="181">
        <v>0</v>
      </c>
      <c r="AA171" s="182">
        <f>Z171*K171</f>
        <v>0</v>
      </c>
      <c r="AR171" s="157" t="s">
        <v>320</v>
      </c>
      <c r="AT171" s="157" t="s">
        <v>138</v>
      </c>
      <c r="AU171" s="157" t="s">
        <v>102</v>
      </c>
      <c r="AY171" s="157" t="s">
        <v>137</v>
      </c>
      <c r="BE171" s="183">
        <f>IF(U171="základní",N171,0)</f>
        <v>0</v>
      </c>
      <c r="BF171" s="183">
        <f>IF(U171="snížená",N171,0)</f>
        <v>0</v>
      </c>
      <c r="BG171" s="183">
        <f>IF(U171="zákl. přenesená",N171,0)</f>
        <v>0</v>
      </c>
      <c r="BH171" s="183">
        <f>IF(U171="sníž. přenesená",N171,0)</f>
        <v>0</v>
      </c>
      <c r="BI171" s="183">
        <f>IF(U171="nulová",N171,0)</f>
        <v>0</v>
      </c>
      <c r="BJ171" s="157" t="s">
        <v>22</v>
      </c>
      <c r="BK171" s="183">
        <f>ROUND(L171*K171,2)</f>
        <v>0</v>
      </c>
      <c r="BL171" s="157" t="s">
        <v>320</v>
      </c>
      <c r="BM171" s="157" t="s">
        <v>329</v>
      </c>
    </row>
    <row r="172" spans="2:65" s="159" customFormat="1" ht="16.5" customHeight="1">
      <c r="B172" s="56"/>
      <c r="C172" s="137" t="s">
        <v>330</v>
      </c>
      <c r="D172" s="137" t="s">
        <v>138</v>
      </c>
      <c r="E172" s="138" t="s">
        <v>331</v>
      </c>
      <c r="F172" s="139" t="s">
        <v>332</v>
      </c>
      <c r="G172" s="139"/>
      <c r="H172" s="139"/>
      <c r="I172" s="139"/>
      <c r="J172" s="140" t="s">
        <v>319</v>
      </c>
      <c r="K172" s="141">
        <v>2</v>
      </c>
      <c r="L172" s="194"/>
      <c r="M172" s="194"/>
      <c r="N172" s="142">
        <f>ROUND(L172*K172,2)</f>
        <v>0</v>
      </c>
      <c r="O172" s="142"/>
      <c r="P172" s="142"/>
      <c r="Q172" s="142"/>
      <c r="R172" s="61"/>
      <c r="T172" s="179" t="s">
        <v>5</v>
      </c>
      <c r="U172" s="180" t="s">
        <v>43</v>
      </c>
      <c r="V172" s="181">
        <v>0</v>
      </c>
      <c r="W172" s="181">
        <f>V172*K172</f>
        <v>0</v>
      </c>
      <c r="X172" s="181">
        <v>0</v>
      </c>
      <c r="Y172" s="181">
        <f>X172*K172</f>
        <v>0</v>
      </c>
      <c r="Z172" s="181">
        <v>0</v>
      </c>
      <c r="AA172" s="182">
        <f>Z172*K172</f>
        <v>0</v>
      </c>
      <c r="AR172" s="157" t="s">
        <v>320</v>
      </c>
      <c r="AT172" s="157" t="s">
        <v>138</v>
      </c>
      <c r="AU172" s="157" t="s">
        <v>102</v>
      </c>
      <c r="AY172" s="157" t="s">
        <v>137</v>
      </c>
      <c r="BE172" s="183">
        <f>IF(U172="základní",N172,0)</f>
        <v>0</v>
      </c>
      <c r="BF172" s="183">
        <f>IF(U172="snížená",N172,0)</f>
        <v>0</v>
      </c>
      <c r="BG172" s="183">
        <f>IF(U172="zákl. přenesená",N172,0)</f>
        <v>0</v>
      </c>
      <c r="BH172" s="183">
        <f>IF(U172="sníž. přenesená",N172,0)</f>
        <v>0</v>
      </c>
      <c r="BI172" s="183">
        <f>IF(U172="nulová",N172,0)</f>
        <v>0</v>
      </c>
      <c r="BJ172" s="157" t="s">
        <v>22</v>
      </c>
      <c r="BK172" s="183">
        <f>ROUND(L172*K172,2)</f>
        <v>0</v>
      </c>
      <c r="BL172" s="157" t="s">
        <v>320</v>
      </c>
      <c r="BM172" s="157" t="s">
        <v>333</v>
      </c>
    </row>
    <row r="173" spans="2:65" s="172" customFormat="1" ht="29.85" customHeight="1">
      <c r="B173" s="129"/>
      <c r="C173" s="130"/>
      <c r="D173" s="134" t="s">
        <v>119</v>
      </c>
      <c r="E173" s="134"/>
      <c r="F173" s="134"/>
      <c r="G173" s="134"/>
      <c r="H173" s="134"/>
      <c r="I173" s="134"/>
      <c r="J173" s="134"/>
      <c r="K173" s="134"/>
      <c r="L173" s="134"/>
      <c r="M173" s="134"/>
      <c r="N173" s="151">
        <f>BK173</f>
        <v>0</v>
      </c>
      <c r="O173" s="152"/>
      <c r="P173" s="152"/>
      <c r="Q173" s="152"/>
      <c r="R173" s="133"/>
      <c r="T173" s="173"/>
      <c r="U173" s="130"/>
      <c r="V173" s="130"/>
      <c r="W173" s="174">
        <f>W174</f>
        <v>0</v>
      </c>
      <c r="X173" s="130"/>
      <c r="Y173" s="174">
        <f>Y174</f>
        <v>0</v>
      </c>
      <c r="Z173" s="130"/>
      <c r="AA173" s="175">
        <f>AA174</f>
        <v>0</v>
      </c>
      <c r="AR173" s="176" t="s">
        <v>142</v>
      </c>
      <c r="AT173" s="177" t="s">
        <v>77</v>
      </c>
      <c r="AU173" s="177" t="s">
        <v>22</v>
      </c>
      <c r="AY173" s="176" t="s">
        <v>137</v>
      </c>
      <c r="BK173" s="178">
        <f>BK174</f>
        <v>0</v>
      </c>
    </row>
    <row r="174" spans="2:65" s="159" customFormat="1" ht="16.5" customHeight="1">
      <c r="B174" s="56"/>
      <c r="C174" s="145" t="s">
        <v>334</v>
      </c>
      <c r="D174" s="145" t="s">
        <v>149</v>
      </c>
      <c r="E174" s="146" t="s">
        <v>335</v>
      </c>
      <c r="F174" s="147" t="s">
        <v>336</v>
      </c>
      <c r="G174" s="147"/>
      <c r="H174" s="147"/>
      <c r="I174" s="147"/>
      <c r="J174" s="148" t="s">
        <v>284</v>
      </c>
      <c r="K174" s="149">
        <v>1</v>
      </c>
      <c r="L174" s="195"/>
      <c r="M174" s="195"/>
      <c r="N174" s="150">
        <f>ROUND(L174*K174,2)</f>
        <v>0</v>
      </c>
      <c r="O174" s="142"/>
      <c r="P174" s="142"/>
      <c r="Q174" s="142"/>
      <c r="R174" s="61"/>
      <c r="T174" s="179" t="s">
        <v>5</v>
      </c>
      <c r="U174" s="180" t="s">
        <v>43</v>
      </c>
      <c r="V174" s="181">
        <v>0</v>
      </c>
      <c r="W174" s="181">
        <f>V174*K174</f>
        <v>0</v>
      </c>
      <c r="X174" s="181">
        <v>0</v>
      </c>
      <c r="Y174" s="181">
        <f>X174*K174</f>
        <v>0</v>
      </c>
      <c r="Z174" s="181">
        <v>0</v>
      </c>
      <c r="AA174" s="182">
        <f>Z174*K174</f>
        <v>0</v>
      </c>
      <c r="AR174" s="157" t="s">
        <v>320</v>
      </c>
      <c r="AT174" s="157" t="s">
        <v>149</v>
      </c>
      <c r="AU174" s="157" t="s">
        <v>102</v>
      </c>
      <c r="AY174" s="157" t="s">
        <v>137</v>
      </c>
      <c r="BE174" s="183">
        <f>IF(U174="základní",N174,0)</f>
        <v>0</v>
      </c>
      <c r="BF174" s="183">
        <f>IF(U174="snížená",N174,0)</f>
        <v>0</v>
      </c>
      <c r="BG174" s="183">
        <f>IF(U174="zákl. přenesená",N174,0)</f>
        <v>0</v>
      </c>
      <c r="BH174" s="183">
        <f>IF(U174="sníž. přenesená",N174,0)</f>
        <v>0</v>
      </c>
      <c r="BI174" s="183">
        <f>IF(U174="nulová",N174,0)</f>
        <v>0</v>
      </c>
      <c r="BJ174" s="157" t="s">
        <v>22</v>
      </c>
      <c r="BK174" s="183">
        <f>ROUND(L174*K174,2)</f>
        <v>0</v>
      </c>
      <c r="BL174" s="157" t="s">
        <v>320</v>
      </c>
      <c r="BM174" s="157" t="s">
        <v>337</v>
      </c>
    </row>
    <row r="175" spans="2:65" s="172" customFormat="1" ht="37.35" customHeight="1">
      <c r="B175" s="129"/>
      <c r="C175" s="130"/>
      <c r="D175" s="131" t="s">
        <v>120</v>
      </c>
      <c r="E175" s="131"/>
      <c r="F175" s="131"/>
      <c r="G175" s="131"/>
      <c r="H175" s="131"/>
      <c r="I175" s="131"/>
      <c r="J175" s="131"/>
      <c r="K175" s="131"/>
      <c r="L175" s="131"/>
      <c r="M175" s="131"/>
      <c r="N175" s="143">
        <f>BK175</f>
        <v>0</v>
      </c>
      <c r="O175" s="144"/>
      <c r="P175" s="144"/>
      <c r="Q175" s="144"/>
      <c r="R175" s="133"/>
      <c r="T175" s="173"/>
      <c r="U175" s="130"/>
      <c r="V175" s="130"/>
      <c r="W175" s="174">
        <f>W176</f>
        <v>0</v>
      </c>
      <c r="X175" s="130"/>
      <c r="Y175" s="174">
        <f>Y176</f>
        <v>0</v>
      </c>
      <c r="Z175" s="130"/>
      <c r="AA175" s="175">
        <f>AA176</f>
        <v>0</v>
      </c>
      <c r="AR175" s="176" t="s">
        <v>158</v>
      </c>
      <c r="AT175" s="177" t="s">
        <v>77</v>
      </c>
      <c r="AU175" s="177" t="s">
        <v>78</v>
      </c>
      <c r="AY175" s="176" t="s">
        <v>137</v>
      </c>
      <c r="BK175" s="178">
        <f>BK176</f>
        <v>0</v>
      </c>
    </row>
    <row r="176" spans="2:65" s="172" customFormat="1" ht="19.899999999999999" customHeight="1">
      <c r="B176" s="129"/>
      <c r="C176" s="130"/>
      <c r="D176" s="134" t="s">
        <v>121</v>
      </c>
      <c r="E176" s="134"/>
      <c r="F176" s="134"/>
      <c r="G176" s="134"/>
      <c r="H176" s="134"/>
      <c r="I176" s="134"/>
      <c r="J176" s="134"/>
      <c r="K176" s="134"/>
      <c r="L176" s="134"/>
      <c r="M176" s="134"/>
      <c r="N176" s="135">
        <f>BK176</f>
        <v>0</v>
      </c>
      <c r="O176" s="136"/>
      <c r="P176" s="136"/>
      <c r="Q176" s="136"/>
      <c r="R176" s="133"/>
      <c r="T176" s="173"/>
      <c r="U176" s="130"/>
      <c r="V176" s="130"/>
      <c r="W176" s="174">
        <f>W177</f>
        <v>0</v>
      </c>
      <c r="X176" s="130"/>
      <c r="Y176" s="174">
        <f>Y177</f>
        <v>0</v>
      </c>
      <c r="Z176" s="130"/>
      <c r="AA176" s="175">
        <f>AA177</f>
        <v>0</v>
      </c>
      <c r="AR176" s="176" t="s">
        <v>158</v>
      </c>
      <c r="AT176" s="177" t="s">
        <v>77</v>
      </c>
      <c r="AU176" s="177" t="s">
        <v>22</v>
      </c>
      <c r="AY176" s="176" t="s">
        <v>137</v>
      </c>
      <c r="BK176" s="178">
        <f>BK177</f>
        <v>0</v>
      </c>
    </row>
    <row r="177" spans="2:65" s="159" customFormat="1" ht="16.5" customHeight="1">
      <c r="B177" s="56"/>
      <c r="C177" s="137" t="s">
        <v>338</v>
      </c>
      <c r="D177" s="137" t="s">
        <v>138</v>
      </c>
      <c r="E177" s="138" t="s">
        <v>339</v>
      </c>
      <c r="F177" s="139" t="s">
        <v>340</v>
      </c>
      <c r="G177" s="139"/>
      <c r="H177" s="139"/>
      <c r="I177" s="139"/>
      <c r="J177" s="140" t="s">
        <v>284</v>
      </c>
      <c r="K177" s="141">
        <v>1</v>
      </c>
      <c r="L177" s="194"/>
      <c r="M177" s="194"/>
      <c r="N177" s="142">
        <f>ROUND(L177*K177,2)</f>
        <v>0</v>
      </c>
      <c r="O177" s="142"/>
      <c r="P177" s="142"/>
      <c r="Q177" s="142"/>
      <c r="R177" s="61"/>
      <c r="T177" s="179" t="s">
        <v>5</v>
      </c>
      <c r="U177" s="184" t="s">
        <v>43</v>
      </c>
      <c r="V177" s="185">
        <v>0</v>
      </c>
      <c r="W177" s="185">
        <f>V177*K177</f>
        <v>0</v>
      </c>
      <c r="X177" s="185">
        <v>0</v>
      </c>
      <c r="Y177" s="185">
        <f>X177*K177</f>
        <v>0</v>
      </c>
      <c r="Z177" s="185">
        <v>0</v>
      </c>
      <c r="AA177" s="186">
        <f>Z177*K177</f>
        <v>0</v>
      </c>
      <c r="AR177" s="157" t="s">
        <v>341</v>
      </c>
      <c r="AT177" s="157" t="s">
        <v>138</v>
      </c>
      <c r="AU177" s="157" t="s">
        <v>102</v>
      </c>
      <c r="AY177" s="157" t="s">
        <v>137</v>
      </c>
      <c r="BE177" s="183">
        <f>IF(U177="základní",N177,0)</f>
        <v>0</v>
      </c>
      <c r="BF177" s="183">
        <f>IF(U177="snížená",N177,0)</f>
        <v>0</v>
      </c>
      <c r="BG177" s="183">
        <f>IF(U177="zákl. přenesená",N177,0)</f>
        <v>0</v>
      </c>
      <c r="BH177" s="183">
        <f>IF(U177="sníž. přenesená",N177,0)</f>
        <v>0</v>
      </c>
      <c r="BI177" s="183">
        <f>IF(U177="nulová",N177,0)</f>
        <v>0</v>
      </c>
      <c r="BJ177" s="157" t="s">
        <v>22</v>
      </c>
      <c r="BK177" s="183">
        <f>ROUND(L177*K177,2)</f>
        <v>0</v>
      </c>
      <c r="BL177" s="157" t="s">
        <v>341</v>
      </c>
      <c r="BM177" s="157" t="s">
        <v>342</v>
      </c>
    </row>
    <row r="178" spans="2:65" s="159" customFormat="1" ht="6.95" customHeight="1">
      <c r="B178" s="91"/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3"/>
    </row>
  </sheetData>
  <sheetProtection algorithmName="SHA-512" hashValue="fj9nMpV4sheIO0RZwUBRJYMoBUlV1sscPJWEZriLJWBKtM9jnFhZZpfPdCEf1WxiFOitJQUOM33rBQLa0iyQFA==" saltValue="wzxqiG3l7xqEgwSQAh66EA==" spinCount="100000" sheet="1"/>
  <mergeCells count="219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72:I172"/>
    <mergeCell ref="L172:M172"/>
    <mergeCell ref="N172:Q172"/>
    <mergeCell ref="F166:I166"/>
    <mergeCell ref="L166:M166"/>
    <mergeCell ref="N166:Q166"/>
    <mergeCell ref="F167:I167"/>
    <mergeCell ref="L167:M167"/>
    <mergeCell ref="N167:Q167"/>
    <mergeCell ref="F169:I169"/>
    <mergeCell ref="L169:M169"/>
    <mergeCell ref="N169:Q169"/>
    <mergeCell ref="H1:K1"/>
    <mergeCell ref="S2:AC2"/>
    <mergeCell ref="F174:I174"/>
    <mergeCell ref="L174:M174"/>
    <mergeCell ref="N174:Q174"/>
    <mergeCell ref="F177:I177"/>
    <mergeCell ref="L177:M177"/>
    <mergeCell ref="N177:Q177"/>
    <mergeCell ref="N118:Q118"/>
    <mergeCell ref="N119:Q119"/>
    <mergeCell ref="N120:Q120"/>
    <mergeCell ref="N122:Q122"/>
    <mergeCell ref="N123:Q123"/>
    <mergeCell ref="N159:Q159"/>
    <mergeCell ref="N168:Q168"/>
    <mergeCell ref="N173:Q173"/>
    <mergeCell ref="N175:Q175"/>
    <mergeCell ref="N176:Q176"/>
    <mergeCell ref="F170:I170"/>
    <mergeCell ref="L170:M170"/>
    <mergeCell ref="N170:Q170"/>
    <mergeCell ref="F171:I171"/>
    <mergeCell ref="L171:M171"/>
    <mergeCell ref="N171:Q171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6"/>
  <sheetViews>
    <sheetView showGridLines="0" workbookViewId="0">
      <pane ySplit="1" topLeftCell="A152" activePane="bottomLeft" state="frozen"/>
      <selection pane="bottomLeft" activeCell="L165" sqref="L165:M165"/>
    </sheetView>
  </sheetViews>
  <sheetFormatPr defaultRowHeight="13.5"/>
  <cols>
    <col min="1" max="1" width="8.33203125" style="94" customWidth="1"/>
    <col min="2" max="2" width="1.6640625" style="94" customWidth="1"/>
    <col min="3" max="3" width="4.1640625" style="94" customWidth="1"/>
    <col min="4" max="4" width="4.33203125" style="94" customWidth="1"/>
    <col min="5" max="5" width="17.1640625" style="94" customWidth="1"/>
    <col min="6" max="7" width="11.1640625" style="94" customWidth="1"/>
    <col min="8" max="8" width="12.5" style="94" customWidth="1"/>
    <col min="9" max="9" width="7" style="94" customWidth="1"/>
    <col min="10" max="10" width="5.1640625" style="94" customWidth="1"/>
    <col min="11" max="11" width="11.5" style="94" customWidth="1"/>
    <col min="12" max="12" width="12" style="94" customWidth="1"/>
    <col min="13" max="14" width="6" style="94" customWidth="1"/>
    <col min="15" max="15" width="2" style="94" customWidth="1"/>
    <col min="16" max="16" width="12.5" style="94" customWidth="1"/>
    <col min="17" max="17" width="4.1640625" style="94" customWidth="1"/>
    <col min="18" max="18" width="1.6640625" style="94" customWidth="1"/>
    <col min="19" max="19" width="8.1640625" style="94" customWidth="1"/>
    <col min="20" max="20" width="29.6640625" style="94" hidden="1" customWidth="1"/>
    <col min="21" max="21" width="16.33203125" style="94" hidden="1" customWidth="1"/>
    <col min="22" max="22" width="12.33203125" style="94" hidden="1" customWidth="1"/>
    <col min="23" max="23" width="16.33203125" style="94" hidden="1" customWidth="1"/>
    <col min="24" max="24" width="12.1640625" style="94" hidden="1" customWidth="1"/>
    <col min="25" max="25" width="15" style="94" hidden="1" customWidth="1"/>
    <col min="26" max="26" width="11" style="94" hidden="1" customWidth="1"/>
    <col min="27" max="27" width="15" style="94" hidden="1" customWidth="1"/>
    <col min="28" max="28" width="16.33203125" style="94" hidden="1" customWidth="1"/>
    <col min="29" max="29" width="11" style="94" customWidth="1"/>
    <col min="30" max="30" width="15" style="94" customWidth="1"/>
    <col min="31" max="31" width="16.33203125" style="94" customWidth="1"/>
    <col min="32" max="43" width="9.33203125" style="94"/>
    <col min="44" max="65" width="9.33203125" style="94" hidden="1"/>
    <col min="66" max="16384" width="9.33203125" style="94"/>
  </cols>
  <sheetData>
    <row r="1" spans="1:66" ht="21.75" customHeight="1">
      <c r="A1" s="18"/>
      <c r="B1" s="7"/>
      <c r="C1" s="7"/>
      <c r="D1" s="8" t="s">
        <v>1</v>
      </c>
      <c r="E1" s="7"/>
      <c r="F1" s="9" t="s">
        <v>97</v>
      </c>
      <c r="G1" s="9"/>
      <c r="H1" s="43" t="s">
        <v>98</v>
      </c>
      <c r="I1" s="43"/>
      <c r="J1" s="43"/>
      <c r="K1" s="43"/>
      <c r="L1" s="9" t="s">
        <v>99</v>
      </c>
      <c r="M1" s="7"/>
      <c r="N1" s="7"/>
      <c r="O1" s="8" t="s">
        <v>100</v>
      </c>
      <c r="P1" s="7"/>
      <c r="Q1" s="7"/>
      <c r="R1" s="7"/>
      <c r="S1" s="9" t="s">
        <v>101</v>
      </c>
      <c r="T1" s="9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53" t="s">
        <v>7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S2" s="155" t="s">
        <v>8</v>
      </c>
      <c r="T2" s="156"/>
      <c r="U2" s="156"/>
      <c r="V2" s="156"/>
      <c r="W2" s="156"/>
      <c r="X2" s="156"/>
      <c r="Y2" s="156"/>
      <c r="Z2" s="156"/>
      <c r="AA2" s="156"/>
      <c r="AB2" s="156"/>
      <c r="AC2" s="156"/>
      <c r="AT2" s="157" t="s">
        <v>89</v>
      </c>
    </row>
    <row r="3" spans="1:66" ht="6.95" customHeight="1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7"/>
      <c r="AT3" s="157" t="s">
        <v>102</v>
      </c>
    </row>
    <row r="4" spans="1:66" ht="36.950000000000003" customHeight="1">
      <c r="B4" s="48"/>
      <c r="C4" s="49" t="s">
        <v>103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1"/>
      <c r="T4" s="158" t="s">
        <v>13</v>
      </c>
      <c r="AT4" s="157" t="s">
        <v>6</v>
      </c>
    </row>
    <row r="5" spans="1:66" ht="6.95" customHeight="1">
      <c r="B5" s="48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1"/>
    </row>
    <row r="6" spans="1:66" ht="25.35" customHeight="1">
      <c r="B6" s="48"/>
      <c r="C6" s="52"/>
      <c r="D6" s="53" t="s">
        <v>17</v>
      </c>
      <c r="E6" s="52"/>
      <c r="F6" s="54" t="str">
        <f>'Rekapitulace stavby'!K6</f>
        <v>SIMU+ FSS</v>
      </c>
      <c r="G6" s="55"/>
      <c r="H6" s="55"/>
      <c r="I6" s="55"/>
      <c r="J6" s="55"/>
      <c r="K6" s="55"/>
      <c r="L6" s="55"/>
      <c r="M6" s="55"/>
      <c r="N6" s="55"/>
      <c r="O6" s="55"/>
      <c r="P6" s="55"/>
      <c r="Q6" s="52"/>
      <c r="R6" s="51"/>
    </row>
    <row r="7" spans="1:66" s="159" customFormat="1" ht="32.85" customHeight="1">
      <c r="B7" s="56"/>
      <c r="C7" s="57"/>
      <c r="D7" s="58" t="s">
        <v>104</v>
      </c>
      <c r="E7" s="57"/>
      <c r="F7" s="59" t="s">
        <v>343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57"/>
      <c r="R7" s="61"/>
    </row>
    <row r="8" spans="1:66" s="159" customFormat="1" ht="14.45" customHeight="1">
      <c r="B8" s="56"/>
      <c r="C8" s="57"/>
      <c r="D8" s="53" t="s">
        <v>20</v>
      </c>
      <c r="E8" s="57"/>
      <c r="F8" s="62" t="s">
        <v>5</v>
      </c>
      <c r="G8" s="57"/>
      <c r="H8" s="57"/>
      <c r="I8" s="57"/>
      <c r="J8" s="57"/>
      <c r="K8" s="57"/>
      <c r="L8" s="57"/>
      <c r="M8" s="53" t="s">
        <v>21</v>
      </c>
      <c r="N8" s="57"/>
      <c r="O8" s="62" t="s">
        <v>5</v>
      </c>
      <c r="P8" s="57"/>
      <c r="Q8" s="57"/>
      <c r="R8" s="61"/>
    </row>
    <row r="9" spans="1:66" s="159" customFormat="1" ht="14.45" customHeight="1">
      <c r="B9" s="56"/>
      <c r="C9" s="57"/>
      <c r="D9" s="53" t="s">
        <v>23</v>
      </c>
      <c r="E9" s="57"/>
      <c r="F9" s="62" t="s">
        <v>24</v>
      </c>
      <c r="G9" s="57"/>
      <c r="H9" s="57"/>
      <c r="I9" s="57"/>
      <c r="J9" s="57"/>
      <c r="K9" s="57"/>
      <c r="L9" s="57"/>
      <c r="M9" s="53" t="s">
        <v>25</v>
      </c>
      <c r="N9" s="57"/>
      <c r="O9" s="63"/>
      <c r="P9" s="63"/>
      <c r="Q9" s="57"/>
      <c r="R9" s="61"/>
    </row>
    <row r="10" spans="1:66" s="159" customFormat="1" ht="10.9" customHeight="1"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61"/>
    </row>
    <row r="11" spans="1:66" s="159" customFormat="1" ht="14.45" customHeight="1">
      <c r="B11" s="56"/>
      <c r="C11" s="57"/>
      <c r="D11" s="53" t="s">
        <v>29</v>
      </c>
      <c r="E11" s="57"/>
      <c r="F11" s="57"/>
      <c r="G11" s="57"/>
      <c r="H11" s="57"/>
      <c r="I11" s="57"/>
      <c r="J11" s="57"/>
      <c r="K11" s="57"/>
      <c r="L11" s="57"/>
      <c r="M11" s="53" t="s">
        <v>30</v>
      </c>
      <c r="N11" s="57"/>
      <c r="O11" s="64" t="s">
        <v>5</v>
      </c>
      <c r="P11" s="64"/>
      <c r="Q11" s="57"/>
      <c r="R11" s="61"/>
    </row>
    <row r="12" spans="1:66" s="159" customFormat="1" ht="18" customHeight="1">
      <c r="B12" s="56"/>
      <c r="C12" s="57"/>
      <c r="D12" s="57"/>
      <c r="E12" s="62" t="s">
        <v>31</v>
      </c>
      <c r="F12" s="57"/>
      <c r="G12" s="57"/>
      <c r="H12" s="57"/>
      <c r="I12" s="57"/>
      <c r="J12" s="57"/>
      <c r="K12" s="57"/>
      <c r="L12" s="57"/>
      <c r="M12" s="53" t="s">
        <v>32</v>
      </c>
      <c r="N12" s="57"/>
      <c r="O12" s="64" t="s">
        <v>5</v>
      </c>
      <c r="P12" s="64"/>
      <c r="Q12" s="57"/>
      <c r="R12" s="61"/>
    </row>
    <row r="13" spans="1:66" s="159" customFormat="1" ht="6.95" customHeight="1">
      <c r="B13" s="56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61"/>
    </row>
    <row r="14" spans="1:66" s="159" customFormat="1" ht="14.45" customHeight="1">
      <c r="B14" s="56"/>
      <c r="C14" s="57"/>
      <c r="D14" s="53" t="s">
        <v>33</v>
      </c>
      <c r="E14" s="57"/>
      <c r="F14" s="57"/>
      <c r="G14" s="57"/>
      <c r="H14" s="57"/>
      <c r="I14" s="57"/>
      <c r="J14" s="57"/>
      <c r="K14" s="57"/>
      <c r="L14" s="57"/>
      <c r="M14" s="53" t="s">
        <v>30</v>
      </c>
      <c r="N14" s="57"/>
      <c r="O14" s="64" t="str">
        <f>IF('Rekapitulace stavby'!AN13="","",'Rekapitulace stavby'!AN13)</f>
        <v/>
      </c>
      <c r="P14" s="64"/>
      <c r="Q14" s="57"/>
      <c r="R14" s="61"/>
    </row>
    <row r="15" spans="1:66" s="159" customFormat="1" ht="18" customHeight="1">
      <c r="B15" s="56"/>
      <c r="C15" s="57"/>
      <c r="D15" s="57"/>
      <c r="E15" s="62" t="str">
        <f>IF('Rekapitulace stavby'!E14="","",'Rekapitulace stavby'!E14)</f>
        <v/>
      </c>
      <c r="F15" s="57"/>
      <c r="G15" s="57"/>
      <c r="H15" s="57"/>
      <c r="I15" s="57"/>
      <c r="J15" s="57"/>
      <c r="K15" s="57"/>
      <c r="L15" s="57"/>
      <c r="M15" s="53" t="s">
        <v>32</v>
      </c>
      <c r="N15" s="57"/>
      <c r="O15" s="64" t="str">
        <f>IF('Rekapitulace stavby'!AN14="","",'Rekapitulace stavby'!AN14)</f>
        <v/>
      </c>
      <c r="P15" s="64"/>
      <c r="Q15" s="57"/>
      <c r="R15" s="61"/>
    </row>
    <row r="16" spans="1:66" s="159" customFormat="1" ht="6.95" customHeight="1">
      <c r="B16" s="56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61"/>
    </row>
    <row r="17" spans="2:18" s="159" customFormat="1" ht="14.45" customHeight="1">
      <c r="B17" s="56"/>
      <c r="C17" s="57"/>
      <c r="D17" s="53" t="s">
        <v>34</v>
      </c>
      <c r="E17" s="57"/>
      <c r="F17" s="57"/>
      <c r="G17" s="57"/>
      <c r="H17" s="57"/>
      <c r="I17" s="57"/>
      <c r="J17" s="57"/>
      <c r="K17" s="57"/>
      <c r="L17" s="57"/>
      <c r="M17" s="53" t="s">
        <v>30</v>
      </c>
      <c r="N17" s="57"/>
      <c r="O17" s="64" t="s">
        <v>5</v>
      </c>
      <c r="P17" s="64"/>
      <c r="Q17" s="57"/>
      <c r="R17" s="61"/>
    </row>
    <row r="18" spans="2:18" s="159" customFormat="1" ht="18" customHeight="1">
      <c r="B18" s="56"/>
      <c r="C18" s="57"/>
      <c r="D18" s="57"/>
      <c r="E18" s="62" t="s">
        <v>35</v>
      </c>
      <c r="F18" s="57"/>
      <c r="G18" s="57"/>
      <c r="H18" s="57"/>
      <c r="I18" s="57"/>
      <c r="J18" s="57"/>
      <c r="K18" s="57"/>
      <c r="L18" s="57"/>
      <c r="M18" s="53" t="s">
        <v>32</v>
      </c>
      <c r="N18" s="57"/>
      <c r="O18" s="64" t="s">
        <v>5</v>
      </c>
      <c r="P18" s="64"/>
      <c r="Q18" s="57"/>
      <c r="R18" s="61"/>
    </row>
    <row r="19" spans="2:18" s="159" customFormat="1" ht="6.95" customHeight="1">
      <c r="B19" s="5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61"/>
    </row>
    <row r="20" spans="2:18" s="159" customFormat="1" ht="14.45" customHeight="1">
      <c r="B20" s="56"/>
      <c r="C20" s="57"/>
      <c r="D20" s="53" t="s">
        <v>37</v>
      </c>
      <c r="E20" s="57"/>
      <c r="F20" s="57"/>
      <c r="G20" s="57"/>
      <c r="H20" s="57"/>
      <c r="I20" s="57"/>
      <c r="J20" s="57"/>
      <c r="K20" s="57"/>
      <c r="L20" s="57"/>
      <c r="M20" s="53" t="s">
        <v>30</v>
      </c>
      <c r="N20" s="57"/>
      <c r="O20" s="64" t="s">
        <v>5</v>
      </c>
      <c r="P20" s="64"/>
      <c r="Q20" s="57"/>
      <c r="R20" s="61"/>
    </row>
    <row r="21" spans="2:18" s="159" customFormat="1" ht="18" customHeight="1">
      <c r="B21" s="56"/>
      <c r="C21" s="57"/>
      <c r="D21" s="57"/>
      <c r="E21" s="62" t="s">
        <v>35</v>
      </c>
      <c r="F21" s="57"/>
      <c r="G21" s="57"/>
      <c r="H21" s="57"/>
      <c r="I21" s="57"/>
      <c r="J21" s="57"/>
      <c r="K21" s="57"/>
      <c r="L21" s="57"/>
      <c r="M21" s="53" t="s">
        <v>32</v>
      </c>
      <c r="N21" s="57"/>
      <c r="O21" s="64" t="s">
        <v>5</v>
      </c>
      <c r="P21" s="64"/>
      <c r="Q21" s="57"/>
      <c r="R21" s="61"/>
    </row>
    <row r="22" spans="2:18" s="159" customFormat="1" ht="6.95" customHeight="1">
      <c r="B22" s="5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61"/>
    </row>
    <row r="23" spans="2:18" s="159" customFormat="1" ht="14.45" customHeight="1">
      <c r="B23" s="56"/>
      <c r="C23" s="57"/>
      <c r="D23" s="53" t="s">
        <v>38</v>
      </c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61"/>
    </row>
    <row r="24" spans="2:18" s="159" customFormat="1" ht="16.5" customHeight="1">
      <c r="B24" s="56"/>
      <c r="C24" s="57"/>
      <c r="D24" s="57"/>
      <c r="E24" s="65" t="s">
        <v>5</v>
      </c>
      <c r="F24" s="65"/>
      <c r="G24" s="65"/>
      <c r="H24" s="65"/>
      <c r="I24" s="65"/>
      <c r="J24" s="65"/>
      <c r="K24" s="65"/>
      <c r="L24" s="65"/>
      <c r="M24" s="57"/>
      <c r="N24" s="57"/>
      <c r="O24" s="57"/>
      <c r="P24" s="57"/>
      <c r="Q24" s="57"/>
      <c r="R24" s="61"/>
    </row>
    <row r="25" spans="2:18" s="159" customFormat="1" ht="6.95" customHeight="1">
      <c r="B25" s="56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61"/>
    </row>
    <row r="26" spans="2:18" s="159" customFormat="1" ht="6.95" customHeight="1">
      <c r="B26" s="56"/>
      <c r="C26" s="57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57"/>
      <c r="R26" s="61"/>
    </row>
    <row r="27" spans="2:18" s="159" customFormat="1" ht="14.45" customHeight="1">
      <c r="B27" s="56"/>
      <c r="C27" s="57"/>
      <c r="D27" s="67" t="s">
        <v>106</v>
      </c>
      <c r="E27" s="57"/>
      <c r="F27" s="57"/>
      <c r="G27" s="57"/>
      <c r="H27" s="57"/>
      <c r="I27" s="57"/>
      <c r="J27" s="57"/>
      <c r="K27" s="57"/>
      <c r="L27" s="57"/>
      <c r="M27" s="68">
        <f>N88</f>
        <v>0</v>
      </c>
      <c r="N27" s="68"/>
      <c r="O27" s="68"/>
      <c r="P27" s="68"/>
      <c r="Q27" s="57"/>
      <c r="R27" s="61"/>
    </row>
    <row r="28" spans="2:18" s="159" customFormat="1" ht="14.45" customHeight="1">
      <c r="B28" s="56"/>
      <c r="C28" s="57"/>
      <c r="D28" s="69" t="s">
        <v>107</v>
      </c>
      <c r="E28" s="57"/>
      <c r="F28" s="57"/>
      <c r="G28" s="57"/>
      <c r="H28" s="57"/>
      <c r="I28" s="57"/>
      <c r="J28" s="57"/>
      <c r="K28" s="57"/>
      <c r="L28" s="57"/>
      <c r="M28" s="68">
        <f>N99</f>
        <v>0</v>
      </c>
      <c r="N28" s="68"/>
      <c r="O28" s="68"/>
      <c r="P28" s="68"/>
      <c r="Q28" s="57"/>
      <c r="R28" s="61"/>
    </row>
    <row r="29" spans="2:18" s="159" customFormat="1" ht="6.95" customHeight="1">
      <c r="B29" s="56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61"/>
    </row>
    <row r="30" spans="2:18" s="159" customFormat="1" ht="25.35" customHeight="1">
      <c r="B30" s="56"/>
      <c r="C30" s="57"/>
      <c r="D30" s="70" t="s">
        <v>41</v>
      </c>
      <c r="E30" s="57"/>
      <c r="F30" s="57"/>
      <c r="G30" s="57"/>
      <c r="H30" s="57"/>
      <c r="I30" s="57"/>
      <c r="J30" s="57"/>
      <c r="K30" s="57"/>
      <c r="L30" s="57"/>
      <c r="M30" s="71">
        <f>ROUND(M27+M28,2)</f>
        <v>0</v>
      </c>
      <c r="N30" s="60"/>
      <c r="O30" s="60"/>
      <c r="P30" s="60"/>
      <c r="Q30" s="57"/>
      <c r="R30" s="61"/>
    </row>
    <row r="31" spans="2:18" s="159" customFormat="1" ht="6.95" customHeight="1">
      <c r="B31" s="56"/>
      <c r="C31" s="57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57"/>
      <c r="R31" s="61"/>
    </row>
    <row r="32" spans="2:18" s="159" customFormat="1" ht="14.45" customHeight="1">
      <c r="B32" s="56"/>
      <c r="C32" s="57"/>
      <c r="D32" s="72" t="s">
        <v>42</v>
      </c>
      <c r="E32" s="72" t="s">
        <v>43</v>
      </c>
      <c r="F32" s="73">
        <v>0.21</v>
      </c>
      <c r="G32" s="74" t="s">
        <v>44</v>
      </c>
      <c r="H32" s="75">
        <f>ROUND((SUM(BE99:BE100)+SUM(BE118:BE165)), 2)</f>
        <v>0</v>
      </c>
      <c r="I32" s="60"/>
      <c r="J32" s="60"/>
      <c r="K32" s="57"/>
      <c r="L32" s="57"/>
      <c r="M32" s="75">
        <f>ROUND(ROUND((SUM(BE99:BE100)+SUM(BE118:BE165)), 2)*F32, 2)</f>
        <v>0</v>
      </c>
      <c r="N32" s="60"/>
      <c r="O32" s="60"/>
      <c r="P32" s="60"/>
      <c r="Q32" s="57"/>
      <c r="R32" s="61"/>
    </row>
    <row r="33" spans="2:18" s="159" customFormat="1" ht="14.45" customHeight="1">
      <c r="B33" s="56"/>
      <c r="C33" s="57"/>
      <c r="D33" s="57"/>
      <c r="E33" s="72" t="s">
        <v>45</v>
      </c>
      <c r="F33" s="73">
        <v>0.15</v>
      </c>
      <c r="G33" s="74" t="s">
        <v>44</v>
      </c>
      <c r="H33" s="75">
        <f>ROUND((SUM(BF99:BF100)+SUM(BF118:BF165)), 2)</f>
        <v>0</v>
      </c>
      <c r="I33" s="60"/>
      <c r="J33" s="60"/>
      <c r="K33" s="57"/>
      <c r="L33" s="57"/>
      <c r="M33" s="75">
        <f>ROUND(ROUND((SUM(BF99:BF100)+SUM(BF118:BF165)), 2)*F33, 2)</f>
        <v>0</v>
      </c>
      <c r="N33" s="60"/>
      <c r="O33" s="60"/>
      <c r="P33" s="60"/>
      <c r="Q33" s="57"/>
      <c r="R33" s="61"/>
    </row>
    <row r="34" spans="2:18" s="159" customFormat="1" ht="14.45" hidden="1" customHeight="1">
      <c r="B34" s="56"/>
      <c r="C34" s="57"/>
      <c r="D34" s="57"/>
      <c r="E34" s="72" t="s">
        <v>46</v>
      </c>
      <c r="F34" s="73">
        <v>0.21</v>
      </c>
      <c r="G34" s="74" t="s">
        <v>44</v>
      </c>
      <c r="H34" s="75">
        <f>ROUND((SUM(BG99:BG100)+SUM(BG118:BG165)), 2)</f>
        <v>0</v>
      </c>
      <c r="I34" s="60"/>
      <c r="J34" s="60"/>
      <c r="K34" s="57"/>
      <c r="L34" s="57"/>
      <c r="M34" s="75">
        <v>0</v>
      </c>
      <c r="N34" s="60"/>
      <c r="O34" s="60"/>
      <c r="P34" s="60"/>
      <c r="Q34" s="57"/>
      <c r="R34" s="61"/>
    </row>
    <row r="35" spans="2:18" s="159" customFormat="1" ht="14.45" hidden="1" customHeight="1">
      <c r="B35" s="56"/>
      <c r="C35" s="57"/>
      <c r="D35" s="57"/>
      <c r="E35" s="72" t="s">
        <v>47</v>
      </c>
      <c r="F35" s="73">
        <v>0.15</v>
      </c>
      <c r="G35" s="74" t="s">
        <v>44</v>
      </c>
      <c r="H35" s="75">
        <f>ROUND((SUM(BH99:BH100)+SUM(BH118:BH165)), 2)</f>
        <v>0</v>
      </c>
      <c r="I35" s="60"/>
      <c r="J35" s="60"/>
      <c r="K35" s="57"/>
      <c r="L35" s="57"/>
      <c r="M35" s="75">
        <v>0</v>
      </c>
      <c r="N35" s="60"/>
      <c r="O35" s="60"/>
      <c r="P35" s="60"/>
      <c r="Q35" s="57"/>
      <c r="R35" s="61"/>
    </row>
    <row r="36" spans="2:18" s="159" customFormat="1" ht="14.45" hidden="1" customHeight="1">
      <c r="B36" s="56"/>
      <c r="C36" s="57"/>
      <c r="D36" s="57"/>
      <c r="E36" s="72" t="s">
        <v>48</v>
      </c>
      <c r="F36" s="73">
        <v>0</v>
      </c>
      <c r="G36" s="74" t="s">
        <v>44</v>
      </c>
      <c r="H36" s="75">
        <f>ROUND((SUM(BI99:BI100)+SUM(BI118:BI165)), 2)</f>
        <v>0</v>
      </c>
      <c r="I36" s="60"/>
      <c r="J36" s="60"/>
      <c r="K36" s="57"/>
      <c r="L36" s="57"/>
      <c r="M36" s="75">
        <v>0</v>
      </c>
      <c r="N36" s="60"/>
      <c r="O36" s="60"/>
      <c r="P36" s="60"/>
      <c r="Q36" s="57"/>
      <c r="R36" s="61"/>
    </row>
    <row r="37" spans="2:18" s="159" customFormat="1" ht="6.95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61"/>
    </row>
    <row r="38" spans="2:18" s="159" customFormat="1" ht="25.35" customHeight="1">
      <c r="B38" s="56"/>
      <c r="C38" s="76"/>
      <c r="D38" s="77" t="s">
        <v>49</v>
      </c>
      <c r="E38" s="78"/>
      <c r="F38" s="78"/>
      <c r="G38" s="79" t="s">
        <v>50</v>
      </c>
      <c r="H38" s="80" t="s">
        <v>51</v>
      </c>
      <c r="I38" s="78"/>
      <c r="J38" s="78"/>
      <c r="K38" s="78"/>
      <c r="L38" s="81">
        <f>SUM(M30:M36)</f>
        <v>0</v>
      </c>
      <c r="M38" s="81"/>
      <c r="N38" s="81"/>
      <c r="O38" s="81"/>
      <c r="P38" s="82"/>
      <c r="Q38" s="76"/>
      <c r="R38" s="61"/>
    </row>
    <row r="39" spans="2:18" s="159" customFormat="1" ht="14.45" customHeight="1">
      <c r="B39" s="56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61"/>
    </row>
    <row r="40" spans="2:18" s="159" customFormat="1" ht="14.45" customHeight="1"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61"/>
    </row>
    <row r="41" spans="2:18">
      <c r="B41" s="48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1"/>
    </row>
    <row r="42" spans="2:18">
      <c r="B42" s="48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1"/>
    </row>
    <row r="43" spans="2:18">
      <c r="B43" s="48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1"/>
    </row>
    <row r="44" spans="2:18">
      <c r="B44" s="48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1"/>
    </row>
    <row r="45" spans="2:18">
      <c r="B45" s="48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1"/>
    </row>
    <row r="46" spans="2:18">
      <c r="B46" s="48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1"/>
    </row>
    <row r="47" spans="2:18">
      <c r="B47" s="48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1"/>
    </row>
    <row r="48" spans="2:18">
      <c r="B48" s="48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1"/>
    </row>
    <row r="49" spans="2:18">
      <c r="B49" s="48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1"/>
    </row>
    <row r="50" spans="2:18" s="159" customFormat="1" ht="15">
      <c r="B50" s="56"/>
      <c r="C50" s="57"/>
      <c r="D50" s="83" t="s">
        <v>52</v>
      </c>
      <c r="E50" s="66"/>
      <c r="F50" s="66"/>
      <c r="G50" s="66"/>
      <c r="H50" s="84"/>
      <c r="I50" s="57"/>
      <c r="J50" s="83" t="s">
        <v>53</v>
      </c>
      <c r="K50" s="66"/>
      <c r="L50" s="66"/>
      <c r="M50" s="66"/>
      <c r="N50" s="66"/>
      <c r="O50" s="66"/>
      <c r="P50" s="84"/>
      <c r="Q50" s="57"/>
      <c r="R50" s="61"/>
    </row>
    <row r="51" spans="2:18">
      <c r="B51" s="48"/>
      <c r="C51" s="52"/>
      <c r="D51" s="85"/>
      <c r="E51" s="52"/>
      <c r="F51" s="52"/>
      <c r="G51" s="52"/>
      <c r="H51" s="86"/>
      <c r="I51" s="52"/>
      <c r="J51" s="85"/>
      <c r="K51" s="52"/>
      <c r="L51" s="52"/>
      <c r="M51" s="52"/>
      <c r="N51" s="52"/>
      <c r="O51" s="52"/>
      <c r="P51" s="86"/>
      <c r="Q51" s="52"/>
      <c r="R51" s="51"/>
    </row>
    <row r="52" spans="2:18">
      <c r="B52" s="48"/>
      <c r="C52" s="52"/>
      <c r="D52" s="85"/>
      <c r="E52" s="52"/>
      <c r="F52" s="52"/>
      <c r="G52" s="52"/>
      <c r="H52" s="86"/>
      <c r="I52" s="52"/>
      <c r="J52" s="85"/>
      <c r="K52" s="52"/>
      <c r="L52" s="52"/>
      <c r="M52" s="52"/>
      <c r="N52" s="52"/>
      <c r="O52" s="52"/>
      <c r="P52" s="86"/>
      <c r="Q52" s="52"/>
      <c r="R52" s="51"/>
    </row>
    <row r="53" spans="2:18">
      <c r="B53" s="48"/>
      <c r="C53" s="52"/>
      <c r="D53" s="85"/>
      <c r="E53" s="52"/>
      <c r="F53" s="52"/>
      <c r="G53" s="52"/>
      <c r="H53" s="86"/>
      <c r="I53" s="52"/>
      <c r="J53" s="85"/>
      <c r="K53" s="52"/>
      <c r="L53" s="52"/>
      <c r="M53" s="52"/>
      <c r="N53" s="52"/>
      <c r="O53" s="52"/>
      <c r="P53" s="86"/>
      <c r="Q53" s="52"/>
      <c r="R53" s="51"/>
    </row>
    <row r="54" spans="2:18">
      <c r="B54" s="48"/>
      <c r="C54" s="52"/>
      <c r="D54" s="85"/>
      <c r="E54" s="52"/>
      <c r="F54" s="52"/>
      <c r="G54" s="52"/>
      <c r="H54" s="86"/>
      <c r="I54" s="52"/>
      <c r="J54" s="85"/>
      <c r="K54" s="52"/>
      <c r="L54" s="52"/>
      <c r="M54" s="52"/>
      <c r="N54" s="52"/>
      <c r="O54" s="52"/>
      <c r="P54" s="86"/>
      <c r="Q54" s="52"/>
      <c r="R54" s="51"/>
    </row>
    <row r="55" spans="2:18">
      <c r="B55" s="48"/>
      <c r="C55" s="52"/>
      <c r="D55" s="85"/>
      <c r="E55" s="52"/>
      <c r="F55" s="52"/>
      <c r="G55" s="52"/>
      <c r="H55" s="86"/>
      <c r="I55" s="52"/>
      <c r="J55" s="85"/>
      <c r="K55" s="52"/>
      <c r="L55" s="52"/>
      <c r="M55" s="52"/>
      <c r="N55" s="52"/>
      <c r="O55" s="52"/>
      <c r="P55" s="86"/>
      <c r="Q55" s="52"/>
      <c r="R55" s="51"/>
    </row>
    <row r="56" spans="2:18">
      <c r="B56" s="48"/>
      <c r="C56" s="52"/>
      <c r="D56" s="85"/>
      <c r="E56" s="52"/>
      <c r="F56" s="52"/>
      <c r="G56" s="52"/>
      <c r="H56" s="86"/>
      <c r="I56" s="52"/>
      <c r="J56" s="85"/>
      <c r="K56" s="52"/>
      <c r="L56" s="52"/>
      <c r="M56" s="52"/>
      <c r="N56" s="52"/>
      <c r="O56" s="52"/>
      <c r="P56" s="86"/>
      <c r="Q56" s="52"/>
      <c r="R56" s="51"/>
    </row>
    <row r="57" spans="2:18">
      <c r="B57" s="48"/>
      <c r="C57" s="52"/>
      <c r="D57" s="85"/>
      <c r="E57" s="52"/>
      <c r="F57" s="52"/>
      <c r="G57" s="52"/>
      <c r="H57" s="86"/>
      <c r="I57" s="52"/>
      <c r="J57" s="85"/>
      <c r="K57" s="52"/>
      <c r="L57" s="52"/>
      <c r="M57" s="52"/>
      <c r="N57" s="52"/>
      <c r="O57" s="52"/>
      <c r="P57" s="86"/>
      <c r="Q57" s="52"/>
      <c r="R57" s="51"/>
    </row>
    <row r="58" spans="2:18">
      <c r="B58" s="48"/>
      <c r="C58" s="52"/>
      <c r="D58" s="85"/>
      <c r="E58" s="52"/>
      <c r="F58" s="52"/>
      <c r="G58" s="52"/>
      <c r="H58" s="86"/>
      <c r="I58" s="52"/>
      <c r="J58" s="85"/>
      <c r="K58" s="52"/>
      <c r="L58" s="52"/>
      <c r="M58" s="52"/>
      <c r="N58" s="52"/>
      <c r="O58" s="52"/>
      <c r="P58" s="86"/>
      <c r="Q58" s="52"/>
      <c r="R58" s="51"/>
    </row>
    <row r="59" spans="2:18" s="159" customFormat="1" ht="15">
      <c r="B59" s="56"/>
      <c r="C59" s="57"/>
      <c r="D59" s="87" t="s">
        <v>54</v>
      </c>
      <c r="E59" s="88"/>
      <c r="F59" s="88"/>
      <c r="G59" s="89" t="s">
        <v>55</v>
      </c>
      <c r="H59" s="90"/>
      <c r="I59" s="57"/>
      <c r="J59" s="87" t="s">
        <v>54</v>
      </c>
      <c r="K59" s="88"/>
      <c r="L59" s="88"/>
      <c r="M59" s="88"/>
      <c r="N59" s="89" t="s">
        <v>55</v>
      </c>
      <c r="O59" s="88"/>
      <c r="P59" s="90"/>
      <c r="Q59" s="57"/>
      <c r="R59" s="61"/>
    </row>
    <row r="60" spans="2:18">
      <c r="B60" s="48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1"/>
    </row>
    <row r="61" spans="2:18" s="159" customFormat="1" ht="15">
      <c r="B61" s="56"/>
      <c r="C61" s="57"/>
      <c r="D61" s="83" t="s">
        <v>56</v>
      </c>
      <c r="E61" s="66"/>
      <c r="F61" s="66"/>
      <c r="G61" s="66"/>
      <c r="H61" s="84"/>
      <c r="I61" s="57"/>
      <c r="J61" s="83" t="s">
        <v>57</v>
      </c>
      <c r="K61" s="66"/>
      <c r="L61" s="66"/>
      <c r="M61" s="66"/>
      <c r="N61" s="66"/>
      <c r="O61" s="66"/>
      <c r="P61" s="84"/>
      <c r="Q61" s="57"/>
      <c r="R61" s="61"/>
    </row>
    <row r="62" spans="2:18">
      <c r="B62" s="48"/>
      <c r="C62" s="52"/>
      <c r="D62" s="85"/>
      <c r="E62" s="52"/>
      <c r="F62" s="52"/>
      <c r="G62" s="52"/>
      <c r="H62" s="86"/>
      <c r="I62" s="52"/>
      <c r="J62" s="85"/>
      <c r="K62" s="52"/>
      <c r="L62" s="52"/>
      <c r="M62" s="52"/>
      <c r="N62" s="52"/>
      <c r="O62" s="52"/>
      <c r="P62" s="86"/>
      <c r="Q62" s="52"/>
      <c r="R62" s="51"/>
    </row>
    <row r="63" spans="2:18">
      <c r="B63" s="48"/>
      <c r="C63" s="52"/>
      <c r="D63" s="85"/>
      <c r="E63" s="52"/>
      <c r="F63" s="52"/>
      <c r="G63" s="52"/>
      <c r="H63" s="86"/>
      <c r="I63" s="52"/>
      <c r="J63" s="85"/>
      <c r="K63" s="52"/>
      <c r="L63" s="52"/>
      <c r="M63" s="52"/>
      <c r="N63" s="52"/>
      <c r="O63" s="52"/>
      <c r="P63" s="86"/>
      <c r="Q63" s="52"/>
      <c r="R63" s="51"/>
    </row>
    <row r="64" spans="2:18">
      <c r="B64" s="48"/>
      <c r="C64" s="52"/>
      <c r="D64" s="85"/>
      <c r="E64" s="52"/>
      <c r="F64" s="52"/>
      <c r="G64" s="52"/>
      <c r="H64" s="86"/>
      <c r="I64" s="52"/>
      <c r="J64" s="85"/>
      <c r="K64" s="52"/>
      <c r="L64" s="52"/>
      <c r="M64" s="52"/>
      <c r="N64" s="52"/>
      <c r="O64" s="52"/>
      <c r="P64" s="86"/>
      <c r="Q64" s="52"/>
      <c r="R64" s="51"/>
    </row>
    <row r="65" spans="2:18">
      <c r="B65" s="48"/>
      <c r="C65" s="52"/>
      <c r="D65" s="85"/>
      <c r="E65" s="52"/>
      <c r="F65" s="52"/>
      <c r="G65" s="52"/>
      <c r="H65" s="86"/>
      <c r="I65" s="52"/>
      <c r="J65" s="85"/>
      <c r="K65" s="52"/>
      <c r="L65" s="52"/>
      <c r="M65" s="52"/>
      <c r="N65" s="52"/>
      <c r="O65" s="52"/>
      <c r="P65" s="86"/>
      <c r="Q65" s="52"/>
      <c r="R65" s="51"/>
    </row>
    <row r="66" spans="2:18">
      <c r="B66" s="48"/>
      <c r="C66" s="52"/>
      <c r="D66" s="85"/>
      <c r="E66" s="52"/>
      <c r="F66" s="52"/>
      <c r="G66" s="52"/>
      <c r="H66" s="86"/>
      <c r="I66" s="52"/>
      <c r="J66" s="85"/>
      <c r="K66" s="52"/>
      <c r="L66" s="52"/>
      <c r="M66" s="52"/>
      <c r="N66" s="52"/>
      <c r="O66" s="52"/>
      <c r="P66" s="86"/>
      <c r="Q66" s="52"/>
      <c r="R66" s="51"/>
    </row>
    <row r="67" spans="2:18">
      <c r="B67" s="48"/>
      <c r="C67" s="52"/>
      <c r="D67" s="85"/>
      <c r="E67" s="52"/>
      <c r="F67" s="52"/>
      <c r="G67" s="52"/>
      <c r="H67" s="86"/>
      <c r="I67" s="52"/>
      <c r="J67" s="85"/>
      <c r="K67" s="52"/>
      <c r="L67" s="52"/>
      <c r="M67" s="52"/>
      <c r="N67" s="52"/>
      <c r="O67" s="52"/>
      <c r="P67" s="86"/>
      <c r="Q67" s="52"/>
      <c r="R67" s="51"/>
    </row>
    <row r="68" spans="2:18">
      <c r="B68" s="48"/>
      <c r="C68" s="52"/>
      <c r="D68" s="85"/>
      <c r="E68" s="52"/>
      <c r="F68" s="52"/>
      <c r="G68" s="52"/>
      <c r="H68" s="86"/>
      <c r="I68" s="52"/>
      <c r="J68" s="85"/>
      <c r="K68" s="52"/>
      <c r="L68" s="52"/>
      <c r="M68" s="52"/>
      <c r="N68" s="52"/>
      <c r="O68" s="52"/>
      <c r="P68" s="86"/>
      <c r="Q68" s="52"/>
      <c r="R68" s="51"/>
    </row>
    <row r="69" spans="2:18">
      <c r="B69" s="48"/>
      <c r="C69" s="52"/>
      <c r="D69" s="85"/>
      <c r="E69" s="52"/>
      <c r="F69" s="52"/>
      <c r="G69" s="52"/>
      <c r="H69" s="86"/>
      <c r="I69" s="52"/>
      <c r="J69" s="85"/>
      <c r="K69" s="52"/>
      <c r="L69" s="52"/>
      <c r="M69" s="52"/>
      <c r="N69" s="52"/>
      <c r="O69" s="52"/>
      <c r="P69" s="86"/>
      <c r="Q69" s="52"/>
      <c r="R69" s="51"/>
    </row>
    <row r="70" spans="2:18" s="159" customFormat="1" ht="15">
      <c r="B70" s="56"/>
      <c r="C70" s="57"/>
      <c r="D70" s="87" t="s">
        <v>54</v>
      </c>
      <c r="E70" s="88"/>
      <c r="F70" s="88"/>
      <c r="G70" s="89" t="s">
        <v>55</v>
      </c>
      <c r="H70" s="90"/>
      <c r="I70" s="57"/>
      <c r="J70" s="87" t="s">
        <v>54</v>
      </c>
      <c r="K70" s="88"/>
      <c r="L70" s="88"/>
      <c r="M70" s="88"/>
      <c r="N70" s="89" t="s">
        <v>55</v>
      </c>
      <c r="O70" s="88"/>
      <c r="P70" s="90"/>
      <c r="Q70" s="57"/>
      <c r="R70" s="61"/>
    </row>
    <row r="71" spans="2:18" s="159" customFormat="1" ht="14.45" customHeight="1">
      <c r="B71" s="91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3"/>
    </row>
    <row r="75" spans="2:18" s="159" customFormat="1" ht="6.95" customHeight="1">
      <c r="B75" s="95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7"/>
    </row>
    <row r="76" spans="2:18" s="159" customFormat="1" ht="36.950000000000003" customHeight="1">
      <c r="B76" s="56"/>
      <c r="C76" s="49" t="s">
        <v>108</v>
      </c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61"/>
    </row>
    <row r="77" spans="2:18" s="159" customFormat="1" ht="6.95" customHeight="1"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61"/>
    </row>
    <row r="78" spans="2:18" s="159" customFormat="1" ht="30" customHeight="1">
      <c r="B78" s="56"/>
      <c r="C78" s="53" t="s">
        <v>17</v>
      </c>
      <c r="D78" s="57"/>
      <c r="E78" s="57"/>
      <c r="F78" s="54" t="str">
        <f>F6</f>
        <v>SIMU+ FSS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7"/>
      <c r="R78" s="61"/>
    </row>
    <row r="79" spans="2:18" s="159" customFormat="1" ht="36.950000000000003" customHeight="1">
      <c r="B79" s="56"/>
      <c r="C79" s="98" t="s">
        <v>104</v>
      </c>
      <c r="D79" s="57"/>
      <c r="E79" s="57"/>
      <c r="F79" s="99" t="str">
        <f>F7</f>
        <v>02 - 5.27</v>
      </c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57"/>
      <c r="R79" s="61"/>
    </row>
    <row r="80" spans="2:18" s="159" customFormat="1" ht="6.95" customHeight="1">
      <c r="B80" s="56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61"/>
    </row>
    <row r="81" spans="2:47" s="159" customFormat="1" ht="18" customHeight="1">
      <c r="B81" s="56"/>
      <c r="C81" s="53" t="s">
        <v>23</v>
      </c>
      <c r="D81" s="57"/>
      <c r="E81" s="57"/>
      <c r="F81" s="62" t="str">
        <f>F9</f>
        <v>Brno</v>
      </c>
      <c r="G81" s="57"/>
      <c r="H81" s="57"/>
      <c r="I81" s="57"/>
      <c r="J81" s="57"/>
      <c r="K81" s="53" t="s">
        <v>25</v>
      </c>
      <c r="L81" s="57"/>
      <c r="M81" s="63" t="str">
        <f>IF(O9="","",O9)</f>
        <v/>
      </c>
      <c r="N81" s="63"/>
      <c r="O81" s="63"/>
      <c r="P81" s="63"/>
      <c r="Q81" s="57"/>
      <c r="R81" s="61"/>
    </row>
    <row r="82" spans="2:47" s="159" customFormat="1" ht="6.95" customHeight="1">
      <c r="B82" s="56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61"/>
    </row>
    <row r="83" spans="2:47" s="159" customFormat="1" ht="15">
      <c r="B83" s="56"/>
      <c r="C83" s="53" t="s">
        <v>29</v>
      </c>
      <c r="D83" s="57"/>
      <c r="E83" s="57"/>
      <c r="F83" s="62" t="str">
        <f>E12</f>
        <v>Masarykova univerzita</v>
      </c>
      <c r="G83" s="57"/>
      <c r="H83" s="57"/>
      <c r="I83" s="57"/>
      <c r="J83" s="57"/>
      <c r="K83" s="53" t="s">
        <v>34</v>
      </c>
      <c r="L83" s="57"/>
      <c r="M83" s="64" t="str">
        <f>E18</f>
        <v>Ing. Tomáš Blažek</v>
      </c>
      <c r="N83" s="64"/>
      <c r="O83" s="64"/>
      <c r="P83" s="64"/>
      <c r="Q83" s="64"/>
      <c r="R83" s="61"/>
    </row>
    <row r="84" spans="2:47" s="159" customFormat="1" ht="14.45" customHeight="1">
      <c r="B84" s="56"/>
      <c r="C84" s="53" t="s">
        <v>33</v>
      </c>
      <c r="D84" s="57"/>
      <c r="E84" s="57"/>
      <c r="F84" s="62" t="str">
        <f>IF(E15="","",E15)</f>
        <v/>
      </c>
      <c r="G84" s="57"/>
      <c r="H84" s="57"/>
      <c r="I84" s="57"/>
      <c r="J84" s="57"/>
      <c r="K84" s="53" t="s">
        <v>37</v>
      </c>
      <c r="L84" s="57"/>
      <c r="M84" s="64" t="str">
        <f>E21</f>
        <v>Ing. Tomáš Blažek</v>
      </c>
      <c r="N84" s="64"/>
      <c r="O84" s="64"/>
      <c r="P84" s="64"/>
      <c r="Q84" s="64"/>
      <c r="R84" s="61"/>
    </row>
    <row r="85" spans="2:47" s="159" customFormat="1" ht="10.35" customHeight="1"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61"/>
    </row>
    <row r="86" spans="2:47" s="159" customFormat="1" ht="29.25" customHeight="1">
      <c r="B86" s="56"/>
      <c r="C86" s="100" t="s">
        <v>109</v>
      </c>
      <c r="D86" s="101"/>
      <c r="E86" s="101"/>
      <c r="F86" s="101"/>
      <c r="G86" s="101"/>
      <c r="H86" s="76"/>
      <c r="I86" s="76"/>
      <c r="J86" s="76"/>
      <c r="K86" s="76"/>
      <c r="L86" s="76"/>
      <c r="M86" s="76"/>
      <c r="N86" s="100" t="s">
        <v>110</v>
      </c>
      <c r="O86" s="101"/>
      <c r="P86" s="101"/>
      <c r="Q86" s="101"/>
      <c r="R86" s="61"/>
    </row>
    <row r="87" spans="2:47" s="159" customFormat="1" ht="10.35" customHeight="1">
      <c r="B87" s="56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61"/>
    </row>
    <row r="88" spans="2:47" s="159" customFormat="1" ht="29.25" customHeight="1">
      <c r="B88" s="56"/>
      <c r="C88" s="102" t="s">
        <v>111</v>
      </c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103">
        <f>N118</f>
        <v>0</v>
      </c>
      <c r="O88" s="104"/>
      <c r="P88" s="104"/>
      <c r="Q88" s="104"/>
      <c r="R88" s="61"/>
      <c r="AU88" s="157" t="s">
        <v>112</v>
      </c>
    </row>
    <row r="89" spans="2:47" s="160" customFormat="1" ht="24.95" customHeight="1">
      <c r="B89" s="105"/>
      <c r="C89" s="106"/>
      <c r="D89" s="107" t="s">
        <v>113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08">
        <f>N119</f>
        <v>0</v>
      </c>
      <c r="O89" s="109"/>
      <c r="P89" s="109"/>
      <c r="Q89" s="109"/>
      <c r="R89" s="110"/>
    </row>
    <row r="90" spans="2:47" s="161" customFormat="1" ht="19.899999999999999" customHeight="1">
      <c r="B90" s="111"/>
      <c r="C90" s="112"/>
      <c r="D90" s="113" t="s">
        <v>114</v>
      </c>
      <c r="E90" s="112"/>
      <c r="F90" s="112"/>
      <c r="G90" s="112"/>
      <c r="H90" s="112"/>
      <c r="I90" s="112"/>
      <c r="J90" s="112"/>
      <c r="K90" s="112"/>
      <c r="L90" s="112"/>
      <c r="M90" s="112"/>
      <c r="N90" s="114">
        <f>N120</f>
        <v>0</v>
      </c>
      <c r="O90" s="115"/>
      <c r="P90" s="115"/>
      <c r="Q90" s="115"/>
      <c r="R90" s="116"/>
    </row>
    <row r="91" spans="2:47" s="160" customFormat="1" ht="24.95" customHeight="1">
      <c r="B91" s="105"/>
      <c r="C91" s="106"/>
      <c r="D91" s="107" t="s">
        <v>115</v>
      </c>
      <c r="E91" s="106"/>
      <c r="F91" s="106"/>
      <c r="G91" s="106"/>
      <c r="H91" s="106"/>
      <c r="I91" s="106"/>
      <c r="J91" s="106"/>
      <c r="K91" s="106"/>
      <c r="L91" s="106"/>
      <c r="M91" s="106"/>
      <c r="N91" s="108">
        <f>N122</f>
        <v>0</v>
      </c>
      <c r="O91" s="109"/>
      <c r="P91" s="109"/>
      <c r="Q91" s="109"/>
      <c r="R91" s="110"/>
    </row>
    <row r="92" spans="2:47" s="161" customFormat="1" ht="19.899999999999999" customHeight="1">
      <c r="B92" s="111"/>
      <c r="C92" s="112"/>
      <c r="D92" s="113" t="s">
        <v>116</v>
      </c>
      <c r="E92" s="112"/>
      <c r="F92" s="112"/>
      <c r="G92" s="112"/>
      <c r="H92" s="112"/>
      <c r="I92" s="112"/>
      <c r="J92" s="112"/>
      <c r="K92" s="112"/>
      <c r="L92" s="112"/>
      <c r="M92" s="112"/>
      <c r="N92" s="114">
        <f>N123</f>
        <v>0</v>
      </c>
      <c r="O92" s="115"/>
      <c r="P92" s="115"/>
      <c r="Q92" s="115"/>
      <c r="R92" s="116"/>
    </row>
    <row r="93" spans="2:47" s="161" customFormat="1" ht="19.899999999999999" customHeight="1">
      <c r="B93" s="111"/>
      <c r="C93" s="112"/>
      <c r="D93" s="113" t="s">
        <v>117</v>
      </c>
      <c r="E93" s="112"/>
      <c r="F93" s="112"/>
      <c r="G93" s="112"/>
      <c r="H93" s="112"/>
      <c r="I93" s="112"/>
      <c r="J93" s="112"/>
      <c r="K93" s="112"/>
      <c r="L93" s="112"/>
      <c r="M93" s="112"/>
      <c r="N93" s="114">
        <f>N147</f>
        <v>0</v>
      </c>
      <c r="O93" s="115"/>
      <c r="P93" s="115"/>
      <c r="Q93" s="115"/>
      <c r="R93" s="116"/>
    </row>
    <row r="94" spans="2:47" s="161" customFormat="1" ht="19.899999999999999" customHeight="1">
      <c r="B94" s="111"/>
      <c r="C94" s="112"/>
      <c r="D94" s="113" t="s">
        <v>118</v>
      </c>
      <c r="E94" s="112"/>
      <c r="F94" s="112"/>
      <c r="G94" s="112"/>
      <c r="H94" s="112"/>
      <c r="I94" s="112"/>
      <c r="J94" s="112"/>
      <c r="K94" s="112"/>
      <c r="L94" s="112"/>
      <c r="M94" s="112"/>
      <c r="N94" s="114">
        <f>N156</f>
        <v>0</v>
      </c>
      <c r="O94" s="115"/>
      <c r="P94" s="115"/>
      <c r="Q94" s="115"/>
      <c r="R94" s="116"/>
    </row>
    <row r="95" spans="2:47" s="161" customFormat="1" ht="19.899999999999999" customHeight="1">
      <c r="B95" s="111"/>
      <c r="C95" s="112"/>
      <c r="D95" s="113" t="s">
        <v>119</v>
      </c>
      <c r="E95" s="112"/>
      <c r="F95" s="112"/>
      <c r="G95" s="112"/>
      <c r="H95" s="112"/>
      <c r="I95" s="112"/>
      <c r="J95" s="112"/>
      <c r="K95" s="112"/>
      <c r="L95" s="112"/>
      <c r="M95" s="112"/>
      <c r="N95" s="114">
        <f>N161</f>
        <v>0</v>
      </c>
      <c r="O95" s="115"/>
      <c r="P95" s="115"/>
      <c r="Q95" s="115"/>
      <c r="R95" s="116"/>
    </row>
    <row r="96" spans="2:47" s="160" customFormat="1" ht="24.95" customHeight="1">
      <c r="B96" s="105"/>
      <c r="C96" s="106"/>
      <c r="D96" s="107" t="s">
        <v>120</v>
      </c>
      <c r="E96" s="106"/>
      <c r="F96" s="106"/>
      <c r="G96" s="106"/>
      <c r="H96" s="106"/>
      <c r="I96" s="106"/>
      <c r="J96" s="106"/>
      <c r="K96" s="106"/>
      <c r="L96" s="106"/>
      <c r="M96" s="106"/>
      <c r="N96" s="108">
        <f>N163</f>
        <v>0</v>
      </c>
      <c r="O96" s="109"/>
      <c r="P96" s="109"/>
      <c r="Q96" s="109"/>
      <c r="R96" s="110"/>
    </row>
    <row r="97" spans="2:21" s="161" customFormat="1" ht="19.899999999999999" customHeight="1">
      <c r="B97" s="111"/>
      <c r="C97" s="112"/>
      <c r="D97" s="113" t="s">
        <v>121</v>
      </c>
      <c r="E97" s="112"/>
      <c r="F97" s="112"/>
      <c r="G97" s="112"/>
      <c r="H97" s="112"/>
      <c r="I97" s="112"/>
      <c r="J97" s="112"/>
      <c r="K97" s="112"/>
      <c r="L97" s="112"/>
      <c r="M97" s="112"/>
      <c r="N97" s="114">
        <f>N164</f>
        <v>0</v>
      </c>
      <c r="O97" s="115"/>
      <c r="P97" s="115"/>
      <c r="Q97" s="115"/>
      <c r="R97" s="116"/>
    </row>
    <row r="98" spans="2:21" s="159" customFormat="1" ht="21.75" customHeight="1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61"/>
    </row>
    <row r="99" spans="2:21" s="159" customFormat="1" ht="29.25" customHeight="1">
      <c r="B99" s="56"/>
      <c r="C99" s="102" t="s">
        <v>122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104">
        <v>0</v>
      </c>
      <c r="O99" s="117"/>
      <c r="P99" s="117"/>
      <c r="Q99" s="117"/>
      <c r="R99" s="61"/>
      <c r="T99" s="162"/>
      <c r="U99" s="163" t="s">
        <v>42</v>
      </c>
    </row>
    <row r="100" spans="2:21" s="159" customFormat="1" ht="18" customHeight="1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61"/>
    </row>
    <row r="101" spans="2:21" s="159" customFormat="1" ht="29.25" customHeight="1">
      <c r="B101" s="56"/>
      <c r="C101" s="118" t="s">
        <v>96</v>
      </c>
      <c r="D101" s="76"/>
      <c r="E101" s="76"/>
      <c r="F101" s="76"/>
      <c r="G101" s="76"/>
      <c r="H101" s="76"/>
      <c r="I101" s="76"/>
      <c r="J101" s="76"/>
      <c r="K101" s="76"/>
      <c r="L101" s="119">
        <f>ROUND(SUM(N88+N99),2)</f>
        <v>0</v>
      </c>
      <c r="M101" s="119"/>
      <c r="N101" s="119"/>
      <c r="O101" s="119"/>
      <c r="P101" s="119"/>
      <c r="Q101" s="119"/>
      <c r="R101" s="61"/>
    </row>
    <row r="102" spans="2:21" s="159" customFormat="1" ht="6.95" customHeight="1">
      <c r="B102" s="91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3"/>
    </row>
    <row r="106" spans="2:21" s="159" customFormat="1" ht="6.95" customHeight="1">
      <c r="B106" s="95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7"/>
    </row>
    <row r="107" spans="2:21" s="159" customFormat="1" ht="36.950000000000003" customHeight="1">
      <c r="B107" s="56"/>
      <c r="C107" s="49" t="s">
        <v>123</v>
      </c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21" s="159" customFormat="1" ht="6.95" customHeight="1"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61"/>
    </row>
    <row r="109" spans="2:21" s="159" customFormat="1" ht="30" customHeight="1">
      <c r="B109" s="56"/>
      <c r="C109" s="53" t="s">
        <v>17</v>
      </c>
      <c r="D109" s="57"/>
      <c r="E109" s="57"/>
      <c r="F109" s="54" t="str">
        <f>F6</f>
        <v>SIMU+ FSS</v>
      </c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7"/>
      <c r="R109" s="61"/>
    </row>
    <row r="110" spans="2:21" s="159" customFormat="1" ht="36.950000000000003" customHeight="1">
      <c r="B110" s="56"/>
      <c r="C110" s="98" t="s">
        <v>104</v>
      </c>
      <c r="D110" s="57"/>
      <c r="E110" s="57"/>
      <c r="F110" s="99" t="str">
        <f>F7</f>
        <v>02 - 5.27</v>
      </c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57"/>
      <c r="R110" s="61"/>
    </row>
    <row r="111" spans="2:21" s="159" customFormat="1" ht="6.95" customHeight="1"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61"/>
    </row>
    <row r="112" spans="2:21" s="159" customFormat="1" ht="18" customHeight="1">
      <c r="B112" s="56"/>
      <c r="C112" s="53" t="s">
        <v>23</v>
      </c>
      <c r="D112" s="57"/>
      <c r="E112" s="57"/>
      <c r="F112" s="62" t="str">
        <f>F9</f>
        <v>Brno</v>
      </c>
      <c r="G112" s="57"/>
      <c r="H112" s="57"/>
      <c r="I112" s="57"/>
      <c r="J112" s="57"/>
      <c r="K112" s="53" t="s">
        <v>25</v>
      </c>
      <c r="L112" s="57"/>
      <c r="M112" s="63" t="str">
        <f>IF(O9="","",O9)</f>
        <v/>
      </c>
      <c r="N112" s="63"/>
      <c r="O112" s="63"/>
      <c r="P112" s="63"/>
      <c r="Q112" s="57"/>
      <c r="R112" s="61"/>
    </row>
    <row r="113" spans="2:65" s="159" customFormat="1" ht="6.95" customHeight="1"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61"/>
    </row>
    <row r="114" spans="2:65" s="159" customFormat="1" ht="15">
      <c r="B114" s="56"/>
      <c r="C114" s="53" t="s">
        <v>29</v>
      </c>
      <c r="D114" s="57"/>
      <c r="E114" s="57"/>
      <c r="F114" s="62" t="str">
        <f>E12</f>
        <v>Masarykova univerzita</v>
      </c>
      <c r="G114" s="57"/>
      <c r="H114" s="57"/>
      <c r="I114" s="57"/>
      <c r="J114" s="57"/>
      <c r="K114" s="53" t="s">
        <v>34</v>
      </c>
      <c r="L114" s="57"/>
      <c r="M114" s="64" t="str">
        <f>E18</f>
        <v>Ing. Tomáš Blažek</v>
      </c>
      <c r="N114" s="64"/>
      <c r="O114" s="64"/>
      <c r="P114" s="64"/>
      <c r="Q114" s="64"/>
      <c r="R114" s="61"/>
    </row>
    <row r="115" spans="2:65" s="159" customFormat="1" ht="14.45" customHeight="1">
      <c r="B115" s="56"/>
      <c r="C115" s="53" t="s">
        <v>33</v>
      </c>
      <c r="D115" s="57"/>
      <c r="E115" s="57"/>
      <c r="F115" s="62" t="str">
        <f>IF(E15="","",E15)</f>
        <v/>
      </c>
      <c r="G115" s="57"/>
      <c r="H115" s="57"/>
      <c r="I115" s="57"/>
      <c r="J115" s="57"/>
      <c r="K115" s="53" t="s">
        <v>37</v>
      </c>
      <c r="L115" s="57"/>
      <c r="M115" s="64" t="str">
        <f>E21</f>
        <v>Ing. Tomáš Blažek</v>
      </c>
      <c r="N115" s="64"/>
      <c r="O115" s="64"/>
      <c r="P115" s="64"/>
      <c r="Q115" s="64"/>
      <c r="R115" s="61"/>
    </row>
    <row r="116" spans="2:65" s="159" customFormat="1" ht="10.35" customHeight="1"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61"/>
    </row>
    <row r="117" spans="2:65" s="164" customFormat="1" ht="29.25" customHeight="1">
      <c r="B117" s="120"/>
      <c r="C117" s="121" t="s">
        <v>124</v>
      </c>
      <c r="D117" s="122" t="s">
        <v>125</v>
      </c>
      <c r="E117" s="122" t="s">
        <v>60</v>
      </c>
      <c r="F117" s="123" t="s">
        <v>126</v>
      </c>
      <c r="G117" s="123"/>
      <c r="H117" s="123"/>
      <c r="I117" s="123"/>
      <c r="J117" s="122" t="s">
        <v>127</v>
      </c>
      <c r="K117" s="122" t="s">
        <v>128</v>
      </c>
      <c r="L117" s="123" t="s">
        <v>129</v>
      </c>
      <c r="M117" s="123"/>
      <c r="N117" s="123" t="s">
        <v>110</v>
      </c>
      <c r="O117" s="123"/>
      <c r="P117" s="123"/>
      <c r="Q117" s="124"/>
      <c r="R117" s="125"/>
      <c r="T117" s="165" t="s">
        <v>130</v>
      </c>
      <c r="U117" s="166" t="s">
        <v>42</v>
      </c>
      <c r="V117" s="166" t="s">
        <v>131</v>
      </c>
      <c r="W117" s="166" t="s">
        <v>132</v>
      </c>
      <c r="X117" s="166" t="s">
        <v>133</v>
      </c>
      <c r="Y117" s="166" t="s">
        <v>134</v>
      </c>
      <c r="Z117" s="166" t="s">
        <v>135</v>
      </c>
      <c r="AA117" s="167" t="s">
        <v>136</v>
      </c>
    </row>
    <row r="118" spans="2:65" s="159" customFormat="1" ht="29.25" customHeight="1">
      <c r="B118" s="56"/>
      <c r="C118" s="126" t="s">
        <v>106</v>
      </c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127">
        <f>BK118</f>
        <v>0</v>
      </c>
      <c r="O118" s="128"/>
      <c r="P118" s="128"/>
      <c r="Q118" s="128"/>
      <c r="R118" s="61"/>
      <c r="T118" s="168"/>
      <c r="U118" s="66"/>
      <c r="V118" s="66"/>
      <c r="W118" s="169">
        <f>W119+W122+W163</f>
        <v>122.74199999999999</v>
      </c>
      <c r="X118" s="66"/>
      <c r="Y118" s="169">
        <f>Y119+Y122+Y163</f>
        <v>5.6622999999999993E-2</v>
      </c>
      <c r="Z118" s="66"/>
      <c r="AA118" s="170">
        <f>AA119+AA122+AA163</f>
        <v>0</v>
      </c>
      <c r="AT118" s="157" t="s">
        <v>77</v>
      </c>
      <c r="AU118" s="157" t="s">
        <v>112</v>
      </c>
      <c r="BK118" s="171">
        <f>BK119+BK122+BK163</f>
        <v>0</v>
      </c>
    </row>
    <row r="119" spans="2:65" s="172" customFormat="1" ht="37.35" customHeight="1">
      <c r="B119" s="129"/>
      <c r="C119" s="130"/>
      <c r="D119" s="131" t="s">
        <v>113</v>
      </c>
      <c r="E119" s="131"/>
      <c r="F119" s="131"/>
      <c r="G119" s="131"/>
      <c r="H119" s="131"/>
      <c r="I119" s="131"/>
      <c r="J119" s="131"/>
      <c r="K119" s="131"/>
      <c r="L119" s="131"/>
      <c r="M119" s="131"/>
      <c r="N119" s="132">
        <f>BK119</f>
        <v>0</v>
      </c>
      <c r="O119" s="108"/>
      <c r="P119" s="108"/>
      <c r="Q119" s="108"/>
      <c r="R119" s="133"/>
      <c r="T119" s="173"/>
      <c r="U119" s="130"/>
      <c r="V119" s="130"/>
      <c r="W119" s="174">
        <f>W120</f>
        <v>5.5949999999999998</v>
      </c>
      <c r="X119" s="130"/>
      <c r="Y119" s="174">
        <f>Y120</f>
        <v>1.5000000000000001E-4</v>
      </c>
      <c r="Z119" s="130"/>
      <c r="AA119" s="175">
        <f>AA120</f>
        <v>0</v>
      </c>
      <c r="AR119" s="176" t="s">
        <v>22</v>
      </c>
      <c r="AT119" s="177" t="s">
        <v>77</v>
      </c>
      <c r="AU119" s="177" t="s">
        <v>78</v>
      </c>
      <c r="AY119" s="176" t="s">
        <v>137</v>
      </c>
      <c r="BK119" s="178">
        <f>BK120</f>
        <v>0</v>
      </c>
    </row>
    <row r="120" spans="2:65" s="172" customFormat="1" ht="19.899999999999999" customHeight="1">
      <c r="B120" s="129"/>
      <c r="C120" s="130"/>
      <c r="D120" s="134" t="s">
        <v>114</v>
      </c>
      <c r="E120" s="134"/>
      <c r="F120" s="134"/>
      <c r="G120" s="134"/>
      <c r="H120" s="134"/>
      <c r="I120" s="134"/>
      <c r="J120" s="134"/>
      <c r="K120" s="134"/>
      <c r="L120" s="134"/>
      <c r="M120" s="134"/>
      <c r="N120" s="135">
        <f>BK120</f>
        <v>0</v>
      </c>
      <c r="O120" s="136"/>
      <c r="P120" s="136"/>
      <c r="Q120" s="136"/>
      <c r="R120" s="133"/>
      <c r="T120" s="173"/>
      <c r="U120" s="130"/>
      <c r="V120" s="130"/>
      <c r="W120" s="174">
        <f>W121</f>
        <v>5.5949999999999998</v>
      </c>
      <c r="X120" s="130"/>
      <c r="Y120" s="174">
        <f>Y121</f>
        <v>1.5000000000000001E-4</v>
      </c>
      <c r="Z120" s="130"/>
      <c r="AA120" s="175">
        <f>AA121</f>
        <v>0</v>
      </c>
      <c r="AR120" s="176" t="s">
        <v>22</v>
      </c>
      <c r="AT120" s="177" t="s">
        <v>77</v>
      </c>
      <c r="AU120" s="177" t="s">
        <v>22</v>
      </c>
      <c r="AY120" s="176" t="s">
        <v>137</v>
      </c>
      <c r="BK120" s="178">
        <f>BK121</f>
        <v>0</v>
      </c>
    </row>
    <row r="121" spans="2:65" s="159" customFormat="1" ht="38.25" customHeight="1">
      <c r="B121" s="56"/>
      <c r="C121" s="137" t="s">
        <v>22</v>
      </c>
      <c r="D121" s="137" t="s">
        <v>138</v>
      </c>
      <c r="E121" s="138" t="s">
        <v>139</v>
      </c>
      <c r="F121" s="139" t="s">
        <v>344</v>
      </c>
      <c r="G121" s="139"/>
      <c r="H121" s="139"/>
      <c r="I121" s="139"/>
      <c r="J121" s="140" t="s">
        <v>141</v>
      </c>
      <c r="K121" s="141">
        <v>15</v>
      </c>
      <c r="L121" s="194"/>
      <c r="M121" s="194"/>
      <c r="N121" s="142">
        <f>ROUND(L121*K121,2)</f>
        <v>0</v>
      </c>
      <c r="O121" s="142"/>
      <c r="P121" s="142"/>
      <c r="Q121" s="142"/>
      <c r="R121" s="61"/>
      <c r="T121" s="179" t="s">
        <v>5</v>
      </c>
      <c r="U121" s="180" t="s">
        <v>43</v>
      </c>
      <c r="V121" s="181">
        <v>0.373</v>
      </c>
      <c r="W121" s="181">
        <f>V121*K121</f>
        <v>5.5949999999999998</v>
      </c>
      <c r="X121" s="181">
        <v>1.0000000000000001E-5</v>
      </c>
      <c r="Y121" s="181">
        <f>X121*K121</f>
        <v>1.5000000000000001E-4</v>
      </c>
      <c r="Z121" s="181">
        <v>0</v>
      </c>
      <c r="AA121" s="182">
        <f>Z121*K121</f>
        <v>0</v>
      </c>
      <c r="AR121" s="157" t="s">
        <v>142</v>
      </c>
      <c r="AT121" s="157" t="s">
        <v>138</v>
      </c>
      <c r="AU121" s="157" t="s">
        <v>102</v>
      </c>
      <c r="AY121" s="157" t="s">
        <v>137</v>
      </c>
      <c r="BE121" s="183">
        <f>IF(U121="základní",N121,0)</f>
        <v>0</v>
      </c>
      <c r="BF121" s="183">
        <f>IF(U121="snížená",N121,0)</f>
        <v>0</v>
      </c>
      <c r="BG121" s="183">
        <f>IF(U121="zákl. přenesená",N121,0)</f>
        <v>0</v>
      </c>
      <c r="BH121" s="183">
        <f>IF(U121="sníž. přenesená",N121,0)</f>
        <v>0</v>
      </c>
      <c r="BI121" s="183">
        <f>IF(U121="nulová",N121,0)</f>
        <v>0</v>
      </c>
      <c r="BJ121" s="157" t="s">
        <v>22</v>
      </c>
      <c r="BK121" s="183">
        <f>ROUND(L121*K121,2)</f>
        <v>0</v>
      </c>
      <c r="BL121" s="157" t="s">
        <v>142</v>
      </c>
      <c r="BM121" s="157" t="s">
        <v>345</v>
      </c>
    </row>
    <row r="122" spans="2:65" s="172" customFormat="1" ht="37.35" customHeight="1">
      <c r="B122" s="129"/>
      <c r="C122" s="130"/>
      <c r="D122" s="131" t="s">
        <v>115</v>
      </c>
      <c r="E122" s="131"/>
      <c r="F122" s="131"/>
      <c r="G122" s="131"/>
      <c r="H122" s="131"/>
      <c r="I122" s="131"/>
      <c r="J122" s="131"/>
      <c r="K122" s="131"/>
      <c r="L122" s="131"/>
      <c r="M122" s="131"/>
      <c r="N122" s="143">
        <f>BK122</f>
        <v>0</v>
      </c>
      <c r="O122" s="144"/>
      <c r="P122" s="144"/>
      <c r="Q122" s="144"/>
      <c r="R122" s="133"/>
      <c r="T122" s="173"/>
      <c r="U122" s="130"/>
      <c r="V122" s="130"/>
      <c r="W122" s="174">
        <f>W123+W147+W156+W161</f>
        <v>117.14699999999999</v>
      </c>
      <c r="X122" s="130"/>
      <c r="Y122" s="174">
        <f>Y123+Y147+Y156+Y161</f>
        <v>5.6472999999999995E-2</v>
      </c>
      <c r="Z122" s="130"/>
      <c r="AA122" s="175">
        <f>AA123+AA147+AA156+AA161</f>
        <v>0</v>
      </c>
      <c r="AR122" s="176" t="s">
        <v>144</v>
      </c>
      <c r="AT122" s="177" t="s">
        <v>77</v>
      </c>
      <c r="AU122" s="177" t="s">
        <v>78</v>
      </c>
      <c r="AY122" s="176" t="s">
        <v>137</v>
      </c>
      <c r="BK122" s="178">
        <f>BK123+BK147+BK156+BK161</f>
        <v>0</v>
      </c>
    </row>
    <row r="123" spans="2:65" s="172" customFormat="1" ht="19.899999999999999" customHeight="1">
      <c r="B123" s="129"/>
      <c r="C123" s="130"/>
      <c r="D123" s="134" t="s">
        <v>116</v>
      </c>
      <c r="E123" s="134"/>
      <c r="F123" s="134"/>
      <c r="G123" s="134"/>
      <c r="H123" s="134"/>
      <c r="I123" s="134"/>
      <c r="J123" s="134"/>
      <c r="K123" s="134"/>
      <c r="L123" s="134"/>
      <c r="M123" s="134"/>
      <c r="N123" s="135">
        <f>BK123</f>
        <v>0</v>
      </c>
      <c r="O123" s="136"/>
      <c r="P123" s="136"/>
      <c r="Q123" s="136"/>
      <c r="R123" s="133"/>
      <c r="T123" s="173"/>
      <c r="U123" s="130"/>
      <c r="V123" s="130"/>
      <c r="W123" s="174">
        <f>SUM(W124:W146)</f>
        <v>58.95</v>
      </c>
      <c r="X123" s="130"/>
      <c r="Y123" s="174">
        <f>SUM(Y124:Y146)</f>
        <v>5.6472999999999995E-2</v>
      </c>
      <c r="Z123" s="130"/>
      <c r="AA123" s="175">
        <f>SUM(AA124:AA146)</f>
        <v>0</v>
      </c>
      <c r="AR123" s="176" t="s">
        <v>144</v>
      </c>
      <c r="AT123" s="177" t="s">
        <v>77</v>
      </c>
      <c r="AU123" s="177" t="s">
        <v>22</v>
      </c>
      <c r="AY123" s="176" t="s">
        <v>137</v>
      </c>
      <c r="BK123" s="178">
        <f>SUM(BK124:BK146)</f>
        <v>0</v>
      </c>
    </row>
    <row r="124" spans="2:65" s="159" customFormat="1" ht="25.5" customHeight="1">
      <c r="B124" s="56"/>
      <c r="C124" s="137" t="s">
        <v>102</v>
      </c>
      <c r="D124" s="137" t="s">
        <v>138</v>
      </c>
      <c r="E124" s="138" t="s">
        <v>145</v>
      </c>
      <c r="F124" s="139" t="s">
        <v>146</v>
      </c>
      <c r="G124" s="139"/>
      <c r="H124" s="139"/>
      <c r="I124" s="139"/>
      <c r="J124" s="140" t="s">
        <v>141</v>
      </c>
      <c r="K124" s="141">
        <v>166</v>
      </c>
      <c r="L124" s="194"/>
      <c r="M124" s="194"/>
      <c r="N124" s="142">
        <f t="shared" ref="N124:N146" si="0">ROUND(L124*K124,2)</f>
        <v>0</v>
      </c>
      <c r="O124" s="142"/>
      <c r="P124" s="142"/>
      <c r="Q124" s="142"/>
      <c r="R124" s="61"/>
      <c r="T124" s="179" t="s">
        <v>5</v>
      </c>
      <c r="U124" s="180" t="s">
        <v>43</v>
      </c>
      <c r="V124" s="181">
        <v>8.2000000000000003E-2</v>
      </c>
      <c r="W124" s="181">
        <f t="shared" ref="W124:W146" si="1">V124*K124</f>
        <v>13.612</v>
      </c>
      <c r="X124" s="181">
        <v>0</v>
      </c>
      <c r="Y124" s="181">
        <f t="shared" ref="Y124:Y146" si="2">X124*K124</f>
        <v>0</v>
      </c>
      <c r="Z124" s="181">
        <v>0</v>
      </c>
      <c r="AA124" s="182">
        <f t="shared" ref="AA124:AA146" si="3">Z124*K124</f>
        <v>0</v>
      </c>
      <c r="AR124" s="157" t="s">
        <v>147</v>
      </c>
      <c r="AT124" s="157" t="s">
        <v>138</v>
      </c>
      <c r="AU124" s="157" t="s">
        <v>102</v>
      </c>
      <c r="AY124" s="157" t="s">
        <v>137</v>
      </c>
      <c r="BE124" s="183">
        <f t="shared" ref="BE124:BE146" si="4">IF(U124="základní",N124,0)</f>
        <v>0</v>
      </c>
      <c r="BF124" s="183">
        <f t="shared" ref="BF124:BF146" si="5">IF(U124="snížená",N124,0)</f>
        <v>0</v>
      </c>
      <c r="BG124" s="183">
        <f t="shared" ref="BG124:BG146" si="6">IF(U124="zákl. přenesená",N124,0)</f>
        <v>0</v>
      </c>
      <c r="BH124" s="183">
        <f t="shared" ref="BH124:BH146" si="7">IF(U124="sníž. přenesená",N124,0)</f>
        <v>0</v>
      </c>
      <c r="BI124" s="183">
        <f t="shared" ref="BI124:BI146" si="8">IF(U124="nulová",N124,0)</f>
        <v>0</v>
      </c>
      <c r="BJ124" s="157" t="s">
        <v>22</v>
      </c>
      <c r="BK124" s="183">
        <f t="shared" ref="BK124:BK146" si="9">ROUND(L124*K124,2)</f>
        <v>0</v>
      </c>
      <c r="BL124" s="157" t="s">
        <v>147</v>
      </c>
      <c r="BM124" s="157" t="s">
        <v>346</v>
      </c>
    </row>
    <row r="125" spans="2:65" s="159" customFormat="1" ht="25.5" customHeight="1">
      <c r="B125" s="56"/>
      <c r="C125" s="145" t="s">
        <v>144</v>
      </c>
      <c r="D125" s="145" t="s">
        <v>149</v>
      </c>
      <c r="E125" s="146" t="s">
        <v>150</v>
      </c>
      <c r="F125" s="147" t="s">
        <v>151</v>
      </c>
      <c r="G125" s="147"/>
      <c r="H125" s="147"/>
      <c r="I125" s="147"/>
      <c r="J125" s="148" t="s">
        <v>141</v>
      </c>
      <c r="K125" s="149">
        <v>166</v>
      </c>
      <c r="L125" s="195"/>
      <c r="M125" s="195"/>
      <c r="N125" s="150">
        <f t="shared" si="0"/>
        <v>0</v>
      </c>
      <c r="O125" s="142"/>
      <c r="P125" s="142"/>
      <c r="Q125" s="142"/>
      <c r="R125" s="61"/>
      <c r="T125" s="179" t="s">
        <v>5</v>
      </c>
      <c r="U125" s="180" t="s">
        <v>43</v>
      </c>
      <c r="V125" s="181">
        <v>0</v>
      </c>
      <c r="W125" s="181">
        <f t="shared" si="1"/>
        <v>0</v>
      </c>
      <c r="X125" s="181">
        <v>6.9999999999999994E-5</v>
      </c>
      <c r="Y125" s="181">
        <f t="shared" si="2"/>
        <v>1.1619999999999998E-2</v>
      </c>
      <c r="Z125" s="181">
        <v>0</v>
      </c>
      <c r="AA125" s="182">
        <f t="shared" si="3"/>
        <v>0</v>
      </c>
      <c r="AR125" s="157" t="s">
        <v>152</v>
      </c>
      <c r="AT125" s="157" t="s">
        <v>149</v>
      </c>
      <c r="AU125" s="157" t="s">
        <v>102</v>
      </c>
      <c r="AY125" s="157" t="s">
        <v>137</v>
      </c>
      <c r="BE125" s="183">
        <f t="shared" si="4"/>
        <v>0</v>
      </c>
      <c r="BF125" s="183">
        <f t="shared" si="5"/>
        <v>0</v>
      </c>
      <c r="BG125" s="183">
        <f t="shared" si="6"/>
        <v>0</v>
      </c>
      <c r="BH125" s="183">
        <f t="shared" si="7"/>
        <v>0</v>
      </c>
      <c r="BI125" s="183">
        <f t="shared" si="8"/>
        <v>0</v>
      </c>
      <c r="BJ125" s="157" t="s">
        <v>22</v>
      </c>
      <c r="BK125" s="183">
        <f t="shared" si="9"/>
        <v>0</v>
      </c>
      <c r="BL125" s="157" t="s">
        <v>152</v>
      </c>
      <c r="BM125" s="157" t="s">
        <v>347</v>
      </c>
    </row>
    <row r="126" spans="2:65" s="159" customFormat="1" ht="25.5" customHeight="1">
      <c r="B126" s="56"/>
      <c r="C126" s="137" t="s">
        <v>142</v>
      </c>
      <c r="D126" s="137" t="s">
        <v>138</v>
      </c>
      <c r="E126" s="138" t="s">
        <v>154</v>
      </c>
      <c r="F126" s="139" t="s">
        <v>155</v>
      </c>
      <c r="G126" s="139"/>
      <c r="H126" s="139"/>
      <c r="I126" s="139"/>
      <c r="J126" s="140" t="s">
        <v>156</v>
      </c>
      <c r="K126" s="141">
        <v>16</v>
      </c>
      <c r="L126" s="194"/>
      <c r="M126" s="194"/>
      <c r="N126" s="142">
        <f t="shared" si="0"/>
        <v>0</v>
      </c>
      <c r="O126" s="142"/>
      <c r="P126" s="142"/>
      <c r="Q126" s="142"/>
      <c r="R126" s="61"/>
      <c r="T126" s="179" t="s">
        <v>5</v>
      </c>
      <c r="U126" s="180" t="s">
        <v>43</v>
      </c>
      <c r="V126" s="181">
        <v>0.122</v>
      </c>
      <c r="W126" s="181">
        <f t="shared" si="1"/>
        <v>1.952</v>
      </c>
      <c r="X126" s="181">
        <v>0</v>
      </c>
      <c r="Y126" s="181">
        <f t="shared" si="2"/>
        <v>0</v>
      </c>
      <c r="Z126" s="181">
        <v>0</v>
      </c>
      <c r="AA126" s="182">
        <f t="shared" si="3"/>
        <v>0</v>
      </c>
      <c r="AR126" s="157" t="s">
        <v>147</v>
      </c>
      <c r="AT126" s="157" t="s">
        <v>138</v>
      </c>
      <c r="AU126" s="157" t="s">
        <v>102</v>
      </c>
      <c r="AY126" s="157" t="s">
        <v>137</v>
      </c>
      <c r="BE126" s="183">
        <f t="shared" si="4"/>
        <v>0</v>
      </c>
      <c r="BF126" s="183">
        <f t="shared" si="5"/>
        <v>0</v>
      </c>
      <c r="BG126" s="183">
        <f t="shared" si="6"/>
        <v>0</v>
      </c>
      <c r="BH126" s="183">
        <f t="shared" si="7"/>
        <v>0</v>
      </c>
      <c r="BI126" s="183">
        <f t="shared" si="8"/>
        <v>0</v>
      </c>
      <c r="BJ126" s="157" t="s">
        <v>22</v>
      </c>
      <c r="BK126" s="183">
        <f t="shared" si="9"/>
        <v>0</v>
      </c>
      <c r="BL126" s="157" t="s">
        <v>147</v>
      </c>
      <c r="BM126" s="157" t="s">
        <v>348</v>
      </c>
    </row>
    <row r="127" spans="2:65" s="159" customFormat="1" ht="16.5" customHeight="1">
      <c r="B127" s="56"/>
      <c r="C127" s="145" t="s">
        <v>158</v>
      </c>
      <c r="D127" s="145" t="s">
        <v>149</v>
      </c>
      <c r="E127" s="146" t="s">
        <v>159</v>
      </c>
      <c r="F127" s="147" t="s">
        <v>160</v>
      </c>
      <c r="G127" s="147"/>
      <c r="H127" s="147"/>
      <c r="I127" s="147"/>
      <c r="J127" s="148" t="s">
        <v>156</v>
      </c>
      <c r="K127" s="149">
        <v>16</v>
      </c>
      <c r="L127" s="195"/>
      <c r="M127" s="195"/>
      <c r="N127" s="150">
        <f t="shared" si="0"/>
        <v>0</v>
      </c>
      <c r="O127" s="142"/>
      <c r="P127" s="142"/>
      <c r="Q127" s="142"/>
      <c r="R127" s="61"/>
      <c r="T127" s="179" t="s">
        <v>5</v>
      </c>
      <c r="U127" s="180" t="s">
        <v>43</v>
      </c>
      <c r="V127" s="181">
        <v>0</v>
      </c>
      <c r="W127" s="181">
        <f t="shared" si="1"/>
        <v>0</v>
      </c>
      <c r="X127" s="181">
        <v>2.8E-5</v>
      </c>
      <c r="Y127" s="181">
        <f t="shared" si="2"/>
        <v>4.4799999999999999E-4</v>
      </c>
      <c r="Z127" s="181">
        <v>0</v>
      </c>
      <c r="AA127" s="182">
        <f t="shared" si="3"/>
        <v>0</v>
      </c>
      <c r="AR127" s="157" t="s">
        <v>152</v>
      </c>
      <c r="AT127" s="157" t="s">
        <v>149</v>
      </c>
      <c r="AU127" s="157" t="s">
        <v>102</v>
      </c>
      <c r="AY127" s="157" t="s">
        <v>137</v>
      </c>
      <c r="BE127" s="183">
        <f t="shared" si="4"/>
        <v>0</v>
      </c>
      <c r="BF127" s="183">
        <f t="shared" si="5"/>
        <v>0</v>
      </c>
      <c r="BG127" s="183">
        <f t="shared" si="6"/>
        <v>0</v>
      </c>
      <c r="BH127" s="183">
        <f t="shared" si="7"/>
        <v>0</v>
      </c>
      <c r="BI127" s="183">
        <f t="shared" si="8"/>
        <v>0</v>
      </c>
      <c r="BJ127" s="157" t="s">
        <v>22</v>
      </c>
      <c r="BK127" s="183">
        <f t="shared" si="9"/>
        <v>0</v>
      </c>
      <c r="BL127" s="157" t="s">
        <v>152</v>
      </c>
      <c r="BM127" s="157" t="s">
        <v>349</v>
      </c>
    </row>
    <row r="128" spans="2:65" s="159" customFormat="1" ht="25.5" customHeight="1">
      <c r="B128" s="56"/>
      <c r="C128" s="137" t="s">
        <v>162</v>
      </c>
      <c r="D128" s="137" t="s">
        <v>138</v>
      </c>
      <c r="E128" s="138" t="s">
        <v>163</v>
      </c>
      <c r="F128" s="139" t="s">
        <v>164</v>
      </c>
      <c r="G128" s="139"/>
      <c r="H128" s="139"/>
      <c r="I128" s="139"/>
      <c r="J128" s="140" t="s">
        <v>156</v>
      </c>
      <c r="K128" s="141">
        <v>12</v>
      </c>
      <c r="L128" s="194"/>
      <c r="M128" s="194"/>
      <c r="N128" s="142">
        <f t="shared" si="0"/>
        <v>0</v>
      </c>
      <c r="O128" s="142"/>
      <c r="P128" s="142"/>
      <c r="Q128" s="142"/>
      <c r="R128" s="61"/>
      <c r="T128" s="179" t="s">
        <v>5</v>
      </c>
      <c r="U128" s="180" t="s">
        <v>43</v>
      </c>
      <c r="V128" s="181">
        <v>0.42</v>
      </c>
      <c r="W128" s="181">
        <f t="shared" si="1"/>
        <v>5.04</v>
      </c>
      <c r="X128" s="181">
        <v>0</v>
      </c>
      <c r="Y128" s="181">
        <f t="shared" si="2"/>
        <v>0</v>
      </c>
      <c r="Z128" s="181">
        <v>0</v>
      </c>
      <c r="AA128" s="182">
        <f t="shared" si="3"/>
        <v>0</v>
      </c>
      <c r="AR128" s="157" t="s">
        <v>147</v>
      </c>
      <c r="AT128" s="157" t="s">
        <v>138</v>
      </c>
      <c r="AU128" s="157" t="s">
        <v>102</v>
      </c>
      <c r="AY128" s="157" t="s">
        <v>137</v>
      </c>
      <c r="BE128" s="183">
        <f t="shared" si="4"/>
        <v>0</v>
      </c>
      <c r="BF128" s="183">
        <f t="shared" si="5"/>
        <v>0</v>
      </c>
      <c r="BG128" s="183">
        <f t="shared" si="6"/>
        <v>0</v>
      </c>
      <c r="BH128" s="183">
        <f t="shared" si="7"/>
        <v>0</v>
      </c>
      <c r="BI128" s="183">
        <f t="shared" si="8"/>
        <v>0</v>
      </c>
      <c r="BJ128" s="157" t="s">
        <v>22</v>
      </c>
      <c r="BK128" s="183">
        <f t="shared" si="9"/>
        <v>0</v>
      </c>
      <c r="BL128" s="157" t="s">
        <v>147</v>
      </c>
      <c r="BM128" s="157" t="s">
        <v>350</v>
      </c>
    </row>
    <row r="129" spans="2:65" s="159" customFormat="1" ht="25.5" customHeight="1">
      <c r="B129" s="56"/>
      <c r="C129" s="145" t="s">
        <v>166</v>
      </c>
      <c r="D129" s="145" t="s">
        <v>149</v>
      </c>
      <c r="E129" s="146" t="s">
        <v>167</v>
      </c>
      <c r="F129" s="147" t="s">
        <v>351</v>
      </c>
      <c r="G129" s="147"/>
      <c r="H129" s="147"/>
      <c r="I129" s="147"/>
      <c r="J129" s="148" t="s">
        <v>156</v>
      </c>
      <c r="K129" s="149">
        <v>8</v>
      </c>
      <c r="L129" s="195"/>
      <c r="M129" s="195"/>
      <c r="N129" s="150">
        <f t="shared" si="0"/>
        <v>0</v>
      </c>
      <c r="O129" s="142"/>
      <c r="P129" s="142"/>
      <c r="Q129" s="142"/>
      <c r="R129" s="61"/>
      <c r="T129" s="179" t="s">
        <v>5</v>
      </c>
      <c r="U129" s="180" t="s">
        <v>43</v>
      </c>
      <c r="V129" s="181">
        <v>0</v>
      </c>
      <c r="W129" s="181">
        <f t="shared" si="1"/>
        <v>0</v>
      </c>
      <c r="X129" s="181">
        <v>6.0000000000000002E-5</v>
      </c>
      <c r="Y129" s="181">
        <f t="shared" si="2"/>
        <v>4.8000000000000001E-4</v>
      </c>
      <c r="Z129" s="181">
        <v>0</v>
      </c>
      <c r="AA129" s="182">
        <f t="shared" si="3"/>
        <v>0</v>
      </c>
      <c r="AR129" s="157" t="s">
        <v>152</v>
      </c>
      <c r="AT129" s="157" t="s">
        <v>149</v>
      </c>
      <c r="AU129" s="157" t="s">
        <v>102</v>
      </c>
      <c r="AY129" s="157" t="s">
        <v>137</v>
      </c>
      <c r="BE129" s="183">
        <f t="shared" si="4"/>
        <v>0</v>
      </c>
      <c r="BF129" s="183">
        <f t="shared" si="5"/>
        <v>0</v>
      </c>
      <c r="BG129" s="183">
        <f t="shared" si="6"/>
        <v>0</v>
      </c>
      <c r="BH129" s="183">
        <f t="shared" si="7"/>
        <v>0</v>
      </c>
      <c r="BI129" s="183">
        <f t="shared" si="8"/>
        <v>0</v>
      </c>
      <c r="BJ129" s="157" t="s">
        <v>22</v>
      </c>
      <c r="BK129" s="183">
        <f t="shared" si="9"/>
        <v>0</v>
      </c>
      <c r="BL129" s="157" t="s">
        <v>152</v>
      </c>
      <c r="BM129" s="157" t="s">
        <v>352</v>
      </c>
    </row>
    <row r="130" spans="2:65" s="159" customFormat="1" ht="25.5" customHeight="1">
      <c r="B130" s="56"/>
      <c r="C130" s="145" t="s">
        <v>170</v>
      </c>
      <c r="D130" s="145" t="s">
        <v>149</v>
      </c>
      <c r="E130" s="146" t="s">
        <v>353</v>
      </c>
      <c r="F130" s="147" t="s">
        <v>354</v>
      </c>
      <c r="G130" s="147"/>
      <c r="H130" s="147"/>
      <c r="I130" s="147"/>
      <c r="J130" s="148" t="s">
        <v>156</v>
      </c>
      <c r="K130" s="149">
        <v>2</v>
      </c>
      <c r="L130" s="195"/>
      <c r="M130" s="195"/>
      <c r="N130" s="150">
        <f t="shared" si="0"/>
        <v>0</v>
      </c>
      <c r="O130" s="142"/>
      <c r="P130" s="142"/>
      <c r="Q130" s="142"/>
      <c r="R130" s="61"/>
      <c r="T130" s="179" t="s">
        <v>5</v>
      </c>
      <c r="U130" s="180" t="s">
        <v>43</v>
      </c>
      <c r="V130" s="181">
        <v>0</v>
      </c>
      <c r="W130" s="181">
        <f t="shared" si="1"/>
        <v>0</v>
      </c>
      <c r="X130" s="181">
        <v>6.0000000000000002E-5</v>
      </c>
      <c r="Y130" s="181">
        <f t="shared" si="2"/>
        <v>1.2E-4</v>
      </c>
      <c r="Z130" s="181">
        <v>0</v>
      </c>
      <c r="AA130" s="182">
        <f t="shared" si="3"/>
        <v>0</v>
      </c>
      <c r="AR130" s="157" t="s">
        <v>152</v>
      </c>
      <c r="AT130" s="157" t="s">
        <v>149</v>
      </c>
      <c r="AU130" s="157" t="s">
        <v>102</v>
      </c>
      <c r="AY130" s="157" t="s">
        <v>137</v>
      </c>
      <c r="BE130" s="183">
        <f t="shared" si="4"/>
        <v>0</v>
      </c>
      <c r="BF130" s="183">
        <f t="shared" si="5"/>
        <v>0</v>
      </c>
      <c r="BG130" s="183">
        <f t="shared" si="6"/>
        <v>0</v>
      </c>
      <c r="BH130" s="183">
        <f t="shared" si="7"/>
        <v>0</v>
      </c>
      <c r="BI130" s="183">
        <f t="shared" si="8"/>
        <v>0</v>
      </c>
      <c r="BJ130" s="157" t="s">
        <v>22</v>
      </c>
      <c r="BK130" s="183">
        <f t="shared" si="9"/>
        <v>0</v>
      </c>
      <c r="BL130" s="157" t="s">
        <v>152</v>
      </c>
      <c r="BM130" s="157" t="s">
        <v>355</v>
      </c>
    </row>
    <row r="131" spans="2:65" s="159" customFormat="1" ht="25.5" customHeight="1">
      <c r="B131" s="56"/>
      <c r="C131" s="145" t="s">
        <v>174</v>
      </c>
      <c r="D131" s="145" t="s">
        <v>149</v>
      </c>
      <c r="E131" s="146" t="s">
        <v>178</v>
      </c>
      <c r="F131" s="147" t="s">
        <v>356</v>
      </c>
      <c r="G131" s="147"/>
      <c r="H131" s="147"/>
      <c r="I131" s="147"/>
      <c r="J131" s="148" t="s">
        <v>156</v>
      </c>
      <c r="K131" s="149">
        <v>2</v>
      </c>
      <c r="L131" s="195"/>
      <c r="M131" s="195"/>
      <c r="N131" s="150">
        <f t="shared" si="0"/>
        <v>0</v>
      </c>
      <c r="O131" s="142"/>
      <c r="P131" s="142"/>
      <c r="Q131" s="142"/>
      <c r="R131" s="61"/>
      <c r="T131" s="179" t="s">
        <v>5</v>
      </c>
      <c r="U131" s="180" t="s">
        <v>43</v>
      </c>
      <c r="V131" s="181">
        <v>0</v>
      </c>
      <c r="W131" s="181">
        <f t="shared" si="1"/>
        <v>0</v>
      </c>
      <c r="X131" s="181">
        <v>6.0000000000000002E-5</v>
      </c>
      <c r="Y131" s="181">
        <f t="shared" si="2"/>
        <v>1.2E-4</v>
      </c>
      <c r="Z131" s="181">
        <v>0</v>
      </c>
      <c r="AA131" s="182">
        <f t="shared" si="3"/>
        <v>0</v>
      </c>
      <c r="AR131" s="157" t="s">
        <v>152</v>
      </c>
      <c r="AT131" s="157" t="s">
        <v>149</v>
      </c>
      <c r="AU131" s="157" t="s">
        <v>102</v>
      </c>
      <c r="AY131" s="157" t="s">
        <v>137</v>
      </c>
      <c r="BE131" s="183">
        <f t="shared" si="4"/>
        <v>0</v>
      </c>
      <c r="BF131" s="183">
        <f t="shared" si="5"/>
        <v>0</v>
      </c>
      <c r="BG131" s="183">
        <f t="shared" si="6"/>
        <v>0</v>
      </c>
      <c r="BH131" s="183">
        <f t="shared" si="7"/>
        <v>0</v>
      </c>
      <c r="BI131" s="183">
        <f t="shared" si="8"/>
        <v>0</v>
      </c>
      <c r="BJ131" s="157" t="s">
        <v>22</v>
      </c>
      <c r="BK131" s="183">
        <f t="shared" si="9"/>
        <v>0</v>
      </c>
      <c r="BL131" s="157" t="s">
        <v>152</v>
      </c>
      <c r="BM131" s="157" t="s">
        <v>357</v>
      </c>
    </row>
    <row r="132" spans="2:65" s="159" customFormat="1" ht="25.5" customHeight="1">
      <c r="B132" s="56"/>
      <c r="C132" s="137" t="s">
        <v>27</v>
      </c>
      <c r="D132" s="137" t="s">
        <v>138</v>
      </c>
      <c r="E132" s="138" t="s">
        <v>182</v>
      </c>
      <c r="F132" s="139" t="s">
        <v>183</v>
      </c>
      <c r="G132" s="139"/>
      <c r="H132" s="139"/>
      <c r="I132" s="139"/>
      <c r="J132" s="140" t="s">
        <v>156</v>
      </c>
      <c r="K132" s="141">
        <v>2</v>
      </c>
      <c r="L132" s="194"/>
      <c r="M132" s="194"/>
      <c r="N132" s="142">
        <f t="shared" si="0"/>
        <v>0</v>
      </c>
      <c r="O132" s="142"/>
      <c r="P132" s="142"/>
      <c r="Q132" s="142"/>
      <c r="R132" s="61"/>
      <c r="T132" s="179" t="s">
        <v>5</v>
      </c>
      <c r="U132" s="180" t="s">
        <v>43</v>
      </c>
      <c r="V132" s="181">
        <v>1.2999999999999999E-2</v>
      </c>
      <c r="W132" s="181">
        <f t="shared" si="1"/>
        <v>2.5999999999999999E-2</v>
      </c>
      <c r="X132" s="181">
        <v>0</v>
      </c>
      <c r="Y132" s="181">
        <f t="shared" si="2"/>
        <v>0</v>
      </c>
      <c r="Z132" s="181">
        <v>0</v>
      </c>
      <c r="AA132" s="182">
        <f t="shared" si="3"/>
        <v>0</v>
      </c>
      <c r="AR132" s="157" t="s">
        <v>147</v>
      </c>
      <c r="AT132" s="157" t="s">
        <v>138</v>
      </c>
      <c r="AU132" s="157" t="s">
        <v>102</v>
      </c>
      <c r="AY132" s="157" t="s">
        <v>137</v>
      </c>
      <c r="BE132" s="183">
        <f t="shared" si="4"/>
        <v>0</v>
      </c>
      <c r="BF132" s="183">
        <f t="shared" si="5"/>
        <v>0</v>
      </c>
      <c r="BG132" s="183">
        <f t="shared" si="6"/>
        <v>0</v>
      </c>
      <c r="BH132" s="183">
        <f t="shared" si="7"/>
        <v>0</v>
      </c>
      <c r="BI132" s="183">
        <f t="shared" si="8"/>
        <v>0</v>
      </c>
      <c r="BJ132" s="157" t="s">
        <v>22</v>
      </c>
      <c r="BK132" s="183">
        <f t="shared" si="9"/>
        <v>0</v>
      </c>
      <c r="BL132" s="157" t="s">
        <v>147</v>
      </c>
      <c r="BM132" s="157" t="s">
        <v>358</v>
      </c>
    </row>
    <row r="133" spans="2:65" s="159" customFormat="1" ht="38.25" customHeight="1">
      <c r="B133" s="56"/>
      <c r="C133" s="137" t="s">
        <v>181</v>
      </c>
      <c r="D133" s="137" t="s">
        <v>138</v>
      </c>
      <c r="E133" s="138" t="s">
        <v>186</v>
      </c>
      <c r="F133" s="139" t="s">
        <v>187</v>
      </c>
      <c r="G133" s="139"/>
      <c r="H133" s="139"/>
      <c r="I133" s="139"/>
      <c r="J133" s="140" t="s">
        <v>156</v>
      </c>
      <c r="K133" s="141">
        <v>159</v>
      </c>
      <c r="L133" s="194"/>
      <c r="M133" s="194"/>
      <c r="N133" s="142">
        <f t="shared" si="0"/>
        <v>0</v>
      </c>
      <c r="O133" s="142"/>
      <c r="P133" s="142"/>
      <c r="Q133" s="142"/>
      <c r="R133" s="61"/>
      <c r="T133" s="179" t="s">
        <v>5</v>
      </c>
      <c r="U133" s="180" t="s">
        <v>43</v>
      </c>
      <c r="V133" s="181">
        <v>5.0999999999999997E-2</v>
      </c>
      <c r="W133" s="181">
        <f t="shared" si="1"/>
        <v>8.109</v>
      </c>
      <c r="X133" s="181">
        <v>0</v>
      </c>
      <c r="Y133" s="181">
        <f t="shared" si="2"/>
        <v>0</v>
      </c>
      <c r="Z133" s="181">
        <v>0</v>
      </c>
      <c r="AA133" s="182">
        <f t="shared" si="3"/>
        <v>0</v>
      </c>
      <c r="AR133" s="157" t="s">
        <v>147</v>
      </c>
      <c r="AT133" s="157" t="s">
        <v>138</v>
      </c>
      <c r="AU133" s="157" t="s">
        <v>102</v>
      </c>
      <c r="AY133" s="157" t="s">
        <v>137</v>
      </c>
      <c r="BE133" s="183">
        <f t="shared" si="4"/>
        <v>0</v>
      </c>
      <c r="BF133" s="183">
        <f t="shared" si="5"/>
        <v>0</v>
      </c>
      <c r="BG133" s="183">
        <f t="shared" si="6"/>
        <v>0</v>
      </c>
      <c r="BH133" s="183">
        <f t="shared" si="7"/>
        <v>0</v>
      </c>
      <c r="BI133" s="183">
        <f t="shared" si="8"/>
        <v>0</v>
      </c>
      <c r="BJ133" s="157" t="s">
        <v>22</v>
      </c>
      <c r="BK133" s="183">
        <f t="shared" si="9"/>
        <v>0</v>
      </c>
      <c r="BL133" s="157" t="s">
        <v>147</v>
      </c>
      <c r="BM133" s="157" t="s">
        <v>359</v>
      </c>
    </row>
    <row r="134" spans="2:65" s="159" customFormat="1" ht="25.5" customHeight="1">
      <c r="B134" s="56"/>
      <c r="C134" s="137" t="s">
        <v>185</v>
      </c>
      <c r="D134" s="137" t="s">
        <v>138</v>
      </c>
      <c r="E134" s="138" t="s">
        <v>205</v>
      </c>
      <c r="F134" s="139" t="s">
        <v>206</v>
      </c>
      <c r="G134" s="139"/>
      <c r="H134" s="139"/>
      <c r="I134" s="139"/>
      <c r="J134" s="140" t="s">
        <v>156</v>
      </c>
      <c r="K134" s="141">
        <v>1</v>
      </c>
      <c r="L134" s="194"/>
      <c r="M134" s="194"/>
      <c r="N134" s="142">
        <f t="shared" si="0"/>
        <v>0</v>
      </c>
      <c r="O134" s="142"/>
      <c r="P134" s="142"/>
      <c r="Q134" s="142"/>
      <c r="R134" s="61"/>
      <c r="T134" s="179" t="s">
        <v>5</v>
      </c>
      <c r="U134" s="180" t="s">
        <v>43</v>
      </c>
      <c r="V134" s="181">
        <v>0.30599999999999999</v>
      </c>
      <c r="W134" s="181">
        <f t="shared" si="1"/>
        <v>0.30599999999999999</v>
      </c>
      <c r="X134" s="181">
        <v>0</v>
      </c>
      <c r="Y134" s="181">
        <f t="shared" si="2"/>
        <v>0</v>
      </c>
      <c r="Z134" s="181">
        <v>0</v>
      </c>
      <c r="AA134" s="182">
        <f t="shared" si="3"/>
        <v>0</v>
      </c>
      <c r="AR134" s="157" t="s">
        <v>147</v>
      </c>
      <c r="AT134" s="157" t="s">
        <v>138</v>
      </c>
      <c r="AU134" s="157" t="s">
        <v>102</v>
      </c>
      <c r="AY134" s="157" t="s">
        <v>137</v>
      </c>
      <c r="BE134" s="183">
        <f t="shared" si="4"/>
        <v>0</v>
      </c>
      <c r="BF134" s="183">
        <f t="shared" si="5"/>
        <v>0</v>
      </c>
      <c r="BG134" s="183">
        <f t="shared" si="6"/>
        <v>0</v>
      </c>
      <c r="BH134" s="183">
        <f t="shared" si="7"/>
        <v>0</v>
      </c>
      <c r="BI134" s="183">
        <f t="shared" si="8"/>
        <v>0</v>
      </c>
      <c r="BJ134" s="157" t="s">
        <v>22</v>
      </c>
      <c r="BK134" s="183">
        <f t="shared" si="9"/>
        <v>0</v>
      </c>
      <c r="BL134" s="157" t="s">
        <v>147</v>
      </c>
      <c r="BM134" s="157" t="s">
        <v>360</v>
      </c>
    </row>
    <row r="135" spans="2:65" s="159" customFormat="1" ht="16.5" customHeight="1">
      <c r="B135" s="56"/>
      <c r="C135" s="145" t="s">
        <v>189</v>
      </c>
      <c r="D135" s="145" t="s">
        <v>149</v>
      </c>
      <c r="E135" s="146" t="s">
        <v>213</v>
      </c>
      <c r="F135" s="147" t="s">
        <v>214</v>
      </c>
      <c r="G135" s="147"/>
      <c r="H135" s="147"/>
      <c r="I135" s="147"/>
      <c r="J135" s="148" t="s">
        <v>156</v>
      </c>
      <c r="K135" s="149">
        <v>1</v>
      </c>
      <c r="L135" s="195"/>
      <c r="M135" s="195"/>
      <c r="N135" s="150">
        <f t="shared" si="0"/>
        <v>0</v>
      </c>
      <c r="O135" s="142"/>
      <c r="P135" s="142"/>
      <c r="Q135" s="142"/>
      <c r="R135" s="61"/>
      <c r="T135" s="179" t="s">
        <v>5</v>
      </c>
      <c r="U135" s="180" t="s">
        <v>43</v>
      </c>
      <c r="V135" s="181">
        <v>0</v>
      </c>
      <c r="W135" s="181">
        <f t="shared" si="1"/>
        <v>0</v>
      </c>
      <c r="X135" s="181">
        <v>0</v>
      </c>
      <c r="Y135" s="181">
        <f t="shared" si="2"/>
        <v>0</v>
      </c>
      <c r="Z135" s="181">
        <v>0</v>
      </c>
      <c r="AA135" s="182">
        <f t="shared" si="3"/>
        <v>0</v>
      </c>
      <c r="AR135" s="157" t="s">
        <v>152</v>
      </c>
      <c r="AT135" s="157" t="s">
        <v>149</v>
      </c>
      <c r="AU135" s="157" t="s">
        <v>102</v>
      </c>
      <c r="AY135" s="157" t="s">
        <v>137</v>
      </c>
      <c r="BE135" s="183">
        <f t="shared" si="4"/>
        <v>0</v>
      </c>
      <c r="BF135" s="183">
        <f t="shared" si="5"/>
        <v>0</v>
      </c>
      <c r="BG135" s="183">
        <f t="shared" si="6"/>
        <v>0</v>
      </c>
      <c r="BH135" s="183">
        <f t="shared" si="7"/>
        <v>0</v>
      </c>
      <c r="BI135" s="183">
        <f t="shared" si="8"/>
        <v>0</v>
      </c>
      <c r="BJ135" s="157" t="s">
        <v>22</v>
      </c>
      <c r="BK135" s="183">
        <f t="shared" si="9"/>
        <v>0</v>
      </c>
      <c r="BL135" s="157" t="s">
        <v>152</v>
      </c>
      <c r="BM135" s="157" t="s">
        <v>361</v>
      </c>
    </row>
    <row r="136" spans="2:65" s="159" customFormat="1" ht="25.5" customHeight="1">
      <c r="B136" s="56"/>
      <c r="C136" s="145" t="s">
        <v>193</v>
      </c>
      <c r="D136" s="145" t="s">
        <v>149</v>
      </c>
      <c r="E136" s="146" t="s">
        <v>362</v>
      </c>
      <c r="F136" s="147" t="s">
        <v>363</v>
      </c>
      <c r="G136" s="147"/>
      <c r="H136" s="147"/>
      <c r="I136" s="147"/>
      <c r="J136" s="148" t="s">
        <v>156</v>
      </c>
      <c r="K136" s="149">
        <v>2</v>
      </c>
      <c r="L136" s="195"/>
      <c r="M136" s="195"/>
      <c r="N136" s="150">
        <f t="shared" si="0"/>
        <v>0</v>
      </c>
      <c r="O136" s="142"/>
      <c r="P136" s="142"/>
      <c r="Q136" s="142"/>
      <c r="R136" s="61"/>
      <c r="T136" s="179" t="s">
        <v>5</v>
      </c>
      <c r="U136" s="180" t="s">
        <v>43</v>
      </c>
      <c r="V136" s="181">
        <v>0</v>
      </c>
      <c r="W136" s="181">
        <f t="shared" si="1"/>
        <v>0</v>
      </c>
      <c r="X136" s="181">
        <v>5.0000000000000002E-5</v>
      </c>
      <c r="Y136" s="181">
        <f t="shared" si="2"/>
        <v>1E-4</v>
      </c>
      <c r="Z136" s="181">
        <v>0</v>
      </c>
      <c r="AA136" s="182">
        <f t="shared" si="3"/>
        <v>0</v>
      </c>
      <c r="AR136" s="157" t="s">
        <v>152</v>
      </c>
      <c r="AT136" s="157" t="s">
        <v>149</v>
      </c>
      <c r="AU136" s="157" t="s">
        <v>102</v>
      </c>
      <c r="AY136" s="157" t="s">
        <v>137</v>
      </c>
      <c r="BE136" s="183">
        <f t="shared" si="4"/>
        <v>0</v>
      </c>
      <c r="BF136" s="183">
        <f t="shared" si="5"/>
        <v>0</v>
      </c>
      <c r="BG136" s="183">
        <f t="shared" si="6"/>
        <v>0</v>
      </c>
      <c r="BH136" s="183">
        <f t="shared" si="7"/>
        <v>0</v>
      </c>
      <c r="BI136" s="183">
        <f t="shared" si="8"/>
        <v>0</v>
      </c>
      <c r="BJ136" s="157" t="s">
        <v>22</v>
      </c>
      <c r="BK136" s="183">
        <f t="shared" si="9"/>
        <v>0</v>
      </c>
      <c r="BL136" s="157" t="s">
        <v>152</v>
      </c>
      <c r="BM136" s="157" t="s">
        <v>364</v>
      </c>
    </row>
    <row r="137" spans="2:65" s="159" customFormat="1" ht="16.5" customHeight="1">
      <c r="B137" s="56"/>
      <c r="C137" s="137" t="s">
        <v>11</v>
      </c>
      <c r="D137" s="137" t="s">
        <v>138</v>
      </c>
      <c r="E137" s="138" t="s">
        <v>217</v>
      </c>
      <c r="F137" s="139" t="s">
        <v>218</v>
      </c>
      <c r="G137" s="139"/>
      <c r="H137" s="139"/>
      <c r="I137" s="139"/>
      <c r="J137" s="140" t="s">
        <v>156</v>
      </c>
      <c r="K137" s="141">
        <v>35</v>
      </c>
      <c r="L137" s="194"/>
      <c r="M137" s="194"/>
      <c r="N137" s="142">
        <f t="shared" si="0"/>
        <v>0</v>
      </c>
      <c r="O137" s="142"/>
      <c r="P137" s="142"/>
      <c r="Q137" s="142"/>
      <c r="R137" s="61"/>
      <c r="T137" s="179" t="s">
        <v>5</v>
      </c>
      <c r="U137" s="180" t="s">
        <v>43</v>
      </c>
      <c r="V137" s="181">
        <v>5.3999999999999999E-2</v>
      </c>
      <c r="W137" s="181">
        <f t="shared" si="1"/>
        <v>1.89</v>
      </c>
      <c r="X137" s="181">
        <v>0</v>
      </c>
      <c r="Y137" s="181">
        <f t="shared" si="2"/>
        <v>0</v>
      </c>
      <c r="Z137" s="181">
        <v>0</v>
      </c>
      <c r="AA137" s="182">
        <f t="shared" si="3"/>
        <v>0</v>
      </c>
      <c r="AR137" s="157" t="s">
        <v>147</v>
      </c>
      <c r="AT137" s="157" t="s">
        <v>138</v>
      </c>
      <c r="AU137" s="157" t="s">
        <v>102</v>
      </c>
      <c r="AY137" s="157" t="s">
        <v>137</v>
      </c>
      <c r="BE137" s="183">
        <f t="shared" si="4"/>
        <v>0</v>
      </c>
      <c r="BF137" s="183">
        <f t="shared" si="5"/>
        <v>0</v>
      </c>
      <c r="BG137" s="183">
        <f t="shared" si="6"/>
        <v>0</v>
      </c>
      <c r="BH137" s="183">
        <f t="shared" si="7"/>
        <v>0</v>
      </c>
      <c r="BI137" s="183">
        <f t="shared" si="8"/>
        <v>0</v>
      </c>
      <c r="BJ137" s="157" t="s">
        <v>22</v>
      </c>
      <c r="BK137" s="183">
        <f t="shared" si="9"/>
        <v>0</v>
      </c>
      <c r="BL137" s="157" t="s">
        <v>147</v>
      </c>
      <c r="BM137" s="157" t="s">
        <v>365</v>
      </c>
    </row>
    <row r="138" spans="2:65" s="159" customFormat="1" ht="16.5" customHeight="1">
      <c r="B138" s="56"/>
      <c r="C138" s="145" t="s">
        <v>200</v>
      </c>
      <c r="D138" s="145" t="s">
        <v>149</v>
      </c>
      <c r="E138" s="146" t="s">
        <v>220</v>
      </c>
      <c r="F138" s="147" t="s">
        <v>221</v>
      </c>
      <c r="G138" s="147"/>
      <c r="H138" s="147"/>
      <c r="I138" s="147"/>
      <c r="J138" s="148" t="s">
        <v>156</v>
      </c>
      <c r="K138" s="149">
        <v>35</v>
      </c>
      <c r="L138" s="195"/>
      <c r="M138" s="195"/>
      <c r="N138" s="150">
        <f t="shared" si="0"/>
        <v>0</v>
      </c>
      <c r="O138" s="142"/>
      <c r="P138" s="142"/>
      <c r="Q138" s="142"/>
      <c r="R138" s="61"/>
      <c r="T138" s="179" t="s">
        <v>5</v>
      </c>
      <c r="U138" s="180" t="s">
        <v>43</v>
      </c>
      <c r="V138" s="181">
        <v>0</v>
      </c>
      <c r="W138" s="181">
        <f t="shared" si="1"/>
        <v>0</v>
      </c>
      <c r="X138" s="181">
        <v>0</v>
      </c>
      <c r="Y138" s="181">
        <f t="shared" si="2"/>
        <v>0</v>
      </c>
      <c r="Z138" s="181">
        <v>0</v>
      </c>
      <c r="AA138" s="182">
        <f t="shared" si="3"/>
        <v>0</v>
      </c>
      <c r="AR138" s="157" t="s">
        <v>152</v>
      </c>
      <c r="AT138" s="157" t="s">
        <v>149</v>
      </c>
      <c r="AU138" s="157" t="s">
        <v>102</v>
      </c>
      <c r="AY138" s="157" t="s">
        <v>137</v>
      </c>
      <c r="BE138" s="183">
        <f t="shared" si="4"/>
        <v>0</v>
      </c>
      <c r="BF138" s="183">
        <f t="shared" si="5"/>
        <v>0</v>
      </c>
      <c r="BG138" s="183">
        <f t="shared" si="6"/>
        <v>0</v>
      </c>
      <c r="BH138" s="183">
        <f t="shared" si="7"/>
        <v>0</v>
      </c>
      <c r="BI138" s="183">
        <f t="shared" si="8"/>
        <v>0</v>
      </c>
      <c r="BJ138" s="157" t="s">
        <v>22</v>
      </c>
      <c r="BK138" s="183">
        <f t="shared" si="9"/>
        <v>0</v>
      </c>
      <c r="BL138" s="157" t="s">
        <v>152</v>
      </c>
      <c r="BM138" s="157" t="s">
        <v>366</v>
      </c>
    </row>
    <row r="139" spans="2:65" s="159" customFormat="1" ht="16.5" customHeight="1">
      <c r="B139" s="56"/>
      <c r="C139" s="145" t="s">
        <v>204</v>
      </c>
      <c r="D139" s="145" t="s">
        <v>149</v>
      </c>
      <c r="E139" s="146" t="s">
        <v>367</v>
      </c>
      <c r="F139" s="147" t="s">
        <v>368</v>
      </c>
      <c r="G139" s="147"/>
      <c r="H139" s="147"/>
      <c r="I139" s="147"/>
      <c r="J139" s="148" t="s">
        <v>141</v>
      </c>
      <c r="K139" s="149">
        <v>12</v>
      </c>
      <c r="L139" s="195"/>
      <c r="M139" s="195"/>
      <c r="N139" s="150">
        <f t="shared" si="0"/>
        <v>0</v>
      </c>
      <c r="O139" s="142"/>
      <c r="P139" s="142"/>
      <c r="Q139" s="142"/>
      <c r="R139" s="61"/>
      <c r="T139" s="179" t="s">
        <v>5</v>
      </c>
      <c r="U139" s="180" t="s">
        <v>43</v>
      </c>
      <c r="V139" s="181">
        <v>0</v>
      </c>
      <c r="W139" s="181">
        <f t="shared" si="1"/>
        <v>0</v>
      </c>
      <c r="X139" s="181">
        <v>0</v>
      </c>
      <c r="Y139" s="181">
        <f t="shared" si="2"/>
        <v>0</v>
      </c>
      <c r="Z139" s="181">
        <v>0</v>
      </c>
      <c r="AA139" s="182">
        <f t="shared" si="3"/>
        <v>0</v>
      </c>
      <c r="AR139" s="157" t="s">
        <v>369</v>
      </c>
      <c r="AT139" s="157" t="s">
        <v>149</v>
      </c>
      <c r="AU139" s="157" t="s">
        <v>102</v>
      </c>
      <c r="AY139" s="157" t="s">
        <v>137</v>
      </c>
      <c r="BE139" s="183">
        <f t="shared" si="4"/>
        <v>0</v>
      </c>
      <c r="BF139" s="183">
        <f t="shared" si="5"/>
        <v>0</v>
      </c>
      <c r="BG139" s="183">
        <f t="shared" si="6"/>
        <v>0</v>
      </c>
      <c r="BH139" s="183">
        <f t="shared" si="7"/>
        <v>0</v>
      </c>
      <c r="BI139" s="183">
        <f t="shared" si="8"/>
        <v>0</v>
      </c>
      <c r="BJ139" s="157" t="s">
        <v>22</v>
      </c>
      <c r="BK139" s="183">
        <f t="shared" si="9"/>
        <v>0</v>
      </c>
      <c r="BL139" s="157" t="s">
        <v>147</v>
      </c>
      <c r="BM139" s="157" t="s">
        <v>370</v>
      </c>
    </row>
    <row r="140" spans="2:65" s="159" customFormat="1" ht="25.5" customHeight="1">
      <c r="B140" s="56"/>
      <c r="C140" s="137" t="s">
        <v>208</v>
      </c>
      <c r="D140" s="137" t="s">
        <v>138</v>
      </c>
      <c r="E140" s="138" t="s">
        <v>371</v>
      </c>
      <c r="F140" s="139" t="s">
        <v>372</v>
      </c>
      <c r="G140" s="139"/>
      <c r="H140" s="139"/>
      <c r="I140" s="139"/>
      <c r="J140" s="140" t="s">
        <v>284</v>
      </c>
      <c r="K140" s="141">
        <v>1</v>
      </c>
      <c r="L140" s="194"/>
      <c r="M140" s="194"/>
      <c r="N140" s="142">
        <f t="shared" si="0"/>
        <v>0</v>
      </c>
      <c r="O140" s="142"/>
      <c r="P140" s="142"/>
      <c r="Q140" s="142"/>
      <c r="R140" s="61"/>
      <c r="T140" s="179" t="s">
        <v>5</v>
      </c>
      <c r="U140" s="180" t="s">
        <v>43</v>
      </c>
      <c r="V140" s="181">
        <v>0.86499999999999999</v>
      </c>
      <c r="W140" s="181">
        <f t="shared" si="1"/>
        <v>0.86499999999999999</v>
      </c>
      <c r="X140" s="181">
        <v>0</v>
      </c>
      <c r="Y140" s="181">
        <f t="shared" si="2"/>
        <v>0</v>
      </c>
      <c r="Z140" s="181">
        <v>0</v>
      </c>
      <c r="AA140" s="182">
        <f t="shared" si="3"/>
        <v>0</v>
      </c>
      <c r="AR140" s="157" t="s">
        <v>147</v>
      </c>
      <c r="AT140" s="157" t="s">
        <v>138</v>
      </c>
      <c r="AU140" s="157" t="s">
        <v>102</v>
      </c>
      <c r="AY140" s="157" t="s">
        <v>137</v>
      </c>
      <c r="BE140" s="183">
        <f t="shared" si="4"/>
        <v>0</v>
      </c>
      <c r="BF140" s="183">
        <f t="shared" si="5"/>
        <v>0</v>
      </c>
      <c r="BG140" s="183">
        <f t="shared" si="6"/>
        <v>0</v>
      </c>
      <c r="BH140" s="183">
        <f t="shared" si="7"/>
        <v>0</v>
      </c>
      <c r="BI140" s="183">
        <f t="shared" si="8"/>
        <v>0</v>
      </c>
      <c r="BJ140" s="157" t="s">
        <v>22</v>
      </c>
      <c r="BK140" s="183">
        <f t="shared" si="9"/>
        <v>0</v>
      </c>
      <c r="BL140" s="157" t="s">
        <v>147</v>
      </c>
      <c r="BM140" s="157" t="s">
        <v>373</v>
      </c>
    </row>
    <row r="141" spans="2:65" s="159" customFormat="1" ht="25.5" customHeight="1">
      <c r="B141" s="56"/>
      <c r="C141" s="145" t="s">
        <v>212</v>
      </c>
      <c r="D141" s="145" t="s">
        <v>149</v>
      </c>
      <c r="E141" s="146" t="s">
        <v>374</v>
      </c>
      <c r="F141" s="147" t="s">
        <v>375</v>
      </c>
      <c r="G141" s="147"/>
      <c r="H141" s="147"/>
      <c r="I141" s="147"/>
      <c r="J141" s="148" t="s">
        <v>284</v>
      </c>
      <c r="K141" s="149">
        <v>1</v>
      </c>
      <c r="L141" s="195"/>
      <c r="M141" s="195"/>
      <c r="N141" s="150">
        <f t="shared" si="0"/>
        <v>0</v>
      </c>
      <c r="O141" s="142"/>
      <c r="P141" s="142"/>
      <c r="Q141" s="142"/>
      <c r="R141" s="61"/>
      <c r="T141" s="179" t="s">
        <v>5</v>
      </c>
      <c r="U141" s="180" t="s">
        <v>43</v>
      </c>
      <c r="V141" s="181">
        <v>0</v>
      </c>
      <c r="W141" s="181">
        <f t="shared" si="1"/>
        <v>0</v>
      </c>
      <c r="X141" s="181">
        <v>8.0000000000000002E-3</v>
      </c>
      <c r="Y141" s="181">
        <f t="shared" si="2"/>
        <v>8.0000000000000002E-3</v>
      </c>
      <c r="Z141" s="181">
        <v>0</v>
      </c>
      <c r="AA141" s="182">
        <f t="shared" si="3"/>
        <v>0</v>
      </c>
      <c r="AR141" s="157" t="s">
        <v>152</v>
      </c>
      <c r="AT141" s="157" t="s">
        <v>149</v>
      </c>
      <c r="AU141" s="157" t="s">
        <v>102</v>
      </c>
      <c r="AY141" s="157" t="s">
        <v>137</v>
      </c>
      <c r="BE141" s="183">
        <f t="shared" si="4"/>
        <v>0</v>
      </c>
      <c r="BF141" s="183">
        <f t="shared" si="5"/>
        <v>0</v>
      </c>
      <c r="BG141" s="183">
        <f t="shared" si="6"/>
        <v>0</v>
      </c>
      <c r="BH141" s="183">
        <f t="shared" si="7"/>
        <v>0</v>
      </c>
      <c r="BI141" s="183">
        <f t="shared" si="8"/>
        <v>0</v>
      </c>
      <c r="BJ141" s="157" t="s">
        <v>22</v>
      </c>
      <c r="BK141" s="183">
        <f t="shared" si="9"/>
        <v>0</v>
      </c>
      <c r="BL141" s="157" t="s">
        <v>152</v>
      </c>
      <c r="BM141" s="157" t="s">
        <v>376</v>
      </c>
    </row>
    <row r="142" spans="2:65" s="159" customFormat="1" ht="38.25" customHeight="1">
      <c r="B142" s="56"/>
      <c r="C142" s="137" t="s">
        <v>216</v>
      </c>
      <c r="D142" s="137" t="s">
        <v>138</v>
      </c>
      <c r="E142" s="138" t="s">
        <v>244</v>
      </c>
      <c r="F142" s="139" t="s">
        <v>245</v>
      </c>
      <c r="G142" s="139"/>
      <c r="H142" s="139"/>
      <c r="I142" s="139"/>
      <c r="J142" s="140" t="s">
        <v>141</v>
      </c>
      <c r="K142" s="141">
        <v>55</v>
      </c>
      <c r="L142" s="194"/>
      <c r="M142" s="194"/>
      <c r="N142" s="142">
        <f t="shared" si="0"/>
        <v>0</v>
      </c>
      <c r="O142" s="142"/>
      <c r="P142" s="142"/>
      <c r="Q142" s="142"/>
      <c r="R142" s="61"/>
      <c r="T142" s="179" t="s">
        <v>5</v>
      </c>
      <c r="U142" s="180" t="s">
        <v>43</v>
      </c>
      <c r="V142" s="181">
        <v>6.8000000000000005E-2</v>
      </c>
      <c r="W142" s="181">
        <f t="shared" si="1"/>
        <v>3.74</v>
      </c>
      <c r="X142" s="181">
        <v>0</v>
      </c>
      <c r="Y142" s="181">
        <f t="shared" si="2"/>
        <v>0</v>
      </c>
      <c r="Z142" s="181">
        <v>0</v>
      </c>
      <c r="AA142" s="182">
        <f t="shared" si="3"/>
        <v>0</v>
      </c>
      <c r="AR142" s="157" t="s">
        <v>147</v>
      </c>
      <c r="AT142" s="157" t="s">
        <v>138</v>
      </c>
      <c r="AU142" s="157" t="s">
        <v>102</v>
      </c>
      <c r="AY142" s="157" t="s">
        <v>137</v>
      </c>
      <c r="BE142" s="183">
        <f t="shared" si="4"/>
        <v>0</v>
      </c>
      <c r="BF142" s="183">
        <f t="shared" si="5"/>
        <v>0</v>
      </c>
      <c r="BG142" s="183">
        <f t="shared" si="6"/>
        <v>0</v>
      </c>
      <c r="BH142" s="183">
        <f t="shared" si="7"/>
        <v>0</v>
      </c>
      <c r="BI142" s="183">
        <f t="shared" si="8"/>
        <v>0</v>
      </c>
      <c r="BJ142" s="157" t="s">
        <v>22</v>
      </c>
      <c r="BK142" s="183">
        <f t="shared" si="9"/>
        <v>0</v>
      </c>
      <c r="BL142" s="157" t="s">
        <v>147</v>
      </c>
      <c r="BM142" s="157" t="s">
        <v>377</v>
      </c>
    </row>
    <row r="143" spans="2:65" s="159" customFormat="1" ht="25.5" customHeight="1">
      <c r="B143" s="56"/>
      <c r="C143" s="145" t="s">
        <v>10</v>
      </c>
      <c r="D143" s="145" t="s">
        <v>149</v>
      </c>
      <c r="E143" s="146" t="s">
        <v>248</v>
      </c>
      <c r="F143" s="147" t="s">
        <v>249</v>
      </c>
      <c r="G143" s="147"/>
      <c r="H143" s="147"/>
      <c r="I143" s="147"/>
      <c r="J143" s="148" t="s">
        <v>141</v>
      </c>
      <c r="K143" s="149">
        <v>55</v>
      </c>
      <c r="L143" s="195"/>
      <c r="M143" s="195"/>
      <c r="N143" s="150">
        <f t="shared" si="0"/>
        <v>0</v>
      </c>
      <c r="O143" s="142"/>
      <c r="P143" s="142"/>
      <c r="Q143" s="142"/>
      <c r="R143" s="61"/>
      <c r="T143" s="179" t="s">
        <v>5</v>
      </c>
      <c r="U143" s="180" t="s">
        <v>43</v>
      </c>
      <c r="V143" s="181">
        <v>0</v>
      </c>
      <c r="W143" s="181">
        <f t="shared" si="1"/>
        <v>0</v>
      </c>
      <c r="X143" s="181">
        <v>1.17E-4</v>
      </c>
      <c r="Y143" s="181">
        <f t="shared" si="2"/>
        <v>6.4349999999999997E-3</v>
      </c>
      <c r="Z143" s="181">
        <v>0</v>
      </c>
      <c r="AA143" s="182">
        <f t="shared" si="3"/>
        <v>0</v>
      </c>
      <c r="AR143" s="157" t="s">
        <v>152</v>
      </c>
      <c r="AT143" s="157" t="s">
        <v>149</v>
      </c>
      <c r="AU143" s="157" t="s">
        <v>102</v>
      </c>
      <c r="AY143" s="157" t="s">
        <v>137</v>
      </c>
      <c r="BE143" s="183">
        <f t="shared" si="4"/>
        <v>0</v>
      </c>
      <c r="BF143" s="183">
        <f t="shared" si="5"/>
        <v>0</v>
      </c>
      <c r="BG143" s="183">
        <f t="shared" si="6"/>
        <v>0</v>
      </c>
      <c r="BH143" s="183">
        <f t="shared" si="7"/>
        <v>0</v>
      </c>
      <c r="BI143" s="183">
        <f t="shared" si="8"/>
        <v>0</v>
      </c>
      <c r="BJ143" s="157" t="s">
        <v>22</v>
      </c>
      <c r="BK143" s="183">
        <f t="shared" si="9"/>
        <v>0</v>
      </c>
      <c r="BL143" s="157" t="s">
        <v>152</v>
      </c>
      <c r="BM143" s="157" t="s">
        <v>378</v>
      </c>
    </row>
    <row r="144" spans="2:65" s="159" customFormat="1" ht="38.25" customHeight="1">
      <c r="B144" s="56"/>
      <c r="C144" s="137" t="s">
        <v>223</v>
      </c>
      <c r="D144" s="137" t="s">
        <v>138</v>
      </c>
      <c r="E144" s="138" t="s">
        <v>252</v>
      </c>
      <c r="F144" s="139" t="s">
        <v>253</v>
      </c>
      <c r="G144" s="139"/>
      <c r="H144" s="139"/>
      <c r="I144" s="139"/>
      <c r="J144" s="140" t="s">
        <v>141</v>
      </c>
      <c r="K144" s="141">
        <v>265</v>
      </c>
      <c r="L144" s="194"/>
      <c r="M144" s="194"/>
      <c r="N144" s="142">
        <f t="shared" si="0"/>
        <v>0</v>
      </c>
      <c r="O144" s="142"/>
      <c r="P144" s="142"/>
      <c r="Q144" s="142"/>
      <c r="R144" s="61"/>
      <c r="T144" s="179" t="s">
        <v>5</v>
      </c>
      <c r="U144" s="180" t="s">
        <v>43</v>
      </c>
      <c r="V144" s="181">
        <v>6.8000000000000005E-2</v>
      </c>
      <c r="W144" s="181">
        <f t="shared" si="1"/>
        <v>18.02</v>
      </c>
      <c r="X144" s="181">
        <v>0</v>
      </c>
      <c r="Y144" s="181">
        <f t="shared" si="2"/>
        <v>0</v>
      </c>
      <c r="Z144" s="181">
        <v>0</v>
      </c>
      <c r="AA144" s="182">
        <f t="shared" si="3"/>
        <v>0</v>
      </c>
      <c r="AR144" s="157" t="s">
        <v>147</v>
      </c>
      <c r="AT144" s="157" t="s">
        <v>138</v>
      </c>
      <c r="AU144" s="157" t="s">
        <v>102</v>
      </c>
      <c r="AY144" s="157" t="s">
        <v>137</v>
      </c>
      <c r="BE144" s="183">
        <f t="shared" si="4"/>
        <v>0</v>
      </c>
      <c r="BF144" s="183">
        <f t="shared" si="5"/>
        <v>0</v>
      </c>
      <c r="BG144" s="183">
        <f t="shared" si="6"/>
        <v>0</v>
      </c>
      <c r="BH144" s="183">
        <f t="shared" si="7"/>
        <v>0</v>
      </c>
      <c r="BI144" s="183">
        <f t="shared" si="8"/>
        <v>0</v>
      </c>
      <c r="BJ144" s="157" t="s">
        <v>22</v>
      </c>
      <c r="BK144" s="183">
        <f t="shared" si="9"/>
        <v>0</v>
      </c>
      <c r="BL144" s="157" t="s">
        <v>147</v>
      </c>
      <c r="BM144" s="157" t="s">
        <v>379</v>
      </c>
    </row>
    <row r="145" spans="2:65" s="159" customFormat="1" ht="25.5" customHeight="1">
      <c r="B145" s="56"/>
      <c r="C145" s="145" t="s">
        <v>227</v>
      </c>
      <c r="D145" s="145" t="s">
        <v>149</v>
      </c>
      <c r="E145" s="146" t="s">
        <v>256</v>
      </c>
      <c r="F145" s="147" t="s">
        <v>257</v>
      </c>
      <c r="G145" s="147"/>
      <c r="H145" s="147"/>
      <c r="I145" s="147"/>
      <c r="J145" s="148" t="s">
        <v>141</v>
      </c>
      <c r="K145" s="149">
        <v>265</v>
      </c>
      <c r="L145" s="195"/>
      <c r="M145" s="195"/>
      <c r="N145" s="150">
        <f t="shared" si="0"/>
        <v>0</v>
      </c>
      <c r="O145" s="142"/>
      <c r="P145" s="142"/>
      <c r="Q145" s="142"/>
      <c r="R145" s="61"/>
      <c r="T145" s="179" t="s">
        <v>5</v>
      </c>
      <c r="U145" s="180" t="s">
        <v>43</v>
      </c>
      <c r="V145" s="181">
        <v>0</v>
      </c>
      <c r="W145" s="181">
        <f t="shared" si="1"/>
        <v>0</v>
      </c>
      <c r="X145" s="181">
        <v>1.1E-4</v>
      </c>
      <c r="Y145" s="181">
        <f t="shared" si="2"/>
        <v>2.9150000000000002E-2</v>
      </c>
      <c r="Z145" s="181">
        <v>0</v>
      </c>
      <c r="AA145" s="182">
        <f t="shared" si="3"/>
        <v>0</v>
      </c>
      <c r="AR145" s="157" t="s">
        <v>152</v>
      </c>
      <c r="AT145" s="157" t="s">
        <v>149</v>
      </c>
      <c r="AU145" s="157" t="s">
        <v>102</v>
      </c>
      <c r="AY145" s="157" t="s">
        <v>137</v>
      </c>
      <c r="BE145" s="183">
        <f t="shared" si="4"/>
        <v>0</v>
      </c>
      <c r="BF145" s="183">
        <f t="shared" si="5"/>
        <v>0</v>
      </c>
      <c r="BG145" s="183">
        <f t="shared" si="6"/>
        <v>0</v>
      </c>
      <c r="BH145" s="183">
        <f t="shared" si="7"/>
        <v>0</v>
      </c>
      <c r="BI145" s="183">
        <f t="shared" si="8"/>
        <v>0</v>
      </c>
      <c r="BJ145" s="157" t="s">
        <v>22</v>
      </c>
      <c r="BK145" s="183">
        <f t="shared" si="9"/>
        <v>0</v>
      </c>
      <c r="BL145" s="157" t="s">
        <v>152</v>
      </c>
      <c r="BM145" s="157" t="s">
        <v>380</v>
      </c>
    </row>
    <row r="146" spans="2:65" s="159" customFormat="1" ht="38.25" customHeight="1">
      <c r="B146" s="56"/>
      <c r="C146" s="137" t="s">
        <v>231</v>
      </c>
      <c r="D146" s="137" t="s">
        <v>138</v>
      </c>
      <c r="E146" s="138" t="s">
        <v>274</v>
      </c>
      <c r="F146" s="139" t="s">
        <v>275</v>
      </c>
      <c r="G146" s="139"/>
      <c r="H146" s="139"/>
      <c r="I146" s="139"/>
      <c r="J146" s="140" t="s">
        <v>141</v>
      </c>
      <c r="K146" s="141">
        <v>245</v>
      </c>
      <c r="L146" s="194"/>
      <c r="M146" s="194"/>
      <c r="N146" s="142">
        <f t="shared" si="0"/>
        <v>0</v>
      </c>
      <c r="O146" s="142"/>
      <c r="P146" s="142"/>
      <c r="Q146" s="142"/>
      <c r="R146" s="61"/>
      <c r="T146" s="179" t="s">
        <v>5</v>
      </c>
      <c r="U146" s="180" t="s">
        <v>43</v>
      </c>
      <c r="V146" s="181">
        <v>2.1999999999999999E-2</v>
      </c>
      <c r="W146" s="181">
        <f t="shared" si="1"/>
        <v>5.39</v>
      </c>
      <c r="X146" s="181">
        <v>0</v>
      </c>
      <c r="Y146" s="181">
        <f t="shared" si="2"/>
        <v>0</v>
      </c>
      <c r="Z146" s="181">
        <v>0</v>
      </c>
      <c r="AA146" s="182">
        <f t="shared" si="3"/>
        <v>0</v>
      </c>
      <c r="AR146" s="157" t="s">
        <v>147</v>
      </c>
      <c r="AT146" s="157" t="s">
        <v>138</v>
      </c>
      <c r="AU146" s="157" t="s">
        <v>102</v>
      </c>
      <c r="AY146" s="157" t="s">
        <v>137</v>
      </c>
      <c r="BE146" s="183">
        <f t="shared" si="4"/>
        <v>0</v>
      </c>
      <c r="BF146" s="183">
        <f t="shared" si="5"/>
        <v>0</v>
      </c>
      <c r="BG146" s="183">
        <f t="shared" si="6"/>
        <v>0</v>
      </c>
      <c r="BH146" s="183">
        <f t="shared" si="7"/>
        <v>0</v>
      </c>
      <c r="BI146" s="183">
        <f t="shared" si="8"/>
        <v>0</v>
      </c>
      <c r="BJ146" s="157" t="s">
        <v>22</v>
      </c>
      <c r="BK146" s="183">
        <f t="shared" si="9"/>
        <v>0</v>
      </c>
      <c r="BL146" s="157" t="s">
        <v>147</v>
      </c>
      <c r="BM146" s="157" t="s">
        <v>381</v>
      </c>
    </row>
    <row r="147" spans="2:65" s="172" customFormat="1" ht="29.85" customHeight="1">
      <c r="B147" s="129"/>
      <c r="C147" s="130"/>
      <c r="D147" s="134" t="s">
        <v>117</v>
      </c>
      <c r="E147" s="134"/>
      <c r="F147" s="134"/>
      <c r="G147" s="134"/>
      <c r="H147" s="134"/>
      <c r="I147" s="134"/>
      <c r="J147" s="134"/>
      <c r="K147" s="134"/>
      <c r="L147" s="134"/>
      <c r="M147" s="134"/>
      <c r="N147" s="151">
        <f>BK147</f>
        <v>0</v>
      </c>
      <c r="O147" s="152"/>
      <c r="P147" s="152"/>
      <c r="Q147" s="152"/>
      <c r="R147" s="133"/>
      <c r="T147" s="173"/>
      <c r="U147" s="130"/>
      <c r="V147" s="130"/>
      <c r="W147" s="174">
        <f>SUM(W148:W155)</f>
        <v>58.196999999999989</v>
      </c>
      <c r="X147" s="130"/>
      <c r="Y147" s="174">
        <f>SUM(Y148:Y155)</f>
        <v>0</v>
      </c>
      <c r="Z147" s="130"/>
      <c r="AA147" s="175">
        <f>SUM(AA148:AA155)</f>
        <v>0</v>
      </c>
      <c r="AR147" s="176" t="s">
        <v>144</v>
      </c>
      <c r="AT147" s="177" t="s">
        <v>77</v>
      </c>
      <c r="AU147" s="177" t="s">
        <v>22</v>
      </c>
      <c r="AY147" s="176" t="s">
        <v>137</v>
      </c>
      <c r="BK147" s="178">
        <f>SUM(BK148:BK155)</f>
        <v>0</v>
      </c>
    </row>
    <row r="148" spans="2:65" s="159" customFormat="1" ht="16.5" customHeight="1">
      <c r="B148" s="56"/>
      <c r="C148" s="137" t="s">
        <v>235</v>
      </c>
      <c r="D148" s="137" t="s">
        <v>138</v>
      </c>
      <c r="E148" s="138" t="s">
        <v>282</v>
      </c>
      <c r="F148" s="139" t="s">
        <v>283</v>
      </c>
      <c r="G148" s="139"/>
      <c r="H148" s="139"/>
      <c r="I148" s="139"/>
      <c r="J148" s="140" t="s">
        <v>284</v>
      </c>
      <c r="K148" s="141">
        <v>1</v>
      </c>
      <c r="L148" s="194"/>
      <c r="M148" s="194"/>
      <c r="N148" s="142">
        <f t="shared" ref="N148:N155" si="10">ROUND(L148*K148,2)</f>
        <v>0</v>
      </c>
      <c r="O148" s="142"/>
      <c r="P148" s="142"/>
      <c r="Q148" s="142"/>
      <c r="R148" s="61"/>
      <c r="T148" s="179" t="s">
        <v>5</v>
      </c>
      <c r="U148" s="180" t="s">
        <v>43</v>
      </c>
      <c r="V148" s="181">
        <v>23.504999999999999</v>
      </c>
      <c r="W148" s="181">
        <f t="shared" ref="W148:W155" si="11">V148*K148</f>
        <v>23.504999999999999</v>
      </c>
      <c r="X148" s="181">
        <v>0</v>
      </c>
      <c r="Y148" s="181">
        <f t="shared" ref="Y148:Y155" si="12">X148*K148</f>
        <v>0</v>
      </c>
      <c r="Z148" s="181">
        <v>0</v>
      </c>
      <c r="AA148" s="182">
        <f t="shared" ref="AA148:AA155" si="13">Z148*K148</f>
        <v>0</v>
      </c>
      <c r="AR148" s="157" t="s">
        <v>147</v>
      </c>
      <c r="AT148" s="157" t="s">
        <v>138</v>
      </c>
      <c r="AU148" s="157" t="s">
        <v>102</v>
      </c>
      <c r="AY148" s="157" t="s">
        <v>137</v>
      </c>
      <c r="BE148" s="183">
        <f t="shared" ref="BE148:BE155" si="14">IF(U148="základní",N148,0)</f>
        <v>0</v>
      </c>
      <c r="BF148" s="183">
        <f t="shared" ref="BF148:BF155" si="15">IF(U148="snížená",N148,0)</f>
        <v>0</v>
      </c>
      <c r="BG148" s="183">
        <f t="shared" ref="BG148:BG155" si="16">IF(U148="zákl. přenesená",N148,0)</f>
        <v>0</v>
      </c>
      <c r="BH148" s="183">
        <f t="shared" ref="BH148:BH155" si="17">IF(U148="sníž. přenesená",N148,0)</f>
        <v>0</v>
      </c>
      <c r="BI148" s="183">
        <f t="shared" ref="BI148:BI155" si="18">IF(U148="nulová",N148,0)</f>
        <v>0</v>
      </c>
      <c r="BJ148" s="157" t="s">
        <v>22</v>
      </c>
      <c r="BK148" s="183">
        <f t="shared" ref="BK148:BK155" si="19">ROUND(L148*K148,2)</f>
        <v>0</v>
      </c>
      <c r="BL148" s="157" t="s">
        <v>147</v>
      </c>
      <c r="BM148" s="157" t="s">
        <v>382</v>
      </c>
    </row>
    <row r="149" spans="2:65" s="159" customFormat="1" ht="38.25" customHeight="1">
      <c r="B149" s="56"/>
      <c r="C149" s="137" t="s">
        <v>239</v>
      </c>
      <c r="D149" s="137" t="s">
        <v>138</v>
      </c>
      <c r="E149" s="138" t="s">
        <v>287</v>
      </c>
      <c r="F149" s="139" t="s">
        <v>288</v>
      </c>
      <c r="G149" s="139"/>
      <c r="H149" s="139"/>
      <c r="I149" s="139"/>
      <c r="J149" s="140" t="s">
        <v>156</v>
      </c>
      <c r="K149" s="141">
        <v>1</v>
      </c>
      <c r="L149" s="194"/>
      <c r="M149" s="194"/>
      <c r="N149" s="142">
        <f t="shared" si="10"/>
        <v>0</v>
      </c>
      <c r="O149" s="142"/>
      <c r="P149" s="142"/>
      <c r="Q149" s="142"/>
      <c r="R149" s="61"/>
      <c r="T149" s="179" t="s">
        <v>5</v>
      </c>
      <c r="U149" s="180" t="s">
        <v>43</v>
      </c>
      <c r="V149" s="181">
        <v>31.841999999999999</v>
      </c>
      <c r="W149" s="181">
        <f t="shared" si="11"/>
        <v>31.841999999999999</v>
      </c>
      <c r="X149" s="181">
        <v>0</v>
      </c>
      <c r="Y149" s="181">
        <f t="shared" si="12"/>
        <v>0</v>
      </c>
      <c r="Z149" s="181">
        <v>0</v>
      </c>
      <c r="AA149" s="182">
        <f t="shared" si="13"/>
        <v>0</v>
      </c>
      <c r="AR149" s="157" t="s">
        <v>147</v>
      </c>
      <c r="AT149" s="157" t="s">
        <v>138</v>
      </c>
      <c r="AU149" s="157" t="s">
        <v>102</v>
      </c>
      <c r="AY149" s="157" t="s">
        <v>137</v>
      </c>
      <c r="BE149" s="183">
        <f t="shared" si="14"/>
        <v>0</v>
      </c>
      <c r="BF149" s="183">
        <f t="shared" si="15"/>
        <v>0</v>
      </c>
      <c r="BG149" s="183">
        <f t="shared" si="16"/>
        <v>0</v>
      </c>
      <c r="BH149" s="183">
        <f t="shared" si="17"/>
        <v>0</v>
      </c>
      <c r="BI149" s="183">
        <f t="shared" si="18"/>
        <v>0</v>
      </c>
      <c r="BJ149" s="157" t="s">
        <v>22</v>
      </c>
      <c r="BK149" s="183">
        <f t="shared" si="19"/>
        <v>0</v>
      </c>
      <c r="BL149" s="157" t="s">
        <v>147</v>
      </c>
      <c r="BM149" s="157" t="s">
        <v>383</v>
      </c>
    </row>
    <row r="150" spans="2:65" s="159" customFormat="1" ht="16.5" customHeight="1">
      <c r="B150" s="56"/>
      <c r="C150" s="137" t="s">
        <v>243</v>
      </c>
      <c r="D150" s="137" t="s">
        <v>138</v>
      </c>
      <c r="E150" s="138" t="s">
        <v>291</v>
      </c>
      <c r="F150" s="139" t="s">
        <v>292</v>
      </c>
      <c r="G150" s="139"/>
      <c r="H150" s="139"/>
      <c r="I150" s="139"/>
      <c r="J150" s="140" t="s">
        <v>156</v>
      </c>
      <c r="K150" s="141">
        <v>1</v>
      </c>
      <c r="L150" s="194"/>
      <c r="M150" s="194"/>
      <c r="N150" s="142">
        <f t="shared" si="10"/>
        <v>0</v>
      </c>
      <c r="O150" s="142"/>
      <c r="P150" s="142"/>
      <c r="Q150" s="142"/>
      <c r="R150" s="61"/>
      <c r="T150" s="179" t="s">
        <v>5</v>
      </c>
      <c r="U150" s="180" t="s">
        <v>43</v>
      </c>
      <c r="V150" s="181">
        <v>0</v>
      </c>
      <c r="W150" s="181">
        <f t="shared" si="11"/>
        <v>0</v>
      </c>
      <c r="X150" s="181">
        <v>0</v>
      </c>
      <c r="Y150" s="181">
        <f t="shared" si="12"/>
        <v>0</v>
      </c>
      <c r="Z150" s="181">
        <v>0</v>
      </c>
      <c r="AA150" s="182">
        <f t="shared" si="13"/>
        <v>0</v>
      </c>
      <c r="AR150" s="157" t="s">
        <v>147</v>
      </c>
      <c r="AT150" s="157" t="s">
        <v>138</v>
      </c>
      <c r="AU150" s="157" t="s">
        <v>102</v>
      </c>
      <c r="AY150" s="157" t="s">
        <v>137</v>
      </c>
      <c r="BE150" s="183">
        <f t="shared" si="14"/>
        <v>0</v>
      </c>
      <c r="BF150" s="183">
        <f t="shared" si="15"/>
        <v>0</v>
      </c>
      <c r="BG150" s="183">
        <f t="shared" si="16"/>
        <v>0</v>
      </c>
      <c r="BH150" s="183">
        <f t="shared" si="17"/>
        <v>0</v>
      </c>
      <c r="BI150" s="183">
        <f t="shared" si="18"/>
        <v>0</v>
      </c>
      <c r="BJ150" s="157" t="s">
        <v>22</v>
      </c>
      <c r="BK150" s="183">
        <f t="shared" si="19"/>
        <v>0</v>
      </c>
      <c r="BL150" s="157" t="s">
        <v>147</v>
      </c>
      <c r="BM150" s="157" t="s">
        <v>384</v>
      </c>
    </row>
    <row r="151" spans="2:65" s="159" customFormat="1" ht="25.5" customHeight="1">
      <c r="B151" s="56"/>
      <c r="C151" s="137" t="s">
        <v>247</v>
      </c>
      <c r="D151" s="137" t="s">
        <v>138</v>
      </c>
      <c r="E151" s="138" t="s">
        <v>295</v>
      </c>
      <c r="F151" s="139" t="s">
        <v>296</v>
      </c>
      <c r="G151" s="139"/>
      <c r="H151" s="139"/>
      <c r="I151" s="139"/>
      <c r="J151" s="140" t="s">
        <v>297</v>
      </c>
      <c r="K151" s="141">
        <v>1</v>
      </c>
      <c r="L151" s="194"/>
      <c r="M151" s="194"/>
      <c r="N151" s="142">
        <f t="shared" si="10"/>
        <v>0</v>
      </c>
      <c r="O151" s="142"/>
      <c r="P151" s="142"/>
      <c r="Q151" s="142"/>
      <c r="R151" s="61"/>
      <c r="T151" s="179" t="s">
        <v>5</v>
      </c>
      <c r="U151" s="180" t="s">
        <v>43</v>
      </c>
      <c r="V151" s="181">
        <v>0.72</v>
      </c>
      <c r="W151" s="181">
        <f t="shared" si="11"/>
        <v>0.72</v>
      </c>
      <c r="X151" s="181">
        <v>0</v>
      </c>
      <c r="Y151" s="181">
        <f t="shared" si="12"/>
        <v>0</v>
      </c>
      <c r="Z151" s="181">
        <v>0</v>
      </c>
      <c r="AA151" s="182">
        <f t="shared" si="13"/>
        <v>0</v>
      </c>
      <c r="AR151" s="157" t="s">
        <v>147</v>
      </c>
      <c r="AT151" s="157" t="s">
        <v>138</v>
      </c>
      <c r="AU151" s="157" t="s">
        <v>102</v>
      </c>
      <c r="AY151" s="157" t="s">
        <v>137</v>
      </c>
      <c r="BE151" s="183">
        <f t="shared" si="14"/>
        <v>0</v>
      </c>
      <c r="BF151" s="183">
        <f t="shared" si="15"/>
        <v>0</v>
      </c>
      <c r="BG151" s="183">
        <f t="shared" si="16"/>
        <v>0</v>
      </c>
      <c r="BH151" s="183">
        <f t="shared" si="17"/>
        <v>0</v>
      </c>
      <c r="BI151" s="183">
        <f t="shared" si="18"/>
        <v>0</v>
      </c>
      <c r="BJ151" s="157" t="s">
        <v>22</v>
      </c>
      <c r="BK151" s="183">
        <f t="shared" si="19"/>
        <v>0</v>
      </c>
      <c r="BL151" s="157" t="s">
        <v>147</v>
      </c>
      <c r="BM151" s="157" t="s">
        <v>385</v>
      </c>
    </row>
    <row r="152" spans="2:65" s="159" customFormat="1" ht="25.5" customHeight="1">
      <c r="B152" s="56"/>
      <c r="C152" s="137" t="s">
        <v>251</v>
      </c>
      <c r="D152" s="137" t="s">
        <v>138</v>
      </c>
      <c r="E152" s="138" t="s">
        <v>300</v>
      </c>
      <c r="F152" s="139" t="s">
        <v>301</v>
      </c>
      <c r="G152" s="139"/>
      <c r="H152" s="139"/>
      <c r="I152" s="139"/>
      <c r="J152" s="140" t="s">
        <v>297</v>
      </c>
      <c r="K152" s="141">
        <v>1</v>
      </c>
      <c r="L152" s="194"/>
      <c r="M152" s="194"/>
      <c r="N152" s="142">
        <f t="shared" si="10"/>
        <v>0</v>
      </c>
      <c r="O152" s="142"/>
      <c r="P152" s="142"/>
      <c r="Q152" s="142"/>
      <c r="R152" s="61"/>
      <c r="T152" s="179" t="s">
        <v>5</v>
      </c>
      <c r="U152" s="180" t="s">
        <v>43</v>
      </c>
      <c r="V152" s="181">
        <v>1.05</v>
      </c>
      <c r="W152" s="181">
        <f t="shared" si="11"/>
        <v>1.05</v>
      </c>
      <c r="X152" s="181">
        <v>0</v>
      </c>
      <c r="Y152" s="181">
        <f t="shared" si="12"/>
        <v>0</v>
      </c>
      <c r="Z152" s="181">
        <v>0</v>
      </c>
      <c r="AA152" s="182">
        <f t="shared" si="13"/>
        <v>0</v>
      </c>
      <c r="AR152" s="157" t="s">
        <v>147</v>
      </c>
      <c r="AT152" s="157" t="s">
        <v>138</v>
      </c>
      <c r="AU152" s="157" t="s">
        <v>102</v>
      </c>
      <c r="AY152" s="157" t="s">
        <v>137</v>
      </c>
      <c r="BE152" s="183">
        <f t="shared" si="14"/>
        <v>0</v>
      </c>
      <c r="BF152" s="183">
        <f t="shared" si="15"/>
        <v>0</v>
      </c>
      <c r="BG152" s="183">
        <f t="shared" si="16"/>
        <v>0</v>
      </c>
      <c r="BH152" s="183">
        <f t="shared" si="17"/>
        <v>0</v>
      </c>
      <c r="BI152" s="183">
        <f t="shared" si="18"/>
        <v>0</v>
      </c>
      <c r="BJ152" s="157" t="s">
        <v>22</v>
      </c>
      <c r="BK152" s="183">
        <f t="shared" si="19"/>
        <v>0</v>
      </c>
      <c r="BL152" s="157" t="s">
        <v>147</v>
      </c>
      <c r="BM152" s="157" t="s">
        <v>386</v>
      </c>
    </row>
    <row r="153" spans="2:65" s="159" customFormat="1" ht="25.5" customHeight="1">
      <c r="B153" s="56"/>
      <c r="C153" s="137" t="s">
        <v>255</v>
      </c>
      <c r="D153" s="137" t="s">
        <v>138</v>
      </c>
      <c r="E153" s="138" t="s">
        <v>304</v>
      </c>
      <c r="F153" s="139" t="s">
        <v>305</v>
      </c>
      <c r="G153" s="139"/>
      <c r="H153" s="139"/>
      <c r="I153" s="139"/>
      <c r="J153" s="140" t="s">
        <v>306</v>
      </c>
      <c r="K153" s="141">
        <v>8</v>
      </c>
      <c r="L153" s="194"/>
      <c r="M153" s="194"/>
      <c r="N153" s="142">
        <f t="shared" si="10"/>
        <v>0</v>
      </c>
      <c r="O153" s="142"/>
      <c r="P153" s="142"/>
      <c r="Q153" s="142"/>
      <c r="R153" s="61"/>
      <c r="T153" s="179" t="s">
        <v>5</v>
      </c>
      <c r="U153" s="180" t="s">
        <v>43</v>
      </c>
      <c r="V153" s="181">
        <v>0.09</v>
      </c>
      <c r="W153" s="181">
        <f t="shared" si="11"/>
        <v>0.72</v>
      </c>
      <c r="X153" s="181">
        <v>0</v>
      </c>
      <c r="Y153" s="181">
        <f t="shared" si="12"/>
        <v>0</v>
      </c>
      <c r="Z153" s="181">
        <v>0</v>
      </c>
      <c r="AA153" s="182">
        <f t="shared" si="13"/>
        <v>0</v>
      </c>
      <c r="AR153" s="157" t="s">
        <v>147</v>
      </c>
      <c r="AT153" s="157" t="s">
        <v>138</v>
      </c>
      <c r="AU153" s="157" t="s">
        <v>102</v>
      </c>
      <c r="AY153" s="157" t="s">
        <v>137</v>
      </c>
      <c r="BE153" s="183">
        <f t="shared" si="14"/>
        <v>0</v>
      </c>
      <c r="BF153" s="183">
        <f t="shared" si="15"/>
        <v>0</v>
      </c>
      <c r="BG153" s="183">
        <f t="shared" si="16"/>
        <v>0</v>
      </c>
      <c r="BH153" s="183">
        <f t="shared" si="17"/>
        <v>0</v>
      </c>
      <c r="BI153" s="183">
        <f t="shared" si="18"/>
        <v>0</v>
      </c>
      <c r="BJ153" s="157" t="s">
        <v>22</v>
      </c>
      <c r="BK153" s="183">
        <f t="shared" si="19"/>
        <v>0</v>
      </c>
      <c r="BL153" s="157" t="s">
        <v>147</v>
      </c>
      <c r="BM153" s="157" t="s">
        <v>387</v>
      </c>
    </row>
    <row r="154" spans="2:65" s="159" customFormat="1" ht="25.5" customHeight="1">
      <c r="B154" s="56"/>
      <c r="C154" s="137" t="s">
        <v>259</v>
      </c>
      <c r="D154" s="137" t="s">
        <v>138</v>
      </c>
      <c r="E154" s="138" t="s">
        <v>309</v>
      </c>
      <c r="F154" s="139" t="s">
        <v>310</v>
      </c>
      <c r="G154" s="139"/>
      <c r="H154" s="139"/>
      <c r="I154" s="139"/>
      <c r="J154" s="140" t="s">
        <v>306</v>
      </c>
      <c r="K154" s="141">
        <v>1</v>
      </c>
      <c r="L154" s="194"/>
      <c r="M154" s="194"/>
      <c r="N154" s="142">
        <f t="shared" si="10"/>
        <v>0</v>
      </c>
      <c r="O154" s="142"/>
      <c r="P154" s="142"/>
      <c r="Q154" s="142"/>
      <c r="R154" s="61"/>
      <c r="T154" s="179" t="s">
        <v>5</v>
      </c>
      <c r="U154" s="180" t="s">
        <v>43</v>
      </c>
      <c r="V154" s="181">
        <v>0.14000000000000001</v>
      </c>
      <c r="W154" s="181">
        <f t="shared" si="11"/>
        <v>0.14000000000000001</v>
      </c>
      <c r="X154" s="181">
        <v>0</v>
      </c>
      <c r="Y154" s="181">
        <f t="shared" si="12"/>
        <v>0</v>
      </c>
      <c r="Z154" s="181">
        <v>0</v>
      </c>
      <c r="AA154" s="182">
        <f t="shared" si="13"/>
        <v>0</v>
      </c>
      <c r="AR154" s="157" t="s">
        <v>147</v>
      </c>
      <c r="AT154" s="157" t="s">
        <v>138</v>
      </c>
      <c r="AU154" s="157" t="s">
        <v>102</v>
      </c>
      <c r="AY154" s="157" t="s">
        <v>137</v>
      </c>
      <c r="BE154" s="183">
        <f t="shared" si="14"/>
        <v>0</v>
      </c>
      <c r="BF154" s="183">
        <f t="shared" si="15"/>
        <v>0</v>
      </c>
      <c r="BG154" s="183">
        <f t="shared" si="16"/>
        <v>0</v>
      </c>
      <c r="BH154" s="183">
        <f t="shared" si="17"/>
        <v>0</v>
      </c>
      <c r="BI154" s="183">
        <f t="shared" si="18"/>
        <v>0</v>
      </c>
      <c r="BJ154" s="157" t="s">
        <v>22</v>
      </c>
      <c r="BK154" s="183">
        <f t="shared" si="19"/>
        <v>0</v>
      </c>
      <c r="BL154" s="157" t="s">
        <v>147</v>
      </c>
      <c r="BM154" s="157" t="s">
        <v>388</v>
      </c>
    </row>
    <row r="155" spans="2:65" s="159" customFormat="1" ht="16.5" customHeight="1">
      <c r="B155" s="56"/>
      <c r="C155" s="137" t="s">
        <v>263</v>
      </c>
      <c r="D155" s="137" t="s">
        <v>138</v>
      </c>
      <c r="E155" s="138" t="s">
        <v>313</v>
      </c>
      <c r="F155" s="139" t="s">
        <v>314</v>
      </c>
      <c r="G155" s="139"/>
      <c r="H155" s="139"/>
      <c r="I155" s="139"/>
      <c r="J155" s="140" t="s">
        <v>306</v>
      </c>
      <c r="K155" s="141">
        <v>1</v>
      </c>
      <c r="L155" s="194"/>
      <c r="M155" s="194"/>
      <c r="N155" s="142">
        <f t="shared" si="10"/>
        <v>0</v>
      </c>
      <c r="O155" s="142"/>
      <c r="P155" s="142"/>
      <c r="Q155" s="142"/>
      <c r="R155" s="61"/>
      <c r="T155" s="179" t="s">
        <v>5</v>
      </c>
      <c r="U155" s="180" t="s">
        <v>43</v>
      </c>
      <c r="V155" s="181">
        <v>0.22</v>
      </c>
      <c r="W155" s="181">
        <f t="shared" si="11"/>
        <v>0.22</v>
      </c>
      <c r="X155" s="181">
        <v>0</v>
      </c>
      <c r="Y155" s="181">
        <f t="shared" si="12"/>
        <v>0</v>
      </c>
      <c r="Z155" s="181">
        <v>0</v>
      </c>
      <c r="AA155" s="182">
        <f t="shared" si="13"/>
        <v>0</v>
      </c>
      <c r="AR155" s="157" t="s">
        <v>147</v>
      </c>
      <c r="AT155" s="157" t="s">
        <v>138</v>
      </c>
      <c r="AU155" s="157" t="s">
        <v>102</v>
      </c>
      <c r="AY155" s="157" t="s">
        <v>137</v>
      </c>
      <c r="BE155" s="183">
        <f t="shared" si="14"/>
        <v>0</v>
      </c>
      <c r="BF155" s="183">
        <f t="shared" si="15"/>
        <v>0</v>
      </c>
      <c r="BG155" s="183">
        <f t="shared" si="16"/>
        <v>0</v>
      </c>
      <c r="BH155" s="183">
        <f t="shared" si="17"/>
        <v>0</v>
      </c>
      <c r="BI155" s="183">
        <f t="shared" si="18"/>
        <v>0</v>
      </c>
      <c r="BJ155" s="157" t="s">
        <v>22</v>
      </c>
      <c r="BK155" s="183">
        <f t="shared" si="19"/>
        <v>0</v>
      </c>
      <c r="BL155" s="157" t="s">
        <v>147</v>
      </c>
      <c r="BM155" s="157" t="s">
        <v>389</v>
      </c>
    </row>
    <row r="156" spans="2:65" s="172" customFormat="1" ht="29.85" customHeight="1">
      <c r="B156" s="129"/>
      <c r="C156" s="130"/>
      <c r="D156" s="134" t="s">
        <v>118</v>
      </c>
      <c r="E156" s="134"/>
      <c r="F156" s="134"/>
      <c r="G156" s="134"/>
      <c r="H156" s="134"/>
      <c r="I156" s="134"/>
      <c r="J156" s="134"/>
      <c r="K156" s="134"/>
      <c r="L156" s="134"/>
      <c r="M156" s="134"/>
      <c r="N156" s="151">
        <f>BK156</f>
        <v>0</v>
      </c>
      <c r="O156" s="152"/>
      <c r="P156" s="152"/>
      <c r="Q156" s="152"/>
      <c r="R156" s="133"/>
      <c r="T156" s="173"/>
      <c r="U156" s="130"/>
      <c r="V156" s="130"/>
      <c r="W156" s="174">
        <f>SUM(W157:W160)</f>
        <v>0</v>
      </c>
      <c r="X156" s="130"/>
      <c r="Y156" s="174">
        <f>SUM(Y157:Y160)</f>
        <v>0</v>
      </c>
      <c r="Z156" s="130"/>
      <c r="AA156" s="175">
        <f>SUM(AA157:AA160)</f>
        <v>0</v>
      </c>
      <c r="AR156" s="176" t="s">
        <v>142</v>
      </c>
      <c r="AT156" s="177" t="s">
        <v>77</v>
      </c>
      <c r="AU156" s="177" t="s">
        <v>22</v>
      </c>
      <c r="AY156" s="176" t="s">
        <v>137</v>
      </c>
      <c r="BK156" s="178">
        <f>SUM(BK157:BK160)</f>
        <v>0</v>
      </c>
    </row>
    <row r="157" spans="2:65" s="159" customFormat="1" ht="16.5" customHeight="1">
      <c r="B157" s="56"/>
      <c r="C157" s="137" t="s">
        <v>267</v>
      </c>
      <c r="D157" s="137" t="s">
        <v>138</v>
      </c>
      <c r="E157" s="138" t="s">
        <v>317</v>
      </c>
      <c r="F157" s="139" t="s">
        <v>318</v>
      </c>
      <c r="G157" s="139"/>
      <c r="H157" s="139"/>
      <c r="I157" s="139"/>
      <c r="J157" s="140" t="s">
        <v>319</v>
      </c>
      <c r="K157" s="141">
        <v>8</v>
      </c>
      <c r="L157" s="194"/>
      <c r="M157" s="194"/>
      <c r="N157" s="142">
        <f>ROUND(L157*K157,2)</f>
        <v>0</v>
      </c>
      <c r="O157" s="142"/>
      <c r="P157" s="142"/>
      <c r="Q157" s="142"/>
      <c r="R157" s="61"/>
      <c r="T157" s="179" t="s">
        <v>5</v>
      </c>
      <c r="U157" s="180" t="s">
        <v>43</v>
      </c>
      <c r="V157" s="181">
        <v>0</v>
      </c>
      <c r="W157" s="181">
        <f>V157*K157</f>
        <v>0</v>
      </c>
      <c r="X157" s="181">
        <v>0</v>
      </c>
      <c r="Y157" s="181">
        <f>X157*K157</f>
        <v>0</v>
      </c>
      <c r="Z157" s="181">
        <v>0</v>
      </c>
      <c r="AA157" s="182">
        <f>Z157*K157</f>
        <v>0</v>
      </c>
      <c r="AR157" s="157" t="s">
        <v>320</v>
      </c>
      <c r="AT157" s="157" t="s">
        <v>138</v>
      </c>
      <c r="AU157" s="157" t="s">
        <v>102</v>
      </c>
      <c r="AY157" s="157" t="s">
        <v>137</v>
      </c>
      <c r="BE157" s="183">
        <f>IF(U157="základní",N157,0)</f>
        <v>0</v>
      </c>
      <c r="BF157" s="183">
        <f>IF(U157="snížená",N157,0)</f>
        <v>0</v>
      </c>
      <c r="BG157" s="183">
        <f>IF(U157="zákl. přenesená",N157,0)</f>
        <v>0</v>
      </c>
      <c r="BH157" s="183">
        <f>IF(U157="sníž. přenesená",N157,0)</f>
        <v>0</v>
      </c>
      <c r="BI157" s="183">
        <f>IF(U157="nulová",N157,0)</f>
        <v>0</v>
      </c>
      <c r="BJ157" s="157" t="s">
        <v>22</v>
      </c>
      <c r="BK157" s="183">
        <f>ROUND(L157*K157,2)</f>
        <v>0</v>
      </c>
      <c r="BL157" s="157" t="s">
        <v>320</v>
      </c>
      <c r="BM157" s="157" t="s">
        <v>390</v>
      </c>
    </row>
    <row r="158" spans="2:65" s="159" customFormat="1" ht="16.5" customHeight="1">
      <c r="B158" s="56"/>
      <c r="C158" s="137" t="s">
        <v>269</v>
      </c>
      <c r="D158" s="137" t="s">
        <v>138</v>
      </c>
      <c r="E158" s="138" t="s">
        <v>323</v>
      </c>
      <c r="F158" s="139" t="s">
        <v>324</v>
      </c>
      <c r="G158" s="139"/>
      <c r="H158" s="139"/>
      <c r="I158" s="139"/>
      <c r="J158" s="140" t="s">
        <v>319</v>
      </c>
      <c r="K158" s="141">
        <v>8</v>
      </c>
      <c r="L158" s="194"/>
      <c r="M158" s="194"/>
      <c r="N158" s="142">
        <f>ROUND(L158*K158,2)</f>
        <v>0</v>
      </c>
      <c r="O158" s="142"/>
      <c r="P158" s="142"/>
      <c r="Q158" s="142"/>
      <c r="R158" s="61"/>
      <c r="T158" s="179" t="s">
        <v>5</v>
      </c>
      <c r="U158" s="180" t="s">
        <v>43</v>
      </c>
      <c r="V158" s="181">
        <v>0</v>
      </c>
      <c r="W158" s="181">
        <f>V158*K158</f>
        <v>0</v>
      </c>
      <c r="X158" s="181">
        <v>0</v>
      </c>
      <c r="Y158" s="181">
        <f>X158*K158</f>
        <v>0</v>
      </c>
      <c r="Z158" s="181">
        <v>0</v>
      </c>
      <c r="AA158" s="182">
        <f>Z158*K158</f>
        <v>0</v>
      </c>
      <c r="AR158" s="157" t="s">
        <v>320</v>
      </c>
      <c r="AT158" s="157" t="s">
        <v>138</v>
      </c>
      <c r="AU158" s="157" t="s">
        <v>102</v>
      </c>
      <c r="AY158" s="157" t="s">
        <v>137</v>
      </c>
      <c r="BE158" s="183">
        <f>IF(U158="základní",N158,0)</f>
        <v>0</v>
      </c>
      <c r="BF158" s="183">
        <f>IF(U158="snížená",N158,0)</f>
        <v>0</v>
      </c>
      <c r="BG158" s="183">
        <f>IF(U158="zákl. přenesená",N158,0)</f>
        <v>0</v>
      </c>
      <c r="BH158" s="183">
        <f>IF(U158="sníž. přenesená",N158,0)</f>
        <v>0</v>
      </c>
      <c r="BI158" s="183">
        <f>IF(U158="nulová",N158,0)</f>
        <v>0</v>
      </c>
      <c r="BJ158" s="157" t="s">
        <v>22</v>
      </c>
      <c r="BK158" s="183">
        <f>ROUND(L158*K158,2)</f>
        <v>0</v>
      </c>
      <c r="BL158" s="157" t="s">
        <v>320</v>
      </c>
      <c r="BM158" s="157" t="s">
        <v>391</v>
      </c>
    </row>
    <row r="159" spans="2:65" s="159" customFormat="1" ht="16.5" customHeight="1">
      <c r="B159" s="56"/>
      <c r="C159" s="137" t="s">
        <v>273</v>
      </c>
      <c r="D159" s="137" t="s">
        <v>138</v>
      </c>
      <c r="E159" s="138" t="s">
        <v>327</v>
      </c>
      <c r="F159" s="139" t="s">
        <v>328</v>
      </c>
      <c r="G159" s="139"/>
      <c r="H159" s="139"/>
      <c r="I159" s="139"/>
      <c r="J159" s="140" t="s">
        <v>319</v>
      </c>
      <c r="K159" s="141">
        <v>2</v>
      </c>
      <c r="L159" s="194"/>
      <c r="M159" s="194"/>
      <c r="N159" s="142">
        <f>ROUND(L159*K159,2)</f>
        <v>0</v>
      </c>
      <c r="O159" s="142"/>
      <c r="P159" s="142"/>
      <c r="Q159" s="142"/>
      <c r="R159" s="61"/>
      <c r="T159" s="179" t="s">
        <v>5</v>
      </c>
      <c r="U159" s="180" t="s">
        <v>43</v>
      </c>
      <c r="V159" s="181">
        <v>0</v>
      </c>
      <c r="W159" s="181">
        <f>V159*K159</f>
        <v>0</v>
      </c>
      <c r="X159" s="181">
        <v>0</v>
      </c>
      <c r="Y159" s="181">
        <f>X159*K159</f>
        <v>0</v>
      </c>
      <c r="Z159" s="181">
        <v>0</v>
      </c>
      <c r="AA159" s="182">
        <f>Z159*K159</f>
        <v>0</v>
      </c>
      <c r="AR159" s="157" t="s">
        <v>320</v>
      </c>
      <c r="AT159" s="157" t="s">
        <v>138</v>
      </c>
      <c r="AU159" s="157" t="s">
        <v>102</v>
      </c>
      <c r="AY159" s="157" t="s">
        <v>137</v>
      </c>
      <c r="BE159" s="183">
        <f>IF(U159="základní",N159,0)</f>
        <v>0</v>
      </c>
      <c r="BF159" s="183">
        <f>IF(U159="snížená",N159,0)</f>
        <v>0</v>
      </c>
      <c r="BG159" s="183">
        <f>IF(U159="zákl. přenesená",N159,0)</f>
        <v>0</v>
      </c>
      <c r="BH159" s="183">
        <f>IF(U159="sníž. přenesená",N159,0)</f>
        <v>0</v>
      </c>
      <c r="BI159" s="183">
        <f>IF(U159="nulová",N159,0)</f>
        <v>0</v>
      </c>
      <c r="BJ159" s="157" t="s">
        <v>22</v>
      </c>
      <c r="BK159" s="183">
        <f>ROUND(L159*K159,2)</f>
        <v>0</v>
      </c>
      <c r="BL159" s="157" t="s">
        <v>320</v>
      </c>
      <c r="BM159" s="157" t="s">
        <v>392</v>
      </c>
    </row>
    <row r="160" spans="2:65" s="159" customFormat="1" ht="16.5" customHeight="1">
      <c r="B160" s="56"/>
      <c r="C160" s="137" t="s">
        <v>277</v>
      </c>
      <c r="D160" s="137" t="s">
        <v>138</v>
      </c>
      <c r="E160" s="138" t="s">
        <v>331</v>
      </c>
      <c r="F160" s="139" t="s">
        <v>332</v>
      </c>
      <c r="G160" s="139"/>
      <c r="H160" s="139"/>
      <c r="I160" s="139"/>
      <c r="J160" s="140" t="s">
        <v>319</v>
      </c>
      <c r="K160" s="141">
        <v>2</v>
      </c>
      <c r="L160" s="194"/>
      <c r="M160" s="194"/>
      <c r="N160" s="142">
        <f>ROUND(L160*K160,2)</f>
        <v>0</v>
      </c>
      <c r="O160" s="142"/>
      <c r="P160" s="142"/>
      <c r="Q160" s="142"/>
      <c r="R160" s="61"/>
      <c r="T160" s="179" t="s">
        <v>5</v>
      </c>
      <c r="U160" s="180" t="s">
        <v>43</v>
      </c>
      <c r="V160" s="181">
        <v>0</v>
      </c>
      <c r="W160" s="181">
        <f>V160*K160</f>
        <v>0</v>
      </c>
      <c r="X160" s="181">
        <v>0</v>
      </c>
      <c r="Y160" s="181">
        <f>X160*K160</f>
        <v>0</v>
      </c>
      <c r="Z160" s="181">
        <v>0</v>
      </c>
      <c r="AA160" s="182">
        <f>Z160*K160</f>
        <v>0</v>
      </c>
      <c r="AR160" s="157" t="s">
        <v>320</v>
      </c>
      <c r="AT160" s="157" t="s">
        <v>138</v>
      </c>
      <c r="AU160" s="157" t="s">
        <v>102</v>
      </c>
      <c r="AY160" s="157" t="s">
        <v>137</v>
      </c>
      <c r="BE160" s="183">
        <f>IF(U160="základní",N160,0)</f>
        <v>0</v>
      </c>
      <c r="BF160" s="183">
        <f>IF(U160="snížená",N160,0)</f>
        <v>0</v>
      </c>
      <c r="BG160" s="183">
        <f>IF(U160="zákl. přenesená",N160,0)</f>
        <v>0</v>
      </c>
      <c r="BH160" s="183">
        <f>IF(U160="sníž. přenesená",N160,0)</f>
        <v>0</v>
      </c>
      <c r="BI160" s="183">
        <f>IF(U160="nulová",N160,0)</f>
        <v>0</v>
      </c>
      <c r="BJ160" s="157" t="s">
        <v>22</v>
      </c>
      <c r="BK160" s="183">
        <f>ROUND(L160*K160,2)</f>
        <v>0</v>
      </c>
      <c r="BL160" s="157" t="s">
        <v>320</v>
      </c>
      <c r="BM160" s="157" t="s">
        <v>393</v>
      </c>
    </row>
    <row r="161" spans="2:65" s="172" customFormat="1" ht="29.85" customHeight="1">
      <c r="B161" s="129"/>
      <c r="C161" s="130"/>
      <c r="D161" s="134" t="s">
        <v>119</v>
      </c>
      <c r="E161" s="134"/>
      <c r="F161" s="134"/>
      <c r="G161" s="134"/>
      <c r="H161" s="134"/>
      <c r="I161" s="134"/>
      <c r="J161" s="134"/>
      <c r="K161" s="134"/>
      <c r="L161" s="134"/>
      <c r="M161" s="134"/>
      <c r="N161" s="151">
        <f>BK161</f>
        <v>0</v>
      </c>
      <c r="O161" s="152"/>
      <c r="P161" s="152"/>
      <c r="Q161" s="152"/>
      <c r="R161" s="133"/>
      <c r="T161" s="173"/>
      <c r="U161" s="130"/>
      <c r="V161" s="130"/>
      <c r="W161" s="174">
        <f>W162</f>
        <v>0</v>
      </c>
      <c r="X161" s="130"/>
      <c r="Y161" s="174">
        <f>Y162</f>
        <v>0</v>
      </c>
      <c r="Z161" s="130"/>
      <c r="AA161" s="175">
        <f>AA162</f>
        <v>0</v>
      </c>
      <c r="AR161" s="176" t="s">
        <v>142</v>
      </c>
      <c r="AT161" s="177" t="s">
        <v>77</v>
      </c>
      <c r="AU161" s="177" t="s">
        <v>22</v>
      </c>
      <c r="AY161" s="176" t="s">
        <v>137</v>
      </c>
      <c r="BK161" s="178">
        <f>BK162</f>
        <v>0</v>
      </c>
    </row>
    <row r="162" spans="2:65" s="159" customFormat="1" ht="16.5" customHeight="1">
      <c r="B162" s="56"/>
      <c r="C162" s="145" t="s">
        <v>281</v>
      </c>
      <c r="D162" s="145" t="s">
        <v>149</v>
      </c>
      <c r="E162" s="146" t="s">
        <v>335</v>
      </c>
      <c r="F162" s="198" t="s">
        <v>336</v>
      </c>
      <c r="G162" s="147"/>
      <c r="H162" s="147"/>
      <c r="I162" s="147"/>
      <c r="J162" s="148" t="s">
        <v>284</v>
      </c>
      <c r="K162" s="149">
        <v>1</v>
      </c>
      <c r="L162" s="195"/>
      <c r="M162" s="195"/>
      <c r="N162" s="150">
        <f>ROUND(L162*K162,2)</f>
        <v>0</v>
      </c>
      <c r="O162" s="142"/>
      <c r="P162" s="142"/>
      <c r="Q162" s="142"/>
      <c r="R162" s="61"/>
      <c r="T162" s="179" t="s">
        <v>5</v>
      </c>
      <c r="U162" s="180" t="s">
        <v>43</v>
      </c>
      <c r="V162" s="181">
        <v>0</v>
      </c>
      <c r="W162" s="181">
        <f>V162*K162</f>
        <v>0</v>
      </c>
      <c r="X162" s="181">
        <v>0</v>
      </c>
      <c r="Y162" s="181">
        <f>X162*K162</f>
        <v>0</v>
      </c>
      <c r="Z162" s="181">
        <v>0</v>
      </c>
      <c r="AA162" s="182">
        <f>Z162*K162</f>
        <v>0</v>
      </c>
      <c r="AR162" s="157" t="s">
        <v>320</v>
      </c>
      <c r="AT162" s="157" t="s">
        <v>149</v>
      </c>
      <c r="AU162" s="157" t="s">
        <v>102</v>
      </c>
      <c r="AY162" s="157" t="s">
        <v>137</v>
      </c>
      <c r="BE162" s="183">
        <f>IF(U162="základní",N162,0)</f>
        <v>0</v>
      </c>
      <c r="BF162" s="183">
        <f>IF(U162="snížená",N162,0)</f>
        <v>0</v>
      </c>
      <c r="BG162" s="183">
        <f>IF(U162="zákl. přenesená",N162,0)</f>
        <v>0</v>
      </c>
      <c r="BH162" s="183">
        <f>IF(U162="sníž. přenesená",N162,0)</f>
        <v>0</v>
      </c>
      <c r="BI162" s="183">
        <f>IF(U162="nulová",N162,0)</f>
        <v>0</v>
      </c>
      <c r="BJ162" s="157" t="s">
        <v>22</v>
      </c>
      <c r="BK162" s="183">
        <f>ROUND(L162*K162,2)</f>
        <v>0</v>
      </c>
      <c r="BL162" s="157" t="s">
        <v>320</v>
      </c>
      <c r="BM162" s="157" t="s">
        <v>394</v>
      </c>
    </row>
    <row r="163" spans="2:65" s="172" customFormat="1" ht="37.35" customHeight="1">
      <c r="B163" s="129"/>
      <c r="C163" s="130"/>
      <c r="D163" s="131" t="s">
        <v>120</v>
      </c>
      <c r="E163" s="131"/>
      <c r="F163" s="131"/>
      <c r="G163" s="131"/>
      <c r="H163" s="131"/>
      <c r="I163" s="131"/>
      <c r="J163" s="131"/>
      <c r="K163" s="131"/>
      <c r="L163" s="131"/>
      <c r="M163" s="131"/>
      <c r="N163" s="143">
        <f>BK163</f>
        <v>0</v>
      </c>
      <c r="O163" s="144"/>
      <c r="P163" s="144"/>
      <c r="Q163" s="144"/>
      <c r="R163" s="133"/>
      <c r="T163" s="173"/>
      <c r="U163" s="130"/>
      <c r="V163" s="130"/>
      <c r="W163" s="174">
        <f>W164</f>
        <v>0</v>
      </c>
      <c r="X163" s="130"/>
      <c r="Y163" s="174">
        <f>Y164</f>
        <v>0</v>
      </c>
      <c r="Z163" s="130"/>
      <c r="AA163" s="175">
        <f>AA164</f>
        <v>0</v>
      </c>
      <c r="AR163" s="176" t="s">
        <v>158</v>
      </c>
      <c r="AT163" s="177" t="s">
        <v>77</v>
      </c>
      <c r="AU163" s="177" t="s">
        <v>78</v>
      </c>
      <c r="AY163" s="176" t="s">
        <v>137</v>
      </c>
      <c r="BK163" s="178">
        <f>BK164</f>
        <v>0</v>
      </c>
    </row>
    <row r="164" spans="2:65" s="172" customFormat="1" ht="19.899999999999999" customHeight="1">
      <c r="B164" s="129"/>
      <c r="C164" s="130"/>
      <c r="D164" s="134" t="s">
        <v>121</v>
      </c>
      <c r="E164" s="134"/>
      <c r="F164" s="134"/>
      <c r="G164" s="134"/>
      <c r="H164" s="134"/>
      <c r="I164" s="134"/>
      <c r="J164" s="134"/>
      <c r="K164" s="134"/>
      <c r="L164" s="134"/>
      <c r="M164" s="134"/>
      <c r="N164" s="135">
        <f>BK164</f>
        <v>0</v>
      </c>
      <c r="O164" s="136"/>
      <c r="P164" s="136"/>
      <c r="Q164" s="136"/>
      <c r="R164" s="133"/>
      <c r="T164" s="173"/>
      <c r="U164" s="130"/>
      <c r="V164" s="130"/>
      <c r="W164" s="174">
        <f>W165</f>
        <v>0</v>
      </c>
      <c r="X164" s="130"/>
      <c r="Y164" s="174">
        <f>Y165</f>
        <v>0</v>
      </c>
      <c r="Z164" s="130"/>
      <c r="AA164" s="175">
        <f>AA165</f>
        <v>0</v>
      </c>
      <c r="AR164" s="176" t="s">
        <v>158</v>
      </c>
      <c r="AT164" s="177" t="s">
        <v>77</v>
      </c>
      <c r="AU164" s="177" t="s">
        <v>22</v>
      </c>
      <c r="AY164" s="176" t="s">
        <v>137</v>
      </c>
      <c r="BK164" s="178">
        <f>BK165</f>
        <v>0</v>
      </c>
    </row>
    <row r="165" spans="2:65" s="159" customFormat="1" ht="16.5" customHeight="1">
      <c r="B165" s="56"/>
      <c r="C165" s="137" t="s">
        <v>286</v>
      </c>
      <c r="D165" s="137" t="s">
        <v>138</v>
      </c>
      <c r="E165" s="138" t="s">
        <v>395</v>
      </c>
      <c r="F165" s="139" t="s">
        <v>340</v>
      </c>
      <c r="G165" s="139"/>
      <c r="H165" s="139"/>
      <c r="I165" s="139"/>
      <c r="J165" s="140" t="s">
        <v>284</v>
      </c>
      <c r="K165" s="141">
        <v>1</v>
      </c>
      <c r="L165" s="194"/>
      <c r="M165" s="194"/>
      <c r="N165" s="142">
        <f>ROUND(L165*K165,2)</f>
        <v>0</v>
      </c>
      <c r="O165" s="142"/>
      <c r="P165" s="142"/>
      <c r="Q165" s="142"/>
      <c r="R165" s="61"/>
      <c r="T165" s="179" t="s">
        <v>5</v>
      </c>
      <c r="U165" s="184" t="s">
        <v>43</v>
      </c>
      <c r="V165" s="185">
        <v>0</v>
      </c>
      <c r="W165" s="185">
        <f>V165*K165</f>
        <v>0</v>
      </c>
      <c r="X165" s="185">
        <v>0</v>
      </c>
      <c r="Y165" s="185">
        <f>X165*K165</f>
        <v>0</v>
      </c>
      <c r="Z165" s="185">
        <v>0</v>
      </c>
      <c r="AA165" s="186">
        <f>Z165*K165</f>
        <v>0</v>
      </c>
      <c r="AR165" s="157" t="s">
        <v>341</v>
      </c>
      <c r="AT165" s="157" t="s">
        <v>138</v>
      </c>
      <c r="AU165" s="157" t="s">
        <v>102</v>
      </c>
      <c r="AY165" s="157" t="s">
        <v>137</v>
      </c>
      <c r="BE165" s="183">
        <f>IF(U165="základní",N165,0)</f>
        <v>0</v>
      </c>
      <c r="BF165" s="183">
        <f>IF(U165="snížená",N165,0)</f>
        <v>0</v>
      </c>
      <c r="BG165" s="183">
        <f>IF(U165="zákl. přenesená",N165,0)</f>
        <v>0</v>
      </c>
      <c r="BH165" s="183">
        <f>IF(U165="sníž. přenesená",N165,0)</f>
        <v>0</v>
      </c>
      <c r="BI165" s="183">
        <f>IF(U165="nulová",N165,0)</f>
        <v>0</v>
      </c>
      <c r="BJ165" s="157" t="s">
        <v>22</v>
      </c>
      <c r="BK165" s="183">
        <f>ROUND(L165*K165,2)</f>
        <v>0</v>
      </c>
      <c r="BL165" s="157" t="s">
        <v>341</v>
      </c>
      <c r="BM165" s="157" t="s">
        <v>396</v>
      </c>
    </row>
    <row r="166" spans="2:65" s="159" customFormat="1" ht="6.95" customHeight="1">
      <c r="B166" s="91"/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3"/>
    </row>
  </sheetData>
  <sheetProtection algorithmName="SHA-512" hashValue="kci70oLGGbE9D94r8nT1GOVzKCLHsi6Oe2m4L+eW6S7ib6jWnLEnVb4A7OAAI35nCW2G30Z+wwitRdjvzP2Xdw==" saltValue="bCZ4upEKLMhYG+zkUfz1Tw==" spinCount="100000" sheet="1" objects="1" scenarios="1"/>
  <mergeCells count="18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60:I160"/>
    <mergeCell ref="L160:M160"/>
    <mergeCell ref="N160:Q160"/>
    <mergeCell ref="F154:I154"/>
    <mergeCell ref="L154:M154"/>
    <mergeCell ref="N154:Q154"/>
    <mergeCell ref="F155:I155"/>
    <mergeCell ref="L155:M155"/>
    <mergeCell ref="N155:Q155"/>
    <mergeCell ref="F157:I157"/>
    <mergeCell ref="L157:M157"/>
    <mergeCell ref="N157:Q157"/>
    <mergeCell ref="H1:K1"/>
    <mergeCell ref="S2:AC2"/>
    <mergeCell ref="F162:I162"/>
    <mergeCell ref="L162:M162"/>
    <mergeCell ref="N162:Q162"/>
    <mergeCell ref="F165:I165"/>
    <mergeCell ref="L165:M165"/>
    <mergeCell ref="N165:Q165"/>
    <mergeCell ref="N118:Q118"/>
    <mergeCell ref="N119:Q119"/>
    <mergeCell ref="N120:Q120"/>
    <mergeCell ref="N122:Q122"/>
    <mergeCell ref="N123:Q123"/>
    <mergeCell ref="N147:Q147"/>
    <mergeCell ref="N156:Q156"/>
    <mergeCell ref="N161:Q161"/>
    <mergeCell ref="N163:Q163"/>
    <mergeCell ref="N164:Q164"/>
    <mergeCell ref="F158:I158"/>
    <mergeCell ref="L158:M158"/>
    <mergeCell ref="N158:Q158"/>
    <mergeCell ref="F159:I159"/>
    <mergeCell ref="L159:M159"/>
    <mergeCell ref="N159:Q159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1"/>
  <sheetViews>
    <sheetView showGridLines="0" workbookViewId="0">
      <pane ySplit="1" topLeftCell="A86" activePane="bottomLeft" state="frozen"/>
      <selection pane="bottomLeft" activeCell="AD157" sqref="AD15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8"/>
      <c r="B1" s="7"/>
      <c r="C1" s="7"/>
      <c r="D1" s="8" t="s">
        <v>1</v>
      </c>
      <c r="E1" s="7"/>
      <c r="F1" s="9" t="s">
        <v>97</v>
      </c>
      <c r="G1" s="9"/>
      <c r="H1" s="43" t="s">
        <v>98</v>
      </c>
      <c r="I1" s="43"/>
      <c r="J1" s="43"/>
      <c r="K1" s="43"/>
      <c r="L1" s="9" t="s">
        <v>99</v>
      </c>
      <c r="M1" s="7"/>
      <c r="N1" s="7"/>
      <c r="O1" s="8" t="s">
        <v>100</v>
      </c>
      <c r="P1" s="7"/>
      <c r="Q1" s="7"/>
      <c r="R1" s="7"/>
      <c r="S1" s="9" t="s">
        <v>101</v>
      </c>
      <c r="T1" s="9"/>
      <c r="U1" s="18"/>
      <c r="V1" s="18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50000000000003" customHeight="1">
      <c r="A2" s="39"/>
      <c r="B2" s="39"/>
      <c r="C2" s="41" t="s">
        <v>7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39"/>
      <c r="S2" s="44" t="s">
        <v>8</v>
      </c>
      <c r="T2" s="40"/>
      <c r="U2" s="40"/>
      <c r="V2" s="40"/>
      <c r="W2" s="40"/>
      <c r="X2" s="40"/>
      <c r="Y2" s="40"/>
      <c r="Z2" s="40"/>
      <c r="AA2" s="40"/>
      <c r="AB2" s="40"/>
      <c r="AC2" s="40"/>
      <c r="AT2" s="11" t="s">
        <v>92</v>
      </c>
    </row>
    <row r="3" spans="1:66" ht="6.95" customHeight="1">
      <c r="A3" s="39"/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7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T3" s="11" t="s">
        <v>102</v>
      </c>
    </row>
    <row r="4" spans="1:66" ht="36.950000000000003" customHeight="1">
      <c r="A4" s="39"/>
      <c r="B4" s="48"/>
      <c r="C4" s="49" t="s">
        <v>103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1"/>
      <c r="S4" s="39"/>
      <c r="T4" s="38" t="s">
        <v>13</v>
      </c>
      <c r="U4" s="39"/>
      <c r="V4" s="39"/>
      <c r="W4" s="39"/>
      <c r="X4" s="39"/>
      <c r="Y4" s="39"/>
      <c r="Z4" s="39"/>
      <c r="AA4" s="39"/>
      <c r="AB4" s="39"/>
      <c r="AC4" s="39"/>
      <c r="AT4" s="11" t="s">
        <v>6</v>
      </c>
    </row>
    <row r="5" spans="1:66" ht="6.95" customHeight="1">
      <c r="A5" s="39"/>
      <c r="B5" s="48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1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</row>
    <row r="6" spans="1:66" ht="25.35" customHeight="1">
      <c r="A6" s="39"/>
      <c r="B6" s="48"/>
      <c r="C6" s="52"/>
      <c r="D6" s="53" t="s">
        <v>17</v>
      </c>
      <c r="E6" s="52"/>
      <c r="F6" s="54" t="str">
        <f>'Rekapitulace stavby'!K6</f>
        <v>SIMU+ FSS</v>
      </c>
      <c r="G6" s="55"/>
      <c r="H6" s="55"/>
      <c r="I6" s="55"/>
      <c r="J6" s="55"/>
      <c r="K6" s="55"/>
      <c r="L6" s="55"/>
      <c r="M6" s="55"/>
      <c r="N6" s="55"/>
      <c r="O6" s="55"/>
      <c r="P6" s="55"/>
      <c r="Q6" s="52"/>
      <c r="R6" s="51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</row>
    <row r="7" spans="1:66" s="1" customFormat="1" ht="32.85" customHeight="1">
      <c r="B7" s="56"/>
      <c r="C7" s="57"/>
      <c r="D7" s="58" t="s">
        <v>104</v>
      </c>
      <c r="E7" s="57"/>
      <c r="F7" s="59" t="s">
        <v>397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57"/>
      <c r="R7" s="61"/>
    </row>
    <row r="8" spans="1:66" s="1" customFormat="1" ht="14.45" customHeight="1">
      <c r="B8" s="56"/>
      <c r="C8" s="57"/>
      <c r="D8" s="53" t="s">
        <v>20</v>
      </c>
      <c r="E8" s="57"/>
      <c r="F8" s="62" t="s">
        <v>5</v>
      </c>
      <c r="G8" s="57"/>
      <c r="H8" s="57"/>
      <c r="I8" s="57"/>
      <c r="J8" s="57"/>
      <c r="K8" s="57"/>
      <c r="L8" s="57"/>
      <c r="M8" s="53" t="s">
        <v>21</v>
      </c>
      <c r="N8" s="57"/>
      <c r="O8" s="62" t="s">
        <v>5</v>
      </c>
      <c r="P8" s="57"/>
      <c r="Q8" s="57"/>
      <c r="R8" s="61"/>
    </row>
    <row r="9" spans="1:66" s="1" customFormat="1" ht="14.45" customHeight="1">
      <c r="B9" s="56"/>
      <c r="C9" s="57"/>
      <c r="D9" s="53" t="s">
        <v>23</v>
      </c>
      <c r="E9" s="57"/>
      <c r="F9" s="62" t="s">
        <v>24</v>
      </c>
      <c r="G9" s="57"/>
      <c r="H9" s="57"/>
      <c r="I9" s="57"/>
      <c r="J9" s="57"/>
      <c r="K9" s="57"/>
      <c r="L9" s="57"/>
      <c r="M9" s="53" t="s">
        <v>25</v>
      </c>
      <c r="N9" s="57"/>
      <c r="O9" s="63"/>
      <c r="P9" s="63"/>
      <c r="Q9" s="57"/>
      <c r="R9" s="61"/>
    </row>
    <row r="10" spans="1:66" s="1" customFormat="1" ht="10.9" customHeight="1"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61"/>
    </row>
    <row r="11" spans="1:66" s="1" customFormat="1" ht="14.45" customHeight="1">
      <c r="B11" s="56"/>
      <c r="C11" s="57"/>
      <c r="D11" s="53" t="s">
        <v>29</v>
      </c>
      <c r="E11" s="57"/>
      <c r="F11" s="57"/>
      <c r="G11" s="57"/>
      <c r="H11" s="57"/>
      <c r="I11" s="57"/>
      <c r="J11" s="57"/>
      <c r="K11" s="57"/>
      <c r="L11" s="57"/>
      <c r="M11" s="53" t="s">
        <v>30</v>
      </c>
      <c r="N11" s="57"/>
      <c r="O11" s="64" t="s">
        <v>5</v>
      </c>
      <c r="P11" s="64"/>
      <c r="Q11" s="57"/>
      <c r="R11" s="61"/>
    </row>
    <row r="12" spans="1:66" s="1" customFormat="1" ht="18" customHeight="1">
      <c r="B12" s="56"/>
      <c r="C12" s="57"/>
      <c r="D12" s="57"/>
      <c r="E12" s="62" t="s">
        <v>31</v>
      </c>
      <c r="F12" s="57"/>
      <c r="G12" s="57"/>
      <c r="H12" s="57"/>
      <c r="I12" s="57"/>
      <c r="J12" s="57"/>
      <c r="K12" s="57"/>
      <c r="L12" s="57"/>
      <c r="M12" s="53" t="s">
        <v>32</v>
      </c>
      <c r="N12" s="57"/>
      <c r="O12" s="64" t="s">
        <v>5</v>
      </c>
      <c r="P12" s="64"/>
      <c r="Q12" s="57"/>
      <c r="R12" s="61"/>
    </row>
    <row r="13" spans="1:66" s="1" customFormat="1" ht="6.95" customHeight="1">
      <c r="B13" s="56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61"/>
    </row>
    <row r="14" spans="1:66" s="1" customFormat="1" ht="14.45" customHeight="1">
      <c r="B14" s="56"/>
      <c r="C14" s="57"/>
      <c r="D14" s="53" t="s">
        <v>33</v>
      </c>
      <c r="E14" s="57"/>
      <c r="F14" s="57"/>
      <c r="G14" s="57"/>
      <c r="H14" s="57"/>
      <c r="I14" s="57"/>
      <c r="J14" s="57"/>
      <c r="K14" s="57"/>
      <c r="L14" s="57"/>
      <c r="M14" s="53" t="s">
        <v>30</v>
      </c>
      <c r="N14" s="57"/>
      <c r="O14" s="64" t="str">
        <f>IF('Rekapitulace stavby'!AN13="","",'Rekapitulace stavby'!AN13)</f>
        <v/>
      </c>
      <c r="P14" s="64"/>
      <c r="Q14" s="57"/>
      <c r="R14" s="61"/>
    </row>
    <row r="15" spans="1:66" s="1" customFormat="1" ht="18" customHeight="1">
      <c r="B15" s="56"/>
      <c r="C15" s="57"/>
      <c r="D15" s="57"/>
      <c r="E15" s="62" t="str">
        <f>IF('Rekapitulace stavby'!E14="","",'Rekapitulace stavby'!E14)</f>
        <v/>
      </c>
      <c r="F15" s="57"/>
      <c r="G15" s="57"/>
      <c r="H15" s="57"/>
      <c r="I15" s="57"/>
      <c r="J15" s="57"/>
      <c r="K15" s="57"/>
      <c r="L15" s="57"/>
      <c r="M15" s="53" t="s">
        <v>32</v>
      </c>
      <c r="N15" s="57"/>
      <c r="O15" s="64" t="str">
        <f>IF('Rekapitulace stavby'!AN14="","",'Rekapitulace stavby'!AN14)</f>
        <v/>
      </c>
      <c r="P15" s="64"/>
      <c r="Q15" s="57"/>
      <c r="R15" s="61"/>
    </row>
    <row r="16" spans="1:66" s="1" customFormat="1" ht="6.95" customHeight="1">
      <c r="B16" s="56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61"/>
    </row>
    <row r="17" spans="2:18" s="1" customFormat="1" ht="14.45" customHeight="1">
      <c r="B17" s="56"/>
      <c r="C17" s="57"/>
      <c r="D17" s="53" t="s">
        <v>34</v>
      </c>
      <c r="E17" s="57"/>
      <c r="F17" s="57"/>
      <c r="G17" s="57"/>
      <c r="H17" s="57"/>
      <c r="I17" s="57"/>
      <c r="J17" s="57"/>
      <c r="K17" s="57"/>
      <c r="L17" s="57"/>
      <c r="M17" s="53" t="s">
        <v>30</v>
      </c>
      <c r="N17" s="57"/>
      <c r="O17" s="64" t="s">
        <v>5</v>
      </c>
      <c r="P17" s="64"/>
      <c r="Q17" s="57"/>
      <c r="R17" s="61"/>
    </row>
    <row r="18" spans="2:18" s="1" customFormat="1" ht="18" customHeight="1">
      <c r="B18" s="56"/>
      <c r="C18" s="57"/>
      <c r="D18" s="57"/>
      <c r="E18" s="62" t="s">
        <v>35</v>
      </c>
      <c r="F18" s="57"/>
      <c r="G18" s="57"/>
      <c r="H18" s="57"/>
      <c r="I18" s="57"/>
      <c r="J18" s="57"/>
      <c r="K18" s="57"/>
      <c r="L18" s="57"/>
      <c r="M18" s="53" t="s">
        <v>32</v>
      </c>
      <c r="N18" s="57"/>
      <c r="O18" s="64" t="s">
        <v>5</v>
      </c>
      <c r="P18" s="64"/>
      <c r="Q18" s="57"/>
      <c r="R18" s="61"/>
    </row>
    <row r="19" spans="2:18" s="1" customFormat="1" ht="6.95" customHeight="1">
      <c r="B19" s="5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61"/>
    </row>
    <row r="20" spans="2:18" s="1" customFormat="1" ht="14.45" customHeight="1">
      <c r="B20" s="56"/>
      <c r="C20" s="57"/>
      <c r="D20" s="53" t="s">
        <v>37</v>
      </c>
      <c r="E20" s="57"/>
      <c r="F20" s="57"/>
      <c r="G20" s="57"/>
      <c r="H20" s="57"/>
      <c r="I20" s="57"/>
      <c r="J20" s="57"/>
      <c r="K20" s="57"/>
      <c r="L20" s="57"/>
      <c r="M20" s="53" t="s">
        <v>30</v>
      </c>
      <c r="N20" s="57"/>
      <c r="O20" s="64" t="s">
        <v>5</v>
      </c>
      <c r="P20" s="64"/>
      <c r="Q20" s="57"/>
      <c r="R20" s="61"/>
    </row>
    <row r="21" spans="2:18" s="1" customFormat="1" ht="18" customHeight="1">
      <c r="B21" s="56"/>
      <c r="C21" s="57"/>
      <c r="D21" s="57"/>
      <c r="E21" s="62" t="s">
        <v>35</v>
      </c>
      <c r="F21" s="57"/>
      <c r="G21" s="57"/>
      <c r="H21" s="57"/>
      <c r="I21" s="57"/>
      <c r="J21" s="57"/>
      <c r="K21" s="57"/>
      <c r="L21" s="57"/>
      <c r="M21" s="53" t="s">
        <v>32</v>
      </c>
      <c r="N21" s="57"/>
      <c r="O21" s="64" t="s">
        <v>5</v>
      </c>
      <c r="P21" s="64"/>
      <c r="Q21" s="57"/>
      <c r="R21" s="61"/>
    </row>
    <row r="22" spans="2:18" s="1" customFormat="1" ht="6.95" customHeight="1">
      <c r="B22" s="5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61"/>
    </row>
    <row r="23" spans="2:18" s="1" customFormat="1" ht="14.45" customHeight="1">
      <c r="B23" s="56"/>
      <c r="C23" s="57"/>
      <c r="D23" s="53" t="s">
        <v>38</v>
      </c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61"/>
    </row>
    <row r="24" spans="2:18" s="1" customFormat="1" ht="16.5" customHeight="1">
      <c r="B24" s="56"/>
      <c r="C24" s="57"/>
      <c r="D24" s="57"/>
      <c r="E24" s="65" t="s">
        <v>5</v>
      </c>
      <c r="F24" s="65"/>
      <c r="G24" s="65"/>
      <c r="H24" s="65"/>
      <c r="I24" s="65"/>
      <c r="J24" s="65"/>
      <c r="K24" s="65"/>
      <c r="L24" s="65"/>
      <c r="M24" s="57"/>
      <c r="N24" s="57"/>
      <c r="O24" s="57"/>
      <c r="P24" s="57"/>
      <c r="Q24" s="57"/>
      <c r="R24" s="61"/>
    </row>
    <row r="25" spans="2:18" s="1" customFormat="1" ht="6.95" customHeight="1">
      <c r="B25" s="56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61"/>
    </row>
    <row r="26" spans="2:18" s="1" customFormat="1" ht="6.95" customHeight="1">
      <c r="B26" s="56"/>
      <c r="C26" s="57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57"/>
      <c r="R26" s="61"/>
    </row>
    <row r="27" spans="2:18" s="1" customFormat="1" ht="14.45" customHeight="1">
      <c r="B27" s="56"/>
      <c r="C27" s="57"/>
      <c r="D27" s="67" t="s">
        <v>106</v>
      </c>
      <c r="E27" s="57"/>
      <c r="F27" s="57"/>
      <c r="G27" s="57"/>
      <c r="H27" s="57"/>
      <c r="I27" s="57"/>
      <c r="J27" s="57"/>
      <c r="K27" s="57"/>
      <c r="L27" s="57"/>
      <c r="M27" s="68">
        <f>N88</f>
        <v>0</v>
      </c>
      <c r="N27" s="68"/>
      <c r="O27" s="68"/>
      <c r="P27" s="68"/>
      <c r="Q27" s="57"/>
      <c r="R27" s="61"/>
    </row>
    <row r="28" spans="2:18" s="1" customFormat="1" ht="14.45" customHeight="1">
      <c r="B28" s="56"/>
      <c r="C28" s="57"/>
      <c r="D28" s="69" t="s">
        <v>107</v>
      </c>
      <c r="E28" s="57"/>
      <c r="F28" s="57"/>
      <c r="G28" s="57"/>
      <c r="H28" s="57"/>
      <c r="I28" s="57"/>
      <c r="J28" s="57"/>
      <c r="K28" s="57"/>
      <c r="L28" s="57"/>
      <c r="M28" s="68">
        <f>N99</f>
        <v>0</v>
      </c>
      <c r="N28" s="68"/>
      <c r="O28" s="68"/>
      <c r="P28" s="68"/>
      <c r="Q28" s="57"/>
      <c r="R28" s="61"/>
    </row>
    <row r="29" spans="2:18" s="1" customFormat="1" ht="6.95" customHeight="1">
      <c r="B29" s="56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61"/>
    </row>
    <row r="30" spans="2:18" s="1" customFormat="1" ht="25.35" customHeight="1">
      <c r="B30" s="56"/>
      <c r="C30" s="57"/>
      <c r="D30" s="70" t="s">
        <v>41</v>
      </c>
      <c r="E30" s="57"/>
      <c r="F30" s="57"/>
      <c r="G30" s="57"/>
      <c r="H30" s="57"/>
      <c r="I30" s="57"/>
      <c r="J30" s="57"/>
      <c r="K30" s="57"/>
      <c r="L30" s="57"/>
      <c r="M30" s="71">
        <f>ROUND(M27+M28,2)</f>
        <v>0</v>
      </c>
      <c r="N30" s="60"/>
      <c r="O30" s="60"/>
      <c r="P30" s="60"/>
      <c r="Q30" s="57"/>
      <c r="R30" s="61"/>
    </row>
    <row r="31" spans="2:18" s="1" customFormat="1" ht="6.95" customHeight="1">
      <c r="B31" s="56"/>
      <c r="C31" s="57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57"/>
      <c r="R31" s="61"/>
    </row>
    <row r="32" spans="2:18" s="1" customFormat="1" ht="14.45" customHeight="1">
      <c r="B32" s="56"/>
      <c r="C32" s="57"/>
      <c r="D32" s="72" t="s">
        <v>42</v>
      </c>
      <c r="E32" s="72" t="s">
        <v>43</v>
      </c>
      <c r="F32" s="73">
        <v>0.21</v>
      </c>
      <c r="G32" s="74" t="s">
        <v>44</v>
      </c>
      <c r="H32" s="75">
        <f>ROUND((SUM(BE99:BE100)+SUM(BE118:BE159)), 2)</f>
        <v>0</v>
      </c>
      <c r="I32" s="60"/>
      <c r="J32" s="60"/>
      <c r="K32" s="57"/>
      <c r="L32" s="57"/>
      <c r="M32" s="75">
        <f>ROUND(ROUND((SUM(BE99:BE100)+SUM(BE118:BE159)), 2)*F32, 2)</f>
        <v>0</v>
      </c>
      <c r="N32" s="60"/>
      <c r="O32" s="60"/>
      <c r="P32" s="60"/>
      <c r="Q32" s="57"/>
      <c r="R32" s="61"/>
    </row>
    <row r="33" spans="1:29" s="1" customFormat="1" ht="14.45" customHeight="1">
      <c r="B33" s="56"/>
      <c r="C33" s="57"/>
      <c r="D33" s="57"/>
      <c r="E33" s="72" t="s">
        <v>45</v>
      </c>
      <c r="F33" s="73">
        <v>0.15</v>
      </c>
      <c r="G33" s="74" t="s">
        <v>44</v>
      </c>
      <c r="H33" s="75">
        <f>ROUND((SUM(BF99:BF100)+SUM(BF118:BF159)), 2)</f>
        <v>0</v>
      </c>
      <c r="I33" s="60"/>
      <c r="J33" s="60"/>
      <c r="K33" s="57"/>
      <c r="L33" s="57"/>
      <c r="M33" s="75">
        <f>ROUND(ROUND((SUM(BF99:BF100)+SUM(BF118:BF159)), 2)*F33, 2)</f>
        <v>0</v>
      </c>
      <c r="N33" s="60"/>
      <c r="O33" s="60"/>
      <c r="P33" s="60"/>
      <c r="Q33" s="57"/>
      <c r="R33" s="61"/>
    </row>
    <row r="34" spans="1:29" s="1" customFormat="1" ht="14.45" hidden="1" customHeight="1">
      <c r="B34" s="56"/>
      <c r="C34" s="57"/>
      <c r="D34" s="57"/>
      <c r="E34" s="72" t="s">
        <v>46</v>
      </c>
      <c r="F34" s="73">
        <v>0.21</v>
      </c>
      <c r="G34" s="74" t="s">
        <v>44</v>
      </c>
      <c r="H34" s="75">
        <f>ROUND((SUM(BG99:BG100)+SUM(BG118:BG159)), 2)</f>
        <v>0</v>
      </c>
      <c r="I34" s="60"/>
      <c r="J34" s="60"/>
      <c r="K34" s="57"/>
      <c r="L34" s="57"/>
      <c r="M34" s="75">
        <v>0</v>
      </c>
      <c r="N34" s="60"/>
      <c r="O34" s="60"/>
      <c r="P34" s="60"/>
      <c r="Q34" s="57"/>
      <c r="R34" s="61"/>
    </row>
    <row r="35" spans="1:29" s="1" customFormat="1" ht="14.45" hidden="1" customHeight="1">
      <c r="B35" s="56"/>
      <c r="C35" s="57"/>
      <c r="D35" s="57"/>
      <c r="E35" s="72" t="s">
        <v>47</v>
      </c>
      <c r="F35" s="73">
        <v>0.15</v>
      </c>
      <c r="G35" s="74" t="s">
        <v>44</v>
      </c>
      <c r="H35" s="75">
        <f>ROUND((SUM(BH99:BH100)+SUM(BH118:BH159)), 2)</f>
        <v>0</v>
      </c>
      <c r="I35" s="60"/>
      <c r="J35" s="60"/>
      <c r="K35" s="57"/>
      <c r="L35" s="57"/>
      <c r="M35" s="75">
        <v>0</v>
      </c>
      <c r="N35" s="60"/>
      <c r="O35" s="60"/>
      <c r="P35" s="60"/>
      <c r="Q35" s="57"/>
      <c r="R35" s="61"/>
    </row>
    <row r="36" spans="1:29" s="1" customFormat="1" ht="14.45" hidden="1" customHeight="1">
      <c r="B36" s="56"/>
      <c r="C36" s="57"/>
      <c r="D36" s="57"/>
      <c r="E36" s="72" t="s">
        <v>48</v>
      </c>
      <c r="F36" s="73">
        <v>0</v>
      </c>
      <c r="G36" s="74" t="s">
        <v>44</v>
      </c>
      <c r="H36" s="75">
        <f>ROUND((SUM(BI99:BI100)+SUM(BI118:BI159)), 2)</f>
        <v>0</v>
      </c>
      <c r="I36" s="60"/>
      <c r="J36" s="60"/>
      <c r="K36" s="57"/>
      <c r="L36" s="57"/>
      <c r="M36" s="75">
        <v>0</v>
      </c>
      <c r="N36" s="60"/>
      <c r="O36" s="60"/>
      <c r="P36" s="60"/>
      <c r="Q36" s="57"/>
      <c r="R36" s="61"/>
    </row>
    <row r="37" spans="1:29" s="1" customFormat="1" ht="6.95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61"/>
    </row>
    <row r="38" spans="1:29" s="1" customFormat="1" ht="25.35" customHeight="1">
      <c r="B38" s="56"/>
      <c r="C38" s="76"/>
      <c r="D38" s="77" t="s">
        <v>49</v>
      </c>
      <c r="E38" s="78"/>
      <c r="F38" s="78"/>
      <c r="G38" s="79" t="s">
        <v>50</v>
      </c>
      <c r="H38" s="80" t="s">
        <v>51</v>
      </c>
      <c r="I38" s="78"/>
      <c r="J38" s="78"/>
      <c r="K38" s="78"/>
      <c r="L38" s="81">
        <f>SUM(M30:M36)</f>
        <v>0</v>
      </c>
      <c r="M38" s="81"/>
      <c r="N38" s="81"/>
      <c r="O38" s="81"/>
      <c r="P38" s="82"/>
      <c r="Q38" s="76"/>
      <c r="R38" s="61"/>
    </row>
    <row r="39" spans="1:29" s="1" customFormat="1" ht="14.45" customHeight="1">
      <c r="B39" s="56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61"/>
    </row>
    <row r="40" spans="1:29" s="1" customFormat="1" ht="14.45" customHeight="1"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61"/>
    </row>
    <row r="41" spans="1:29">
      <c r="A41" s="39"/>
      <c r="B41" s="48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1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</row>
    <row r="42" spans="1:29">
      <c r="A42" s="39"/>
      <c r="B42" s="48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1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</row>
    <row r="43" spans="1:29">
      <c r="A43" s="39"/>
      <c r="B43" s="48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1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</row>
    <row r="44" spans="1:29">
      <c r="A44" s="39"/>
      <c r="B44" s="48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</row>
    <row r="45" spans="1:29">
      <c r="A45" s="39"/>
      <c r="B45" s="48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</row>
    <row r="46" spans="1:29">
      <c r="A46" s="39"/>
      <c r="B46" s="48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</row>
    <row r="47" spans="1:29">
      <c r="A47" s="39"/>
      <c r="B47" s="48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</row>
    <row r="48" spans="1:29">
      <c r="A48" s="39"/>
      <c r="B48" s="48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</row>
    <row r="49" spans="1:29">
      <c r="A49" s="39"/>
      <c r="B49" s="48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</row>
    <row r="50" spans="1:29" s="1" customFormat="1" ht="15">
      <c r="B50" s="56"/>
      <c r="C50" s="57"/>
      <c r="D50" s="83" t="s">
        <v>52</v>
      </c>
      <c r="E50" s="66"/>
      <c r="F50" s="66"/>
      <c r="G50" s="66"/>
      <c r="H50" s="84"/>
      <c r="I50" s="57"/>
      <c r="J50" s="83" t="s">
        <v>53</v>
      </c>
      <c r="K50" s="66"/>
      <c r="L50" s="66"/>
      <c r="M50" s="66"/>
      <c r="N50" s="66"/>
      <c r="O50" s="66"/>
      <c r="P50" s="84"/>
      <c r="Q50" s="57"/>
      <c r="R50" s="61"/>
    </row>
    <row r="51" spans="1:29">
      <c r="A51" s="39"/>
      <c r="B51" s="48"/>
      <c r="C51" s="52"/>
      <c r="D51" s="85"/>
      <c r="E51" s="52"/>
      <c r="F51" s="52"/>
      <c r="G51" s="52"/>
      <c r="H51" s="86"/>
      <c r="I51" s="52"/>
      <c r="J51" s="85"/>
      <c r="K51" s="52"/>
      <c r="L51" s="52"/>
      <c r="M51" s="52"/>
      <c r="N51" s="52"/>
      <c r="O51" s="52"/>
      <c r="P51" s="86"/>
      <c r="Q51" s="52"/>
      <c r="R51" s="5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</row>
    <row r="52" spans="1:29">
      <c r="A52" s="39"/>
      <c r="B52" s="48"/>
      <c r="C52" s="52"/>
      <c r="D52" s="85"/>
      <c r="E52" s="52"/>
      <c r="F52" s="52"/>
      <c r="G52" s="52"/>
      <c r="H52" s="86"/>
      <c r="I52" s="52"/>
      <c r="J52" s="85"/>
      <c r="K52" s="52"/>
      <c r="L52" s="52"/>
      <c r="M52" s="52"/>
      <c r="N52" s="52"/>
      <c r="O52" s="52"/>
      <c r="P52" s="86"/>
      <c r="Q52" s="52"/>
      <c r="R52" s="5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</row>
    <row r="53" spans="1:29">
      <c r="A53" s="39"/>
      <c r="B53" s="48"/>
      <c r="C53" s="52"/>
      <c r="D53" s="85"/>
      <c r="E53" s="52"/>
      <c r="F53" s="52"/>
      <c r="G53" s="52"/>
      <c r="H53" s="86"/>
      <c r="I53" s="52"/>
      <c r="J53" s="85"/>
      <c r="K53" s="52"/>
      <c r="L53" s="52"/>
      <c r="M53" s="52"/>
      <c r="N53" s="52"/>
      <c r="O53" s="52"/>
      <c r="P53" s="86"/>
      <c r="Q53" s="52"/>
      <c r="R53" s="5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</row>
    <row r="54" spans="1:29">
      <c r="A54" s="39"/>
      <c r="B54" s="48"/>
      <c r="C54" s="52"/>
      <c r="D54" s="85"/>
      <c r="E54" s="52"/>
      <c r="F54" s="52"/>
      <c r="G54" s="52"/>
      <c r="H54" s="86"/>
      <c r="I54" s="52"/>
      <c r="J54" s="85"/>
      <c r="K54" s="52"/>
      <c r="L54" s="52"/>
      <c r="M54" s="52"/>
      <c r="N54" s="52"/>
      <c r="O54" s="52"/>
      <c r="P54" s="86"/>
      <c r="Q54" s="52"/>
      <c r="R54" s="5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</row>
    <row r="55" spans="1:29">
      <c r="A55" s="39"/>
      <c r="B55" s="48"/>
      <c r="C55" s="52"/>
      <c r="D55" s="85"/>
      <c r="E55" s="52"/>
      <c r="F55" s="52"/>
      <c r="G55" s="52"/>
      <c r="H55" s="86"/>
      <c r="I55" s="52"/>
      <c r="J55" s="85"/>
      <c r="K55" s="52"/>
      <c r="L55" s="52"/>
      <c r="M55" s="52"/>
      <c r="N55" s="52"/>
      <c r="O55" s="52"/>
      <c r="P55" s="86"/>
      <c r="Q55" s="52"/>
      <c r="R55" s="5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</row>
    <row r="56" spans="1:29">
      <c r="A56" s="39"/>
      <c r="B56" s="48"/>
      <c r="C56" s="52"/>
      <c r="D56" s="85"/>
      <c r="E56" s="52"/>
      <c r="F56" s="52"/>
      <c r="G56" s="52"/>
      <c r="H56" s="86"/>
      <c r="I56" s="52"/>
      <c r="J56" s="85"/>
      <c r="K56" s="52"/>
      <c r="L56" s="52"/>
      <c r="M56" s="52"/>
      <c r="N56" s="52"/>
      <c r="O56" s="52"/>
      <c r="P56" s="86"/>
      <c r="Q56" s="52"/>
      <c r="R56" s="5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</row>
    <row r="57" spans="1:29">
      <c r="A57" s="39"/>
      <c r="B57" s="48"/>
      <c r="C57" s="52"/>
      <c r="D57" s="85"/>
      <c r="E57" s="52"/>
      <c r="F57" s="52"/>
      <c r="G57" s="52"/>
      <c r="H57" s="86"/>
      <c r="I57" s="52"/>
      <c r="J57" s="85"/>
      <c r="K57" s="52"/>
      <c r="L57" s="52"/>
      <c r="M57" s="52"/>
      <c r="N57" s="52"/>
      <c r="O57" s="52"/>
      <c r="P57" s="86"/>
      <c r="Q57" s="52"/>
      <c r="R57" s="5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</row>
    <row r="58" spans="1:29">
      <c r="A58" s="39"/>
      <c r="B58" s="48"/>
      <c r="C58" s="52"/>
      <c r="D58" s="85"/>
      <c r="E58" s="52"/>
      <c r="F58" s="52"/>
      <c r="G58" s="52"/>
      <c r="H58" s="86"/>
      <c r="I58" s="52"/>
      <c r="J58" s="85"/>
      <c r="K58" s="52"/>
      <c r="L58" s="52"/>
      <c r="M58" s="52"/>
      <c r="N58" s="52"/>
      <c r="O58" s="52"/>
      <c r="P58" s="86"/>
      <c r="Q58" s="52"/>
      <c r="R58" s="5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</row>
    <row r="59" spans="1:29" s="1" customFormat="1" ht="15">
      <c r="B59" s="56"/>
      <c r="C59" s="57"/>
      <c r="D59" s="87" t="s">
        <v>54</v>
      </c>
      <c r="E59" s="88"/>
      <c r="F59" s="88"/>
      <c r="G59" s="89" t="s">
        <v>55</v>
      </c>
      <c r="H59" s="90"/>
      <c r="I59" s="57"/>
      <c r="J59" s="87" t="s">
        <v>54</v>
      </c>
      <c r="K59" s="88"/>
      <c r="L59" s="88"/>
      <c r="M59" s="88"/>
      <c r="N59" s="89" t="s">
        <v>55</v>
      </c>
      <c r="O59" s="88"/>
      <c r="P59" s="90"/>
      <c r="Q59" s="57"/>
      <c r="R59" s="61"/>
    </row>
    <row r="60" spans="1:29">
      <c r="A60" s="39"/>
      <c r="B60" s="48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1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</row>
    <row r="61" spans="1:29" s="1" customFormat="1" ht="15">
      <c r="B61" s="56"/>
      <c r="C61" s="57"/>
      <c r="D61" s="83" t="s">
        <v>56</v>
      </c>
      <c r="E61" s="66"/>
      <c r="F61" s="66"/>
      <c r="G61" s="66"/>
      <c r="H61" s="84"/>
      <c r="I61" s="57"/>
      <c r="J61" s="83" t="s">
        <v>57</v>
      </c>
      <c r="K61" s="66"/>
      <c r="L61" s="66"/>
      <c r="M61" s="66"/>
      <c r="N61" s="66"/>
      <c r="O61" s="66"/>
      <c r="P61" s="84"/>
      <c r="Q61" s="57"/>
      <c r="R61" s="61"/>
    </row>
    <row r="62" spans="1:29">
      <c r="A62" s="39"/>
      <c r="B62" s="48"/>
      <c r="C62" s="52"/>
      <c r="D62" s="85"/>
      <c r="E62" s="52"/>
      <c r="F62" s="52"/>
      <c r="G62" s="52"/>
      <c r="H62" s="86"/>
      <c r="I62" s="52"/>
      <c r="J62" s="85"/>
      <c r="K62" s="52"/>
      <c r="L62" s="52"/>
      <c r="M62" s="52"/>
      <c r="N62" s="52"/>
      <c r="O62" s="52"/>
      <c r="P62" s="86"/>
      <c r="Q62" s="52"/>
      <c r="R62" s="51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</row>
    <row r="63" spans="1:29">
      <c r="A63" s="39"/>
      <c r="B63" s="48"/>
      <c r="C63" s="52"/>
      <c r="D63" s="85"/>
      <c r="E63" s="52"/>
      <c r="F63" s="52"/>
      <c r="G63" s="52"/>
      <c r="H63" s="86"/>
      <c r="I63" s="52"/>
      <c r="J63" s="85"/>
      <c r="K63" s="52"/>
      <c r="L63" s="52"/>
      <c r="M63" s="52"/>
      <c r="N63" s="52"/>
      <c r="O63" s="52"/>
      <c r="P63" s="86"/>
      <c r="Q63" s="52"/>
      <c r="R63" s="51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</row>
    <row r="64" spans="1:29">
      <c r="A64" s="39"/>
      <c r="B64" s="48"/>
      <c r="C64" s="52"/>
      <c r="D64" s="85"/>
      <c r="E64" s="52"/>
      <c r="F64" s="52"/>
      <c r="G64" s="52"/>
      <c r="H64" s="86"/>
      <c r="I64" s="52"/>
      <c r="J64" s="85"/>
      <c r="K64" s="52"/>
      <c r="L64" s="52"/>
      <c r="M64" s="52"/>
      <c r="N64" s="52"/>
      <c r="O64" s="52"/>
      <c r="P64" s="86"/>
      <c r="Q64" s="52"/>
      <c r="R64" s="51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9">
      <c r="A65" s="39"/>
      <c r="B65" s="48"/>
      <c r="C65" s="52"/>
      <c r="D65" s="85"/>
      <c r="E65" s="52"/>
      <c r="F65" s="52"/>
      <c r="G65" s="52"/>
      <c r="H65" s="86"/>
      <c r="I65" s="52"/>
      <c r="J65" s="85"/>
      <c r="K65" s="52"/>
      <c r="L65" s="52"/>
      <c r="M65" s="52"/>
      <c r="N65" s="52"/>
      <c r="O65" s="52"/>
      <c r="P65" s="86"/>
      <c r="Q65" s="52"/>
      <c r="R65" s="51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</row>
    <row r="66" spans="1:29">
      <c r="A66" s="39"/>
      <c r="B66" s="48"/>
      <c r="C66" s="52"/>
      <c r="D66" s="85"/>
      <c r="E66" s="52"/>
      <c r="F66" s="52"/>
      <c r="G66" s="52"/>
      <c r="H66" s="86"/>
      <c r="I66" s="52"/>
      <c r="J66" s="85"/>
      <c r="K66" s="52"/>
      <c r="L66" s="52"/>
      <c r="M66" s="52"/>
      <c r="N66" s="52"/>
      <c r="O66" s="52"/>
      <c r="P66" s="86"/>
      <c r="Q66" s="52"/>
      <c r="R66" s="51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</row>
    <row r="67" spans="1:29">
      <c r="A67" s="39"/>
      <c r="B67" s="48"/>
      <c r="C67" s="52"/>
      <c r="D67" s="85"/>
      <c r="E67" s="52"/>
      <c r="F67" s="52"/>
      <c r="G67" s="52"/>
      <c r="H67" s="86"/>
      <c r="I67" s="52"/>
      <c r="J67" s="85"/>
      <c r="K67" s="52"/>
      <c r="L67" s="52"/>
      <c r="M67" s="52"/>
      <c r="N67" s="52"/>
      <c r="O67" s="52"/>
      <c r="P67" s="86"/>
      <c r="Q67" s="52"/>
      <c r="R67" s="5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</row>
    <row r="68" spans="1:29">
      <c r="A68" s="39"/>
      <c r="B68" s="48"/>
      <c r="C68" s="52"/>
      <c r="D68" s="85"/>
      <c r="E68" s="52"/>
      <c r="F68" s="52"/>
      <c r="G68" s="52"/>
      <c r="H68" s="86"/>
      <c r="I68" s="52"/>
      <c r="J68" s="85"/>
      <c r="K68" s="52"/>
      <c r="L68" s="52"/>
      <c r="M68" s="52"/>
      <c r="N68" s="52"/>
      <c r="O68" s="52"/>
      <c r="P68" s="86"/>
      <c r="Q68" s="52"/>
      <c r="R68" s="5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</row>
    <row r="69" spans="1:29">
      <c r="A69" s="39"/>
      <c r="B69" s="48"/>
      <c r="C69" s="52"/>
      <c r="D69" s="85"/>
      <c r="E69" s="52"/>
      <c r="F69" s="52"/>
      <c r="G69" s="52"/>
      <c r="H69" s="86"/>
      <c r="I69" s="52"/>
      <c r="J69" s="85"/>
      <c r="K69" s="52"/>
      <c r="L69" s="52"/>
      <c r="M69" s="52"/>
      <c r="N69" s="52"/>
      <c r="O69" s="52"/>
      <c r="P69" s="86"/>
      <c r="Q69" s="52"/>
      <c r="R69" s="51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</row>
    <row r="70" spans="1:29" s="1" customFormat="1" ht="15">
      <c r="B70" s="56"/>
      <c r="C70" s="57"/>
      <c r="D70" s="87" t="s">
        <v>54</v>
      </c>
      <c r="E70" s="88"/>
      <c r="F70" s="88"/>
      <c r="G70" s="89" t="s">
        <v>55</v>
      </c>
      <c r="H70" s="90"/>
      <c r="I70" s="57"/>
      <c r="J70" s="87" t="s">
        <v>54</v>
      </c>
      <c r="K70" s="88"/>
      <c r="L70" s="88"/>
      <c r="M70" s="88"/>
      <c r="N70" s="89" t="s">
        <v>55</v>
      </c>
      <c r="O70" s="88"/>
      <c r="P70" s="90"/>
      <c r="Q70" s="57"/>
      <c r="R70" s="61"/>
    </row>
    <row r="71" spans="1:29" s="1" customFormat="1" ht="14.45" customHeight="1">
      <c r="B71" s="91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3"/>
    </row>
    <row r="72" spans="1:29">
      <c r="A72" s="39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</row>
    <row r="73" spans="1:29">
      <c r="A73" s="39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</row>
    <row r="74" spans="1:29">
      <c r="A74" s="39"/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</row>
    <row r="75" spans="1:29" s="1" customFormat="1" ht="6.95" customHeight="1">
      <c r="B75" s="95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7"/>
    </row>
    <row r="76" spans="1:29" s="1" customFormat="1" ht="36.950000000000003" customHeight="1">
      <c r="B76" s="56"/>
      <c r="C76" s="49" t="s">
        <v>108</v>
      </c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61"/>
    </row>
    <row r="77" spans="1:29" s="1" customFormat="1" ht="6.95" customHeight="1"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61"/>
    </row>
    <row r="78" spans="1:29" s="1" customFormat="1" ht="30" customHeight="1">
      <c r="B78" s="56"/>
      <c r="C78" s="53" t="s">
        <v>17</v>
      </c>
      <c r="D78" s="57"/>
      <c r="E78" s="57"/>
      <c r="F78" s="54" t="str">
        <f>F6</f>
        <v>SIMU+ FSS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7"/>
      <c r="R78" s="61"/>
    </row>
    <row r="79" spans="1:29" s="1" customFormat="1" ht="36.950000000000003" customHeight="1">
      <c r="B79" s="56"/>
      <c r="C79" s="98" t="s">
        <v>104</v>
      </c>
      <c r="D79" s="57"/>
      <c r="E79" s="57"/>
      <c r="F79" s="99" t="str">
        <f>F7</f>
        <v>03 - 5.36</v>
      </c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57"/>
      <c r="R79" s="61"/>
    </row>
    <row r="80" spans="1:29" s="1" customFormat="1" ht="6.95" customHeight="1">
      <c r="B80" s="56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61"/>
    </row>
    <row r="81" spans="2:47" s="1" customFormat="1" ht="18" customHeight="1">
      <c r="B81" s="56"/>
      <c r="C81" s="53" t="s">
        <v>23</v>
      </c>
      <c r="D81" s="57"/>
      <c r="E81" s="57"/>
      <c r="F81" s="62" t="str">
        <f>F9</f>
        <v>Brno</v>
      </c>
      <c r="G81" s="57"/>
      <c r="H81" s="57"/>
      <c r="I81" s="57"/>
      <c r="J81" s="57"/>
      <c r="K81" s="53" t="s">
        <v>25</v>
      </c>
      <c r="L81" s="57"/>
      <c r="M81" s="63" t="str">
        <f>IF(O9="","",O9)</f>
        <v/>
      </c>
      <c r="N81" s="63"/>
      <c r="O81" s="63"/>
      <c r="P81" s="63"/>
      <c r="Q81" s="57"/>
      <c r="R81" s="61"/>
    </row>
    <row r="82" spans="2:47" s="1" customFormat="1" ht="6.95" customHeight="1">
      <c r="B82" s="56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61"/>
    </row>
    <row r="83" spans="2:47" s="1" customFormat="1" ht="15">
      <c r="B83" s="56"/>
      <c r="C83" s="53" t="s">
        <v>29</v>
      </c>
      <c r="D83" s="57"/>
      <c r="E83" s="57"/>
      <c r="F83" s="62" t="str">
        <f>E12</f>
        <v>Masarykova univerzita</v>
      </c>
      <c r="G83" s="57"/>
      <c r="H83" s="57"/>
      <c r="I83" s="57"/>
      <c r="J83" s="57"/>
      <c r="K83" s="53" t="s">
        <v>34</v>
      </c>
      <c r="L83" s="57"/>
      <c r="M83" s="64" t="str">
        <f>E18</f>
        <v>Ing. Tomáš Blažek</v>
      </c>
      <c r="N83" s="64"/>
      <c r="O83" s="64"/>
      <c r="P83" s="64"/>
      <c r="Q83" s="64"/>
      <c r="R83" s="61"/>
    </row>
    <row r="84" spans="2:47" s="1" customFormat="1" ht="14.45" customHeight="1">
      <c r="B84" s="56"/>
      <c r="C84" s="53" t="s">
        <v>33</v>
      </c>
      <c r="D84" s="57"/>
      <c r="E84" s="57"/>
      <c r="F84" s="62" t="str">
        <f>IF(E15="","",E15)</f>
        <v/>
      </c>
      <c r="G84" s="57"/>
      <c r="H84" s="57"/>
      <c r="I84" s="57"/>
      <c r="J84" s="57"/>
      <c r="K84" s="53" t="s">
        <v>37</v>
      </c>
      <c r="L84" s="57"/>
      <c r="M84" s="64" t="str">
        <f>E21</f>
        <v>Ing. Tomáš Blažek</v>
      </c>
      <c r="N84" s="64"/>
      <c r="O84" s="64"/>
      <c r="P84" s="64"/>
      <c r="Q84" s="64"/>
      <c r="R84" s="61"/>
    </row>
    <row r="85" spans="2:47" s="1" customFormat="1" ht="10.35" customHeight="1"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61"/>
    </row>
    <row r="86" spans="2:47" s="1" customFormat="1" ht="29.25" customHeight="1">
      <c r="B86" s="56"/>
      <c r="C86" s="100" t="s">
        <v>109</v>
      </c>
      <c r="D86" s="101"/>
      <c r="E86" s="101"/>
      <c r="F86" s="101"/>
      <c r="G86" s="101"/>
      <c r="H86" s="76"/>
      <c r="I86" s="76"/>
      <c r="J86" s="76"/>
      <c r="K86" s="76"/>
      <c r="L86" s="76"/>
      <c r="M86" s="76"/>
      <c r="N86" s="100" t="s">
        <v>110</v>
      </c>
      <c r="O86" s="101"/>
      <c r="P86" s="101"/>
      <c r="Q86" s="101"/>
      <c r="R86" s="61"/>
    </row>
    <row r="87" spans="2:47" s="1" customFormat="1" ht="10.35" customHeight="1">
      <c r="B87" s="56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61"/>
    </row>
    <row r="88" spans="2:47" s="1" customFormat="1" ht="29.25" customHeight="1">
      <c r="B88" s="56"/>
      <c r="C88" s="102" t="s">
        <v>111</v>
      </c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103">
        <f>N118</f>
        <v>0</v>
      </c>
      <c r="O88" s="104"/>
      <c r="P88" s="104"/>
      <c r="Q88" s="104"/>
      <c r="R88" s="61"/>
      <c r="AU88" s="11" t="s">
        <v>112</v>
      </c>
    </row>
    <row r="89" spans="2:47" s="2" customFormat="1" ht="24.95" customHeight="1">
      <c r="B89" s="105"/>
      <c r="C89" s="106"/>
      <c r="D89" s="107" t="s">
        <v>113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08">
        <f>N119</f>
        <v>0</v>
      </c>
      <c r="O89" s="109"/>
      <c r="P89" s="109"/>
      <c r="Q89" s="109"/>
      <c r="R89" s="110"/>
    </row>
    <row r="90" spans="2:47" s="3" customFormat="1" ht="19.899999999999999" customHeight="1">
      <c r="B90" s="111"/>
      <c r="C90" s="112"/>
      <c r="D90" s="113" t="s">
        <v>114</v>
      </c>
      <c r="E90" s="112"/>
      <c r="F90" s="112"/>
      <c r="G90" s="112"/>
      <c r="H90" s="112"/>
      <c r="I90" s="112"/>
      <c r="J90" s="112"/>
      <c r="K90" s="112"/>
      <c r="L90" s="112"/>
      <c r="M90" s="112"/>
      <c r="N90" s="114">
        <f>N120</f>
        <v>0</v>
      </c>
      <c r="O90" s="115"/>
      <c r="P90" s="115"/>
      <c r="Q90" s="115"/>
      <c r="R90" s="116"/>
    </row>
    <row r="91" spans="2:47" s="2" customFormat="1" ht="24.95" customHeight="1">
      <c r="B91" s="105"/>
      <c r="C91" s="106"/>
      <c r="D91" s="107" t="s">
        <v>115</v>
      </c>
      <c r="E91" s="106"/>
      <c r="F91" s="106"/>
      <c r="G91" s="106"/>
      <c r="H91" s="106"/>
      <c r="I91" s="106"/>
      <c r="J91" s="106"/>
      <c r="K91" s="106"/>
      <c r="L91" s="106"/>
      <c r="M91" s="106"/>
      <c r="N91" s="108">
        <f>N122</f>
        <v>0</v>
      </c>
      <c r="O91" s="109"/>
      <c r="P91" s="109"/>
      <c r="Q91" s="109"/>
      <c r="R91" s="110"/>
    </row>
    <row r="92" spans="2:47" s="3" customFormat="1" ht="19.899999999999999" customHeight="1">
      <c r="B92" s="111"/>
      <c r="C92" s="112"/>
      <c r="D92" s="113" t="s">
        <v>116</v>
      </c>
      <c r="E92" s="112"/>
      <c r="F92" s="112"/>
      <c r="G92" s="112"/>
      <c r="H92" s="112"/>
      <c r="I92" s="112"/>
      <c r="J92" s="112"/>
      <c r="K92" s="112"/>
      <c r="L92" s="112"/>
      <c r="M92" s="112"/>
      <c r="N92" s="114">
        <f>N123</f>
        <v>0</v>
      </c>
      <c r="O92" s="115"/>
      <c r="P92" s="115"/>
      <c r="Q92" s="115"/>
      <c r="R92" s="116"/>
    </row>
    <row r="93" spans="2:47" s="3" customFormat="1" ht="19.899999999999999" customHeight="1">
      <c r="B93" s="111"/>
      <c r="C93" s="112"/>
      <c r="D93" s="113" t="s">
        <v>117</v>
      </c>
      <c r="E93" s="112"/>
      <c r="F93" s="112"/>
      <c r="G93" s="112"/>
      <c r="H93" s="112"/>
      <c r="I93" s="112"/>
      <c r="J93" s="112"/>
      <c r="K93" s="112"/>
      <c r="L93" s="112"/>
      <c r="M93" s="112"/>
      <c r="N93" s="114">
        <f>N141</f>
        <v>0</v>
      </c>
      <c r="O93" s="115"/>
      <c r="P93" s="115"/>
      <c r="Q93" s="115"/>
      <c r="R93" s="116"/>
    </row>
    <row r="94" spans="2:47" s="3" customFormat="1" ht="19.899999999999999" customHeight="1">
      <c r="B94" s="111"/>
      <c r="C94" s="112"/>
      <c r="D94" s="113" t="s">
        <v>118</v>
      </c>
      <c r="E94" s="112"/>
      <c r="F94" s="112"/>
      <c r="G94" s="112"/>
      <c r="H94" s="112"/>
      <c r="I94" s="112"/>
      <c r="J94" s="112"/>
      <c r="K94" s="112"/>
      <c r="L94" s="112"/>
      <c r="M94" s="112"/>
      <c r="N94" s="114">
        <f>N150</f>
        <v>0</v>
      </c>
      <c r="O94" s="115"/>
      <c r="P94" s="115"/>
      <c r="Q94" s="115"/>
      <c r="R94" s="116"/>
    </row>
    <row r="95" spans="2:47" s="3" customFormat="1" ht="19.899999999999999" customHeight="1">
      <c r="B95" s="111"/>
      <c r="C95" s="112"/>
      <c r="D95" s="113" t="s">
        <v>119</v>
      </c>
      <c r="E95" s="112"/>
      <c r="F95" s="112"/>
      <c r="G95" s="112"/>
      <c r="H95" s="112"/>
      <c r="I95" s="112"/>
      <c r="J95" s="112"/>
      <c r="K95" s="112"/>
      <c r="L95" s="112"/>
      <c r="M95" s="112"/>
      <c r="N95" s="114">
        <f>N155</f>
        <v>0</v>
      </c>
      <c r="O95" s="115"/>
      <c r="P95" s="115"/>
      <c r="Q95" s="115"/>
      <c r="R95" s="116"/>
    </row>
    <row r="96" spans="2:47" s="2" customFormat="1" ht="24.95" customHeight="1">
      <c r="B96" s="105"/>
      <c r="C96" s="106"/>
      <c r="D96" s="107" t="s">
        <v>120</v>
      </c>
      <c r="E96" s="106"/>
      <c r="F96" s="106"/>
      <c r="G96" s="106"/>
      <c r="H96" s="106"/>
      <c r="I96" s="106"/>
      <c r="J96" s="106"/>
      <c r="K96" s="106"/>
      <c r="L96" s="106"/>
      <c r="M96" s="106"/>
      <c r="N96" s="108">
        <f>N157</f>
        <v>0</v>
      </c>
      <c r="O96" s="109"/>
      <c r="P96" s="109"/>
      <c r="Q96" s="109"/>
      <c r="R96" s="110"/>
    </row>
    <row r="97" spans="1:29" s="3" customFormat="1" ht="19.899999999999999" customHeight="1">
      <c r="B97" s="111"/>
      <c r="C97" s="112"/>
      <c r="D97" s="113" t="s">
        <v>121</v>
      </c>
      <c r="E97" s="112"/>
      <c r="F97" s="112"/>
      <c r="G97" s="112"/>
      <c r="H97" s="112"/>
      <c r="I97" s="112"/>
      <c r="J97" s="112"/>
      <c r="K97" s="112"/>
      <c r="L97" s="112"/>
      <c r="M97" s="112"/>
      <c r="N97" s="114">
        <f>N158</f>
        <v>0</v>
      </c>
      <c r="O97" s="115"/>
      <c r="P97" s="115"/>
      <c r="Q97" s="115"/>
      <c r="R97" s="116"/>
    </row>
    <row r="98" spans="1:29" s="1" customFormat="1" ht="21.75" customHeight="1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61"/>
    </row>
    <row r="99" spans="1:29" s="1" customFormat="1" ht="29.25" customHeight="1">
      <c r="B99" s="56"/>
      <c r="C99" s="102" t="s">
        <v>122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104">
        <v>0</v>
      </c>
      <c r="O99" s="117"/>
      <c r="P99" s="117"/>
      <c r="Q99" s="117"/>
      <c r="R99" s="61"/>
      <c r="T99" s="19"/>
      <c r="U99" s="20" t="s">
        <v>42</v>
      </c>
    </row>
    <row r="100" spans="1:29" s="1" customFormat="1" ht="18" customHeight="1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61"/>
    </row>
    <row r="101" spans="1:29" s="1" customFormat="1" ht="29.25" customHeight="1">
      <c r="B101" s="56"/>
      <c r="C101" s="118" t="s">
        <v>96</v>
      </c>
      <c r="D101" s="76"/>
      <c r="E101" s="76"/>
      <c r="F101" s="76"/>
      <c r="G101" s="76"/>
      <c r="H101" s="76"/>
      <c r="I101" s="76"/>
      <c r="J101" s="76"/>
      <c r="K101" s="76"/>
      <c r="L101" s="119">
        <f>ROUND(SUM(N88+N99),2)</f>
        <v>0</v>
      </c>
      <c r="M101" s="119"/>
      <c r="N101" s="119"/>
      <c r="O101" s="119"/>
      <c r="P101" s="119"/>
      <c r="Q101" s="119"/>
      <c r="R101" s="61"/>
    </row>
    <row r="102" spans="1:29" s="1" customFormat="1" ht="6.95" customHeight="1">
      <c r="B102" s="91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3"/>
    </row>
    <row r="103" spans="1:29">
      <c r="A103" s="39"/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>
      <c r="A104" s="39"/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  <row r="105" spans="1:29">
      <c r="A105" s="39"/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</row>
    <row r="106" spans="1:29" s="1" customFormat="1" ht="6.95" customHeight="1">
      <c r="B106" s="95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7"/>
    </row>
    <row r="107" spans="1:29" s="1" customFormat="1" ht="36.950000000000003" customHeight="1">
      <c r="B107" s="56"/>
      <c r="C107" s="49" t="s">
        <v>123</v>
      </c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1:29" s="1" customFormat="1" ht="6.95" customHeight="1"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61"/>
    </row>
    <row r="109" spans="1:29" s="1" customFormat="1" ht="30" customHeight="1">
      <c r="B109" s="56"/>
      <c r="C109" s="53" t="s">
        <v>17</v>
      </c>
      <c r="D109" s="57"/>
      <c r="E109" s="57"/>
      <c r="F109" s="54" t="str">
        <f>F6</f>
        <v>SIMU+ FSS</v>
      </c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7"/>
      <c r="R109" s="61"/>
    </row>
    <row r="110" spans="1:29" s="1" customFormat="1" ht="36.950000000000003" customHeight="1">
      <c r="B110" s="56"/>
      <c r="C110" s="98" t="s">
        <v>104</v>
      </c>
      <c r="D110" s="57"/>
      <c r="E110" s="57"/>
      <c r="F110" s="99" t="str">
        <f>F7</f>
        <v>03 - 5.36</v>
      </c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57"/>
      <c r="R110" s="61"/>
    </row>
    <row r="111" spans="1:29" s="1" customFormat="1" ht="6.95" customHeight="1"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61"/>
    </row>
    <row r="112" spans="1:29" s="1" customFormat="1" ht="18" customHeight="1">
      <c r="B112" s="56"/>
      <c r="C112" s="53" t="s">
        <v>23</v>
      </c>
      <c r="D112" s="57"/>
      <c r="E112" s="57"/>
      <c r="F112" s="62" t="str">
        <f>F9</f>
        <v>Brno</v>
      </c>
      <c r="G112" s="57"/>
      <c r="H112" s="57"/>
      <c r="I112" s="57"/>
      <c r="J112" s="57"/>
      <c r="K112" s="53" t="s">
        <v>25</v>
      </c>
      <c r="L112" s="57"/>
      <c r="M112" s="63" t="str">
        <f>IF(O9="","",O9)</f>
        <v/>
      </c>
      <c r="N112" s="63"/>
      <c r="O112" s="63"/>
      <c r="P112" s="63"/>
      <c r="Q112" s="57"/>
      <c r="R112" s="61"/>
    </row>
    <row r="113" spans="2:65" s="1" customFormat="1" ht="6.95" customHeight="1"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61"/>
    </row>
    <row r="114" spans="2:65" s="1" customFormat="1" ht="15">
      <c r="B114" s="56"/>
      <c r="C114" s="53" t="s">
        <v>29</v>
      </c>
      <c r="D114" s="57"/>
      <c r="E114" s="57"/>
      <c r="F114" s="62" t="str">
        <f>E12</f>
        <v>Masarykova univerzita</v>
      </c>
      <c r="G114" s="57"/>
      <c r="H114" s="57"/>
      <c r="I114" s="57"/>
      <c r="J114" s="57"/>
      <c r="K114" s="53" t="s">
        <v>34</v>
      </c>
      <c r="L114" s="57"/>
      <c r="M114" s="64" t="str">
        <f>E18</f>
        <v>Ing. Tomáš Blažek</v>
      </c>
      <c r="N114" s="64"/>
      <c r="O114" s="64"/>
      <c r="P114" s="64"/>
      <c r="Q114" s="64"/>
      <c r="R114" s="61"/>
    </row>
    <row r="115" spans="2:65" s="1" customFormat="1" ht="14.45" customHeight="1">
      <c r="B115" s="56"/>
      <c r="C115" s="53" t="s">
        <v>33</v>
      </c>
      <c r="D115" s="57"/>
      <c r="E115" s="57"/>
      <c r="F115" s="62" t="str">
        <f>IF(E15="","",E15)</f>
        <v/>
      </c>
      <c r="G115" s="57"/>
      <c r="H115" s="57"/>
      <c r="I115" s="57"/>
      <c r="J115" s="57"/>
      <c r="K115" s="53" t="s">
        <v>37</v>
      </c>
      <c r="L115" s="57"/>
      <c r="M115" s="64" t="str">
        <f>E21</f>
        <v>Ing. Tomáš Blažek</v>
      </c>
      <c r="N115" s="64"/>
      <c r="O115" s="64"/>
      <c r="P115" s="64"/>
      <c r="Q115" s="64"/>
      <c r="R115" s="61"/>
    </row>
    <row r="116" spans="2:65" s="1" customFormat="1" ht="10.35" customHeight="1"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61"/>
    </row>
    <row r="117" spans="2:65" s="4" customFormat="1" ht="29.25" customHeight="1">
      <c r="B117" s="120"/>
      <c r="C117" s="121" t="s">
        <v>124</v>
      </c>
      <c r="D117" s="122" t="s">
        <v>125</v>
      </c>
      <c r="E117" s="122" t="s">
        <v>60</v>
      </c>
      <c r="F117" s="123" t="s">
        <v>126</v>
      </c>
      <c r="G117" s="123"/>
      <c r="H117" s="123"/>
      <c r="I117" s="123"/>
      <c r="J117" s="122" t="s">
        <v>127</v>
      </c>
      <c r="K117" s="122" t="s">
        <v>128</v>
      </c>
      <c r="L117" s="123" t="s">
        <v>129</v>
      </c>
      <c r="M117" s="123"/>
      <c r="N117" s="123" t="s">
        <v>110</v>
      </c>
      <c r="O117" s="123"/>
      <c r="P117" s="123"/>
      <c r="Q117" s="124"/>
      <c r="R117" s="125"/>
      <c r="T117" s="14" t="s">
        <v>130</v>
      </c>
      <c r="U117" s="15" t="s">
        <v>42</v>
      </c>
      <c r="V117" s="15" t="s">
        <v>131</v>
      </c>
      <c r="W117" s="15" t="s">
        <v>132</v>
      </c>
      <c r="X117" s="15" t="s">
        <v>133</v>
      </c>
      <c r="Y117" s="15" t="s">
        <v>134</v>
      </c>
      <c r="Z117" s="15" t="s">
        <v>135</v>
      </c>
      <c r="AA117" s="16" t="s">
        <v>136</v>
      </c>
    </row>
    <row r="118" spans="2:65" s="1" customFormat="1" ht="29.25" customHeight="1">
      <c r="B118" s="56"/>
      <c r="C118" s="126" t="s">
        <v>106</v>
      </c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127">
        <f>BK118</f>
        <v>0</v>
      </c>
      <c r="O118" s="128"/>
      <c r="P118" s="128"/>
      <c r="Q118" s="128"/>
      <c r="R118" s="61"/>
      <c r="T118" s="17"/>
      <c r="U118" s="13"/>
      <c r="V118" s="13"/>
      <c r="W118" s="21">
        <f>W119+W122+W157</f>
        <v>117.666</v>
      </c>
      <c r="X118" s="13"/>
      <c r="Y118" s="21">
        <f>Y119+Y122+Y157</f>
        <v>4.3820999999999999E-2</v>
      </c>
      <c r="Z118" s="13"/>
      <c r="AA118" s="22">
        <f>AA119+AA122+AA157</f>
        <v>0</v>
      </c>
      <c r="AT118" s="11" t="s">
        <v>77</v>
      </c>
      <c r="AU118" s="11" t="s">
        <v>112</v>
      </c>
      <c r="BK118" s="23">
        <f>BK119+BK122+BK157</f>
        <v>0</v>
      </c>
    </row>
    <row r="119" spans="2:65" s="5" customFormat="1" ht="37.35" customHeight="1">
      <c r="B119" s="129"/>
      <c r="C119" s="130"/>
      <c r="D119" s="131" t="s">
        <v>113</v>
      </c>
      <c r="E119" s="131"/>
      <c r="F119" s="131"/>
      <c r="G119" s="131"/>
      <c r="H119" s="131"/>
      <c r="I119" s="131"/>
      <c r="J119" s="131"/>
      <c r="K119" s="131"/>
      <c r="L119" s="131"/>
      <c r="M119" s="131"/>
      <c r="N119" s="132">
        <f>BK119</f>
        <v>0</v>
      </c>
      <c r="O119" s="108"/>
      <c r="P119" s="108"/>
      <c r="Q119" s="108"/>
      <c r="R119" s="133"/>
      <c r="T119" s="25"/>
      <c r="U119" s="24"/>
      <c r="V119" s="24"/>
      <c r="W119" s="26">
        <f>W120</f>
        <v>2.984</v>
      </c>
      <c r="X119" s="24"/>
      <c r="Y119" s="26">
        <f>Y120</f>
        <v>8.0000000000000007E-5</v>
      </c>
      <c r="Z119" s="24"/>
      <c r="AA119" s="27">
        <f>AA120</f>
        <v>0</v>
      </c>
      <c r="AR119" s="28" t="s">
        <v>22</v>
      </c>
      <c r="AT119" s="29" t="s">
        <v>77</v>
      </c>
      <c r="AU119" s="29" t="s">
        <v>78</v>
      </c>
      <c r="AY119" s="28" t="s">
        <v>137</v>
      </c>
      <c r="BK119" s="30">
        <f>BK120</f>
        <v>0</v>
      </c>
    </row>
    <row r="120" spans="2:65" s="5" customFormat="1" ht="19.899999999999999" customHeight="1">
      <c r="B120" s="129"/>
      <c r="C120" s="130"/>
      <c r="D120" s="134" t="s">
        <v>114</v>
      </c>
      <c r="E120" s="134"/>
      <c r="F120" s="134"/>
      <c r="G120" s="134"/>
      <c r="H120" s="134"/>
      <c r="I120" s="134"/>
      <c r="J120" s="134"/>
      <c r="K120" s="134"/>
      <c r="L120" s="134"/>
      <c r="M120" s="134"/>
      <c r="N120" s="135">
        <f>BK120</f>
        <v>0</v>
      </c>
      <c r="O120" s="136"/>
      <c r="P120" s="136"/>
      <c r="Q120" s="136"/>
      <c r="R120" s="133"/>
      <c r="T120" s="25"/>
      <c r="U120" s="24"/>
      <c r="V120" s="24"/>
      <c r="W120" s="26">
        <f>W121</f>
        <v>2.984</v>
      </c>
      <c r="X120" s="24"/>
      <c r="Y120" s="26">
        <f>Y121</f>
        <v>8.0000000000000007E-5</v>
      </c>
      <c r="Z120" s="24"/>
      <c r="AA120" s="27">
        <f>AA121</f>
        <v>0</v>
      </c>
      <c r="AR120" s="28" t="s">
        <v>22</v>
      </c>
      <c r="AT120" s="29" t="s">
        <v>77</v>
      </c>
      <c r="AU120" s="29" t="s">
        <v>22</v>
      </c>
      <c r="AY120" s="28" t="s">
        <v>137</v>
      </c>
      <c r="BK120" s="30">
        <f>BK121</f>
        <v>0</v>
      </c>
    </row>
    <row r="121" spans="2:65" s="1" customFormat="1" ht="38.25" customHeight="1">
      <c r="B121" s="56"/>
      <c r="C121" s="137" t="s">
        <v>22</v>
      </c>
      <c r="D121" s="137" t="s">
        <v>138</v>
      </c>
      <c r="E121" s="138" t="s">
        <v>139</v>
      </c>
      <c r="F121" s="139" t="s">
        <v>344</v>
      </c>
      <c r="G121" s="139"/>
      <c r="H121" s="139"/>
      <c r="I121" s="139"/>
      <c r="J121" s="140" t="s">
        <v>141</v>
      </c>
      <c r="K121" s="141">
        <v>8</v>
      </c>
      <c r="L121" s="194"/>
      <c r="M121" s="194"/>
      <c r="N121" s="142">
        <f>ROUND(L121*K121,2)</f>
        <v>0</v>
      </c>
      <c r="O121" s="142"/>
      <c r="P121" s="142"/>
      <c r="Q121" s="142"/>
      <c r="R121" s="61"/>
      <c r="T121" s="31" t="s">
        <v>5</v>
      </c>
      <c r="U121" s="12" t="s">
        <v>43</v>
      </c>
      <c r="V121" s="32">
        <v>0.373</v>
      </c>
      <c r="W121" s="32">
        <f>V121*K121</f>
        <v>2.984</v>
      </c>
      <c r="X121" s="32">
        <v>1.0000000000000001E-5</v>
      </c>
      <c r="Y121" s="32">
        <f>X121*K121</f>
        <v>8.0000000000000007E-5</v>
      </c>
      <c r="Z121" s="32">
        <v>0</v>
      </c>
      <c r="AA121" s="33">
        <f>Z121*K121</f>
        <v>0</v>
      </c>
      <c r="AR121" s="11" t="s">
        <v>142</v>
      </c>
      <c r="AT121" s="11" t="s">
        <v>138</v>
      </c>
      <c r="AU121" s="11" t="s">
        <v>102</v>
      </c>
      <c r="AY121" s="11" t="s">
        <v>137</v>
      </c>
      <c r="BE121" s="34">
        <f>IF(U121="základní",N121,0)</f>
        <v>0</v>
      </c>
      <c r="BF121" s="34">
        <f>IF(U121="snížená",N121,0)</f>
        <v>0</v>
      </c>
      <c r="BG121" s="34">
        <f>IF(U121="zákl. přenesená",N121,0)</f>
        <v>0</v>
      </c>
      <c r="BH121" s="34">
        <f>IF(U121="sníž. přenesená",N121,0)</f>
        <v>0</v>
      </c>
      <c r="BI121" s="34">
        <f>IF(U121="nulová",N121,0)</f>
        <v>0</v>
      </c>
      <c r="BJ121" s="11" t="s">
        <v>22</v>
      </c>
      <c r="BK121" s="34">
        <f>ROUND(L121*K121,2)</f>
        <v>0</v>
      </c>
      <c r="BL121" s="11" t="s">
        <v>142</v>
      </c>
      <c r="BM121" s="11" t="s">
        <v>398</v>
      </c>
    </row>
    <row r="122" spans="2:65" s="5" customFormat="1" ht="37.35" customHeight="1">
      <c r="B122" s="129"/>
      <c r="C122" s="130"/>
      <c r="D122" s="131" t="s">
        <v>115</v>
      </c>
      <c r="E122" s="131"/>
      <c r="F122" s="131"/>
      <c r="G122" s="131"/>
      <c r="H122" s="131"/>
      <c r="I122" s="131"/>
      <c r="J122" s="131"/>
      <c r="K122" s="131"/>
      <c r="L122" s="131"/>
      <c r="M122" s="131"/>
      <c r="N122" s="143">
        <f>BK122</f>
        <v>0</v>
      </c>
      <c r="O122" s="144"/>
      <c r="P122" s="144"/>
      <c r="Q122" s="144"/>
      <c r="R122" s="133"/>
      <c r="T122" s="25"/>
      <c r="U122" s="24"/>
      <c r="V122" s="24"/>
      <c r="W122" s="26">
        <f>W123+W141+W150+W155</f>
        <v>114.682</v>
      </c>
      <c r="X122" s="24"/>
      <c r="Y122" s="26">
        <f>Y123+Y141+Y150+Y155</f>
        <v>4.3741000000000002E-2</v>
      </c>
      <c r="Z122" s="24"/>
      <c r="AA122" s="27">
        <f>AA123+AA141+AA150+AA155</f>
        <v>0</v>
      </c>
      <c r="AR122" s="28" t="s">
        <v>144</v>
      </c>
      <c r="AT122" s="29" t="s">
        <v>77</v>
      </c>
      <c r="AU122" s="29" t="s">
        <v>78</v>
      </c>
      <c r="AY122" s="28" t="s">
        <v>137</v>
      </c>
      <c r="BK122" s="30">
        <f>BK123+BK141+BK150+BK155</f>
        <v>0</v>
      </c>
    </row>
    <row r="123" spans="2:65" s="5" customFormat="1" ht="19.899999999999999" customHeight="1">
      <c r="B123" s="129"/>
      <c r="C123" s="130"/>
      <c r="D123" s="134" t="s">
        <v>116</v>
      </c>
      <c r="E123" s="134"/>
      <c r="F123" s="134"/>
      <c r="G123" s="134"/>
      <c r="H123" s="134"/>
      <c r="I123" s="134"/>
      <c r="J123" s="134"/>
      <c r="K123" s="134"/>
      <c r="L123" s="134"/>
      <c r="M123" s="134"/>
      <c r="N123" s="135">
        <f>BK123</f>
        <v>0</v>
      </c>
      <c r="O123" s="136"/>
      <c r="P123" s="136"/>
      <c r="Q123" s="136"/>
      <c r="R123" s="133"/>
      <c r="T123" s="25"/>
      <c r="U123" s="24"/>
      <c r="V123" s="24"/>
      <c r="W123" s="26">
        <f>SUM(W124:W140)</f>
        <v>56.39500000000001</v>
      </c>
      <c r="X123" s="24"/>
      <c r="Y123" s="26">
        <f>SUM(Y124:Y140)</f>
        <v>4.3741000000000002E-2</v>
      </c>
      <c r="Z123" s="24"/>
      <c r="AA123" s="27">
        <f>SUM(AA124:AA140)</f>
        <v>0</v>
      </c>
      <c r="AR123" s="28" t="s">
        <v>144</v>
      </c>
      <c r="AT123" s="29" t="s">
        <v>77</v>
      </c>
      <c r="AU123" s="29" t="s">
        <v>22</v>
      </c>
      <c r="AY123" s="28" t="s">
        <v>137</v>
      </c>
      <c r="BK123" s="30">
        <f>SUM(BK124:BK140)</f>
        <v>0</v>
      </c>
    </row>
    <row r="124" spans="2:65" s="1" customFormat="1" ht="25.5" customHeight="1">
      <c r="B124" s="56"/>
      <c r="C124" s="137" t="s">
        <v>102</v>
      </c>
      <c r="D124" s="137" t="s">
        <v>138</v>
      </c>
      <c r="E124" s="138" t="s">
        <v>145</v>
      </c>
      <c r="F124" s="139" t="s">
        <v>146</v>
      </c>
      <c r="G124" s="139"/>
      <c r="H124" s="139"/>
      <c r="I124" s="139"/>
      <c r="J124" s="140" t="s">
        <v>141</v>
      </c>
      <c r="K124" s="141">
        <v>60</v>
      </c>
      <c r="L124" s="194"/>
      <c r="M124" s="194"/>
      <c r="N124" s="142">
        <f t="shared" ref="N124:N140" si="0">ROUND(L124*K124,2)</f>
        <v>0</v>
      </c>
      <c r="O124" s="142"/>
      <c r="P124" s="142"/>
      <c r="Q124" s="142"/>
      <c r="R124" s="61"/>
      <c r="T124" s="31" t="s">
        <v>5</v>
      </c>
      <c r="U124" s="12" t="s">
        <v>43</v>
      </c>
      <c r="V124" s="32">
        <v>8.2000000000000003E-2</v>
      </c>
      <c r="W124" s="32">
        <f t="shared" ref="W124:W140" si="1">V124*K124</f>
        <v>4.92</v>
      </c>
      <c r="X124" s="32">
        <v>0</v>
      </c>
      <c r="Y124" s="32">
        <f t="shared" ref="Y124:Y140" si="2">X124*K124</f>
        <v>0</v>
      </c>
      <c r="Z124" s="32">
        <v>0</v>
      </c>
      <c r="AA124" s="33">
        <f t="shared" ref="AA124:AA140" si="3">Z124*K124</f>
        <v>0</v>
      </c>
      <c r="AR124" s="11" t="s">
        <v>147</v>
      </c>
      <c r="AT124" s="11" t="s">
        <v>138</v>
      </c>
      <c r="AU124" s="11" t="s">
        <v>102</v>
      </c>
      <c r="AY124" s="11" t="s">
        <v>137</v>
      </c>
      <c r="BE124" s="34">
        <f t="shared" ref="BE124:BE140" si="4">IF(U124="základní",N124,0)</f>
        <v>0</v>
      </c>
      <c r="BF124" s="34">
        <f t="shared" ref="BF124:BF140" si="5">IF(U124="snížená",N124,0)</f>
        <v>0</v>
      </c>
      <c r="BG124" s="34">
        <f t="shared" ref="BG124:BG140" si="6">IF(U124="zákl. přenesená",N124,0)</f>
        <v>0</v>
      </c>
      <c r="BH124" s="34">
        <f t="shared" ref="BH124:BH140" si="7">IF(U124="sníž. přenesená",N124,0)</f>
        <v>0</v>
      </c>
      <c r="BI124" s="34">
        <f t="shared" ref="BI124:BI140" si="8">IF(U124="nulová",N124,0)</f>
        <v>0</v>
      </c>
      <c r="BJ124" s="11" t="s">
        <v>22</v>
      </c>
      <c r="BK124" s="34">
        <f t="shared" ref="BK124:BK140" si="9">ROUND(L124*K124,2)</f>
        <v>0</v>
      </c>
      <c r="BL124" s="11" t="s">
        <v>147</v>
      </c>
      <c r="BM124" s="11" t="s">
        <v>399</v>
      </c>
    </row>
    <row r="125" spans="2:65" s="1" customFormat="1" ht="25.5" customHeight="1">
      <c r="B125" s="56"/>
      <c r="C125" s="145" t="s">
        <v>144</v>
      </c>
      <c r="D125" s="145" t="s">
        <v>149</v>
      </c>
      <c r="E125" s="146" t="s">
        <v>150</v>
      </c>
      <c r="F125" s="147" t="s">
        <v>151</v>
      </c>
      <c r="G125" s="147"/>
      <c r="H125" s="147"/>
      <c r="I125" s="147"/>
      <c r="J125" s="148" t="s">
        <v>141</v>
      </c>
      <c r="K125" s="149">
        <v>60</v>
      </c>
      <c r="L125" s="195"/>
      <c r="M125" s="195"/>
      <c r="N125" s="150">
        <f t="shared" si="0"/>
        <v>0</v>
      </c>
      <c r="O125" s="142"/>
      <c r="P125" s="142"/>
      <c r="Q125" s="142"/>
      <c r="R125" s="61"/>
      <c r="T125" s="31" t="s">
        <v>5</v>
      </c>
      <c r="U125" s="12" t="s">
        <v>43</v>
      </c>
      <c r="V125" s="32">
        <v>0</v>
      </c>
      <c r="W125" s="32">
        <f t="shared" si="1"/>
        <v>0</v>
      </c>
      <c r="X125" s="32">
        <v>6.9999999999999994E-5</v>
      </c>
      <c r="Y125" s="32">
        <f t="shared" si="2"/>
        <v>4.1999999999999997E-3</v>
      </c>
      <c r="Z125" s="32">
        <v>0</v>
      </c>
      <c r="AA125" s="33">
        <f t="shared" si="3"/>
        <v>0</v>
      </c>
      <c r="AR125" s="11" t="s">
        <v>152</v>
      </c>
      <c r="AT125" s="11" t="s">
        <v>149</v>
      </c>
      <c r="AU125" s="11" t="s">
        <v>102</v>
      </c>
      <c r="AY125" s="11" t="s">
        <v>137</v>
      </c>
      <c r="BE125" s="34">
        <f t="shared" si="4"/>
        <v>0</v>
      </c>
      <c r="BF125" s="34">
        <f t="shared" si="5"/>
        <v>0</v>
      </c>
      <c r="BG125" s="34">
        <f t="shared" si="6"/>
        <v>0</v>
      </c>
      <c r="BH125" s="34">
        <f t="shared" si="7"/>
        <v>0</v>
      </c>
      <c r="BI125" s="34">
        <f t="shared" si="8"/>
        <v>0</v>
      </c>
      <c r="BJ125" s="11" t="s">
        <v>22</v>
      </c>
      <c r="BK125" s="34">
        <f t="shared" si="9"/>
        <v>0</v>
      </c>
      <c r="BL125" s="11" t="s">
        <v>152</v>
      </c>
      <c r="BM125" s="11" t="s">
        <v>400</v>
      </c>
    </row>
    <row r="126" spans="2:65" s="1" customFormat="1" ht="25.5" customHeight="1">
      <c r="B126" s="56"/>
      <c r="C126" s="137" t="s">
        <v>142</v>
      </c>
      <c r="D126" s="137" t="s">
        <v>138</v>
      </c>
      <c r="E126" s="138" t="s">
        <v>154</v>
      </c>
      <c r="F126" s="139" t="s">
        <v>155</v>
      </c>
      <c r="G126" s="139"/>
      <c r="H126" s="139"/>
      <c r="I126" s="139"/>
      <c r="J126" s="140" t="s">
        <v>156</v>
      </c>
      <c r="K126" s="141">
        <v>2</v>
      </c>
      <c r="L126" s="194"/>
      <c r="M126" s="194"/>
      <c r="N126" s="142">
        <f t="shared" si="0"/>
        <v>0</v>
      </c>
      <c r="O126" s="142"/>
      <c r="P126" s="142"/>
      <c r="Q126" s="142"/>
      <c r="R126" s="61"/>
      <c r="T126" s="31" t="s">
        <v>5</v>
      </c>
      <c r="U126" s="12" t="s">
        <v>43</v>
      </c>
      <c r="V126" s="32">
        <v>0.122</v>
      </c>
      <c r="W126" s="32">
        <f t="shared" si="1"/>
        <v>0.24399999999999999</v>
      </c>
      <c r="X126" s="32">
        <v>0</v>
      </c>
      <c r="Y126" s="32">
        <f t="shared" si="2"/>
        <v>0</v>
      </c>
      <c r="Z126" s="32">
        <v>0</v>
      </c>
      <c r="AA126" s="33">
        <f t="shared" si="3"/>
        <v>0</v>
      </c>
      <c r="AR126" s="11" t="s">
        <v>147</v>
      </c>
      <c r="AT126" s="11" t="s">
        <v>138</v>
      </c>
      <c r="AU126" s="11" t="s">
        <v>102</v>
      </c>
      <c r="AY126" s="11" t="s">
        <v>137</v>
      </c>
      <c r="BE126" s="34">
        <f t="shared" si="4"/>
        <v>0</v>
      </c>
      <c r="BF126" s="34">
        <f t="shared" si="5"/>
        <v>0</v>
      </c>
      <c r="BG126" s="34">
        <f t="shared" si="6"/>
        <v>0</v>
      </c>
      <c r="BH126" s="34">
        <f t="shared" si="7"/>
        <v>0</v>
      </c>
      <c r="BI126" s="34">
        <f t="shared" si="8"/>
        <v>0</v>
      </c>
      <c r="BJ126" s="11" t="s">
        <v>22</v>
      </c>
      <c r="BK126" s="34">
        <f t="shared" si="9"/>
        <v>0</v>
      </c>
      <c r="BL126" s="11" t="s">
        <v>147</v>
      </c>
      <c r="BM126" s="11" t="s">
        <v>401</v>
      </c>
    </row>
    <row r="127" spans="2:65" s="1" customFormat="1" ht="16.5" customHeight="1">
      <c r="B127" s="56"/>
      <c r="C127" s="145" t="s">
        <v>158</v>
      </c>
      <c r="D127" s="145" t="s">
        <v>149</v>
      </c>
      <c r="E127" s="146" t="s">
        <v>159</v>
      </c>
      <c r="F127" s="147" t="s">
        <v>160</v>
      </c>
      <c r="G127" s="147"/>
      <c r="H127" s="147"/>
      <c r="I127" s="147"/>
      <c r="J127" s="148" t="s">
        <v>156</v>
      </c>
      <c r="K127" s="149">
        <v>2</v>
      </c>
      <c r="L127" s="195"/>
      <c r="M127" s="195"/>
      <c r="N127" s="150">
        <f t="shared" si="0"/>
        <v>0</v>
      </c>
      <c r="O127" s="142"/>
      <c r="P127" s="142"/>
      <c r="Q127" s="142"/>
      <c r="R127" s="61"/>
      <c r="T127" s="31" t="s">
        <v>5</v>
      </c>
      <c r="U127" s="12" t="s">
        <v>43</v>
      </c>
      <c r="V127" s="32">
        <v>0</v>
      </c>
      <c r="W127" s="32">
        <f t="shared" si="1"/>
        <v>0</v>
      </c>
      <c r="X127" s="32">
        <v>2.8E-5</v>
      </c>
      <c r="Y127" s="32">
        <f t="shared" si="2"/>
        <v>5.5999999999999999E-5</v>
      </c>
      <c r="Z127" s="32">
        <v>0</v>
      </c>
      <c r="AA127" s="33">
        <f t="shared" si="3"/>
        <v>0</v>
      </c>
      <c r="AR127" s="11" t="s">
        <v>152</v>
      </c>
      <c r="AT127" s="11" t="s">
        <v>149</v>
      </c>
      <c r="AU127" s="11" t="s">
        <v>102</v>
      </c>
      <c r="AY127" s="11" t="s">
        <v>137</v>
      </c>
      <c r="BE127" s="34">
        <f t="shared" si="4"/>
        <v>0</v>
      </c>
      <c r="BF127" s="34">
        <f t="shared" si="5"/>
        <v>0</v>
      </c>
      <c r="BG127" s="34">
        <f t="shared" si="6"/>
        <v>0</v>
      </c>
      <c r="BH127" s="34">
        <f t="shared" si="7"/>
        <v>0</v>
      </c>
      <c r="BI127" s="34">
        <f t="shared" si="8"/>
        <v>0</v>
      </c>
      <c r="BJ127" s="11" t="s">
        <v>22</v>
      </c>
      <c r="BK127" s="34">
        <f t="shared" si="9"/>
        <v>0</v>
      </c>
      <c r="BL127" s="11" t="s">
        <v>152</v>
      </c>
      <c r="BM127" s="11" t="s">
        <v>402</v>
      </c>
    </row>
    <row r="128" spans="2:65" s="1" customFormat="1" ht="25.5" customHeight="1">
      <c r="B128" s="56"/>
      <c r="C128" s="137" t="s">
        <v>162</v>
      </c>
      <c r="D128" s="137" t="s">
        <v>138</v>
      </c>
      <c r="E128" s="138" t="s">
        <v>163</v>
      </c>
      <c r="F128" s="139" t="s">
        <v>164</v>
      </c>
      <c r="G128" s="139"/>
      <c r="H128" s="139"/>
      <c r="I128" s="139"/>
      <c r="J128" s="140" t="s">
        <v>156</v>
      </c>
      <c r="K128" s="141">
        <v>56</v>
      </c>
      <c r="L128" s="194"/>
      <c r="M128" s="194"/>
      <c r="N128" s="142">
        <f t="shared" si="0"/>
        <v>0</v>
      </c>
      <c r="O128" s="142"/>
      <c r="P128" s="142"/>
      <c r="Q128" s="142"/>
      <c r="R128" s="61"/>
      <c r="T128" s="31" t="s">
        <v>5</v>
      </c>
      <c r="U128" s="12" t="s">
        <v>43</v>
      </c>
      <c r="V128" s="32">
        <v>0.42</v>
      </c>
      <c r="W128" s="32">
        <f t="shared" si="1"/>
        <v>23.52</v>
      </c>
      <c r="X128" s="32">
        <v>0</v>
      </c>
      <c r="Y128" s="32">
        <f t="shared" si="2"/>
        <v>0</v>
      </c>
      <c r="Z128" s="32">
        <v>0</v>
      </c>
      <c r="AA128" s="33">
        <f t="shared" si="3"/>
        <v>0</v>
      </c>
      <c r="AR128" s="11" t="s">
        <v>147</v>
      </c>
      <c r="AT128" s="11" t="s">
        <v>138</v>
      </c>
      <c r="AU128" s="11" t="s">
        <v>102</v>
      </c>
      <c r="AY128" s="11" t="s">
        <v>137</v>
      </c>
      <c r="BE128" s="34">
        <f t="shared" si="4"/>
        <v>0</v>
      </c>
      <c r="BF128" s="34">
        <f t="shared" si="5"/>
        <v>0</v>
      </c>
      <c r="BG128" s="34">
        <f t="shared" si="6"/>
        <v>0</v>
      </c>
      <c r="BH128" s="34">
        <f t="shared" si="7"/>
        <v>0</v>
      </c>
      <c r="BI128" s="34">
        <f t="shared" si="8"/>
        <v>0</v>
      </c>
      <c r="BJ128" s="11" t="s">
        <v>22</v>
      </c>
      <c r="BK128" s="34">
        <f t="shared" si="9"/>
        <v>0</v>
      </c>
      <c r="BL128" s="11" t="s">
        <v>147</v>
      </c>
      <c r="BM128" s="11" t="s">
        <v>403</v>
      </c>
    </row>
    <row r="129" spans="2:65" s="1" customFormat="1" ht="25.5" customHeight="1">
      <c r="B129" s="56"/>
      <c r="C129" s="145" t="s">
        <v>166</v>
      </c>
      <c r="D129" s="145" t="s">
        <v>149</v>
      </c>
      <c r="E129" s="146" t="s">
        <v>167</v>
      </c>
      <c r="F129" s="147" t="s">
        <v>351</v>
      </c>
      <c r="G129" s="147"/>
      <c r="H129" s="147"/>
      <c r="I129" s="147"/>
      <c r="J129" s="148" t="s">
        <v>156</v>
      </c>
      <c r="K129" s="149">
        <v>2</v>
      </c>
      <c r="L129" s="195"/>
      <c r="M129" s="195"/>
      <c r="N129" s="150">
        <f t="shared" si="0"/>
        <v>0</v>
      </c>
      <c r="O129" s="142"/>
      <c r="P129" s="142"/>
      <c r="Q129" s="142"/>
      <c r="R129" s="61"/>
      <c r="T129" s="31" t="s">
        <v>5</v>
      </c>
      <c r="U129" s="12" t="s">
        <v>43</v>
      </c>
      <c r="V129" s="32">
        <v>0</v>
      </c>
      <c r="W129" s="32">
        <f t="shared" si="1"/>
        <v>0</v>
      </c>
      <c r="X129" s="32">
        <v>6.0000000000000002E-5</v>
      </c>
      <c r="Y129" s="32">
        <f t="shared" si="2"/>
        <v>1.2E-4</v>
      </c>
      <c r="Z129" s="32">
        <v>0</v>
      </c>
      <c r="AA129" s="33">
        <f t="shared" si="3"/>
        <v>0</v>
      </c>
      <c r="AR129" s="11" t="s">
        <v>152</v>
      </c>
      <c r="AT129" s="11" t="s">
        <v>149</v>
      </c>
      <c r="AU129" s="11" t="s">
        <v>102</v>
      </c>
      <c r="AY129" s="11" t="s">
        <v>137</v>
      </c>
      <c r="BE129" s="34">
        <f t="shared" si="4"/>
        <v>0</v>
      </c>
      <c r="BF129" s="34">
        <f t="shared" si="5"/>
        <v>0</v>
      </c>
      <c r="BG129" s="34">
        <f t="shared" si="6"/>
        <v>0</v>
      </c>
      <c r="BH129" s="34">
        <f t="shared" si="7"/>
        <v>0</v>
      </c>
      <c r="BI129" s="34">
        <f t="shared" si="8"/>
        <v>0</v>
      </c>
      <c r="BJ129" s="11" t="s">
        <v>22</v>
      </c>
      <c r="BK129" s="34">
        <f t="shared" si="9"/>
        <v>0</v>
      </c>
      <c r="BL129" s="11" t="s">
        <v>152</v>
      </c>
      <c r="BM129" s="11" t="s">
        <v>404</v>
      </c>
    </row>
    <row r="130" spans="2:65" s="1" customFormat="1" ht="16.5" customHeight="1">
      <c r="B130" s="56"/>
      <c r="C130" s="145" t="s">
        <v>170</v>
      </c>
      <c r="D130" s="145" t="s">
        <v>149</v>
      </c>
      <c r="E130" s="146" t="s">
        <v>367</v>
      </c>
      <c r="F130" s="147" t="s">
        <v>368</v>
      </c>
      <c r="G130" s="147"/>
      <c r="H130" s="147"/>
      <c r="I130" s="147"/>
      <c r="J130" s="148" t="s">
        <v>141</v>
      </c>
      <c r="K130" s="149">
        <v>16</v>
      </c>
      <c r="L130" s="195"/>
      <c r="M130" s="195"/>
      <c r="N130" s="150">
        <f t="shared" si="0"/>
        <v>0</v>
      </c>
      <c r="O130" s="142"/>
      <c r="P130" s="142"/>
      <c r="Q130" s="142"/>
      <c r="R130" s="61"/>
      <c r="T130" s="31" t="s">
        <v>5</v>
      </c>
      <c r="U130" s="12" t="s">
        <v>43</v>
      </c>
      <c r="V130" s="32">
        <v>0</v>
      </c>
      <c r="W130" s="32">
        <f t="shared" si="1"/>
        <v>0</v>
      </c>
      <c r="X130" s="32">
        <v>0</v>
      </c>
      <c r="Y130" s="32">
        <f t="shared" si="2"/>
        <v>0</v>
      </c>
      <c r="Z130" s="32">
        <v>0</v>
      </c>
      <c r="AA130" s="33">
        <f t="shared" si="3"/>
        <v>0</v>
      </c>
      <c r="AR130" s="11" t="s">
        <v>369</v>
      </c>
      <c r="AT130" s="11" t="s">
        <v>149</v>
      </c>
      <c r="AU130" s="11" t="s">
        <v>102</v>
      </c>
      <c r="AY130" s="11" t="s">
        <v>137</v>
      </c>
      <c r="BE130" s="34">
        <f t="shared" si="4"/>
        <v>0</v>
      </c>
      <c r="BF130" s="34">
        <f t="shared" si="5"/>
        <v>0</v>
      </c>
      <c r="BG130" s="34">
        <f t="shared" si="6"/>
        <v>0</v>
      </c>
      <c r="BH130" s="34">
        <f t="shared" si="7"/>
        <v>0</v>
      </c>
      <c r="BI130" s="34">
        <f t="shared" si="8"/>
        <v>0</v>
      </c>
      <c r="BJ130" s="11" t="s">
        <v>22</v>
      </c>
      <c r="BK130" s="34">
        <f t="shared" si="9"/>
        <v>0</v>
      </c>
      <c r="BL130" s="11" t="s">
        <v>147</v>
      </c>
      <c r="BM130" s="11" t="s">
        <v>405</v>
      </c>
    </row>
    <row r="131" spans="2:65" s="1" customFormat="1" ht="25.5" customHeight="1">
      <c r="B131" s="56"/>
      <c r="C131" s="145" t="s">
        <v>174</v>
      </c>
      <c r="D131" s="145" t="s">
        <v>149</v>
      </c>
      <c r="E131" s="146" t="s">
        <v>171</v>
      </c>
      <c r="F131" s="147" t="s">
        <v>172</v>
      </c>
      <c r="G131" s="147"/>
      <c r="H131" s="147"/>
      <c r="I131" s="147"/>
      <c r="J131" s="148" t="s">
        <v>156</v>
      </c>
      <c r="K131" s="149">
        <v>49</v>
      </c>
      <c r="L131" s="195"/>
      <c r="M131" s="195"/>
      <c r="N131" s="150">
        <f t="shared" si="0"/>
        <v>0</v>
      </c>
      <c r="O131" s="142"/>
      <c r="P131" s="142"/>
      <c r="Q131" s="142"/>
      <c r="R131" s="61"/>
      <c r="T131" s="31" t="s">
        <v>5</v>
      </c>
      <c r="U131" s="12" t="s">
        <v>43</v>
      </c>
      <c r="V131" s="32">
        <v>0</v>
      </c>
      <c r="W131" s="32">
        <f t="shared" si="1"/>
        <v>0</v>
      </c>
      <c r="X131" s="32">
        <v>6.0000000000000002E-5</v>
      </c>
      <c r="Y131" s="32">
        <f t="shared" si="2"/>
        <v>2.9399999999999999E-3</v>
      </c>
      <c r="Z131" s="32">
        <v>0</v>
      </c>
      <c r="AA131" s="33">
        <f t="shared" si="3"/>
        <v>0</v>
      </c>
      <c r="AR131" s="11" t="s">
        <v>152</v>
      </c>
      <c r="AT131" s="11" t="s">
        <v>149</v>
      </c>
      <c r="AU131" s="11" t="s">
        <v>102</v>
      </c>
      <c r="AY131" s="11" t="s">
        <v>137</v>
      </c>
      <c r="BE131" s="34">
        <f t="shared" si="4"/>
        <v>0</v>
      </c>
      <c r="BF131" s="34">
        <f t="shared" si="5"/>
        <v>0</v>
      </c>
      <c r="BG131" s="34">
        <f t="shared" si="6"/>
        <v>0</v>
      </c>
      <c r="BH131" s="34">
        <f t="shared" si="7"/>
        <v>0</v>
      </c>
      <c r="BI131" s="34">
        <f t="shared" si="8"/>
        <v>0</v>
      </c>
      <c r="BJ131" s="11" t="s">
        <v>22</v>
      </c>
      <c r="BK131" s="34">
        <f t="shared" si="9"/>
        <v>0</v>
      </c>
      <c r="BL131" s="11" t="s">
        <v>152</v>
      </c>
      <c r="BM131" s="11" t="s">
        <v>406</v>
      </c>
    </row>
    <row r="132" spans="2:65" s="1" customFormat="1" ht="25.5" customHeight="1">
      <c r="B132" s="56"/>
      <c r="C132" s="145" t="s">
        <v>27</v>
      </c>
      <c r="D132" s="145" t="s">
        <v>149</v>
      </c>
      <c r="E132" s="146" t="s">
        <v>175</v>
      </c>
      <c r="F132" s="147" t="s">
        <v>407</v>
      </c>
      <c r="G132" s="147"/>
      <c r="H132" s="147"/>
      <c r="I132" s="147"/>
      <c r="J132" s="148" t="s">
        <v>156</v>
      </c>
      <c r="K132" s="149">
        <v>9</v>
      </c>
      <c r="L132" s="195"/>
      <c r="M132" s="195"/>
      <c r="N132" s="150">
        <f t="shared" si="0"/>
        <v>0</v>
      </c>
      <c r="O132" s="142"/>
      <c r="P132" s="142"/>
      <c r="Q132" s="142"/>
      <c r="R132" s="61"/>
      <c r="T132" s="31" t="s">
        <v>5</v>
      </c>
      <c r="U132" s="12" t="s">
        <v>43</v>
      </c>
      <c r="V132" s="32">
        <v>0</v>
      </c>
      <c r="W132" s="32">
        <f t="shared" si="1"/>
        <v>0</v>
      </c>
      <c r="X132" s="32">
        <v>6.0000000000000002E-5</v>
      </c>
      <c r="Y132" s="32">
        <f t="shared" si="2"/>
        <v>5.4000000000000001E-4</v>
      </c>
      <c r="Z132" s="32">
        <v>0</v>
      </c>
      <c r="AA132" s="33">
        <f t="shared" si="3"/>
        <v>0</v>
      </c>
      <c r="AR132" s="11" t="s">
        <v>152</v>
      </c>
      <c r="AT132" s="11" t="s">
        <v>149</v>
      </c>
      <c r="AU132" s="11" t="s">
        <v>102</v>
      </c>
      <c r="AY132" s="11" t="s">
        <v>137</v>
      </c>
      <c r="BE132" s="34">
        <f t="shared" si="4"/>
        <v>0</v>
      </c>
      <c r="BF132" s="34">
        <f t="shared" si="5"/>
        <v>0</v>
      </c>
      <c r="BG132" s="34">
        <f t="shared" si="6"/>
        <v>0</v>
      </c>
      <c r="BH132" s="34">
        <f t="shared" si="7"/>
        <v>0</v>
      </c>
      <c r="BI132" s="34">
        <f t="shared" si="8"/>
        <v>0</v>
      </c>
      <c r="BJ132" s="11" t="s">
        <v>22</v>
      </c>
      <c r="BK132" s="34">
        <f t="shared" si="9"/>
        <v>0</v>
      </c>
      <c r="BL132" s="11" t="s">
        <v>152</v>
      </c>
      <c r="BM132" s="11" t="s">
        <v>408</v>
      </c>
    </row>
    <row r="133" spans="2:65" s="1" customFormat="1" ht="38.25" customHeight="1">
      <c r="B133" s="56"/>
      <c r="C133" s="137" t="s">
        <v>181</v>
      </c>
      <c r="D133" s="137" t="s">
        <v>138</v>
      </c>
      <c r="E133" s="138" t="s">
        <v>186</v>
      </c>
      <c r="F133" s="139" t="s">
        <v>187</v>
      </c>
      <c r="G133" s="139"/>
      <c r="H133" s="139"/>
      <c r="I133" s="139"/>
      <c r="J133" s="140" t="s">
        <v>156</v>
      </c>
      <c r="K133" s="141">
        <v>96</v>
      </c>
      <c r="L133" s="194"/>
      <c r="M133" s="194"/>
      <c r="N133" s="142">
        <f t="shared" si="0"/>
        <v>0</v>
      </c>
      <c r="O133" s="142"/>
      <c r="P133" s="142"/>
      <c r="Q133" s="142"/>
      <c r="R133" s="61"/>
      <c r="T133" s="31" t="s">
        <v>5</v>
      </c>
      <c r="U133" s="12" t="s">
        <v>43</v>
      </c>
      <c r="V133" s="32">
        <v>5.0999999999999997E-2</v>
      </c>
      <c r="W133" s="32">
        <f t="shared" si="1"/>
        <v>4.8959999999999999</v>
      </c>
      <c r="X133" s="32">
        <v>0</v>
      </c>
      <c r="Y133" s="32">
        <f t="shared" si="2"/>
        <v>0</v>
      </c>
      <c r="Z133" s="32">
        <v>0</v>
      </c>
      <c r="AA133" s="33">
        <f t="shared" si="3"/>
        <v>0</v>
      </c>
      <c r="AR133" s="11" t="s">
        <v>147</v>
      </c>
      <c r="AT133" s="11" t="s">
        <v>138</v>
      </c>
      <c r="AU133" s="11" t="s">
        <v>102</v>
      </c>
      <c r="AY133" s="11" t="s">
        <v>137</v>
      </c>
      <c r="BE133" s="34">
        <f t="shared" si="4"/>
        <v>0</v>
      </c>
      <c r="BF133" s="34">
        <f t="shared" si="5"/>
        <v>0</v>
      </c>
      <c r="BG133" s="34">
        <f t="shared" si="6"/>
        <v>0</v>
      </c>
      <c r="BH133" s="34">
        <f t="shared" si="7"/>
        <v>0</v>
      </c>
      <c r="BI133" s="34">
        <f t="shared" si="8"/>
        <v>0</v>
      </c>
      <c r="BJ133" s="11" t="s">
        <v>22</v>
      </c>
      <c r="BK133" s="34">
        <f t="shared" si="9"/>
        <v>0</v>
      </c>
      <c r="BL133" s="11" t="s">
        <v>147</v>
      </c>
      <c r="BM133" s="11" t="s">
        <v>409</v>
      </c>
    </row>
    <row r="134" spans="2:65" s="1" customFormat="1" ht="16.5" customHeight="1">
      <c r="B134" s="56"/>
      <c r="C134" s="137" t="s">
        <v>185</v>
      </c>
      <c r="D134" s="137" t="s">
        <v>138</v>
      </c>
      <c r="E134" s="138" t="s">
        <v>371</v>
      </c>
      <c r="F134" s="139" t="s">
        <v>410</v>
      </c>
      <c r="G134" s="139"/>
      <c r="H134" s="139"/>
      <c r="I134" s="139"/>
      <c r="J134" s="140" t="s">
        <v>284</v>
      </c>
      <c r="K134" s="141">
        <v>1</v>
      </c>
      <c r="L134" s="194"/>
      <c r="M134" s="194"/>
      <c r="N134" s="142">
        <f t="shared" si="0"/>
        <v>0</v>
      </c>
      <c r="O134" s="142"/>
      <c r="P134" s="142"/>
      <c r="Q134" s="142"/>
      <c r="R134" s="61"/>
      <c r="T134" s="31" t="s">
        <v>5</v>
      </c>
      <c r="U134" s="12" t="s">
        <v>43</v>
      </c>
      <c r="V134" s="32">
        <v>0.86499999999999999</v>
      </c>
      <c r="W134" s="32">
        <f t="shared" si="1"/>
        <v>0.86499999999999999</v>
      </c>
      <c r="X134" s="32">
        <v>0</v>
      </c>
      <c r="Y134" s="32">
        <f t="shared" si="2"/>
        <v>0</v>
      </c>
      <c r="Z134" s="32">
        <v>0</v>
      </c>
      <c r="AA134" s="33">
        <f t="shared" si="3"/>
        <v>0</v>
      </c>
      <c r="AR134" s="11" t="s">
        <v>147</v>
      </c>
      <c r="AT134" s="11" t="s">
        <v>138</v>
      </c>
      <c r="AU134" s="11" t="s">
        <v>102</v>
      </c>
      <c r="AY134" s="11" t="s">
        <v>137</v>
      </c>
      <c r="BE134" s="34">
        <f t="shared" si="4"/>
        <v>0</v>
      </c>
      <c r="BF134" s="34">
        <f t="shared" si="5"/>
        <v>0</v>
      </c>
      <c r="BG134" s="34">
        <f t="shared" si="6"/>
        <v>0</v>
      </c>
      <c r="BH134" s="34">
        <f t="shared" si="7"/>
        <v>0</v>
      </c>
      <c r="BI134" s="34">
        <f t="shared" si="8"/>
        <v>0</v>
      </c>
      <c r="BJ134" s="11" t="s">
        <v>22</v>
      </c>
      <c r="BK134" s="34">
        <f t="shared" si="9"/>
        <v>0</v>
      </c>
      <c r="BL134" s="11" t="s">
        <v>147</v>
      </c>
      <c r="BM134" s="11" t="s">
        <v>411</v>
      </c>
    </row>
    <row r="135" spans="2:65" s="1" customFormat="1" ht="25.5" customHeight="1">
      <c r="B135" s="56"/>
      <c r="C135" s="145" t="s">
        <v>189</v>
      </c>
      <c r="D135" s="145" t="s">
        <v>149</v>
      </c>
      <c r="E135" s="146" t="s">
        <v>374</v>
      </c>
      <c r="F135" s="147" t="s">
        <v>412</v>
      </c>
      <c r="G135" s="147"/>
      <c r="H135" s="147"/>
      <c r="I135" s="147"/>
      <c r="J135" s="148" t="s">
        <v>284</v>
      </c>
      <c r="K135" s="149">
        <v>1</v>
      </c>
      <c r="L135" s="195"/>
      <c r="M135" s="195"/>
      <c r="N135" s="150">
        <f t="shared" si="0"/>
        <v>0</v>
      </c>
      <c r="O135" s="142"/>
      <c r="P135" s="142"/>
      <c r="Q135" s="142"/>
      <c r="R135" s="61"/>
      <c r="T135" s="31" t="s">
        <v>5</v>
      </c>
      <c r="U135" s="12" t="s">
        <v>43</v>
      </c>
      <c r="V135" s="32">
        <v>0</v>
      </c>
      <c r="W135" s="32">
        <f t="shared" si="1"/>
        <v>0</v>
      </c>
      <c r="X135" s="32">
        <v>8.0000000000000002E-3</v>
      </c>
      <c r="Y135" s="32">
        <f t="shared" si="2"/>
        <v>8.0000000000000002E-3</v>
      </c>
      <c r="Z135" s="32">
        <v>0</v>
      </c>
      <c r="AA135" s="33">
        <f t="shared" si="3"/>
        <v>0</v>
      </c>
      <c r="AR135" s="11" t="s">
        <v>152</v>
      </c>
      <c r="AT135" s="11" t="s">
        <v>149</v>
      </c>
      <c r="AU135" s="11" t="s">
        <v>102</v>
      </c>
      <c r="AY135" s="11" t="s">
        <v>137</v>
      </c>
      <c r="BE135" s="34">
        <f t="shared" si="4"/>
        <v>0</v>
      </c>
      <c r="BF135" s="34">
        <f t="shared" si="5"/>
        <v>0</v>
      </c>
      <c r="BG135" s="34">
        <f t="shared" si="6"/>
        <v>0</v>
      </c>
      <c r="BH135" s="34">
        <f t="shared" si="7"/>
        <v>0</v>
      </c>
      <c r="BI135" s="34">
        <f t="shared" si="8"/>
        <v>0</v>
      </c>
      <c r="BJ135" s="11" t="s">
        <v>22</v>
      </c>
      <c r="BK135" s="34">
        <f t="shared" si="9"/>
        <v>0</v>
      </c>
      <c r="BL135" s="11" t="s">
        <v>152</v>
      </c>
      <c r="BM135" s="11" t="s">
        <v>413</v>
      </c>
    </row>
    <row r="136" spans="2:65" s="1" customFormat="1" ht="38.25" customHeight="1">
      <c r="B136" s="56"/>
      <c r="C136" s="137" t="s">
        <v>193</v>
      </c>
      <c r="D136" s="137" t="s">
        <v>138</v>
      </c>
      <c r="E136" s="138" t="s">
        <v>244</v>
      </c>
      <c r="F136" s="139" t="s">
        <v>245</v>
      </c>
      <c r="G136" s="139"/>
      <c r="H136" s="139"/>
      <c r="I136" s="139"/>
      <c r="J136" s="140" t="s">
        <v>141</v>
      </c>
      <c r="K136" s="141">
        <v>55</v>
      </c>
      <c r="L136" s="194"/>
      <c r="M136" s="194"/>
      <c r="N136" s="142">
        <f t="shared" si="0"/>
        <v>0</v>
      </c>
      <c r="O136" s="142"/>
      <c r="P136" s="142"/>
      <c r="Q136" s="142"/>
      <c r="R136" s="61"/>
      <c r="T136" s="31" t="s">
        <v>5</v>
      </c>
      <c r="U136" s="12" t="s">
        <v>43</v>
      </c>
      <c r="V136" s="32">
        <v>6.8000000000000005E-2</v>
      </c>
      <c r="W136" s="32">
        <f t="shared" si="1"/>
        <v>3.74</v>
      </c>
      <c r="X136" s="32">
        <v>0</v>
      </c>
      <c r="Y136" s="32">
        <f t="shared" si="2"/>
        <v>0</v>
      </c>
      <c r="Z136" s="32">
        <v>0</v>
      </c>
      <c r="AA136" s="33">
        <f t="shared" si="3"/>
        <v>0</v>
      </c>
      <c r="AR136" s="11" t="s">
        <v>147</v>
      </c>
      <c r="AT136" s="11" t="s">
        <v>138</v>
      </c>
      <c r="AU136" s="11" t="s">
        <v>102</v>
      </c>
      <c r="AY136" s="11" t="s">
        <v>137</v>
      </c>
      <c r="BE136" s="34">
        <f t="shared" si="4"/>
        <v>0</v>
      </c>
      <c r="BF136" s="34">
        <f t="shared" si="5"/>
        <v>0</v>
      </c>
      <c r="BG136" s="34">
        <f t="shared" si="6"/>
        <v>0</v>
      </c>
      <c r="BH136" s="34">
        <f t="shared" si="7"/>
        <v>0</v>
      </c>
      <c r="BI136" s="34">
        <f t="shared" si="8"/>
        <v>0</v>
      </c>
      <c r="BJ136" s="11" t="s">
        <v>22</v>
      </c>
      <c r="BK136" s="34">
        <f t="shared" si="9"/>
        <v>0</v>
      </c>
      <c r="BL136" s="11" t="s">
        <v>147</v>
      </c>
      <c r="BM136" s="11" t="s">
        <v>414</v>
      </c>
    </row>
    <row r="137" spans="2:65" s="1" customFormat="1" ht="25.5" customHeight="1">
      <c r="B137" s="56"/>
      <c r="C137" s="145" t="s">
        <v>11</v>
      </c>
      <c r="D137" s="145" t="s">
        <v>149</v>
      </c>
      <c r="E137" s="146" t="s">
        <v>248</v>
      </c>
      <c r="F137" s="147" t="s">
        <v>249</v>
      </c>
      <c r="G137" s="147"/>
      <c r="H137" s="147"/>
      <c r="I137" s="147"/>
      <c r="J137" s="148" t="s">
        <v>141</v>
      </c>
      <c r="K137" s="149">
        <v>55</v>
      </c>
      <c r="L137" s="195"/>
      <c r="M137" s="195"/>
      <c r="N137" s="150">
        <f t="shared" si="0"/>
        <v>0</v>
      </c>
      <c r="O137" s="142"/>
      <c r="P137" s="142"/>
      <c r="Q137" s="142"/>
      <c r="R137" s="61"/>
      <c r="T137" s="31" t="s">
        <v>5</v>
      </c>
      <c r="U137" s="12" t="s">
        <v>43</v>
      </c>
      <c r="V137" s="32">
        <v>0</v>
      </c>
      <c r="W137" s="32">
        <f t="shared" si="1"/>
        <v>0</v>
      </c>
      <c r="X137" s="32">
        <v>1.17E-4</v>
      </c>
      <c r="Y137" s="32">
        <f t="shared" si="2"/>
        <v>6.4349999999999997E-3</v>
      </c>
      <c r="Z137" s="32">
        <v>0</v>
      </c>
      <c r="AA137" s="33">
        <f t="shared" si="3"/>
        <v>0</v>
      </c>
      <c r="AR137" s="11" t="s">
        <v>152</v>
      </c>
      <c r="AT137" s="11" t="s">
        <v>149</v>
      </c>
      <c r="AU137" s="11" t="s">
        <v>102</v>
      </c>
      <c r="AY137" s="11" t="s">
        <v>137</v>
      </c>
      <c r="BE137" s="34">
        <f t="shared" si="4"/>
        <v>0</v>
      </c>
      <c r="BF137" s="34">
        <f t="shared" si="5"/>
        <v>0</v>
      </c>
      <c r="BG137" s="34">
        <f t="shared" si="6"/>
        <v>0</v>
      </c>
      <c r="BH137" s="34">
        <f t="shared" si="7"/>
        <v>0</v>
      </c>
      <c r="BI137" s="34">
        <f t="shared" si="8"/>
        <v>0</v>
      </c>
      <c r="BJ137" s="11" t="s">
        <v>22</v>
      </c>
      <c r="BK137" s="34">
        <f t="shared" si="9"/>
        <v>0</v>
      </c>
      <c r="BL137" s="11" t="s">
        <v>152</v>
      </c>
      <c r="BM137" s="11" t="s">
        <v>415</v>
      </c>
    </row>
    <row r="138" spans="2:65" s="1" customFormat="1" ht="38.25" customHeight="1">
      <c r="B138" s="56"/>
      <c r="C138" s="137" t="s">
        <v>200</v>
      </c>
      <c r="D138" s="137" t="s">
        <v>138</v>
      </c>
      <c r="E138" s="138" t="s">
        <v>252</v>
      </c>
      <c r="F138" s="139" t="s">
        <v>253</v>
      </c>
      <c r="G138" s="139"/>
      <c r="H138" s="139"/>
      <c r="I138" s="139"/>
      <c r="J138" s="140" t="s">
        <v>141</v>
      </c>
      <c r="K138" s="141">
        <v>195</v>
      </c>
      <c r="L138" s="194"/>
      <c r="M138" s="194"/>
      <c r="N138" s="142">
        <f t="shared" si="0"/>
        <v>0</v>
      </c>
      <c r="O138" s="142"/>
      <c r="P138" s="142"/>
      <c r="Q138" s="142"/>
      <c r="R138" s="61"/>
      <c r="T138" s="31" t="s">
        <v>5</v>
      </c>
      <c r="U138" s="12" t="s">
        <v>43</v>
      </c>
      <c r="V138" s="32">
        <v>6.8000000000000005E-2</v>
      </c>
      <c r="W138" s="32">
        <f t="shared" si="1"/>
        <v>13.260000000000002</v>
      </c>
      <c r="X138" s="32">
        <v>0</v>
      </c>
      <c r="Y138" s="32">
        <f t="shared" si="2"/>
        <v>0</v>
      </c>
      <c r="Z138" s="32">
        <v>0</v>
      </c>
      <c r="AA138" s="33">
        <f t="shared" si="3"/>
        <v>0</v>
      </c>
      <c r="AR138" s="11" t="s">
        <v>147</v>
      </c>
      <c r="AT138" s="11" t="s">
        <v>138</v>
      </c>
      <c r="AU138" s="11" t="s">
        <v>102</v>
      </c>
      <c r="AY138" s="11" t="s">
        <v>137</v>
      </c>
      <c r="BE138" s="34">
        <f t="shared" si="4"/>
        <v>0</v>
      </c>
      <c r="BF138" s="34">
        <f t="shared" si="5"/>
        <v>0</v>
      </c>
      <c r="BG138" s="34">
        <f t="shared" si="6"/>
        <v>0</v>
      </c>
      <c r="BH138" s="34">
        <f t="shared" si="7"/>
        <v>0</v>
      </c>
      <c r="BI138" s="34">
        <f t="shared" si="8"/>
        <v>0</v>
      </c>
      <c r="BJ138" s="11" t="s">
        <v>22</v>
      </c>
      <c r="BK138" s="34">
        <f t="shared" si="9"/>
        <v>0</v>
      </c>
      <c r="BL138" s="11" t="s">
        <v>147</v>
      </c>
      <c r="BM138" s="11" t="s">
        <v>416</v>
      </c>
    </row>
    <row r="139" spans="2:65" s="1" customFormat="1" ht="25.5" customHeight="1">
      <c r="B139" s="56"/>
      <c r="C139" s="145" t="s">
        <v>204</v>
      </c>
      <c r="D139" s="145" t="s">
        <v>149</v>
      </c>
      <c r="E139" s="146" t="s">
        <v>256</v>
      </c>
      <c r="F139" s="147" t="s">
        <v>257</v>
      </c>
      <c r="G139" s="147"/>
      <c r="H139" s="147"/>
      <c r="I139" s="147"/>
      <c r="J139" s="148" t="s">
        <v>141</v>
      </c>
      <c r="K139" s="149">
        <v>195</v>
      </c>
      <c r="L139" s="195"/>
      <c r="M139" s="195"/>
      <c r="N139" s="150">
        <f t="shared" si="0"/>
        <v>0</v>
      </c>
      <c r="O139" s="142"/>
      <c r="P139" s="142"/>
      <c r="Q139" s="142"/>
      <c r="R139" s="61"/>
      <c r="T139" s="31" t="s">
        <v>5</v>
      </c>
      <c r="U139" s="12" t="s">
        <v>43</v>
      </c>
      <c r="V139" s="32">
        <v>0</v>
      </c>
      <c r="W139" s="32">
        <f t="shared" si="1"/>
        <v>0</v>
      </c>
      <c r="X139" s="32">
        <v>1.1E-4</v>
      </c>
      <c r="Y139" s="32">
        <f t="shared" si="2"/>
        <v>2.145E-2</v>
      </c>
      <c r="Z139" s="32">
        <v>0</v>
      </c>
      <c r="AA139" s="33">
        <f t="shared" si="3"/>
        <v>0</v>
      </c>
      <c r="AR139" s="11" t="s">
        <v>152</v>
      </c>
      <c r="AT139" s="11" t="s">
        <v>149</v>
      </c>
      <c r="AU139" s="11" t="s">
        <v>102</v>
      </c>
      <c r="AY139" s="11" t="s">
        <v>137</v>
      </c>
      <c r="BE139" s="34">
        <f t="shared" si="4"/>
        <v>0</v>
      </c>
      <c r="BF139" s="34">
        <f t="shared" si="5"/>
        <v>0</v>
      </c>
      <c r="BG139" s="34">
        <f t="shared" si="6"/>
        <v>0</v>
      </c>
      <c r="BH139" s="34">
        <f t="shared" si="7"/>
        <v>0</v>
      </c>
      <c r="BI139" s="34">
        <f t="shared" si="8"/>
        <v>0</v>
      </c>
      <c r="BJ139" s="11" t="s">
        <v>22</v>
      </c>
      <c r="BK139" s="34">
        <f t="shared" si="9"/>
        <v>0</v>
      </c>
      <c r="BL139" s="11" t="s">
        <v>152</v>
      </c>
      <c r="BM139" s="11" t="s">
        <v>417</v>
      </c>
    </row>
    <row r="140" spans="2:65" s="1" customFormat="1" ht="38.25" customHeight="1">
      <c r="B140" s="56"/>
      <c r="C140" s="137" t="s">
        <v>208</v>
      </c>
      <c r="D140" s="137" t="s">
        <v>138</v>
      </c>
      <c r="E140" s="138" t="s">
        <v>274</v>
      </c>
      <c r="F140" s="139" t="s">
        <v>275</v>
      </c>
      <c r="G140" s="139"/>
      <c r="H140" s="139"/>
      <c r="I140" s="139"/>
      <c r="J140" s="140" t="s">
        <v>141</v>
      </c>
      <c r="K140" s="141">
        <v>225</v>
      </c>
      <c r="L140" s="194"/>
      <c r="M140" s="194"/>
      <c r="N140" s="142">
        <f t="shared" si="0"/>
        <v>0</v>
      </c>
      <c r="O140" s="142"/>
      <c r="P140" s="142"/>
      <c r="Q140" s="142"/>
      <c r="R140" s="61"/>
      <c r="T140" s="31" t="s">
        <v>5</v>
      </c>
      <c r="U140" s="12" t="s">
        <v>43</v>
      </c>
      <c r="V140" s="32">
        <v>2.1999999999999999E-2</v>
      </c>
      <c r="W140" s="32">
        <f t="shared" si="1"/>
        <v>4.9499999999999993</v>
      </c>
      <c r="X140" s="32">
        <v>0</v>
      </c>
      <c r="Y140" s="32">
        <f t="shared" si="2"/>
        <v>0</v>
      </c>
      <c r="Z140" s="32">
        <v>0</v>
      </c>
      <c r="AA140" s="33">
        <f t="shared" si="3"/>
        <v>0</v>
      </c>
      <c r="AR140" s="11" t="s">
        <v>147</v>
      </c>
      <c r="AT140" s="11" t="s">
        <v>138</v>
      </c>
      <c r="AU140" s="11" t="s">
        <v>102</v>
      </c>
      <c r="AY140" s="11" t="s">
        <v>137</v>
      </c>
      <c r="BE140" s="34">
        <f t="shared" si="4"/>
        <v>0</v>
      </c>
      <c r="BF140" s="34">
        <f t="shared" si="5"/>
        <v>0</v>
      </c>
      <c r="BG140" s="34">
        <f t="shared" si="6"/>
        <v>0</v>
      </c>
      <c r="BH140" s="34">
        <f t="shared" si="7"/>
        <v>0</v>
      </c>
      <c r="BI140" s="34">
        <f t="shared" si="8"/>
        <v>0</v>
      </c>
      <c r="BJ140" s="11" t="s">
        <v>22</v>
      </c>
      <c r="BK140" s="34">
        <f t="shared" si="9"/>
        <v>0</v>
      </c>
      <c r="BL140" s="11" t="s">
        <v>147</v>
      </c>
      <c r="BM140" s="11" t="s">
        <v>418</v>
      </c>
    </row>
    <row r="141" spans="2:65" s="5" customFormat="1" ht="29.85" customHeight="1">
      <c r="B141" s="129"/>
      <c r="C141" s="130"/>
      <c r="D141" s="134" t="s">
        <v>117</v>
      </c>
      <c r="E141" s="134"/>
      <c r="F141" s="134"/>
      <c r="G141" s="134"/>
      <c r="H141" s="134"/>
      <c r="I141" s="134"/>
      <c r="J141" s="134"/>
      <c r="K141" s="134"/>
      <c r="L141" s="134"/>
      <c r="M141" s="134"/>
      <c r="N141" s="151">
        <f>BK141</f>
        <v>0</v>
      </c>
      <c r="O141" s="152"/>
      <c r="P141" s="152"/>
      <c r="Q141" s="152"/>
      <c r="R141" s="133"/>
      <c r="T141" s="25"/>
      <c r="U141" s="24"/>
      <c r="V141" s="24"/>
      <c r="W141" s="26">
        <f>SUM(W142:W149)</f>
        <v>58.286999999999992</v>
      </c>
      <c r="X141" s="24"/>
      <c r="Y141" s="26">
        <f>SUM(Y142:Y149)</f>
        <v>0</v>
      </c>
      <c r="Z141" s="24"/>
      <c r="AA141" s="27">
        <f>SUM(AA142:AA149)</f>
        <v>0</v>
      </c>
      <c r="AR141" s="28" t="s">
        <v>144</v>
      </c>
      <c r="AT141" s="29" t="s">
        <v>77</v>
      </c>
      <c r="AU141" s="29" t="s">
        <v>22</v>
      </c>
      <c r="AY141" s="28" t="s">
        <v>137</v>
      </c>
      <c r="BK141" s="30">
        <f>SUM(BK142:BK149)</f>
        <v>0</v>
      </c>
    </row>
    <row r="142" spans="2:65" s="1" customFormat="1" ht="16.5" customHeight="1">
      <c r="B142" s="56"/>
      <c r="C142" s="137" t="s">
        <v>212</v>
      </c>
      <c r="D142" s="137" t="s">
        <v>138</v>
      </c>
      <c r="E142" s="138" t="s">
        <v>282</v>
      </c>
      <c r="F142" s="139" t="s">
        <v>283</v>
      </c>
      <c r="G142" s="139"/>
      <c r="H142" s="139"/>
      <c r="I142" s="139"/>
      <c r="J142" s="140" t="s">
        <v>284</v>
      </c>
      <c r="K142" s="141">
        <v>1</v>
      </c>
      <c r="L142" s="194"/>
      <c r="M142" s="194"/>
      <c r="N142" s="142">
        <f t="shared" ref="N142:N149" si="10">ROUND(L142*K142,2)</f>
        <v>0</v>
      </c>
      <c r="O142" s="142"/>
      <c r="P142" s="142"/>
      <c r="Q142" s="142"/>
      <c r="R142" s="61"/>
      <c r="T142" s="31" t="s">
        <v>5</v>
      </c>
      <c r="U142" s="12" t="s">
        <v>43</v>
      </c>
      <c r="V142" s="32">
        <v>23.504999999999999</v>
      </c>
      <c r="W142" s="32">
        <f t="shared" ref="W142:W149" si="11">V142*K142</f>
        <v>23.504999999999999</v>
      </c>
      <c r="X142" s="32">
        <v>0</v>
      </c>
      <c r="Y142" s="32">
        <f t="shared" ref="Y142:Y149" si="12">X142*K142</f>
        <v>0</v>
      </c>
      <c r="Z142" s="32">
        <v>0</v>
      </c>
      <c r="AA142" s="33">
        <f t="shared" ref="AA142:AA149" si="13">Z142*K142</f>
        <v>0</v>
      </c>
      <c r="AR142" s="11" t="s">
        <v>147</v>
      </c>
      <c r="AT142" s="11" t="s">
        <v>138</v>
      </c>
      <c r="AU142" s="11" t="s">
        <v>102</v>
      </c>
      <c r="AY142" s="11" t="s">
        <v>137</v>
      </c>
      <c r="BE142" s="34">
        <f t="shared" ref="BE142:BE149" si="14">IF(U142="základní",N142,0)</f>
        <v>0</v>
      </c>
      <c r="BF142" s="34">
        <f t="shared" ref="BF142:BF149" si="15">IF(U142="snížená",N142,0)</f>
        <v>0</v>
      </c>
      <c r="BG142" s="34">
        <f t="shared" ref="BG142:BG149" si="16">IF(U142="zákl. přenesená",N142,0)</f>
        <v>0</v>
      </c>
      <c r="BH142" s="34">
        <f t="shared" ref="BH142:BH149" si="17">IF(U142="sníž. přenesená",N142,0)</f>
        <v>0</v>
      </c>
      <c r="BI142" s="34">
        <f t="shared" ref="BI142:BI149" si="18">IF(U142="nulová",N142,0)</f>
        <v>0</v>
      </c>
      <c r="BJ142" s="11" t="s">
        <v>22</v>
      </c>
      <c r="BK142" s="34">
        <f t="shared" ref="BK142:BK149" si="19">ROUND(L142*K142,2)</f>
        <v>0</v>
      </c>
      <c r="BL142" s="11" t="s">
        <v>147</v>
      </c>
      <c r="BM142" s="11" t="s">
        <v>419</v>
      </c>
    </row>
    <row r="143" spans="2:65" s="1" customFormat="1" ht="25.5" customHeight="1">
      <c r="B143" s="56"/>
      <c r="C143" s="137" t="s">
        <v>216</v>
      </c>
      <c r="D143" s="137" t="s">
        <v>138</v>
      </c>
      <c r="E143" s="138" t="s">
        <v>295</v>
      </c>
      <c r="F143" s="139" t="s">
        <v>296</v>
      </c>
      <c r="G143" s="139"/>
      <c r="H143" s="139"/>
      <c r="I143" s="139"/>
      <c r="J143" s="140" t="s">
        <v>297</v>
      </c>
      <c r="K143" s="141">
        <v>1</v>
      </c>
      <c r="L143" s="194"/>
      <c r="M143" s="194"/>
      <c r="N143" s="142">
        <f t="shared" si="10"/>
        <v>0</v>
      </c>
      <c r="O143" s="142"/>
      <c r="P143" s="142"/>
      <c r="Q143" s="142"/>
      <c r="R143" s="61"/>
      <c r="T143" s="31" t="s">
        <v>5</v>
      </c>
      <c r="U143" s="12" t="s">
        <v>43</v>
      </c>
      <c r="V143" s="32">
        <v>0.72</v>
      </c>
      <c r="W143" s="32">
        <f t="shared" si="11"/>
        <v>0.72</v>
      </c>
      <c r="X143" s="32">
        <v>0</v>
      </c>
      <c r="Y143" s="32">
        <f t="shared" si="12"/>
        <v>0</v>
      </c>
      <c r="Z143" s="32">
        <v>0</v>
      </c>
      <c r="AA143" s="33">
        <f t="shared" si="13"/>
        <v>0</v>
      </c>
      <c r="AR143" s="11" t="s">
        <v>147</v>
      </c>
      <c r="AT143" s="11" t="s">
        <v>138</v>
      </c>
      <c r="AU143" s="11" t="s">
        <v>102</v>
      </c>
      <c r="AY143" s="11" t="s">
        <v>137</v>
      </c>
      <c r="BE143" s="34">
        <f t="shared" si="14"/>
        <v>0</v>
      </c>
      <c r="BF143" s="34">
        <f t="shared" si="15"/>
        <v>0</v>
      </c>
      <c r="BG143" s="34">
        <f t="shared" si="16"/>
        <v>0</v>
      </c>
      <c r="BH143" s="34">
        <f t="shared" si="17"/>
        <v>0</v>
      </c>
      <c r="BI143" s="34">
        <f t="shared" si="18"/>
        <v>0</v>
      </c>
      <c r="BJ143" s="11" t="s">
        <v>22</v>
      </c>
      <c r="BK143" s="34">
        <f t="shared" si="19"/>
        <v>0</v>
      </c>
      <c r="BL143" s="11" t="s">
        <v>147</v>
      </c>
      <c r="BM143" s="11" t="s">
        <v>420</v>
      </c>
    </row>
    <row r="144" spans="2:65" s="1" customFormat="1" ht="38.25" customHeight="1">
      <c r="B144" s="56"/>
      <c r="C144" s="137" t="s">
        <v>10</v>
      </c>
      <c r="D144" s="137" t="s">
        <v>138</v>
      </c>
      <c r="E144" s="138" t="s">
        <v>287</v>
      </c>
      <c r="F144" s="139" t="s">
        <v>288</v>
      </c>
      <c r="G144" s="139"/>
      <c r="H144" s="139"/>
      <c r="I144" s="139"/>
      <c r="J144" s="140" t="s">
        <v>156</v>
      </c>
      <c r="K144" s="141">
        <v>1</v>
      </c>
      <c r="L144" s="194"/>
      <c r="M144" s="194"/>
      <c r="N144" s="142">
        <f t="shared" si="10"/>
        <v>0</v>
      </c>
      <c r="O144" s="142"/>
      <c r="P144" s="142"/>
      <c r="Q144" s="142"/>
      <c r="R144" s="61"/>
      <c r="T144" s="31" t="s">
        <v>5</v>
      </c>
      <c r="U144" s="12" t="s">
        <v>43</v>
      </c>
      <c r="V144" s="32">
        <v>31.841999999999999</v>
      </c>
      <c r="W144" s="32">
        <f t="shared" si="11"/>
        <v>31.841999999999999</v>
      </c>
      <c r="X144" s="32">
        <v>0</v>
      </c>
      <c r="Y144" s="32">
        <f t="shared" si="12"/>
        <v>0</v>
      </c>
      <c r="Z144" s="32">
        <v>0</v>
      </c>
      <c r="AA144" s="33">
        <f t="shared" si="13"/>
        <v>0</v>
      </c>
      <c r="AR144" s="11" t="s">
        <v>147</v>
      </c>
      <c r="AT144" s="11" t="s">
        <v>138</v>
      </c>
      <c r="AU144" s="11" t="s">
        <v>102</v>
      </c>
      <c r="AY144" s="11" t="s">
        <v>137</v>
      </c>
      <c r="BE144" s="34">
        <f t="shared" si="14"/>
        <v>0</v>
      </c>
      <c r="BF144" s="34">
        <f t="shared" si="15"/>
        <v>0</v>
      </c>
      <c r="BG144" s="34">
        <f t="shared" si="16"/>
        <v>0</v>
      </c>
      <c r="BH144" s="34">
        <f t="shared" si="17"/>
        <v>0</v>
      </c>
      <c r="BI144" s="34">
        <f t="shared" si="18"/>
        <v>0</v>
      </c>
      <c r="BJ144" s="11" t="s">
        <v>22</v>
      </c>
      <c r="BK144" s="34">
        <f t="shared" si="19"/>
        <v>0</v>
      </c>
      <c r="BL144" s="11" t="s">
        <v>147</v>
      </c>
      <c r="BM144" s="11" t="s">
        <v>421</v>
      </c>
    </row>
    <row r="145" spans="2:65" s="1" customFormat="1" ht="16.5" customHeight="1">
      <c r="B145" s="56"/>
      <c r="C145" s="137" t="s">
        <v>223</v>
      </c>
      <c r="D145" s="137" t="s">
        <v>138</v>
      </c>
      <c r="E145" s="138" t="s">
        <v>291</v>
      </c>
      <c r="F145" s="139" t="s">
        <v>292</v>
      </c>
      <c r="G145" s="139"/>
      <c r="H145" s="139"/>
      <c r="I145" s="139"/>
      <c r="J145" s="140" t="s">
        <v>156</v>
      </c>
      <c r="K145" s="141">
        <v>1</v>
      </c>
      <c r="L145" s="194"/>
      <c r="M145" s="194"/>
      <c r="N145" s="142">
        <f t="shared" si="10"/>
        <v>0</v>
      </c>
      <c r="O145" s="142"/>
      <c r="P145" s="142"/>
      <c r="Q145" s="142"/>
      <c r="R145" s="61"/>
      <c r="T145" s="31" t="s">
        <v>5</v>
      </c>
      <c r="U145" s="12" t="s">
        <v>43</v>
      </c>
      <c r="V145" s="32">
        <v>0</v>
      </c>
      <c r="W145" s="32">
        <f t="shared" si="11"/>
        <v>0</v>
      </c>
      <c r="X145" s="32">
        <v>0</v>
      </c>
      <c r="Y145" s="32">
        <f t="shared" si="12"/>
        <v>0</v>
      </c>
      <c r="Z145" s="32">
        <v>0</v>
      </c>
      <c r="AA145" s="33">
        <f t="shared" si="13"/>
        <v>0</v>
      </c>
      <c r="AR145" s="11" t="s">
        <v>147</v>
      </c>
      <c r="AT145" s="11" t="s">
        <v>138</v>
      </c>
      <c r="AU145" s="11" t="s">
        <v>102</v>
      </c>
      <c r="AY145" s="11" t="s">
        <v>137</v>
      </c>
      <c r="BE145" s="34">
        <f t="shared" si="14"/>
        <v>0</v>
      </c>
      <c r="BF145" s="34">
        <f t="shared" si="15"/>
        <v>0</v>
      </c>
      <c r="BG145" s="34">
        <f t="shared" si="16"/>
        <v>0</v>
      </c>
      <c r="BH145" s="34">
        <f t="shared" si="17"/>
        <v>0</v>
      </c>
      <c r="BI145" s="34">
        <f t="shared" si="18"/>
        <v>0</v>
      </c>
      <c r="BJ145" s="11" t="s">
        <v>22</v>
      </c>
      <c r="BK145" s="34">
        <f t="shared" si="19"/>
        <v>0</v>
      </c>
      <c r="BL145" s="11" t="s">
        <v>147</v>
      </c>
      <c r="BM145" s="11" t="s">
        <v>422</v>
      </c>
    </row>
    <row r="146" spans="2:65" s="1" customFormat="1" ht="25.5" customHeight="1">
      <c r="B146" s="56"/>
      <c r="C146" s="137" t="s">
        <v>227</v>
      </c>
      <c r="D146" s="137" t="s">
        <v>138</v>
      </c>
      <c r="E146" s="138" t="s">
        <v>300</v>
      </c>
      <c r="F146" s="139" t="s">
        <v>301</v>
      </c>
      <c r="G146" s="139"/>
      <c r="H146" s="139"/>
      <c r="I146" s="139"/>
      <c r="J146" s="140" t="s">
        <v>297</v>
      </c>
      <c r="K146" s="141">
        <v>1</v>
      </c>
      <c r="L146" s="194"/>
      <c r="M146" s="194"/>
      <c r="N146" s="142">
        <f t="shared" si="10"/>
        <v>0</v>
      </c>
      <c r="O146" s="142"/>
      <c r="P146" s="142"/>
      <c r="Q146" s="142"/>
      <c r="R146" s="61"/>
      <c r="T146" s="31" t="s">
        <v>5</v>
      </c>
      <c r="U146" s="12" t="s">
        <v>43</v>
      </c>
      <c r="V146" s="32">
        <v>1.05</v>
      </c>
      <c r="W146" s="32">
        <f t="shared" si="11"/>
        <v>1.05</v>
      </c>
      <c r="X146" s="32">
        <v>0</v>
      </c>
      <c r="Y146" s="32">
        <f t="shared" si="12"/>
        <v>0</v>
      </c>
      <c r="Z146" s="32">
        <v>0</v>
      </c>
      <c r="AA146" s="33">
        <f t="shared" si="13"/>
        <v>0</v>
      </c>
      <c r="AR146" s="11" t="s">
        <v>147</v>
      </c>
      <c r="AT146" s="11" t="s">
        <v>138</v>
      </c>
      <c r="AU146" s="11" t="s">
        <v>102</v>
      </c>
      <c r="AY146" s="11" t="s">
        <v>137</v>
      </c>
      <c r="BE146" s="34">
        <f t="shared" si="14"/>
        <v>0</v>
      </c>
      <c r="BF146" s="34">
        <f t="shared" si="15"/>
        <v>0</v>
      </c>
      <c r="BG146" s="34">
        <f t="shared" si="16"/>
        <v>0</v>
      </c>
      <c r="BH146" s="34">
        <f t="shared" si="17"/>
        <v>0</v>
      </c>
      <c r="BI146" s="34">
        <f t="shared" si="18"/>
        <v>0</v>
      </c>
      <c r="BJ146" s="11" t="s">
        <v>22</v>
      </c>
      <c r="BK146" s="34">
        <f t="shared" si="19"/>
        <v>0</v>
      </c>
      <c r="BL146" s="11" t="s">
        <v>147</v>
      </c>
      <c r="BM146" s="11" t="s">
        <v>423</v>
      </c>
    </row>
    <row r="147" spans="2:65" s="1" customFormat="1" ht="25.5" customHeight="1">
      <c r="B147" s="56"/>
      <c r="C147" s="137" t="s">
        <v>231</v>
      </c>
      <c r="D147" s="137" t="s">
        <v>138</v>
      </c>
      <c r="E147" s="138" t="s">
        <v>304</v>
      </c>
      <c r="F147" s="139" t="s">
        <v>305</v>
      </c>
      <c r="G147" s="139"/>
      <c r="H147" s="139"/>
      <c r="I147" s="139"/>
      <c r="J147" s="140" t="s">
        <v>306</v>
      </c>
      <c r="K147" s="141">
        <v>9</v>
      </c>
      <c r="L147" s="194"/>
      <c r="M147" s="194"/>
      <c r="N147" s="142">
        <f t="shared" si="10"/>
        <v>0</v>
      </c>
      <c r="O147" s="142"/>
      <c r="P147" s="142"/>
      <c r="Q147" s="142"/>
      <c r="R147" s="61"/>
      <c r="T147" s="31" t="s">
        <v>5</v>
      </c>
      <c r="U147" s="12" t="s">
        <v>43</v>
      </c>
      <c r="V147" s="32">
        <v>0.09</v>
      </c>
      <c r="W147" s="32">
        <f t="shared" si="11"/>
        <v>0.80999999999999994</v>
      </c>
      <c r="X147" s="32">
        <v>0</v>
      </c>
      <c r="Y147" s="32">
        <f t="shared" si="12"/>
        <v>0</v>
      </c>
      <c r="Z147" s="32">
        <v>0</v>
      </c>
      <c r="AA147" s="33">
        <f t="shared" si="13"/>
        <v>0</v>
      </c>
      <c r="AR147" s="11" t="s">
        <v>147</v>
      </c>
      <c r="AT147" s="11" t="s">
        <v>138</v>
      </c>
      <c r="AU147" s="11" t="s">
        <v>102</v>
      </c>
      <c r="AY147" s="11" t="s">
        <v>137</v>
      </c>
      <c r="BE147" s="34">
        <f t="shared" si="14"/>
        <v>0</v>
      </c>
      <c r="BF147" s="34">
        <f t="shared" si="15"/>
        <v>0</v>
      </c>
      <c r="BG147" s="34">
        <f t="shared" si="16"/>
        <v>0</v>
      </c>
      <c r="BH147" s="34">
        <f t="shared" si="17"/>
        <v>0</v>
      </c>
      <c r="BI147" s="34">
        <f t="shared" si="18"/>
        <v>0</v>
      </c>
      <c r="BJ147" s="11" t="s">
        <v>22</v>
      </c>
      <c r="BK147" s="34">
        <f t="shared" si="19"/>
        <v>0</v>
      </c>
      <c r="BL147" s="11" t="s">
        <v>147</v>
      </c>
      <c r="BM147" s="11" t="s">
        <v>424</v>
      </c>
    </row>
    <row r="148" spans="2:65" s="1" customFormat="1" ht="25.5" customHeight="1">
      <c r="B148" s="56"/>
      <c r="C148" s="137" t="s">
        <v>235</v>
      </c>
      <c r="D148" s="137" t="s">
        <v>138</v>
      </c>
      <c r="E148" s="138" t="s">
        <v>309</v>
      </c>
      <c r="F148" s="139" t="s">
        <v>310</v>
      </c>
      <c r="G148" s="139"/>
      <c r="H148" s="139"/>
      <c r="I148" s="139"/>
      <c r="J148" s="140" t="s">
        <v>306</v>
      </c>
      <c r="K148" s="141">
        <v>1</v>
      </c>
      <c r="L148" s="194"/>
      <c r="M148" s="194"/>
      <c r="N148" s="142">
        <f t="shared" si="10"/>
        <v>0</v>
      </c>
      <c r="O148" s="142"/>
      <c r="P148" s="142"/>
      <c r="Q148" s="142"/>
      <c r="R148" s="61"/>
      <c r="T148" s="31" t="s">
        <v>5</v>
      </c>
      <c r="U148" s="12" t="s">
        <v>43</v>
      </c>
      <c r="V148" s="32">
        <v>0.14000000000000001</v>
      </c>
      <c r="W148" s="32">
        <f t="shared" si="11"/>
        <v>0.14000000000000001</v>
      </c>
      <c r="X148" s="32">
        <v>0</v>
      </c>
      <c r="Y148" s="32">
        <f t="shared" si="12"/>
        <v>0</v>
      </c>
      <c r="Z148" s="32">
        <v>0</v>
      </c>
      <c r="AA148" s="33">
        <f t="shared" si="13"/>
        <v>0</v>
      </c>
      <c r="AR148" s="11" t="s">
        <v>147</v>
      </c>
      <c r="AT148" s="11" t="s">
        <v>138</v>
      </c>
      <c r="AU148" s="11" t="s">
        <v>102</v>
      </c>
      <c r="AY148" s="11" t="s">
        <v>137</v>
      </c>
      <c r="BE148" s="34">
        <f t="shared" si="14"/>
        <v>0</v>
      </c>
      <c r="BF148" s="34">
        <f t="shared" si="15"/>
        <v>0</v>
      </c>
      <c r="BG148" s="34">
        <f t="shared" si="16"/>
        <v>0</v>
      </c>
      <c r="BH148" s="34">
        <f t="shared" si="17"/>
        <v>0</v>
      </c>
      <c r="BI148" s="34">
        <f t="shared" si="18"/>
        <v>0</v>
      </c>
      <c r="BJ148" s="11" t="s">
        <v>22</v>
      </c>
      <c r="BK148" s="34">
        <f t="shared" si="19"/>
        <v>0</v>
      </c>
      <c r="BL148" s="11" t="s">
        <v>147</v>
      </c>
      <c r="BM148" s="11" t="s">
        <v>425</v>
      </c>
    </row>
    <row r="149" spans="2:65" s="1" customFormat="1" ht="16.5" customHeight="1">
      <c r="B149" s="56"/>
      <c r="C149" s="137" t="s">
        <v>239</v>
      </c>
      <c r="D149" s="137" t="s">
        <v>138</v>
      </c>
      <c r="E149" s="138" t="s">
        <v>313</v>
      </c>
      <c r="F149" s="139" t="s">
        <v>314</v>
      </c>
      <c r="G149" s="139"/>
      <c r="H149" s="139"/>
      <c r="I149" s="139"/>
      <c r="J149" s="140" t="s">
        <v>306</v>
      </c>
      <c r="K149" s="141">
        <v>1</v>
      </c>
      <c r="L149" s="194"/>
      <c r="M149" s="194"/>
      <c r="N149" s="142">
        <f t="shared" si="10"/>
        <v>0</v>
      </c>
      <c r="O149" s="142"/>
      <c r="P149" s="142"/>
      <c r="Q149" s="142"/>
      <c r="R149" s="61"/>
      <c r="T149" s="31" t="s">
        <v>5</v>
      </c>
      <c r="U149" s="12" t="s">
        <v>43</v>
      </c>
      <c r="V149" s="32">
        <v>0.22</v>
      </c>
      <c r="W149" s="32">
        <f t="shared" si="11"/>
        <v>0.22</v>
      </c>
      <c r="X149" s="32">
        <v>0</v>
      </c>
      <c r="Y149" s="32">
        <f t="shared" si="12"/>
        <v>0</v>
      </c>
      <c r="Z149" s="32">
        <v>0</v>
      </c>
      <c r="AA149" s="33">
        <f t="shared" si="13"/>
        <v>0</v>
      </c>
      <c r="AR149" s="11" t="s">
        <v>147</v>
      </c>
      <c r="AT149" s="11" t="s">
        <v>138</v>
      </c>
      <c r="AU149" s="11" t="s">
        <v>102</v>
      </c>
      <c r="AY149" s="11" t="s">
        <v>137</v>
      </c>
      <c r="BE149" s="34">
        <f t="shared" si="14"/>
        <v>0</v>
      </c>
      <c r="BF149" s="34">
        <f t="shared" si="15"/>
        <v>0</v>
      </c>
      <c r="BG149" s="34">
        <f t="shared" si="16"/>
        <v>0</v>
      </c>
      <c r="BH149" s="34">
        <f t="shared" si="17"/>
        <v>0</v>
      </c>
      <c r="BI149" s="34">
        <f t="shared" si="18"/>
        <v>0</v>
      </c>
      <c r="BJ149" s="11" t="s">
        <v>22</v>
      </c>
      <c r="BK149" s="34">
        <f t="shared" si="19"/>
        <v>0</v>
      </c>
      <c r="BL149" s="11" t="s">
        <v>147</v>
      </c>
      <c r="BM149" s="11" t="s">
        <v>426</v>
      </c>
    </row>
    <row r="150" spans="2:65" s="5" customFormat="1" ht="29.85" customHeight="1">
      <c r="B150" s="129"/>
      <c r="C150" s="130"/>
      <c r="D150" s="134" t="s">
        <v>118</v>
      </c>
      <c r="E150" s="134"/>
      <c r="F150" s="134"/>
      <c r="G150" s="134"/>
      <c r="H150" s="134"/>
      <c r="I150" s="134"/>
      <c r="J150" s="134"/>
      <c r="K150" s="134"/>
      <c r="L150" s="134"/>
      <c r="M150" s="134"/>
      <c r="N150" s="151">
        <f>BK150</f>
        <v>0</v>
      </c>
      <c r="O150" s="152"/>
      <c r="P150" s="152"/>
      <c r="Q150" s="152"/>
      <c r="R150" s="133"/>
      <c r="T150" s="25"/>
      <c r="U150" s="24"/>
      <c r="V150" s="24"/>
      <c r="W150" s="26">
        <f>SUM(W151:W154)</f>
        <v>0</v>
      </c>
      <c r="X150" s="24"/>
      <c r="Y150" s="26">
        <f>SUM(Y151:Y154)</f>
        <v>0</v>
      </c>
      <c r="Z150" s="24"/>
      <c r="AA150" s="27">
        <f>SUM(AA151:AA154)</f>
        <v>0</v>
      </c>
      <c r="AR150" s="28" t="s">
        <v>142</v>
      </c>
      <c r="AT150" s="29" t="s">
        <v>77</v>
      </c>
      <c r="AU150" s="29" t="s">
        <v>22</v>
      </c>
      <c r="AY150" s="28" t="s">
        <v>137</v>
      </c>
      <c r="BK150" s="30">
        <f>SUM(BK151:BK154)</f>
        <v>0</v>
      </c>
    </row>
    <row r="151" spans="2:65" s="1" customFormat="1" ht="16.5" customHeight="1">
      <c r="B151" s="56"/>
      <c r="C151" s="137" t="s">
        <v>243</v>
      </c>
      <c r="D151" s="137" t="s">
        <v>138</v>
      </c>
      <c r="E151" s="138" t="s">
        <v>317</v>
      </c>
      <c r="F151" s="139" t="s">
        <v>318</v>
      </c>
      <c r="G151" s="139"/>
      <c r="H151" s="139"/>
      <c r="I151" s="139"/>
      <c r="J151" s="140" t="s">
        <v>319</v>
      </c>
      <c r="K151" s="141">
        <v>8</v>
      </c>
      <c r="L151" s="194"/>
      <c r="M151" s="194"/>
      <c r="N151" s="142">
        <f>ROUND(L151*K151,2)</f>
        <v>0</v>
      </c>
      <c r="O151" s="142"/>
      <c r="P151" s="142"/>
      <c r="Q151" s="142"/>
      <c r="R151" s="61"/>
      <c r="T151" s="31" t="s">
        <v>5</v>
      </c>
      <c r="U151" s="12" t="s">
        <v>43</v>
      </c>
      <c r="V151" s="32">
        <v>0</v>
      </c>
      <c r="W151" s="32">
        <f>V151*K151</f>
        <v>0</v>
      </c>
      <c r="X151" s="32">
        <v>0</v>
      </c>
      <c r="Y151" s="32">
        <f>X151*K151</f>
        <v>0</v>
      </c>
      <c r="Z151" s="32">
        <v>0</v>
      </c>
      <c r="AA151" s="33">
        <f>Z151*K151</f>
        <v>0</v>
      </c>
      <c r="AR151" s="11" t="s">
        <v>320</v>
      </c>
      <c r="AT151" s="11" t="s">
        <v>138</v>
      </c>
      <c r="AU151" s="11" t="s">
        <v>102</v>
      </c>
      <c r="AY151" s="11" t="s">
        <v>137</v>
      </c>
      <c r="BE151" s="34">
        <f>IF(U151="základní",N151,0)</f>
        <v>0</v>
      </c>
      <c r="BF151" s="34">
        <f>IF(U151="snížená",N151,0)</f>
        <v>0</v>
      </c>
      <c r="BG151" s="34">
        <f>IF(U151="zákl. přenesená",N151,0)</f>
        <v>0</v>
      </c>
      <c r="BH151" s="34">
        <f>IF(U151="sníž. přenesená",N151,0)</f>
        <v>0</v>
      </c>
      <c r="BI151" s="34">
        <f>IF(U151="nulová",N151,0)</f>
        <v>0</v>
      </c>
      <c r="BJ151" s="11" t="s">
        <v>22</v>
      </c>
      <c r="BK151" s="34">
        <f>ROUND(L151*K151,2)</f>
        <v>0</v>
      </c>
      <c r="BL151" s="11" t="s">
        <v>320</v>
      </c>
      <c r="BM151" s="11" t="s">
        <v>427</v>
      </c>
    </row>
    <row r="152" spans="2:65" s="1" customFormat="1" ht="16.5" customHeight="1">
      <c r="B152" s="56"/>
      <c r="C152" s="137" t="s">
        <v>247</v>
      </c>
      <c r="D152" s="137" t="s">
        <v>138</v>
      </c>
      <c r="E152" s="138" t="s">
        <v>323</v>
      </c>
      <c r="F152" s="139" t="s">
        <v>324</v>
      </c>
      <c r="G152" s="139"/>
      <c r="H152" s="139"/>
      <c r="I152" s="139"/>
      <c r="J152" s="140" t="s">
        <v>319</v>
      </c>
      <c r="K152" s="141">
        <v>8</v>
      </c>
      <c r="L152" s="194"/>
      <c r="M152" s="194"/>
      <c r="N152" s="142">
        <f>ROUND(L152*K152,2)</f>
        <v>0</v>
      </c>
      <c r="O152" s="142"/>
      <c r="P152" s="142"/>
      <c r="Q152" s="142"/>
      <c r="R152" s="61"/>
      <c r="T152" s="31" t="s">
        <v>5</v>
      </c>
      <c r="U152" s="12" t="s">
        <v>43</v>
      </c>
      <c r="V152" s="32">
        <v>0</v>
      </c>
      <c r="W152" s="32">
        <f>V152*K152</f>
        <v>0</v>
      </c>
      <c r="X152" s="32">
        <v>0</v>
      </c>
      <c r="Y152" s="32">
        <f>X152*K152</f>
        <v>0</v>
      </c>
      <c r="Z152" s="32">
        <v>0</v>
      </c>
      <c r="AA152" s="33">
        <f>Z152*K152</f>
        <v>0</v>
      </c>
      <c r="AR152" s="11" t="s">
        <v>320</v>
      </c>
      <c r="AT152" s="11" t="s">
        <v>138</v>
      </c>
      <c r="AU152" s="11" t="s">
        <v>102</v>
      </c>
      <c r="AY152" s="11" t="s">
        <v>137</v>
      </c>
      <c r="BE152" s="34">
        <f>IF(U152="základní",N152,0)</f>
        <v>0</v>
      </c>
      <c r="BF152" s="34">
        <f>IF(U152="snížená",N152,0)</f>
        <v>0</v>
      </c>
      <c r="BG152" s="34">
        <f>IF(U152="zákl. přenesená",N152,0)</f>
        <v>0</v>
      </c>
      <c r="BH152" s="34">
        <f>IF(U152="sníž. přenesená",N152,0)</f>
        <v>0</v>
      </c>
      <c r="BI152" s="34">
        <f>IF(U152="nulová",N152,0)</f>
        <v>0</v>
      </c>
      <c r="BJ152" s="11" t="s">
        <v>22</v>
      </c>
      <c r="BK152" s="34">
        <f>ROUND(L152*K152,2)</f>
        <v>0</v>
      </c>
      <c r="BL152" s="11" t="s">
        <v>320</v>
      </c>
      <c r="BM152" s="11" t="s">
        <v>428</v>
      </c>
    </row>
    <row r="153" spans="2:65" s="1" customFormat="1" ht="16.5" customHeight="1">
      <c r="B153" s="56"/>
      <c r="C153" s="137" t="s">
        <v>251</v>
      </c>
      <c r="D153" s="137" t="s">
        <v>138</v>
      </c>
      <c r="E153" s="138" t="s">
        <v>327</v>
      </c>
      <c r="F153" s="139" t="s">
        <v>328</v>
      </c>
      <c r="G153" s="139"/>
      <c r="H153" s="139"/>
      <c r="I153" s="139"/>
      <c r="J153" s="140" t="s">
        <v>319</v>
      </c>
      <c r="K153" s="141">
        <v>2</v>
      </c>
      <c r="L153" s="194"/>
      <c r="M153" s="194"/>
      <c r="N153" s="142">
        <f>ROUND(L153*K153,2)</f>
        <v>0</v>
      </c>
      <c r="O153" s="142"/>
      <c r="P153" s="142"/>
      <c r="Q153" s="142"/>
      <c r="R153" s="61"/>
      <c r="T153" s="31" t="s">
        <v>5</v>
      </c>
      <c r="U153" s="12" t="s">
        <v>43</v>
      </c>
      <c r="V153" s="32">
        <v>0</v>
      </c>
      <c r="W153" s="32">
        <f>V153*K153</f>
        <v>0</v>
      </c>
      <c r="X153" s="32">
        <v>0</v>
      </c>
      <c r="Y153" s="32">
        <f>X153*K153</f>
        <v>0</v>
      </c>
      <c r="Z153" s="32">
        <v>0</v>
      </c>
      <c r="AA153" s="33">
        <f>Z153*K153</f>
        <v>0</v>
      </c>
      <c r="AR153" s="11" t="s">
        <v>320</v>
      </c>
      <c r="AT153" s="11" t="s">
        <v>138</v>
      </c>
      <c r="AU153" s="11" t="s">
        <v>102</v>
      </c>
      <c r="AY153" s="11" t="s">
        <v>137</v>
      </c>
      <c r="BE153" s="34">
        <f>IF(U153="základní",N153,0)</f>
        <v>0</v>
      </c>
      <c r="BF153" s="34">
        <f>IF(U153="snížená",N153,0)</f>
        <v>0</v>
      </c>
      <c r="BG153" s="34">
        <f>IF(U153="zákl. přenesená",N153,0)</f>
        <v>0</v>
      </c>
      <c r="BH153" s="34">
        <f>IF(U153="sníž. přenesená",N153,0)</f>
        <v>0</v>
      </c>
      <c r="BI153" s="34">
        <f>IF(U153="nulová",N153,0)</f>
        <v>0</v>
      </c>
      <c r="BJ153" s="11" t="s">
        <v>22</v>
      </c>
      <c r="BK153" s="34">
        <f>ROUND(L153*K153,2)</f>
        <v>0</v>
      </c>
      <c r="BL153" s="11" t="s">
        <v>320</v>
      </c>
      <c r="BM153" s="11" t="s">
        <v>429</v>
      </c>
    </row>
    <row r="154" spans="2:65" s="1" customFormat="1" ht="16.5" customHeight="1">
      <c r="B154" s="56"/>
      <c r="C154" s="137" t="s">
        <v>255</v>
      </c>
      <c r="D154" s="137" t="s">
        <v>138</v>
      </c>
      <c r="E154" s="138" t="s">
        <v>331</v>
      </c>
      <c r="F154" s="139" t="s">
        <v>332</v>
      </c>
      <c r="G154" s="139"/>
      <c r="H154" s="139"/>
      <c r="I154" s="139"/>
      <c r="J154" s="140" t="s">
        <v>319</v>
      </c>
      <c r="K154" s="141">
        <v>2</v>
      </c>
      <c r="L154" s="194"/>
      <c r="M154" s="194"/>
      <c r="N154" s="142">
        <f>ROUND(L154*K154,2)</f>
        <v>0</v>
      </c>
      <c r="O154" s="142"/>
      <c r="P154" s="142"/>
      <c r="Q154" s="142"/>
      <c r="R154" s="61"/>
      <c r="T154" s="31" t="s">
        <v>5</v>
      </c>
      <c r="U154" s="12" t="s">
        <v>43</v>
      </c>
      <c r="V154" s="32">
        <v>0</v>
      </c>
      <c r="W154" s="32">
        <f>V154*K154</f>
        <v>0</v>
      </c>
      <c r="X154" s="32">
        <v>0</v>
      </c>
      <c r="Y154" s="32">
        <f>X154*K154</f>
        <v>0</v>
      </c>
      <c r="Z154" s="32">
        <v>0</v>
      </c>
      <c r="AA154" s="33">
        <f>Z154*K154</f>
        <v>0</v>
      </c>
      <c r="AR154" s="11" t="s">
        <v>320</v>
      </c>
      <c r="AT154" s="11" t="s">
        <v>138</v>
      </c>
      <c r="AU154" s="11" t="s">
        <v>102</v>
      </c>
      <c r="AY154" s="11" t="s">
        <v>137</v>
      </c>
      <c r="BE154" s="34">
        <f>IF(U154="základní",N154,0)</f>
        <v>0</v>
      </c>
      <c r="BF154" s="34">
        <f>IF(U154="snížená",N154,0)</f>
        <v>0</v>
      </c>
      <c r="BG154" s="34">
        <f>IF(U154="zákl. přenesená",N154,0)</f>
        <v>0</v>
      </c>
      <c r="BH154" s="34">
        <f>IF(U154="sníž. přenesená",N154,0)</f>
        <v>0</v>
      </c>
      <c r="BI154" s="34">
        <f>IF(U154="nulová",N154,0)</f>
        <v>0</v>
      </c>
      <c r="BJ154" s="11" t="s">
        <v>22</v>
      </c>
      <c r="BK154" s="34">
        <f>ROUND(L154*K154,2)</f>
        <v>0</v>
      </c>
      <c r="BL154" s="11" t="s">
        <v>320</v>
      </c>
      <c r="BM154" s="11" t="s">
        <v>430</v>
      </c>
    </row>
    <row r="155" spans="2:65" s="5" customFormat="1" ht="29.85" customHeight="1">
      <c r="B155" s="129"/>
      <c r="C155" s="130"/>
      <c r="D155" s="134" t="s">
        <v>119</v>
      </c>
      <c r="E155" s="134"/>
      <c r="F155" s="134"/>
      <c r="G155" s="134"/>
      <c r="H155" s="134"/>
      <c r="I155" s="134"/>
      <c r="J155" s="134"/>
      <c r="K155" s="134"/>
      <c r="L155" s="134"/>
      <c r="M155" s="134"/>
      <c r="N155" s="151">
        <f>BK155</f>
        <v>0</v>
      </c>
      <c r="O155" s="152"/>
      <c r="P155" s="152"/>
      <c r="Q155" s="152"/>
      <c r="R155" s="133"/>
      <c r="T155" s="25"/>
      <c r="U155" s="24"/>
      <c r="V155" s="24"/>
      <c r="W155" s="26">
        <f>W156</f>
        <v>0</v>
      </c>
      <c r="X155" s="24"/>
      <c r="Y155" s="26">
        <f>Y156</f>
        <v>0</v>
      </c>
      <c r="Z155" s="24"/>
      <c r="AA155" s="27">
        <f>AA156</f>
        <v>0</v>
      </c>
      <c r="AR155" s="28" t="s">
        <v>142</v>
      </c>
      <c r="AT155" s="29" t="s">
        <v>77</v>
      </c>
      <c r="AU155" s="29" t="s">
        <v>22</v>
      </c>
      <c r="AY155" s="28" t="s">
        <v>137</v>
      </c>
      <c r="BK155" s="30">
        <f>BK156</f>
        <v>0</v>
      </c>
    </row>
    <row r="156" spans="2:65" s="1" customFormat="1" ht="16.5" customHeight="1">
      <c r="B156" s="56"/>
      <c r="C156" s="145" t="s">
        <v>259</v>
      </c>
      <c r="D156" s="145" t="s">
        <v>149</v>
      </c>
      <c r="E156" s="146" t="s">
        <v>335</v>
      </c>
      <c r="F156" s="147" t="s">
        <v>336</v>
      </c>
      <c r="G156" s="147"/>
      <c r="H156" s="147"/>
      <c r="I156" s="147"/>
      <c r="J156" s="148" t="s">
        <v>284</v>
      </c>
      <c r="K156" s="149">
        <v>1</v>
      </c>
      <c r="L156" s="195"/>
      <c r="M156" s="195"/>
      <c r="N156" s="150">
        <f>ROUND(L156*K156,2)</f>
        <v>0</v>
      </c>
      <c r="O156" s="142"/>
      <c r="P156" s="142"/>
      <c r="Q156" s="142"/>
      <c r="R156" s="61"/>
      <c r="T156" s="31" t="s">
        <v>5</v>
      </c>
      <c r="U156" s="12" t="s">
        <v>43</v>
      </c>
      <c r="V156" s="32">
        <v>0</v>
      </c>
      <c r="W156" s="32">
        <f>V156*K156</f>
        <v>0</v>
      </c>
      <c r="X156" s="32">
        <v>0</v>
      </c>
      <c r="Y156" s="32">
        <f>X156*K156</f>
        <v>0</v>
      </c>
      <c r="Z156" s="32">
        <v>0</v>
      </c>
      <c r="AA156" s="33">
        <f>Z156*K156</f>
        <v>0</v>
      </c>
      <c r="AR156" s="11" t="s">
        <v>320</v>
      </c>
      <c r="AT156" s="11" t="s">
        <v>149</v>
      </c>
      <c r="AU156" s="11" t="s">
        <v>102</v>
      </c>
      <c r="AY156" s="11" t="s">
        <v>137</v>
      </c>
      <c r="BE156" s="34">
        <f>IF(U156="základní",N156,0)</f>
        <v>0</v>
      </c>
      <c r="BF156" s="34">
        <f>IF(U156="snížená",N156,0)</f>
        <v>0</v>
      </c>
      <c r="BG156" s="34">
        <f>IF(U156="zákl. přenesená",N156,0)</f>
        <v>0</v>
      </c>
      <c r="BH156" s="34">
        <f>IF(U156="sníž. přenesená",N156,0)</f>
        <v>0</v>
      </c>
      <c r="BI156" s="34">
        <f>IF(U156="nulová",N156,0)</f>
        <v>0</v>
      </c>
      <c r="BJ156" s="11" t="s">
        <v>22</v>
      </c>
      <c r="BK156" s="34">
        <f>ROUND(L156*K156,2)</f>
        <v>0</v>
      </c>
      <c r="BL156" s="11" t="s">
        <v>320</v>
      </c>
      <c r="BM156" s="11" t="s">
        <v>431</v>
      </c>
    </row>
    <row r="157" spans="2:65" s="5" customFormat="1" ht="37.35" customHeight="1">
      <c r="B157" s="129"/>
      <c r="C157" s="130"/>
      <c r="D157" s="131" t="s">
        <v>120</v>
      </c>
      <c r="E157" s="131"/>
      <c r="F157" s="131"/>
      <c r="G157" s="131"/>
      <c r="H157" s="131"/>
      <c r="I157" s="131"/>
      <c r="J157" s="131"/>
      <c r="K157" s="131"/>
      <c r="L157" s="131"/>
      <c r="M157" s="131"/>
      <c r="N157" s="143">
        <f>BK157</f>
        <v>0</v>
      </c>
      <c r="O157" s="144"/>
      <c r="P157" s="144"/>
      <c r="Q157" s="144"/>
      <c r="R157" s="133"/>
      <c r="T157" s="25"/>
      <c r="U157" s="24"/>
      <c r="V157" s="24"/>
      <c r="W157" s="26">
        <f>W158</f>
        <v>0</v>
      </c>
      <c r="X157" s="24"/>
      <c r="Y157" s="26">
        <f>Y158</f>
        <v>0</v>
      </c>
      <c r="Z157" s="24"/>
      <c r="AA157" s="27">
        <f>AA158</f>
        <v>0</v>
      </c>
      <c r="AR157" s="28" t="s">
        <v>158</v>
      </c>
      <c r="AT157" s="29" t="s">
        <v>77</v>
      </c>
      <c r="AU157" s="29" t="s">
        <v>78</v>
      </c>
      <c r="AY157" s="28" t="s">
        <v>137</v>
      </c>
      <c r="BK157" s="30">
        <f>BK158</f>
        <v>0</v>
      </c>
    </row>
    <row r="158" spans="2:65" s="5" customFormat="1" ht="19.899999999999999" customHeight="1">
      <c r="B158" s="129"/>
      <c r="C158" s="130"/>
      <c r="D158" s="134" t="s">
        <v>121</v>
      </c>
      <c r="E158" s="134"/>
      <c r="F158" s="134"/>
      <c r="G158" s="134"/>
      <c r="H158" s="134"/>
      <c r="I158" s="134"/>
      <c r="J158" s="134"/>
      <c r="K158" s="134"/>
      <c r="L158" s="134"/>
      <c r="M158" s="134"/>
      <c r="N158" s="135">
        <f>BK158</f>
        <v>0</v>
      </c>
      <c r="O158" s="136"/>
      <c r="P158" s="136"/>
      <c r="Q158" s="136"/>
      <c r="R158" s="133"/>
      <c r="T158" s="25"/>
      <c r="U158" s="24"/>
      <c r="V158" s="24"/>
      <c r="W158" s="26">
        <f>W159</f>
        <v>0</v>
      </c>
      <c r="X158" s="24"/>
      <c r="Y158" s="26">
        <f>Y159</f>
        <v>0</v>
      </c>
      <c r="Z158" s="24"/>
      <c r="AA158" s="27">
        <f>AA159</f>
        <v>0</v>
      </c>
      <c r="AR158" s="28" t="s">
        <v>158</v>
      </c>
      <c r="AT158" s="29" t="s">
        <v>77</v>
      </c>
      <c r="AU158" s="29" t="s">
        <v>22</v>
      </c>
      <c r="AY158" s="28" t="s">
        <v>137</v>
      </c>
      <c r="BK158" s="30">
        <f>BK159</f>
        <v>0</v>
      </c>
    </row>
    <row r="159" spans="2:65" s="1" customFormat="1" ht="16.5" customHeight="1">
      <c r="B159" s="56"/>
      <c r="C159" s="137" t="s">
        <v>263</v>
      </c>
      <c r="D159" s="137" t="s">
        <v>138</v>
      </c>
      <c r="E159" s="138" t="s">
        <v>395</v>
      </c>
      <c r="F159" s="139" t="s">
        <v>340</v>
      </c>
      <c r="G159" s="139"/>
      <c r="H159" s="139"/>
      <c r="I159" s="139"/>
      <c r="J159" s="140" t="s">
        <v>284</v>
      </c>
      <c r="K159" s="141">
        <v>1</v>
      </c>
      <c r="L159" s="194"/>
      <c r="M159" s="194"/>
      <c r="N159" s="142">
        <f>ROUND(L159*K159,2)</f>
        <v>0</v>
      </c>
      <c r="O159" s="142"/>
      <c r="P159" s="142"/>
      <c r="Q159" s="142"/>
      <c r="R159" s="61"/>
      <c r="T159" s="31" t="s">
        <v>5</v>
      </c>
      <c r="U159" s="35" t="s">
        <v>43</v>
      </c>
      <c r="V159" s="36">
        <v>0</v>
      </c>
      <c r="W159" s="36">
        <f>V159*K159</f>
        <v>0</v>
      </c>
      <c r="X159" s="36">
        <v>0</v>
      </c>
      <c r="Y159" s="36">
        <f>X159*K159</f>
        <v>0</v>
      </c>
      <c r="Z159" s="36">
        <v>0</v>
      </c>
      <c r="AA159" s="37">
        <f>Z159*K159</f>
        <v>0</v>
      </c>
      <c r="AR159" s="11" t="s">
        <v>341</v>
      </c>
      <c r="AT159" s="11" t="s">
        <v>138</v>
      </c>
      <c r="AU159" s="11" t="s">
        <v>102</v>
      </c>
      <c r="AY159" s="11" t="s">
        <v>137</v>
      </c>
      <c r="BE159" s="34">
        <f>IF(U159="základní",N159,0)</f>
        <v>0</v>
      </c>
      <c r="BF159" s="34">
        <f>IF(U159="snížená",N159,0)</f>
        <v>0</v>
      </c>
      <c r="BG159" s="34">
        <f>IF(U159="zákl. přenesená",N159,0)</f>
        <v>0</v>
      </c>
      <c r="BH159" s="34">
        <f>IF(U159="sníž. přenesená",N159,0)</f>
        <v>0</v>
      </c>
      <c r="BI159" s="34">
        <f>IF(U159="nulová",N159,0)</f>
        <v>0</v>
      </c>
      <c r="BJ159" s="11" t="s">
        <v>22</v>
      </c>
      <c r="BK159" s="34">
        <f>ROUND(L159*K159,2)</f>
        <v>0</v>
      </c>
      <c r="BL159" s="11" t="s">
        <v>341</v>
      </c>
      <c r="BM159" s="11" t="s">
        <v>432</v>
      </c>
    </row>
    <row r="160" spans="2:65" s="1" customFormat="1" ht="6.95" customHeight="1">
      <c r="B160" s="91"/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3"/>
    </row>
    <row r="161" spans="1:29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</row>
  </sheetData>
  <sheetProtection algorithmName="SHA-512" hashValue="n1P4r9Mmh25jytjFQHxYWYIEm++IoxDmgxOyeS0BRDhUa/A3BmsYdYum2aLj2/l8BWbPBiRKptA++vu+XnEhrg==" saltValue="7BwtQb+qu99n9N2IfiBzkw==" spinCount="100000" sheet="1" objects="1" scenarios="1"/>
  <mergeCells count="165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54:I154"/>
    <mergeCell ref="L154:M154"/>
    <mergeCell ref="N154:Q154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H1:K1"/>
    <mergeCell ref="S2:AC2"/>
    <mergeCell ref="F156:I156"/>
    <mergeCell ref="L156:M156"/>
    <mergeCell ref="N156:Q156"/>
    <mergeCell ref="F159:I159"/>
    <mergeCell ref="L159:M159"/>
    <mergeCell ref="N159:Q159"/>
    <mergeCell ref="N118:Q118"/>
    <mergeCell ref="N119:Q119"/>
    <mergeCell ref="N120:Q120"/>
    <mergeCell ref="N122:Q122"/>
    <mergeCell ref="N123:Q123"/>
    <mergeCell ref="N141:Q141"/>
    <mergeCell ref="N150:Q150"/>
    <mergeCell ref="N155:Q155"/>
    <mergeCell ref="N157:Q157"/>
    <mergeCell ref="N158:Q158"/>
    <mergeCell ref="F152:I152"/>
    <mergeCell ref="L152:M152"/>
    <mergeCell ref="N152:Q152"/>
    <mergeCell ref="F153:I153"/>
    <mergeCell ref="L153:M153"/>
    <mergeCell ref="N153:Q153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01 - 2.26</vt:lpstr>
      <vt:lpstr>02 - 5.27</vt:lpstr>
      <vt:lpstr>03 - 5.36</vt:lpstr>
      <vt:lpstr>'01 - 2.26'!Názvy_tisku</vt:lpstr>
      <vt:lpstr>'02 - 5.27'!Názvy_tisku</vt:lpstr>
      <vt:lpstr>'03 - 5.36'!Názvy_tisku</vt:lpstr>
      <vt:lpstr>'Rekapitulace stavby'!Názvy_tisku</vt:lpstr>
      <vt:lpstr>'01 - 2.26'!Oblast_tisku</vt:lpstr>
      <vt:lpstr>'02 - 5.27'!Oblast_tisku</vt:lpstr>
      <vt:lpstr>'03 - 5.36'!Oblast_tisku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Blažek</dc:creator>
  <cp:lastModifiedBy>Sitarčík</cp:lastModifiedBy>
  <cp:lastPrinted>2017-12-27T15:29:55Z</cp:lastPrinted>
  <dcterms:created xsi:type="dcterms:W3CDTF">2017-12-01T08:34:06Z</dcterms:created>
  <dcterms:modified xsi:type="dcterms:W3CDTF">2017-12-27T16:13:08Z</dcterms:modified>
</cp:coreProperties>
</file>