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 0b Naklady" sheetId="12" r:id="rId4"/>
    <sheet name="1 1b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0b Naklady'!$1:$7</definedName>
    <definedName name="_xlnm.Print_Titles" localSheetId="4">'1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0b Naklady'!$A$1:$W$22</definedName>
    <definedName name="_xlnm.Print_Area" localSheetId="4">'1 1b Pol'!$A$1:$W$124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0" i="13" l="1"/>
  <c r="O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5" i="13"/>
  <c r="M15" i="13" s="1"/>
  <c r="I15" i="13"/>
  <c r="I14" i="13" s="1"/>
  <c r="K15" i="13"/>
  <c r="K14" i="13" s="1"/>
  <c r="O15" i="13"/>
  <c r="Q15" i="13"/>
  <c r="Q14" i="13" s="1"/>
  <c r="V15" i="13"/>
  <c r="V14" i="13" s="1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O14" i="13" s="1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K29" i="13"/>
  <c r="O29" i="13"/>
  <c r="V29" i="13"/>
  <c r="G30" i="13"/>
  <c r="M30" i="13" s="1"/>
  <c r="M29" i="13" s="1"/>
  <c r="I30" i="13"/>
  <c r="I29" i="13" s="1"/>
  <c r="K30" i="13"/>
  <c r="O30" i="13"/>
  <c r="Q30" i="13"/>
  <c r="Q29" i="13" s="1"/>
  <c r="V30" i="13"/>
  <c r="O35" i="13"/>
  <c r="G36" i="13"/>
  <c r="I36" i="13"/>
  <c r="I35" i="13" s="1"/>
  <c r="K36" i="13"/>
  <c r="O36" i="13"/>
  <c r="Q36" i="13"/>
  <c r="Q35" i="13" s="1"/>
  <c r="V36" i="13"/>
  <c r="G37" i="13"/>
  <c r="M37" i="13" s="1"/>
  <c r="I37" i="13"/>
  <c r="K37" i="13"/>
  <c r="K35" i="13" s="1"/>
  <c r="O37" i="13"/>
  <c r="Q37" i="13"/>
  <c r="V37" i="13"/>
  <c r="V35" i="13" s="1"/>
  <c r="G39" i="13"/>
  <c r="M39" i="13" s="1"/>
  <c r="I39" i="13"/>
  <c r="K39" i="13"/>
  <c r="O39" i="13"/>
  <c r="Q39" i="13"/>
  <c r="V39" i="13"/>
  <c r="G45" i="13"/>
  <c r="I45" i="13"/>
  <c r="I44" i="13" s="1"/>
  <c r="K45" i="13"/>
  <c r="M45" i="13"/>
  <c r="O45" i="13"/>
  <c r="Q45" i="13"/>
  <c r="Q44" i="13" s="1"/>
  <c r="V45" i="13"/>
  <c r="G46" i="13"/>
  <c r="M46" i="13" s="1"/>
  <c r="I46" i="13"/>
  <c r="K46" i="13"/>
  <c r="K44" i="13" s="1"/>
  <c r="O46" i="13"/>
  <c r="Q46" i="13"/>
  <c r="V46" i="13"/>
  <c r="V44" i="13" s="1"/>
  <c r="G49" i="13"/>
  <c r="I49" i="13"/>
  <c r="K49" i="13"/>
  <c r="M49" i="13"/>
  <c r="O49" i="13"/>
  <c r="Q49" i="13"/>
  <c r="V49" i="13"/>
  <c r="G51" i="13"/>
  <c r="M51" i="13" s="1"/>
  <c r="I51" i="13"/>
  <c r="K51" i="13"/>
  <c r="O51" i="13"/>
  <c r="O44" i="13" s="1"/>
  <c r="Q51" i="13"/>
  <c r="V51" i="13"/>
  <c r="G53" i="13"/>
  <c r="M53" i="13" s="1"/>
  <c r="I53" i="13"/>
  <c r="K53" i="13"/>
  <c r="O53" i="13"/>
  <c r="Q53" i="13"/>
  <c r="V53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62" i="13"/>
  <c r="I56" i="1" s="1"/>
  <c r="O62" i="13"/>
  <c r="G63" i="13"/>
  <c r="M63" i="13" s="1"/>
  <c r="I63" i="13"/>
  <c r="I62" i="13" s="1"/>
  <c r="K63" i="13"/>
  <c r="O63" i="13"/>
  <c r="Q63" i="13"/>
  <c r="Q62" i="13" s="1"/>
  <c r="V63" i="13"/>
  <c r="G64" i="13"/>
  <c r="M64" i="13" s="1"/>
  <c r="I64" i="13"/>
  <c r="K64" i="13"/>
  <c r="K62" i="13" s="1"/>
  <c r="O64" i="13"/>
  <c r="Q64" i="13"/>
  <c r="V64" i="13"/>
  <c r="V62" i="13" s="1"/>
  <c r="G70" i="13"/>
  <c r="M70" i="13" s="1"/>
  <c r="I70" i="13"/>
  <c r="I69" i="13" s="1"/>
  <c r="K70" i="13"/>
  <c r="K69" i="13" s="1"/>
  <c r="O70" i="13"/>
  <c r="O69" i="13" s="1"/>
  <c r="Q70" i="13"/>
  <c r="Q69" i="13" s="1"/>
  <c r="V70" i="13"/>
  <c r="V69" i="13" s="1"/>
  <c r="G72" i="13"/>
  <c r="I72" i="13"/>
  <c r="K72" i="13"/>
  <c r="M72" i="13"/>
  <c r="O72" i="13"/>
  <c r="Q72" i="13"/>
  <c r="V72" i="13"/>
  <c r="G75" i="13"/>
  <c r="M75" i="13" s="1"/>
  <c r="I75" i="13"/>
  <c r="K75" i="13"/>
  <c r="O75" i="13"/>
  <c r="Q75" i="13"/>
  <c r="V75" i="13"/>
  <c r="G77" i="13"/>
  <c r="M77" i="13" s="1"/>
  <c r="I77" i="13"/>
  <c r="K77" i="13"/>
  <c r="O77" i="13"/>
  <c r="Q77" i="13"/>
  <c r="V77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O90" i="13"/>
  <c r="G91" i="13"/>
  <c r="I91" i="13"/>
  <c r="I90" i="13" s="1"/>
  <c r="K91" i="13"/>
  <c r="K90" i="13" s="1"/>
  <c r="O91" i="13"/>
  <c r="Q91" i="13"/>
  <c r="Q90" i="13" s="1"/>
  <c r="V91" i="13"/>
  <c r="V90" i="13" s="1"/>
  <c r="G92" i="13"/>
  <c r="M92" i="13" s="1"/>
  <c r="I92" i="13"/>
  <c r="K92" i="13"/>
  <c r="O92" i="13"/>
  <c r="Q92" i="13"/>
  <c r="V92" i="13"/>
  <c r="G94" i="13"/>
  <c r="M94" i="13" s="1"/>
  <c r="I94" i="13"/>
  <c r="I93" i="13" s="1"/>
  <c r="K94" i="13"/>
  <c r="K93" i="13" s="1"/>
  <c r="O94" i="13"/>
  <c r="O93" i="13" s="1"/>
  <c r="Q94" i="13"/>
  <c r="Q93" i="13" s="1"/>
  <c r="V94" i="13"/>
  <c r="V93" i="13" s="1"/>
  <c r="G98" i="13"/>
  <c r="I98" i="13"/>
  <c r="K98" i="13"/>
  <c r="M98" i="13"/>
  <c r="O98" i="13"/>
  <c r="Q98" i="13"/>
  <c r="V98" i="13"/>
  <c r="G103" i="13"/>
  <c r="M103" i="13" s="1"/>
  <c r="I103" i="13"/>
  <c r="K103" i="13"/>
  <c r="O103" i="13"/>
  <c r="Q103" i="13"/>
  <c r="V103" i="13"/>
  <c r="G107" i="13"/>
  <c r="M107" i="13" s="1"/>
  <c r="I107" i="13"/>
  <c r="K107" i="13"/>
  <c r="O107" i="13"/>
  <c r="Q107" i="13"/>
  <c r="V107" i="13"/>
  <c r="G112" i="13"/>
  <c r="M112" i="13" s="1"/>
  <c r="I112" i="13"/>
  <c r="K112" i="13"/>
  <c r="O112" i="13"/>
  <c r="Q112" i="13"/>
  <c r="V112" i="13"/>
  <c r="G116" i="13"/>
  <c r="M116" i="13" s="1"/>
  <c r="I116" i="13"/>
  <c r="K116" i="13"/>
  <c r="O116" i="13"/>
  <c r="Q116" i="13"/>
  <c r="V116" i="13"/>
  <c r="AE118" i="13"/>
  <c r="F43" i="1" s="1"/>
  <c r="BA12" i="12"/>
  <c r="O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G8" i="12" s="1"/>
  <c r="I60" i="1" s="1"/>
  <c r="I19" i="1" s="1"/>
  <c r="I13" i="12"/>
  <c r="K13" i="12"/>
  <c r="O13" i="12"/>
  <c r="Q13" i="12"/>
  <c r="V13" i="12"/>
  <c r="O15" i="12"/>
  <c r="G16" i="12"/>
  <c r="G15" i="12" s="1"/>
  <c r="I61" i="1" s="1"/>
  <c r="I20" i="1" s="1"/>
  <c r="I16" i="12"/>
  <c r="I15" i="12" s="1"/>
  <c r="K16" i="12"/>
  <c r="K15" i="12" s="1"/>
  <c r="O16" i="12"/>
  <c r="Q16" i="12"/>
  <c r="Q15" i="12" s="1"/>
  <c r="V16" i="12"/>
  <c r="V15" i="12" s="1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AE21" i="12"/>
  <c r="F40" i="1" s="1"/>
  <c r="H44" i="1"/>
  <c r="M13" i="12" l="1"/>
  <c r="AF21" i="12"/>
  <c r="G40" i="1" s="1"/>
  <c r="M8" i="12"/>
  <c r="I40" i="1"/>
  <c r="F41" i="1"/>
  <c r="G41" i="1"/>
  <c r="G21" i="12"/>
  <c r="M93" i="13"/>
  <c r="G90" i="13"/>
  <c r="I58" i="1" s="1"/>
  <c r="I18" i="1" s="1"/>
  <c r="M91" i="13"/>
  <c r="M90" i="13" s="1"/>
  <c r="M69" i="13"/>
  <c r="G35" i="13"/>
  <c r="I54" i="1" s="1"/>
  <c r="M36" i="13"/>
  <c r="G29" i="13"/>
  <c r="I53" i="1" s="1"/>
  <c r="G8" i="13"/>
  <c r="M8" i="13"/>
  <c r="F42" i="1"/>
  <c r="I51" i="1"/>
  <c r="F39" i="1"/>
  <c r="F44" i="1" s="1"/>
  <c r="G23" i="1" s="1"/>
  <c r="M14" i="13"/>
  <c r="M62" i="13"/>
  <c r="M44" i="13"/>
  <c r="M35" i="13"/>
  <c r="G93" i="13"/>
  <c r="I59" i="1" s="1"/>
  <c r="G69" i="13"/>
  <c r="I57" i="1" s="1"/>
  <c r="G44" i="13"/>
  <c r="I55" i="1" s="1"/>
  <c r="G14" i="13"/>
  <c r="I52" i="1" s="1"/>
  <c r="AF118" i="13"/>
  <c r="M16" i="12"/>
  <c r="M15" i="12" s="1"/>
  <c r="J28" i="1"/>
  <c r="J26" i="1"/>
  <c r="G38" i="1"/>
  <c r="F38" i="1"/>
  <c r="H32" i="1"/>
  <c r="J23" i="1"/>
  <c r="J24" i="1"/>
  <c r="J25" i="1"/>
  <c r="J27" i="1"/>
  <c r="E24" i="1"/>
  <c r="E26" i="1"/>
  <c r="I41" i="1" l="1"/>
  <c r="I17" i="1"/>
  <c r="I62" i="1"/>
  <c r="J58" i="1" s="1"/>
  <c r="G118" i="13"/>
  <c r="I16" i="1"/>
  <c r="I21" i="1" s="1"/>
  <c r="G42" i="1"/>
  <c r="I42" i="1" s="1"/>
  <c r="G43" i="1"/>
  <c r="I43" i="1" s="1"/>
  <c r="G39" i="1"/>
  <c r="J55" i="1"/>
  <c r="J57" i="1" l="1"/>
  <c r="J52" i="1"/>
  <c r="J54" i="1"/>
  <c r="J53" i="1"/>
  <c r="J61" i="1"/>
  <c r="J60" i="1"/>
  <c r="J51" i="1"/>
  <c r="J59" i="1"/>
  <c r="J56" i="1"/>
  <c r="I39" i="1"/>
  <c r="I44" i="1" s="1"/>
  <c r="G44" i="1"/>
  <c r="G25" i="1" s="1"/>
  <c r="A27" i="1" s="1"/>
  <c r="A28" i="1" s="1"/>
  <c r="G28" i="1" s="1"/>
  <c r="G27" i="1" s="1"/>
  <c r="G29" i="1" s="1"/>
  <c r="J62" i="1" l="1"/>
  <c r="J39" i="1"/>
  <c r="J44" i="1" s="1"/>
  <c r="J42" i="1"/>
  <c r="J41" i="1"/>
  <c r="J43" i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<sst xmlns="http://schemas.openxmlformats.org/spreadsheetml/2006/main" count="689" uniqueCount="296">
  <si>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</si>
  <si>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</si>
  <si>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</si>
  <si>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</si>
  <si>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</si>
  <si>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</si>
  <si>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</si>
  <si>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</si>
  <si>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</si>
  <si>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</si>
  <si>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</si>
  <si>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</si>
  <si>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</si>
  <si>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</si>
  <si>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</si>
  <si>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</si>
  <si>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</si>
  <si>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</si>
  <si>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</si>
  <si>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</si>
  <si>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</si>
  <si>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</si>
  <si>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</si>
  <si>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</si>
  <si>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</si>
  <si>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</si>
  <si>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</si>
  <si>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</si>
  <si>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</si>
  <si>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</si>
  <si>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</si>
  <si>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</si>
  <si>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</si>
  <si>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</si>
  <si>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</si>
  <si>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</si>
  <si>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</si>
  <si>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</si>
  <si>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</si>
  <si>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</si>
  <si>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</si>
  <si>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</si>
  <si>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</si>
  <si>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2018/003 PaK</t>
  </si>
  <si>
    <t>Modernizace zázemí pro multimediální vybavení v přednáškové aule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</si>
  <si>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</si>
  <si>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</si>
  <si>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</si>
  <si>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</si>
  <si>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</si>
  <si>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</si>
  <si>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</si>
  <si>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</si>
  <si>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</si>
  <si>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</si>
  <si>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</si>
  <si>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</si>
  <si>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</si>
  <si>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</si>
  <si>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0b</t>
  </si>
  <si>
    <t>VN+ON</t>
  </si>
  <si>
    <t>1</t>
  </si>
  <si>
    <t>1b</t>
  </si>
  <si>
    <t>stavební část +profese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</si>
  <si>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</si>
  <si>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</si>
  <si>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</si>
  <si>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</si>
  <si>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</si>
  <si>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</si>
  <si>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</si>
  <si>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</si>
  <si>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</si>
  <si>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</si>
  <si>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</si>
  <si>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</si>
  <si>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</si>
  <si>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</si>
  <si>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775</t>
  </si>
  <si>
    <t>Podlahy vlysové a parketové</t>
  </si>
  <si>
    <t>776</t>
  </si>
  <si>
    <t>Podlahy ze syntetických hmot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</si>
  <si>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</si>
  <si>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</si>
  <si>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</si>
  <si>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</si>
  <si>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</si>
  <si>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</si>
  <si>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</si>
  <si>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</si>
  <si>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</si>
  <si>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</si>
  <si>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</si>
  <si>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</si>
  <si>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</si>
  <si>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</si>
  <si>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</si>
  <si>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</si>
  <si>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</si>
  <si>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</si>
  <si>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</si>
  <si>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</si>
  <si>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</si>
  <si>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</si>
  <si>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</si>
  <si>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</si>
  <si>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</si>
  <si>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</si>
  <si>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</si>
  <si>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</si>
  <si>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</si>
  <si>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</si>
  <si>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</si>
  <si>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</si>
  <si>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</si>
  <si>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</si>
  <si>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</si>
  <si>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</si>
  <si>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</si>
  <si>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</si>
  <si>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</si>
  <si>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</si>
  <si>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</si>
  <si>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</si>
  <si>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</si>
  <si>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</si>
  <si>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</si>
  <si>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</si>
  <si>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</si>
  <si>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</si>
  <si>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</si>
  <si>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</si>
  <si>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</si>
  <si>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</si>
  <si>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004111a</t>
  </si>
  <si>
    <t>Stavební pasport</t>
  </si>
  <si>
    <t>Vlastní</t>
  </si>
  <si>
    <t>004111b</t>
  </si>
  <si>
    <t>Technologický  pasport</t>
  </si>
  <si>
    <t>SUM</t>
  </si>
  <si>
    <t>END</t>
  </si>
  <si>
    <t>Položkový soupis prací a dodávek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</si>
  <si>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</si>
  <si>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</si>
  <si>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m2</t>
  </si>
  <si>
    <t>801-1</t>
  </si>
  <si>
    <t>POL1_</t>
  </si>
  <si>
    <t>zárubněmi, umytí a vyčištění jiných zasklených a natíraných ploch a zařizovacích předmětů před předáním do užívání světlá výška podlaží do 4 m</t>
  </si>
  <si>
    <t>291,62*1,1</t>
  </si>
  <si>
    <t>VV</t>
  </si>
  <si>
    <t>950</t>
  </si>
  <si>
    <t>ochrana stávající kabeláže  pro napojení katedry a pro napojení žlabu na konstrukci sedaček</t>
  </si>
  <si>
    <t>soubor</t>
  </si>
  <si>
    <t>951</t>
  </si>
  <si>
    <t>ochrana vnitřního vybavení nedotčeného stavebními pracemi před poškozením, (podlaha,nábytek,radiátory ....)</t>
  </si>
  <si>
    <t>762526811R00</t>
  </si>
  <si>
    <t>Demontáž podlah bez polštářů , z desek dřevotřískovýh, překližkových, sololitových , tloušťky do 20 mm</t>
  </si>
  <si>
    <t>800-762</t>
  </si>
  <si>
    <t>73*2</t>
  </si>
  <si>
    <t>762822810R00</t>
  </si>
  <si>
    <t>Demontáž stropnic z řeziva průřezové plochy do 144 cm2</t>
  </si>
  <si>
    <t>m</t>
  </si>
  <si>
    <t>20*4,5</t>
  </si>
  <si>
    <t>776401800RT1</t>
  </si>
  <si>
    <t>Demontáž soklíků nebo lišt pryžových nebo PVC odstranění a uložení na hromady</t>
  </si>
  <si>
    <t>800-775</t>
  </si>
  <si>
    <t>1,175*2+3,86+3,855+14,645-1,6*2</t>
  </si>
  <si>
    <t>776511810R00</t>
  </si>
  <si>
    <t>Odstranění povlakových podlah z nášlapné plochy lepených, bez podložky, z ploch přes 20 m2</t>
  </si>
  <si>
    <t>713102121R0x</t>
  </si>
  <si>
    <t>Odstr.tep.izol.podlah tl. do15cm</t>
  </si>
  <si>
    <t>960 a</t>
  </si>
  <si>
    <t>demontáž  katedry, přemístění v rámci budovy dle pokynů investora nebo likvidace</t>
  </si>
  <si>
    <t>ks</t>
  </si>
  <si>
    <t>a : 1</t>
  </si>
  <si>
    <t>960 b</t>
  </si>
  <si>
    <t>demontáž  stolů + po provedení podlahy zpětná montáž na původní místo</t>
  </si>
  <si>
    <t>b : 4</t>
  </si>
  <si>
    <t>960 c</t>
  </si>
  <si>
    <t>demontáž tabule +zpětná montáž</t>
  </si>
  <si>
    <t>960 d</t>
  </si>
  <si>
    <t>demontáž  sedaček a stolků vč.žlabu elektro + po provedení podlahy zpětná montáž na původní místo, vč.napojení elektrožlabu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</si>
  <si>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</si>
  <si>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</si>
  <si>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</si>
  <si>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801-4</t>
  </si>
  <si>
    <t>oborů 801, 803, 811 a 812</t>
  </si>
  <si>
    <t>SPI</t>
  </si>
  <si>
    <t xml:space="preserve">Hmotnosti z položek s pořadovými čísly: : </t>
  </si>
  <si>
    <t xml:space="preserve">1,5, : </t>
  </si>
  <si>
    <t>Součet: : 0,02723</t>
  </si>
  <si>
    <t>713121111RT1</t>
  </si>
  <si>
    <t>Montáž tepelné izolace podlah  jednovrstvá, bez dodávky materiálu</t>
  </si>
  <si>
    <t>800-713</t>
  </si>
  <si>
    <t>63151412R</t>
  </si>
  <si>
    <t>deska izolační minerální vlákno; tl. 160,0 mm; součinitel tepelné vodivosti 0,035 W/mK; R = 4,500 m2K/W; obj. hmotnost 40,00 kg/m3; hydrofobizováno</t>
  </si>
  <si>
    <t>SPCM</t>
  </si>
  <si>
    <t>POL3_</t>
  </si>
  <si>
    <t>73*1,02</t>
  </si>
  <si>
    <t>998713102R00</t>
  </si>
  <si>
    <t>Přesun hmot pro izolace tepelné v objektech výšky do 12 m</t>
  </si>
  <si>
    <t>50 m vodorovně</t>
  </si>
  <si>
    <t xml:space="preserve">15, : </t>
  </si>
  <si>
    <t>Součet: : 0,47654</t>
  </si>
  <si>
    <t>762512125R00</t>
  </si>
  <si>
    <t>Položení podlah pod PVC montáž_x000D_
 desek cementotřískových ve dvou vrstvách šroubovaním</t>
  </si>
  <si>
    <t>762595000R00</t>
  </si>
  <si>
    <t>Spojovací a ochranné prostředky hřebíky, vruty, impregnace</t>
  </si>
  <si>
    <t>m3</t>
  </si>
  <si>
    <t>73*,05</t>
  </si>
  <si>
    <t>95*,08*,15</t>
  </si>
  <si>
    <t>762911111R00</t>
  </si>
  <si>
    <t xml:space="preserve">Impregnace řeziva máčením, ochrana proti dřevokazným houbám, plísním a dřevokaznému hmyzu </t>
  </si>
  <si>
    <t>,46*95*1,08</t>
  </si>
  <si>
    <t>762524911R0x</t>
  </si>
  <si>
    <t>Položení polštářů tloušťky do 150mm vč. příložek</t>
  </si>
  <si>
    <t>4,5*20</t>
  </si>
  <si>
    <t>60512121R</t>
  </si>
  <si>
    <t>hranol jehličnaté(SM; BO); l = 4 000 až 6 000 mm; jakost I</t>
  </si>
  <si>
    <t>,08*,15*95*1,08</t>
  </si>
  <si>
    <t>60726123R</t>
  </si>
  <si>
    <t>deska dřevoštěpková třívrstvá pro prostředí vlhké; strana broušená; hrana pero/drážka; tl = 25,0 mm</t>
  </si>
  <si>
    <t>73*2*1,08</t>
  </si>
  <si>
    <t>998762102R00</t>
  </si>
  <si>
    <t>Přesun hmot pro konstrukce tesařské v objektech výšky do 12 m</t>
  </si>
  <si>
    <t xml:space="preserve">18,19,20,21,22, : </t>
  </si>
  <si>
    <t>Součet: : 3,54892</t>
  </si>
  <si>
    <t>775542021R00</t>
  </si>
  <si>
    <t>Podlahy lamelové doplňkové práce podložka pod plovoucí podlahy; pěnový polyetylén; tl. 2,0 mm</t>
  </si>
  <si>
    <t>998775101R00</t>
  </si>
  <si>
    <t>Přesun hmot pro podlahy vlysové a parketové v objektech výšky do 6 m</t>
  </si>
  <si>
    <t xml:space="preserve">24, : </t>
  </si>
  <si>
    <t>Součet: : 0,00073</t>
  </si>
  <si>
    <t>771111122R00</t>
  </si>
  <si>
    <t>Doplňkové práce při kladení dlažeb montáž podlahových lišt přechodových</t>
  </si>
  <si>
    <t>800-771</t>
  </si>
  <si>
    <t>1,6*2</t>
  </si>
  <si>
    <t>776431010R00</t>
  </si>
  <si>
    <t>Montáž, lepení podlah. soklíků z kobercových pásů včetně dodávky kobercové lišty</t>
  </si>
  <si>
    <t>včetně soklové lišty.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</si>
  <si>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</si>
  <si>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</si>
  <si>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</si>
  <si>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77642</t>
  </si>
  <si>
    <t>spára soklík -stěna akrylem</t>
  </si>
  <si>
    <t>POL1_7</t>
  </si>
  <si>
    <t>vč. dodávky a montáže silikonu.</t>
  </si>
  <si>
    <t>777553010R0x</t>
  </si>
  <si>
    <t>Penetrace savého podkladu disperzí pod lepidlo</t>
  </si>
  <si>
    <t>553700</t>
  </si>
  <si>
    <t>ukončovací nerez L profil  prorůzné druhy podlah</t>
  </si>
  <si>
    <t>1,6*2*1,1</t>
  </si>
  <si>
    <t>697411</t>
  </si>
  <si>
    <t>Koberec čtvercový  500x500 mm  (dle standardů)</t>
  </si>
  <si>
    <t>73*1,05</t>
  </si>
  <si>
    <t>24,71*,1*1,1</t>
  </si>
  <si>
    <t>998776103R00</t>
  </si>
  <si>
    <t>Přesun hmot pro podlahy povlakové v objektech výšky do 24 m</t>
  </si>
  <si>
    <t>vodorovně do 50 m</t>
  </si>
  <si>
    <t xml:space="preserve">27,28,29,30,31,32, : </t>
  </si>
  <si>
    <t>Součet: : 0,40229</t>
  </si>
  <si>
    <t>2201</t>
  </si>
  <si>
    <t>KABEL CYKY4x1,5 pro indukční smyčku -dodávka</t>
  </si>
  <si>
    <t>2202</t>
  </si>
  <si>
    <t>DEMONTÁŽ A MONTÁŽ KABELU INDUKČNÍ SMYČKY</t>
  </si>
  <si>
    <t xml:space="preserve">hod   </t>
  </si>
  <si>
    <t>979011111R00</t>
  </si>
  <si>
    <t>Svislá doprava suti a vybouraných hmot za prvé podlaží nad nebo pod základním podlažím</t>
  </si>
  <si>
    <t>801-3</t>
  </si>
  <si>
    <t xml:space="preserve">Demontážní hmotnosti z položek s pořadovými čísly: : </t>
  </si>
  <si>
    <t xml:space="preserve">4,5,7,8, : </t>
  </si>
  <si>
    <t>Součet: : 6,06360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</si>
  <si>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</si>
  <si>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</si>
  <si>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</si>
  <si>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</si>
  <si>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</si>
  <si>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84,89040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</si>
  <si>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</si>
  <si>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</si>
  <si>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</si>
  <si>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</si>
  <si>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</si>
  <si>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48,50880</t>
  </si>
  <si>
    <t>979990181R0x</t>
  </si>
  <si>
    <t>Poplatek za skládku suti - PVC podlahová krytina,kazety podhledu..</t>
  </si>
  <si>
    <t>POL8_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</si>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</sst>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jL980jx034ZyRhFoDUQYQ0RmI7bp9xQBvem0yxAyrFMGcTYl0BIXeOmWNYyZX39PmTpY7TghfyBA7HfC8dDaag==" saltValue="jr9dPPfxCaD95/xeLAHy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4" t="s">
        <v>22</v>
      </c>
      <c r="C2" s="75"/>
      <c r="D2" s="76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77"/>
      <c r="C3" s="75"/>
      <c r="D3" s="78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79"/>
      <c r="C4" s="80"/>
      <c r="D4" s="81"/>
      <c r="E4" s="219"/>
      <c r="F4" s="219"/>
      <c r="G4" s="219"/>
      <c r="H4" s="219"/>
      <c r="I4" s="219"/>
      <c r="J4" s="220"/>
    </row>
    <row r="5" spans="1:15" ht="24" customHeight="1" x14ac:dyDescent="0.2">
      <c r="A5" s="3"/>
      <c r="B5" s="42" t="s">
        <v>42</v>
      </c>
      <c r="C5" s="4"/>
      <c r="D5" s="82" t="s">
        <v>45</v>
      </c>
      <c r="E5" s="25"/>
      <c r="F5" s="25"/>
      <c r="G5" s="25"/>
      <c r="H5" s="26" t="s">
        <v>40</v>
      </c>
      <c r="I5" s="82" t="s">
        <v>49</v>
      </c>
      <c r="J5" s="10"/>
    </row>
    <row r="6" spans="1:15" ht="15.75" customHeight="1" x14ac:dyDescent="0.2">
      <c r="A6" s="3"/>
      <c r="B6" s="37"/>
      <c r="C6" s="25"/>
      <c r="D6" s="82" t="s">
        <v>46</v>
      </c>
      <c r="E6" s="25"/>
      <c r="F6" s="25"/>
      <c r="G6" s="25"/>
      <c r="H6" s="26" t="s">
        <v>34</v>
      </c>
      <c r="I6" s="82" t="s">
        <v>50</v>
      </c>
      <c r="J6" s="10"/>
    </row>
    <row r="7" spans="1:15" ht="15.75" customHeight="1" x14ac:dyDescent="0.2">
      <c r="A7" s="3"/>
      <c r="B7" s="38"/>
      <c r="C7" s="84" t="s">
        <v>48</v>
      </c>
      <c r="D7" s="83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5" t="s">
        <v>51</v>
      </c>
      <c r="E8" s="4"/>
      <c r="F8" s="4"/>
      <c r="G8" s="41"/>
      <c r="H8" s="26" t="s">
        <v>40</v>
      </c>
      <c r="I8" s="82" t="s">
        <v>54</v>
      </c>
      <c r="J8" s="10"/>
    </row>
    <row r="9" spans="1:15" ht="15.75" hidden="1" customHeight="1" x14ac:dyDescent="0.2">
      <c r="A9" s="3"/>
      <c r="B9" s="3"/>
      <c r="C9" s="4"/>
      <c r="D9" s="85" t="s">
        <v>52</v>
      </c>
      <c r="E9" s="4"/>
      <c r="F9" s="4"/>
      <c r="G9" s="41"/>
      <c r="H9" s="26" t="s">
        <v>34</v>
      </c>
      <c r="I9" s="82" t="s">
        <v>55</v>
      </c>
      <c r="J9" s="10"/>
    </row>
    <row r="10" spans="1:15" ht="15.75" hidden="1" customHeight="1" x14ac:dyDescent="0.2">
      <c r="A10" s="3"/>
      <c r="B10" s="47"/>
      <c r="C10" s="84" t="s">
        <v>48</v>
      </c>
      <c r="D10" s="86" t="s">
        <v>53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34"/>
      <c r="E11" s="234"/>
      <c r="F11" s="234"/>
      <c r="G11" s="234"/>
      <c r="H11" s="26" t="s">
        <v>40</v>
      </c>
      <c r="I11" s="88"/>
      <c r="J11" s="10"/>
    </row>
    <row r="12" spans="1:15" ht="15.75" customHeight="1" x14ac:dyDescent="0.2">
      <c r="A12" s="3"/>
      <c r="B12" s="37"/>
      <c r="C12" s="25"/>
      <c r="D12" s="217"/>
      <c r="E12" s="217"/>
      <c r="F12" s="217"/>
      <c r="G12" s="217"/>
      <c r="H12" s="26" t="s">
        <v>34</v>
      </c>
      <c r="I12" s="88"/>
      <c r="J12" s="10"/>
    </row>
    <row r="13" spans="1:15" ht="15.75" customHeight="1" x14ac:dyDescent="0.2">
      <c r="A13" s="3"/>
      <c r="B13" s="38"/>
      <c r="C13" s="87"/>
      <c r="D13" s="218"/>
      <c r="E13" s="218"/>
      <c r="F13" s="218"/>
      <c r="G13" s="218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44" t="s">
        <v>24</v>
      </c>
      <c r="B16" s="52" t="s">
        <v>24</v>
      </c>
      <c r="C16" s="53"/>
      <c r="D16" s="54"/>
      <c r="E16" s="210"/>
      <c r="F16" s="211"/>
      <c r="G16" s="210"/>
      <c r="H16" s="211"/>
      <c r="I16" s="210">
        <f>SUMIF(F51:F61,A16,I51:I61)+SUMIF(F51:F61,"PSU",I51:I61)</f>
        <v>0</v>
      </c>
      <c r="J16" s="212"/>
    </row>
    <row r="17" spans="1:10" ht="23.25" customHeight="1" x14ac:dyDescent="0.2">
      <c r="A17" s="144" t="s">
        <v>25</v>
      </c>
      <c r="B17" s="52" t="s">
        <v>25</v>
      </c>
      <c r="C17" s="53"/>
      <c r="D17" s="54"/>
      <c r="E17" s="210"/>
      <c r="F17" s="211"/>
      <c r="G17" s="210"/>
      <c r="H17" s="211"/>
      <c r="I17" s="210">
        <f>SUMIF(F51:F61,A17,I51:I61)</f>
        <v>0</v>
      </c>
      <c r="J17" s="212"/>
    </row>
    <row r="18" spans="1:10" ht="23.25" customHeight="1" x14ac:dyDescent="0.2">
      <c r="A18" s="144" t="s">
        <v>26</v>
      </c>
      <c r="B18" s="52" t="s">
        <v>26</v>
      </c>
      <c r="C18" s="53"/>
      <c r="D18" s="54"/>
      <c r="E18" s="210"/>
      <c r="F18" s="211"/>
      <c r="G18" s="210"/>
      <c r="H18" s="211"/>
      <c r="I18" s="210">
        <f>SUMIF(F51:F61,A18,I51:I61)</f>
        <v>0</v>
      </c>
      <c r="J18" s="212"/>
    </row>
    <row r="19" spans="1:10" ht="23.25" customHeight="1" x14ac:dyDescent="0.2">
      <c r="A19" s="144" t="s">
        <v>87</v>
      </c>
      <c r="B19" s="52" t="s">
        <v>27</v>
      </c>
      <c r="C19" s="53"/>
      <c r="D19" s="54"/>
      <c r="E19" s="210"/>
      <c r="F19" s="211"/>
      <c r="G19" s="210"/>
      <c r="H19" s="211"/>
      <c r="I19" s="210">
        <f>SUMIF(F51:F61,A19,I51:I61)</f>
        <v>0</v>
      </c>
      <c r="J19" s="212"/>
    </row>
    <row r="20" spans="1:10" ht="23.25" customHeight="1" x14ac:dyDescent="0.2">
      <c r="A20" s="144" t="s">
        <v>88</v>
      </c>
      <c r="B20" s="52" t="s">
        <v>28</v>
      </c>
      <c r="C20" s="53"/>
      <c r="D20" s="54"/>
      <c r="E20" s="210"/>
      <c r="F20" s="211"/>
      <c r="G20" s="210"/>
      <c r="H20" s="211"/>
      <c r="I20" s="210">
        <f>SUMIF(F51:F61,A20,I51:I61)</f>
        <v>0</v>
      </c>
      <c r="J20" s="212"/>
    </row>
    <row r="21" spans="1:10" ht="23.25" customHeight="1" x14ac:dyDescent="0.2">
      <c r="A21" s="3"/>
      <c r="B21" s="69" t="s">
        <v>29</v>
      </c>
      <c r="C21" s="70"/>
      <c r="D21" s="71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12</v>
      </c>
      <c r="C23" s="53"/>
      <c r="D23" s="54"/>
      <c r="E23" s="55">
        <v>15</v>
      </c>
      <c r="F23" s="56" t="s">
        <v>0</v>
      </c>
      <c r="G23" s="208">
        <f>ZakladDPHSniVypocet</f>
        <v>0</v>
      </c>
      <c r="H23" s="209"/>
      <c r="I23" s="209"/>
      <c r="J23" s="57" t="str">
        <f t="shared" ref="J23:J28" si="0">Mena</f>
        <v>CZK</v>
      </c>
    </row>
    <row r="24" spans="1:10" ht="23.25" hidden="1" customHeight="1" x14ac:dyDescent="0.2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206">
        <v>0</v>
      </c>
      <c r="H24" s="207"/>
      <c r="I24" s="207"/>
      <c r="J24" s="57" t="str">
        <f t="shared" si="0"/>
        <v>CZK</v>
      </c>
    </row>
    <row r="25" spans="1:10" ht="23.25" customHeight="1" x14ac:dyDescent="0.2">
      <c r="A25" s="3"/>
      <c r="B25" s="52" t="s">
        <v>14</v>
      </c>
      <c r="C25" s="53"/>
      <c r="D25" s="54"/>
      <c r="E25" s="55">
        <v>21</v>
      </c>
      <c r="F25" s="56" t="s">
        <v>0</v>
      </c>
      <c r="G25" s="208">
        <f>ZakladDPHZaklVypocet</f>
        <v>0</v>
      </c>
      <c r="H25" s="209"/>
      <c r="I25" s="209"/>
      <c r="J25" s="57" t="str">
        <f t="shared" si="0"/>
        <v>CZK</v>
      </c>
    </row>
    <row r="26" spans="1:10" ht="23.25" hidden="1" customHeight="1" x14ac:dyDescent="0.2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224">
        <v>79984</v>
      </c>
      <c r="H26" s="225"/>
      <c r="I26" s="225"/>
      <c r="J26" s="51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226">
        <f>CenaCelkemBezDPH-(ZakladDPHSni+ZakladDPHZakl)</f>
        <v>0</v>
      </c>
      <c r="H27" s="226"/>
      <c r="I27" s="226"/>
      <c r="J27" s="58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1" t="s">
        <v>23</v>
      </c>
      <c r="C28" s="122"/>
      <c r="D28" s="122"/>
      <c r="E28" s="123"/>
      <c r="F28" s="124"/>
      <c r="G28" s="215">
        <f>IF(A28&gt;50, ROUNDUP(A27, 0), ROUNDDOWN(A27, 0))</f>
        <v>0</v>
      </c>
      <c r="H28" s="216"/>
      <c r="I28" s="216"/>
      <c r="J28" s="125" t="str">
        <f t="shared" si="0"/>
        <v>CZK</v>
      </c>
    </row>
    <row r="29" spans="1:10" ht="27.75" hidden="1" customHeight="1" thickBot="1" x14ac:dyDescent="0.25">
      <c r="A29" s="3"/>
      <c r="B29" s="121" t="s">
        <v>35</v>
      </c>
      <c r="C29" s="126"/>
      <c r="D29" s="126"/>
      <c r="E29" s="126"/>
      <c r="F29" s="126"/>
      <c r="G29" s="215">
        <f>ZakladDPHSni+DPHSni+ZakladDPHZakl+DPHZakl+Zaokrouhleni</f>
        <v>79984</v>
      </c>
      <c r="H29" s="215"/>
      <c r="I29" s="215"/>
      <c r="J29" s="127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43145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3">
        <v>1</v>
      </c>
      <c r="B39" s="104" t="s">
        <v>56</v>
      </c>
      <c r="C39" s="201"/>
      <c r="D39" s="202"/>
      <c r="E39" s="202"/>
      <c r="F39" s="105">
        <f>'00 0b Naklady'!AE21+'1 1b Pol'!AE118</f>
        <v>0</v>
      </c>
      <c r="G39" s="106">
        <f>'00 0b Naklady'!AF21+'1 1b Pol'!AF118</f>
        <v>0</v>
      </c>
      <c r="H39" s="107"/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3">
        <v>2</v>
      </c>
      <c r="B40" s="110" t="s">
        <v>57</v>
      </c>
      <c r="C40" s="203" t="s">
        <v>58</v>
      </c>
      <c r="D40" s="204"/>
      <c r="E40" s="204"/>
      <c r="F40" s="111">
        <f>'00 0b Naklady'!AE21</f>
        <v>0</v>
      </c>
      <c r="G40" s="112">
        <f>'00 0b Naklady'!AF21</f>
        <v>0</v>
      </c>
      <c r="H40" s="112"/>
      <c r="I40" s="113">
        <f>F40+G40+H40</f>
        <v>0</v>
      </c>
      <c r="J40" s="114" t="str">
        <f>IF(CenaCelkemVypocet=0,"",I40/CenaCelkemVypocet*100)</f>
        <v/>
      </c>
    </row>
    <row r="41" spans="1:10" ht="25.5" customHeight="1" x14ac:dyDescent="0.2">
      <c r="A41" s="93">
        <v>3</v>
      </c>
      <c r="B41" s="115" t="s">
        <v>59</v>
      </c>
      <c r="C41" s="201" t="s">
        <v>60</v>
      </c>
      <c r="D41" s="202"/>
      <c r="E41" s="202"/>
      <c r="F41" s="116">
        <f>'00 0b Naklady'!AE21</f>
        <v>0</v>
      </c>
      <c r="G41" s="107">
        <f>'00 0b Naklady'!AF21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3">
        <v>2</v>
      </c>
      <c r="B42" s="110" t="s">
        <v>61</v>
      </c>
      <c r="C42" s="203" t="s">
        <v>44</v>
      </c>
      <c r="D42" s="204"/>
      <c r="E42" s="204"/>
      <c r="F42" s="111">
        <f>'1 1b Pol'!AE118</f>
        <v>0</v>
      </c>
      <c r="G42" s="112">
        <f>'1 1b Pol'!AF118</f>
        <v>0</v>
      </c>
      <c r="H42" s="112"/>
      <c r="I42" s="113">
        <f>F42+G42+H42</f>
        <v>0</v>
      </c>
      <c r="J42" s="114" t="str">
        <f>IF(CenaCelkemVypocet=0,"",I42/CenaCelkemVypocet*100)</f>
        <v/>
      </c>
    </row>
    <row r="43" spans="1:10" ht="25.5" customHeight="1" x14ac:dyDescent="0.2">
      <c r="A43" s="93">
        <v>3</v>
      </c>
      <c r="B43" s="115" t="s">
        <v>62</v>
      </c>
      <c r="C43" s="201" t="s">
        <v>63</v>
      </c>
      <c r="D43" s="202"/>
      <c r="E43" s="202"/>
      <c r="F43" s="116">
        <f>'1 1b Pol'!AE118</f>
        <v>0</v>
      </c>
      <c r="G43" s="107">
        <f>'1 1b Pol'!AF118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3"/>
      <c r="B44" s="199" t="s">
        <v>64</v>
      </c>
      <c r="C44" s="200"/>
      <c r="D44" s="200"/>
      <c r="E44" s="200"/>
      <c r="F44" s="117">
        <f>SUMIF(A39:A43,"=1",F39:F43)</f>
        <v>0</v>
      </c>
      <c r="G44" s="118">
        <f>SUMIF(A39:A43,"=1",G39:G43)</f>
        <v>0</v>
      </c>
      <c r="H44" s="118">
        <f>SUMIF(A39:A43,"=1",H39:H43)</f>
        <v>0</v>
      </c>
      <c r="I44" s="119">
        <f>SUMIF(A39:A43,"=1",I39:I43)</f>
        <v>0</v>
      </c>
      <c r="J44" s="120">
        <f>SUMIF(A39:A43,"=1",J39:J43)</f>
        <v>0</v>
      </c>
    </row>
    <row r="48" spans="1:10" ht="15.75" x14ac:dyDescent="0.25">
      <c r="B48" s="128" t="s">
        <v>66</v>
      </c>
    </row>
    <row r="50" spans="1:10" ht="25.5" customHeight="1" x14ac:dyDescent="0.2">
      <c r="A50" s="129"/>
      <c r="B50" s="132" t="s">
        <v>17</v>
      </c>
      <c r="C50" s="132" t="s">
        <v>5</v>
      </c>
      <c r="D50" s="133"/>
      <c r="E50" s="133"/>
      <c r="F50" s="134" t="s">
        <v>67</v>
      </c>
      <c r="G50" s="134"/>
      <c r="H50" s="134"/>
      <c r="I50" s="134" t="s">
        <v>29</v>
      </c>
      <c r="J50" s="134" t="s">
        <v>0</v>
      </c>
    </row>
    <row r="51" spans="1:10" ht="25.5" customHeight="1" x14ac:dyDescent="0.2">
      <c r="A51" s="130"/>
      <c r="B51" s="135" t="s">
        <v>68</v>
      </c>
      <c r="C51" s="197" t="s">
        <v>69</v>
      </c>
      <c r="D51" s="198"/>
      <c r="E51" s="198"/>
      <c r="F51" s="142" t="s">
        <v>24</v>
      </c>
      <c r="G51" s="136"/>
      <c r="H51" s="136"/>
      <c r="I51" s="136">
        <f>'1 1b Pol'!G8</f>
        <v>0</v>
      </c>
      <c r="J51" s="140" t="str">
        <f>IF(I62=0,"",I51/I62*100)</f>
        <v/>
      </c>
    </row>
    <row r="52" spans="1:10" ht="25.5" customHeight="1" x14ac:dyDescent="0.2">
      <c r="A52" s="130"/>
      <c r="B52" s="135" t="s">
        <v>70</v>
      </c>
      <c r="C52" s="197" t="s">
        <v>71</v>
      </c>
      <c r="D52" s="198"/>
      <c r="E52" s="198"/>
      <c r="F52" s="142" t="s">
        <v>24</v>
      </c>
      <c r="G52" s="136"/>
      <c r="H52" s="136"/>
      <c r="I52" s="136">
        <f>'1 1b Pol'!G14</f>
        <v>0</v>
      </c>
      <c r="J52" s="140" t="str">
        <f>IF(I62=0,"",I52/I62*100)</f>
        <v/>
      </c>
    </row>
    <row r="53" spans="1:10" ht="25.5" customHeight="1" x14ac:dyDescent="0.2">
      <c r="A53" s="130"/>
      <c r="B53" s="135" t="s">
        <v>72</v>
      </c>
      <c r="C53" s="197" t="s">
        <v>73</v>
      </c>
      <c r="D53" s="198"/>
      <c r="E53" s="198"/>
      <c r="F53" s="142" t="s">
        <v>24</v>
      </c>
      <c r="G53" s="136"/>
      <c r="H53" s="136"/>
      <c r="I53" s="136">
        <f>'1 1b Pol'!G29</f>
        <v>0</v>
      </c>
      <c r="J53" s="140" t="str">
        <f>IF(I62=0,"",I53/I62*100)</f>
        <v/>
      </c>
    </row>
    <row r="54" spans="1:10" ht="25.5" customHeight="1" x14ac:dyDescent="0.2">
      <c r="A54" s="130"/>
      <c r="B54" s="135" t="s">
        <v>74</v>
      </c>
      <c r="C54" s="197" t="s">
        <v>75</v>
      </c>
      <c r="D54" s="198"/>
      <c r="E54" s="198"/>
      <c r="F54" s="142" t="s">
        <v>25</v>
      </c>
      <c r="G54" s="136"/>
      <c r="H54" s="136"/>
      <c r="I54" s="136">
        <f>'1 1b Pol'!G35</f>
        <v>0</v>
      </c>
      <c r="J54" s="140" t="str">
        <f>IF(I62=0,"",I54/I62*100)</f>
        <v/>
      </c>
    </row>
    <row r="55" spans="1:10" ht="25.5" customHeight="1" x14ac:dyDescent="0.2">
      <c r="A55" s="130"/>
      <c r="B55" s="135" t="s">
        <v>76</v>
      </c>
      <c r="C55" s="197" t="s">
        <v>77</v>
      </c>
      <c r="D55" s="198"/>
      <c r="E55" s="198"/>
      <c r="F55" s="142" t="s">
        <v>25</v>
      </c>
      <c r="G55" s="136"/>
      <c r="H55" s="136"/>
      <c r="I55" s="136">
        <f>'1 1b Pol'!G44</f>
        <v>0</v>
      </c>
      <c r="J55" s="140" t="str">
        <f>IF(I62=0,"",I55/I62*100)</f>
        <v/>
      </c>
    </row>
    <row r="56" spans="1:10" ht="25.5" customHeight="1" x14ac:dyDescent="0.2">
      <c r="A56" s="130"/>
      <c r="B56" s="135" t="s">
        <v>78</v>
      </c>
      <c r="C56" s="197" t="s">
        <v>79</v>
      </c>
      <c r="D56" s="198"/>
      <c r="E56" s="198"/>
      <c r="F56" s="142" t="s">
        <v>25</v>
      </c>
      <c r="G56" s="136"/>
      <c r="H56" s="136"/>
      <c r="I56" s="136">
        <f>'1 1b Pol'!G62</f>
        <v>0</v>
      </c>
      <c r="J56" s="140" t="str">
        <f>IF(I62=0,"",I56/I62*100)</f>
        <v/>
      </c>
    </row>
    <row r="57" spans="1:10" ht="25.5" customHeight="1" x14ac:dyDescent="0.2">
      <c r="A57" s="130"/>
      <c r="B57" s="135" t="s">
        <v>80</v>
      </c>
      <c r="C57" s="197" t="s">
        <v>81</v>
      </c>
      <c r="D57" s="198"/>
      <c r="E57" s="198"/>
      <c r="F57" s="142" t="s">
        <v>25</v>
      </c>
      <c r="G57" s="136"/>
      <c r="H57" s="136"/>
      <c r="I57" s="136">
        <f>'1 1b Pol'!G69</f>
        <v>0</v>
      </c>
      <c r="J57" s="140" t="str">
        <f>IF(I62=0,"",I57/I62*100)</f>
        <v/>
      </c>
    </row>
    <row r="58" spans="1:10" ht="25.5" customHeight="1" x14ac:dyDescent="0.2">
      <c r="A58" s="130"/>
      <c r="B58" s="135" t="s">
        <v>82</v>
      </c>
      <c r="C58" s="197" t="s">
        <v>83</v>
      </c>
      <c r="D58" s="198"/>
      <c r="E58" s="198"/>
      <c r="F58" s="142" t="s">
        <v>26</v>
      </c>
      <c r="G58" s="136"/>
      <c r="H58" s="136"/>
      <c r="I58" s="136">
        <f>'1 1b Pol'!G90</f>
        <v>0</v>
      </c>
      <c r="J58" s="140" t="str">
        <f>IF(I62=0,"",I58/I62*100)</f>
        <v/>
      </c>
    </row>
    <row r="59" spans="1:10" ht="25.5" customHeight="1" x14ac:dyDescent="0.2">
      <c r="A59" s="130"/>
      <c r="B59" s="135" t="s">
        <v>84</v>
      </c>
      <c r="C59" s="197" t="s">
        <v>85</v>
      </c>
      <c r="D59" s="198"/>
      <c r="E59" s="198"/>
      <c r="F59" s="142" t="s">
        <v>86</v>
      </c>
      <c r="G59" s="136"/>
      <c r="H59" s="136"/>
      <c r="I59" s="136">
        <f>'1 1b Pol'!G93</f>
        <v>0</v>
      </c>
      <c r="J59" s="140" t="str">
        <f>IF(I62=0,"",I59/I62*100)</f>
        <v/>
      </c>
    </row>
    <row r="60" spans="1:10" ht="25.5" customHeight="1" x14ac:dyDescent="0.2">
      <c r="A60" s="130"/>
      <c r="B60" s="135" t="s">
        <v>87</v>
      </c>
      <c r="C60" s="197" t="s">
        <v>27</v>
      </c>
      <c r="D60" s="198"/>
      <c r="E60" s="198"/>
      <c r="F60" s="142" t="s">
        <v>87</v>
      </c>
      <c r="G60" s="136"/>
      <c r="H60" s="136"/>
      <c r="I60" s="136">
        <f>'00 0b Naklady'!G8</f>
        <v>0</v>
      </c>
      <c r="J60" s="140" t="str">
        <f>IF(I62=0,"",I60/I62*100)</f>
        <v/>
      </c>
    </row>
    <row r="61" spans="1:10" ht="25.5" customHeight="1" x14ac:dyDescent="0.2">
      <c r="A61" s="130"/>
      <c r="B61" s="135" t="s">
        <v>88</v>
      </c>
      <c r="C61" s="197" t="s">
        <v>28</v>
      </c>
      <c r="D61" s="198"/>
      <c r="E61" s="198"/>
      <c r="F61" s="142" t="s">
        <v>88</v>
      </c>
      <c r="G61" s="136"/>
      <c r="H61" s="136"/>
      <c r="I61" s="136">
        <f>'00 0b Naklady'!G15</f>
        <v>0</v>
      </c>
      <c r="J61" s="140" t="str">
        <f>IF(I62=0,"",I61/I62*100)</f>
        <v/>
      </c>
    </row>
    <row r="62" spans="1:10" ht="25.5" customHeight="1" x14ac:dyDescent="0.2">
      <c r="A62" s="131"/>
      <c r="B62" s="137" t="s">
        <v>1</v>
      </c>
      <c r="C62" s="137"/>
      <c r="D62" s="138"/>
      <c r="E62" s="138"/>
      <c r="F62" s="143"/>
      <c r="G62" s="139"/>
      <c r="H62" s="139"/>
      <c r="I62" s="139">
        <f>SUM(I51:I61)</f>
        <v>0</v>
      </c>
      <c r="J62" s="141">
        <f>SUM(J51:J61)</f>
        <v>0</v>
      </c>
    </row>
    <row r="63" spans="1:10" x14ac:dyDescent="0.2">
      <c r="F63" s="91"/>
      <c r="G63" s="90"/>
      <c r="H63" s="91"/>
      <c r="I63" s="90"/>
      <c r="J63" s="92"/>
    </row>
    <row r="64" spans="1:10" x14ac:dyDescent="0.2">
      <c r="F64" s="91"/>
      <c r="G64" s="90"/>
      <c r="H64" s="91"/>
      <c r="I64" s="90"/>
      <c r="J64" s="92"/>
    </row>
    <row r="65" spans="6:10" x14ac:dyDescent="0.2">
      <c r="F65" s="91"/>
      <c r="G65" s="90"/>
      <c r="H65" s="91"/>
      <c r="I65" s="90"/>
      <c r="J65" s="92"/>
    </row>
  </sheetData>
  <sheetProtection algorithmName="SHA-512" hashValue="6yVHIqIgOOY/WhAplT4REvkqZXckjscrdnBJoXZjvuV8/J4U/4OjdcOWAxFsDgyIIBAzJwBizafBfHEOH/fSJg==" saltValue="hF62LGqRZr69uUKJCxO5Q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3" t="s">
        <v>7</v>
      </c>
      <c r="B2" s="72"/>
      <c r="C2" s="240"/>
      <c r="D2" s="240"/>
      <c r="E2" s="240"/>
      <c r="F2" s="240"/>
      <c r="G2" s="241"/>
    </row>
    <row r="3" spans="1:7" ht="24.95" customHeight="1" x14ac:dyDescent="0.2">
      <c r="A3" s="73" t="s">
        <v>8</v>
      </c>
      <c r="B3" s="72"/>
      <c r="C3" s="240"/>
      <c r="D3" s="240"/>
      <c r="E3" s="240"/>
      <c r="F3" s="240"/>
      <c r="G3" s="241"/>
    </row>
    <row r="4" spans="1:7" ht="24.95" customHeight="1" x14ac:dyDescent="0.2">
      <c r="A4" s="73" t="s">
        <v>9</v>
      </c>
      <c r="B4" s="72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sheetProtection algorithmName="SHA-512" hashValue="d1ylh72KktDaIocX1h3vItFBL2nfXWQbiEKFNNFFqCc+1FigSlf8xC3R3DlixhNgUWwtXuY8bVNcS9q4NvxadA==" saltValue="hx3IRoskXK57pAwDEibuY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28" sqref="F28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4" t="s">
        <v>89</v>
      </c>
      <c r="B1" s="244"/>
      <c r="C1" s="244"/>
      <c r="D1" s="244"/>
      <c r="E1" s="244"/>
      <c r="F1" s="244"/>
      <c r="G1" s="244"/>
      <c r="AG1" t="s">
        <v>90</v>
      </c>
    </row>
    <row r="2" spans="1:60" ht="25.15" customHeight="1" x14ac:dyDescent="0.2">
      <c r="A2" s="146" t="s">
        <v>7</v>
      </c>
      <c r="B2" s="72" t="s">
        <v>43</v>
      </c>
      <c r="C2" s="245" t="s">
        <v>44</v>
      </c>
      <c r="D2" s="246"/>
      <c r="E2" s="246"/>
      <c r="F2" s="246"/>
      <c r="G2" s="247"/>
      <c r="AG2" t="s">
        <v>91</v>
      </c>
    </row>
    <row r="3" spans="1:60" ht="25.15" customHeight="1" x14ac:dyDescent="0.2">
      <c r="A3" s="146" t="s">
        <v>8</v>
      </c>
      <c r="B3" s="72" t="s">
        <v>57</v>
      </c>
      <c r="C3" s="245" t="s">
        <v>58</v>
      </c>
      <c r="D3" s="246"/>
      <c r="E3" s="246"/>
      <c r="F3" s="246"/>
      <c r="G3" s="247"/>
      <c r="AC3" s="89" t="s">
        <v>92</v>
      </c>
      <c r="AG3" t="s">
        <v>93</v>
      </c>
    </row>
    <row r="4" spans="1:60" ht="25.15" customHeight="1" x14ac:dyDescent="0.2">
      <c r="A4" s="147" t="s">
        <v>9</v>
      </c>
      <c r="B4" s="148" t="s">
        <v>59</v>
      </c>
      <c r="C4" s="248" t="s">
        <v>60</v>
      </c>
      <c r="D4" s="249"/>
      <c r="E4" s="249"/>
      <c r="F4" s="249"/>
      <c r="G4" s="250"/>
      <c r="AG4" t="s">
        <v>94</v>
      </c>
    </row>
    <row r="5" spans="1:60" x14ac:dyDescent="0.2">
      <c r="D5" s="145"/>
    </row>
    <row r="6" spans="1:60" ht="38.25" x14ac:dyDescent="0.2">
      <c r="A6" s="150" t="s">
        <v>95</v>
      </c>
      <c r="B6" s="152" t="s">
        <v>96</v>
      </c>
      <c r="C6" s="152" t="s">
        <v>97</v>
      </c>
      <c r="D6" s="151" t="s">
        <v>98</v>
      </c>
      <c r="E6" s="150" t="s">
        <v>99</v>
      </c>
      <c r="F6" s="149" t="s">
        <v>100</v>
      </c>
      <c r="G6" s="150" t="s">
        <v>29</v>
      </c>
      <c r="H6" s="153" t="s">
        <v>30</v>
      </c>
      <c r="I6" s="153" t="s">
        <v>101</v>
      </c>
      <c r="J6" s="153" t="s">
        <v>31</v>
      </c>
      <c r="K6" s="153" t="s">
        <v>102</v>
      </c>
      <c r="L6" s="153" t="s">
        <v>103</v>
      </c>
      <c r="M6" s="153" t="s">
        <v>104</v>
      </c>
      <c r="N6" s="153" t="s">
        <v>105</v>
      </c>
      <c r="O6" s="153" t="s">
        <v>106</v>
      </c>
      <c r="P6" s="153" t="s">
        <v>107</v>
      </c>
      <c r="Q6" s="153" t="s">
        <v>108</v>
      </c>
      <c r="R6" s="153" t="s">
        <v>109</v>
      </c>
      <c r="S6" s="153" t="s">
        <v>110</v>
      </c>
      <c r="T6" s="153" t="s">
        <v>111</v>
      </c>
      <c r="U6" s="153" t="s">
        <v>112</v>
      </c>
      <c r="V6" s="153" t="s">
        <v>113</v>
      </c>
      <c r="W6" s="153" t="s">
        <v>114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115</v>
      </c>
      <c r="B8" s="166" t="s">
        <v>87</v>
      </c>
      <c r="C8" s="187" t="s">
        <v>27</v>
      </c>
      <c r="D8" s="167"/>
      <c r="E8" s="168"/>
      <c r="F8" s="169"/>
      <c r="G8" s="169">
        <f>SUMIF(AG9:AG14,"&lt;&gt;NOR",G9:G14)</f>
        <v>0</v>
      </c>
      <c r="H8" s="169"/>
      <c r="I8" s="169">
        <f>SUM(I9:I14)</f>
        <v>0</v>
      </c>
      <c r="J8" s="169"/>
      <c r="K8" s="169">
        <f>SUM(K9:K14)</f>
        <v>20030.61</v>
      </c>
      <c r="L8" s="169"/>
      <c r="M8" s="169">
        <f>SUM(M9:M14)</f>
        <v>0</v>
      </c>
      <c r="N8" s="169"/>
      <c r="O8" s="169">
        <f>SUM(O9:O14)</f>
        <v>0</v>
      </c>
      <c r="P8" s="169"/>
      <c r="Q8" s="169">
        <f>SUM(Q9:Q14)</f>
        <v>0</v>
      </c>
      <c r="R8" s="169"/>
      <c r="S8" s="169"/>
      <c r="T8" s="170"/>
      <c r="U8" s="164"/>
      <c r="V8" s="164">
        <f>SUM(V9:V14)</f>
        <v>0</v>
      </c>
      <c r="W8" s="164"/>
      <c r="AG8" t="s">
        <v>116</v>
      </c>
    </row>
    <row r="9" spans="1:60" outlineLevel="1" x14ac:dyDescent="0.2">
      <c r="A9" s="171">
        <v>1</v>
      </c>
      <c r="B9" s="172" t="s">
        <v>117</v>
      </c>
      <c r="C9" s="188" t="s">
        <v>118</v>
      </c>
      <c r="D9" s="173" t="s">
        <v>119</v>
      </c>
      <c r="E9" s="174">
        <v>1</v>
      </c>
      <c r="F9" s="175">
        <v>0</v>
      </c>
      <c r="G9" s="176">
        <f>ROUND(E9*F9,2)</f>
        <v>0</v>
      </c>
      <c r="H9" s="175">
        <v>0</v>
      </c>
      <c r="I9" s="176">
        <f>ROUND(E9*H9,2)</f>
        <v>0</v>
      </c>
      <c r="J9" s="175">
        <v>6676.87</v>
      </c>
      <c r="K9" s="176">
        <f>ROUND(E9*J9,2)</f>
        <v>6676.87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120</v>
      </c>
      <c r="T9" s="177" t="s">
        <v>121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122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42" t="s">
        <v>123</v>
      </c>
      <c r="D10" s="243"/>
      <c r="E10" s="243"/>
      <c r="F10" s="243"/>
      <c r="G10" s="24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124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1">
        <v>2</v>
      </c>
      <c r="B11" s="172" t="s">
        <v>125</v>
      </c>
      <c r="C11" s="188" t="s">
        <v>126</v>
      </c>
      <c r="D11" s="173" t="s">
        <v>119</v>
      </c>
      <c r="E11" s="174">
        <v>1</v>
      </c>
      <c r="F11" s="175">
        <v>0</v>
      </c>
      <c r="G11" s="176">
        <f>ROUND(E11*F11,2)</f>
        <v>0</v>
      </c>
      <c r="H11" s="175">
        <v>0</v>
      </c>
      <c r="I11" s="176">
        <f>ROUND(E11*H11,2)</f>
        <v>0</v>
      </c>
      <c r="J11" s="175">
        <v>6676.87</v>
      </c>
      <c r="K11" s="176">
        <f>ROUND(E11*J11,2)</f>
        <v>6676.87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 t="s">
        <v>120</v>
      </c>
      <c r="T11" s="177" t="s">
        <v>121</v>
      </c>
      <c r="U11" s="163">
        <v>0</v>
      </c>
      <c r="V11" s="163">
        <f>ROUND(E11*U11,2)</f>
        <v>0</v>
      </c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122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61"/>
      <c r="B12" s="162"/>
      <c r="C12" s="242" t="s">
        <v>127</v>
      </c>
      <c r="D12" s="243"/>
      <c r="E12" s="243"/>
      <c r="F12" s="243"/>
      <c r="G12" s="24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124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78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1">
        <v>3</v>
      </c>
      <c r="B13" s="172" t="s">
        <v>128</v>
      </c>
      <c r="C13" s="188" t="s">
        <v>129</v>
      </c>
      <c r="D13" s="173" t="s">
        <v>119</v>
      </c>
      <c r="E13" s="174">
        <v>1</v>
      </c>
      <c r="F13" s="175">
        <v>0</v>
      </c>
      <c r="G13" s="176">
        <f>ROUND(E13*F13,2)</f>
        <v>0</v>
      </c>
      <c r="H13" s="175">
        <v>0</v>
      </c>
      <c r="I13" s="176">
        <f>ROUND(E13*H13,2)</f>
        <v>0</v>
      </c>
      <c r="J13" s="175">
        <v>6676.87</v>
      </c>
      <c r="K13" s="176">
        <f>ROUND(E13*J13,2)</f>
        <v>6676.87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120</v>
      </c>
      <c r="T13" s="177" t="s">
        <v>121</v>
      </c>
      <c r="U13" s="163">
        <v>0</v>
      </c>
      <c r="V13" s="163">
        <f>ROUND(E13*U13,2)</f>
        <v>0</v>
      </c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122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242" t="s">
        <v>130</v>
      </c>
      <c r="D14" s="243"/>
      <c r="E14" s="243"/>
      <c r="F14" s="243"/>
      <c r="G14" s="24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124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65" t="s">
        <v>115</v>
      </c>
      <c r="B15" s="166" t="s">
        <v>88</v>
      </c>
      <c r="C15" s="187" t="s">
        <v>28</v>
      </c>
      <c r="D15" s="167"/>
      <c r="E15" s="168"/>
      <c r="F15" s="169"/>
      <c r="G15" s="169">
        <f>SUMIF(AG16:AG19,"&lt;&gt;NOR",G16:G19)</f>
        <v>0</v>
      </c>
      <c r="H15" s="169"/>
      <c r="I15" s="169">
        <f>SUM(I16:I19)</f>
        <v>0</v>
      </c>
      <c r="J15" s="169"/>
      <c r="K15" s="169">
        <f>SUM(K16:K19)</f>
        <v>27000</v>
      </c>
      <c r="L15" s="169"/>
      <c r="M15" s="169">
        <f>SUM(M16:M19)</f>
        <v>0</v>
      </c>
      <c r="N15" s="169"/>
      <c r="O15" s="169">
        <f>SUM(O16:O19)</f>
        <v>0</v>
      </c>
      <c r="P15" s="169"/>
      <c r="Q15" s="169">
        <f>SUM(Q16:Q19)</f>
        <v>0</v>
      </c>
      <c r="R15" s="169"/>
      <c r="S15" s="169"/>
      <c r="T15" s="170"/>
      <c r="U15" s="164"/>
      <c r="V15" s="164">
        <f>SUM(V16:V19)</f>
        <v>0</v>
      </c>
      <c r="W15" s="164"/>
      <c r="AG15" t="s">
        <v>116</v>
      </c>
    </row>
    <row r="16" spans="1:60" outlineLevel="1" x14ac:dyDescent="0.2">
      <c r="A16" s="171">
        <v>4</v>
      </c>
      <c r="B16" s="172" t="s">
        <v>131</v>
      </c>
      <c r="C16" s="188" t="s">
        <v>132</v>
      </c>
      <c r="D16" s="173" t="s">
        <v>119</v>
      </c>
      <c r="E16" s="174">
        <v>1</v>
      </c>
      <c r="F16" s="175">
        <v>0</v>
      </c>
      <c r="G16" s="176">
        <f>ROUND(E16*F16,2)</f>
        <v>0</v>
      </c>
      <c r="H16" s="175">
        <v>0</v>
      </c>
      <c r="I16" s="176">
        <f>ROUND(E16*H16,2)</f>
        <v>0</v>
      </c>
      <c r="J16" s="175">
        <v>7000</v>
      </c>
      <c r="K16" s="176">
        <f>ROUND(E16*J16,2)</f>
        <v>7000</v>
      </c>
      <c r="L16" s="176">
        <v>21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/>
      <c r="S16" s="176" t="s">
        <v>120</v>
      </c>
      <c r="T16" s="177" t="s">
        <v>121</v>
      </c>
      <c r="U16" s="163">
        <v>0</v>
      </c>
      <c r="V16" s="163">
        <f>ROUND(E16*U16,2)</f>
        <v>0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122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61"/>
      <c r="B17" s="162"/>
      <c r="C17" s="242" t="s">
        <v>133</v>
      </c>
      <c r="D17" s="243"/>
      <c r="E17" s="243"/>
      <c r="F17" s="243"/>
      <c r="G17" s="24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124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79">
        <v>5</v>
      </c>
      <c r="B18" s="180" t="s">
        <v>134</v>
      </c>
      <c r="C18" s="189" t="s">
        <v>135</v>
      </c>
      <c r="D18" s="181" t="s">
        <v>119</v>
      </c>
      <c r="E18" s="182">
        <v>1</v>
      </c>
      <c r="F18" s="183">
        <v>0</v>
      </c>
      <c r="G18" s="184">
        <f>ROUND(E18*F18,2)</f>
        <v>0</v>
      </c>
      <c r="H18" s="183">
        <v>0</v>
      </c>
      <c r="I18" s="184">
        <f>ROUND(E18*H18,2)</f>
        <v>0</v>
      </c>
      <c r="J18" s="183">
        <v>10000</v>
      </c>
      <c r="K18" s="184">
        <f>ROUND(E18*J18,2)</f>
        <v>10000</v>
      </c>
      <c r="L18" s="184">
        <v>21</v>
      </c>
      <c r="M18" s="184">
        <f>G18*(1+L18/100)</f>
        <v>0</v>
      </c>
      <c r="N18" s="184">
        <v>0</v>
      </c>
      <c r="O18" s="184">
        <f>ROUND(E18*N18,2)</f>
        <v>0</v>
      </c>
      <c r="P18" s="184">
        <v>0</v>
      </c>
      <c r="Q18" s="184">
        <f>ROUND(E18*P18,2)</f>
        <v>0</v>
      </c>
      <c r="R18" s="184"/>
      <c r="S18" s="184" t="s">
        <v>136</v>
      </c>
      <c r="T18" s="185" t="s">
        <v>121</v>
      </c>
      <c r="U18" s="163">
        <v>0</v>
      </c>
      <c r="V18" s="163">
        <f>ROUND(E18*U18,2)</f>
        <v>0</v>
      </c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122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71">
        <v>6</v>
      </c>
      <c r="B19" s="172" t="s">
        <v>137</v>
      </c>
      <c r="C19" s="188" t="s">
        <v>138</v>
      </c>
      <c r="D19" s="173" t="s">
        <v>119</v>
      </c>
      <c r="E19" s="174">
        <v>1</v>
      </c>
      <c r="F19" s="175">
        <v>0</v>
      </c>
      <c r="G19" s="176">
        <f>ROUND(E19*F19,2)</f>
        <v>0</v>
      </c>
      <c r="H19" s="175">
        <v>0</v>
      </c>
      <c r="I19" s="176">
        <f>ROUND(E19*H19,2)</f>
        <v>0</v>
      </c>
      <c r="J19" s="175">
        <v>10000</v>
      </c>
      <c r="K19" s="176">
        <f>ROUND(E19*J19,2)</f>
        <v>10000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 t="s">
        <v>136</v>
      </c>
      <c r="T19" s="177" t="s">
        <v>121</v>
      </c>
      <c r="U19" s="163">
        <v>0</v>
      </c>
      <c r="V19" s="163">
        <f>ROUND(E19*U19,2)</f>
        <v>0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122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x14ac:dyDescent="0.2">
      <c r="A20" s="5"/>
      <c r="B20" s="6"/>
      <c r="C20" s="190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">
      <c r="A21" s="157"/>
      <c r="B21" s="158" t="s">
        <v>29</v>
      </c>
      <c r="C21" s="191"/>
      <c r="D21" s="159"/>
      <c r="E21" s="160"/>
      <c r="F21" s="160"/>
      <c r="G21" s="186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139</v>
      </c>
    </row>
    <row r="22" spans="1:60" x14ac:dyDescent="0.2">
      <c r="C22" s="192"/>
      <c r="D22" s="145"/>
      <c r="AG22" t="s">
        <v>140</v>
      </c>
    </row>
    <row r="23" spans="1:60" x14ac:dyDescent="0.2">
      <c r="D23" s="145"/>
    </row>
    <row r="24" spans="1:60" x14ac:dyDescent="0.2">
      <c r="D24" s="145"/>
    </row>
    <row r="25" spans="1:60" x14ac:dyDescent="0.2">
      <c r="D25" s="145"/>
    </row>
    <row r="26" spans="1:60" x14ac:dyDescent="0.2">
      <c r="D26" s="145"/>
    </row>
    <row r="27" spans="1:60" x14ac:dyDescent="0.2">
      <c r="D27" s="145"/>
    </row>
    <row r="28" spans="1:60" x14ac:dyDescent="0.2">
      <c r="D28" s="145"/>
    </row>
    <row r="29" spans="1:60" x14ac:dyDescent="0.2">
      <c r="D29" s="145"/>
    </row>
    <row r="30" spans="1:60" x14ac:dyDescent="0.2">
      <c r="D30" s="145"/>
    </row>
    <row r="31" spans="1:60" x14ac:dyDescent="0.2">
      <c r="D31" s="145"/>
    </row>
    <row r="32" spans="1:60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qb6hcEV5Pm3A6SRNuSlaFCwu5OnXg2jjwBXNiC8XejaMbrbIrcy/8wWp2GQ9WKvtnM5fp+R+8ArSFDiUtOakPw==" saltValue="3XhPw/54CVRDFjxvyMRqKQ==" spinCount="100000" sheet="1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4" activePane="bottomLeft" state="frozen"/>
      <selection pane="bottomLeft" activeCell="C108" sqref="C108:G108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4" t="s">
        <v>141</v>
      </c>
      <c r="B1" s="244"/>
      <c r="C1" s="244"/>
      <c r="D1" s="244"/>
      <c r="E1" s="244"/>
      <c r="F1" s="244"/>
      <c r="G1" s="244"/>
      <c r="AG1" t="s">
        <v>90</v>
      </c>
    </row>
    <row r="2" spans="1:60" ht="25.15" customHeight="1" x14ac:dyDescent="0.2">
      <c r="A2" s="146" t="s">
        <v>7</v>
      </c>
      <c r="B2" s="72" t="s">
        <v>43</v>
      </c>
      <c r="C2" s="245" t="s">
        <v>44</v>
      </c>
      <c r="D2" s="246"/>
      <c r="E2" s="246"/>
      <c r="F2" s="246"/>
      <c r="G2" s="247"/>
      <c r="AG2" t="s">
        <v>91</v>
      </c>
    </row>
    <row r="3" spans="1:60" ht="25.15" customHeight="1" x14ac:dyDescent="0.2">
      <c r="A3" s="146" t="s">
        <v>8</v>
      </c>
      <c r="B3" s="72" t="s">
        <v>61</v>
      </c>
      <c r="C3" s="245" t="s">
        <v>44</v>
      </c>
      <c r="D3" s="246"/>
      <c r="E3" s="246"/>
      <c r="F3" s="246"/>
      <c r="G3" s="247"/>
      <c r="AC3" s="89" t="s">
        <v>91</v>
      </c>
      <c r="AG3" t="s">
        <v>93</v>
      </c>
    </row>
    <row r="4" spans="1:60" ht="25.15" customHeight="1" x14ac:dyDescent="0.2">
      <c r="A4" s="147" t="s">
        <v>9</v>
      </c>
      <c r="B4" s="148" t="s">
        <v>62</v>
      </c>
      <c r="C4" s="248" t="s">
        <v>63</v>
      </c>
      <c r="D4" s="249"/>
      <c r="E4" s="249"/>
      <c r="F4" s="249"/>
      <c r="G4" s="250"/>
      <c r="AG4" t="s">
        <v>94</v>
      </c>
    </row>
    <row r="5" spans="1:60" x14ac:dyDescent="0.2">
      <c r="D5" s="145"/>
    </row>
    <row r="6" spans="1:60" ht="38.25" x14ac:dyDescent="0.2">
      <c r="A6" s="150" t="s">
        <v>95</v>
      </c>
      <c r="B6" s="152" t="s">
        <v>96</v>
      </c>
      <c r="C6" s="152" t="s">
        <v>97</v>
      </c>
      <c r="D6" s="151" t="s">
        <v>98</v>
      </c>
      <c r="E6" s="150" t="s">
        <v>99</v>
      </c>
      <c r="F6" s="149" t="s">
        <v>100</v>
      </c>
      <c r="G6" s="150" t="s">
        <v>29</v>
      </c>
      <c r="H6" s="153" t="s">
        <v>30</v>
      </c>
      <c r="I6" s="153" t="s">
        <v>101</v>
      </c>
      <c r="J6" s="153" t="s">
        <v>31</v>
      </c>
      <c r="K6" s="153" t="s">
        <v>102</v>
      </c>
      <c r="L6" s="153" t="s">
        <v>103</v>
      </c>
      <c r="M6" s="153" t="s">
        <v>104</v>
      </c>
      <c r="N6" s="153" t="s">
        <v>105</v>
      </c>
      <c r="O6" s="153" t="s">
        <v>106</v>
      </c>
      <c r="P6" s="153" t="s">
        <v>107</v>
      </c>
      <c r="Q6" s="153" t="s">
        <v>108</v>
      </c>
      <c r="R6" s="153" t="s">
        <v>109</v>
      </c>
      <c r="S6" s="153" t="s">
        <v>110</v>
      </c>
      <c r="T6" s="153" t="s">
        <v>111</v>
      </c>
      <c r="U6" s="153" t="s">
        <v>112</v>
      </c>
      <c r="V6" s="153" t="s">
        <v>113</v>
      </c>
      <c r="W6" s="153" t="s">
        <v>114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115</v>
      </c>
      <c r="B8" s="166" t="s">
        <v>68</v>
      </c>
      <c r="C8" s="187" t="s">
        <v>69</v>
      </c>
      <c r="D8" s="167"/>
      <c r="E8" s="168"/>
      <c r="F8" s="169"/>
      <c r="G8" s="169">
        <f>SUMIF(AG9:AG13,"&lt;&gt;NOR",G9:G13)</f>
        <v>0</v>
      </c>
      <c r="H8" s="169"/>
      <c r="I8" s="169">
        <f>SUM(I9:I13)</f>
        <v>603.07000000000005</v>
      </c>
      <c r="J8" s="169"/>
      <c r="K8" s="169">
        <f>SUM(K9:K13)</f>
        <v>46830.51</v>
      </c>
      <c r="L8" s="169"/>
      <c r="M8" s="169">
        <f>SUM(M9:M13)</f>
        <v>0</v>
      </c>
      <c r="N8" s="169"/>
      <c r="O8" s="169">
        <f>SUM(O9:O13)</f>
        <v>0.01</v>
      </c>
      <c r="P8" s="169"/>
      <c r="Q8" s="169">
        <f>SUM(Q9:Q13)</f>
        <v>0</v>
      </c>
      <c r="R8" s="169"/>
      <c r="S8" s="169"/>
      <c r="T8" s="170"/>
      <c r="U8" s="164"/>
      <c r="V8" s="164">
        <f>SUM(V9:V13)</f>
        <v>98.8</v>
      </c>
      <c r="W8" s="164"/>
      <c r="AG8" t="s">
        <v>116</v>
      </c>
    </row>
    <row r="9" spans="1:60" ht="56.25" outlineLevel="1" x14ac:dyDescent="0.2">
      <c r="A9" s="171">
        <v>1</v>
      </c>
      <c r="B9" s="172" t="s">
        <v>142</v>
      </c>
      <c r="C9" s="188" t="s">
        <v>143</v>
      </c>
      <c r="D9" s="173" t="s">
        <v>144</v>
      </c>
      <c r="E9" s="174">
        <v>320.78199999999998</v>
      </c>
      <c r="F9" s="175">
        <v>0</v>
      </c>
      <c r="G9" s="176">
        <f>ROUND(E9*F9,2)</f>
        <v>0</v>
      </c>
      <c r="H9" s="175">
        <v>1.88</v>
      </c>
      <c r="I9" s="176">
        <f>ROUND(E9*H9,2)</f>
        <v>603.07000000000005</v>
      </c>
      <c r="J9" s="175">
        <v>110.12</v>
      </c>
      <c r="K9" s="176">
        <f>ROUND(E9*J9,2)</f>
        <v>35324.51</v>
      </c>
      <c r="L9" s="176">
        <v>21</v>
      </c>
      <c r="M9" s="176">
        <f>G9*(1+L9/100)</f>
        <v>0</v>
      </c>
      <c r="N9" s="176">
        <v>4.0000000000000003E-5</v>
      </c>
      <c r="O9" s="176">
        <f>ROUND(E9*N9,2)</f>
        <v>0.01</v>
      </c>
      <c r="P9" s="176">
        <v>0</v>
      </c>
      <c r="Q9" s="176">
        <f>ROUND(E9*P9,2)</f>
        <v>0</v>
      </c>
      <c r="R9" s="176" t="s">
        <v>145</v>
      </c>
      <c r="S9" s="176" t="s">
        <v>120</v>
      </c>
      <c r="T9" s="177" t="s">
        <v>121</v>
      </c>
      <c r="U9" s="163">
        <v>0.308</v>
      </c>
      <c r="V9" s="163">
        <f>ROUND(E9*U9,2)</f>
        <v>98.8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146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61"/>
      <c r="B10" s="162"/>
      <c r="C10" s="242" t="s">
        <v>147</v>
      </c>
      <c r="D10" s="243"/>
      <c r="E10" s="243"/>
      <c r="F10" s="243"/>
      <c r="G10" s="24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124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78" t="str">
        <f>C10</f>
        <v>zárubněmi, umytí a vyčištění jiných zasklených a natíraných ploch a zařizovacích předmětů před předáním do užívání světlá výška podlaží do 4 m</v>
      </c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195" t="s">
        <v>148</v>
      </c>
      <c r="D11" s="193"/>
      <c r="E11" s="194">
        <v>320.77999999999997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149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79">
        <v>2</v>
      </c>
      <c r="B12" s="180" t="s">
        <v>150</v>
      </c>
      <c r="C12" s="189" t="s">
        <v>151</v>
      </c>
      <c r="D12" s="181" t="s">
        <v>152</v>
      </c>
      <c r="E12" s="182">
        <v>1</v>
      </c>
      <c r="F12" s="183">
        <v>0</v>
      </c>
      <c r="G12" s="184">
        <f>ROUND(E12*F12,2)</f>
        <v>0</v>
      </c>
      <c r="H12" s="183">
        <v>0</v>
      </c>
      <c r="I12" s="184">
        <f>ROUND(E12*H12,2)</f>
        <v>0</v>
      </c>
      <c r="J12" s="183">
        <v>926</v>
      </c>
      <c r="K12" s="184">
        <f>ROUND(E12*J12,2)</f>
        <v>926</v>
      </c>
      <c r="L12" s="184">
        <v>21</v>
      </c>
      <c r="M12" s="184">
        <f>G12*(1+L12/100)</f>
        <v>0</v>
      </c>
      <c r="N12" s="184">
        <v>0</v>
      </c>
      <c r="O12" s="184">
        <f>ROUND(E12*N12,2)</f>
        <v>0</v>
      </c>
      <c r="P12" s="184">
        <v>0</v>
      </c>
      <c r="Q12" s="184">
        <f>ROUND(E12*P12,2)</f>
        <v>0</v>
      </c>
      <c r="R12" s="184"/>
      <c r="S12" s="184" t="s">
        <v>136</v>
      </c>
      <c r="T12" s="185" t="s">
        <v>121</v>
      </c>
      <c r="U12" s="163">
        <v>0</v>
      </c>
      <c r="V12" s="163">
        <f>ROUND(E12*U12,2)</f>
        <v>0</v>
      </c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146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 x14ac:dyDescent="0.2">
      <c r="A13" s="179">
        <v>3</v>
      </c>
      <c r="B13" s="180" t="s">
        <v>153</v>
      </c>
      <c r="C13" s="189" t="s">
        <v>154</v>
      </c>
      <c r="D13" s="181" t="s">
        <v>152</v>
      </c>
      <c r="E13" s="182">
        <v>1</v>
      </c>
      <c r="F13" s="183">
        <v>0</v>
      </c>
      <c r="G13" s="184">
        <f>ROUND(E13*F13,2)</f>
        <v>0</v>
      </c>
      <c r="H13" s="183">
        <v>0</v>
      </c>
      <c r="I13" s="184">
        <f>ROUND(E13*H13,2)</f>
        <v>0</v>
      </c>
      <c r="J13" s="183">
        <v>10580</v>
      </c>
      <c r="K13" s="184">
        <f>ROUND(E13*J13,2)</f>
        <v>10580</v>
      </c>
      <c r="L13" s="184">
        <v>21</v>
      </c>
      <c r="M13" s="184">
        <f>G13*(1+L13/100)</f>
        <v>0</v>
      </c>
      <c r="N13" s="184">
        <v>0</v>
      </c>
      <c r="O13" s="184">
        <f>ROUND(E13*N13,2)</f>
        <v>0</v>
      </c>
      <c r="P13" s="184">
        <v>0</v>
      </c>
      <c r="Q13" s="184">
        <f>ROUND(E13*P13,2)</f>
        <v>0</v>
      </c>
      <c r="R13" s="184"/>
      <c r="S13" s="184" t="s">
        <v>136</v>
      </c>
      <c r="T13" s="185" t="s">
        <v>121</v>
      </c>
      <c r="U13" s="163">
        <v>0</v>
      </c>
      <c r="V13" s="163">
        <f>ROUND(E13*U13,2)</f>
        <v>0</v>
      </c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146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x14ac:dyDescent="0.2">
      <c r="A14" s="165" t="s">
        <v>115</v>
      </c>
      <c r="B14" s="166" t="s">
        <v>70</v>
      </c>
      <c r="C14" s="187" t="s">
        <v>71</v>
      </c>
      <c r="D14" s="167"/>
      <c r="E14" s="168"/>
      <c r="F14" s="169"/>
      <c r="G14" s="169">
        <f>SUMIF(AG15:AG28,"&lt;&gt;NOR",G15:G28)</f>
        <v>0</v>
      </c>
      <c r="H14" s="169"/>
      <c r="I14" s="169">
        <f>SUM(I15:I28)</f>
        <v>398.7</v>
      </c>
      <c r="J14" s="169"/>
      <c r="K14" s="169">
        <f>SUM(K15:K28)</f>
        <v>47118.93</v>
      </c>
      <c r="L14" s="169"/>
      <c r="M14" s="169">
        <f>SUM(M15:M28)</f>
        <v>0</v>
      </c>
      <c r="N14" s="169"/>
      <c r="O14" s="169">
        <f>SUM(O15:O28)</f>
        <v>0.01</v>
      </c>
      <c r="P14" s="169"/>
      <c r="Q14" s="169">
        <f>SUM(Q15:Q28)</f>
        <v>6.0600000000000005</v>
      </c>
      <c r="R14" s="169"/>
      <c r="S14" s="169"/>
      <c r="T14" s="170"/>
      <c r="U14" s="164"/>
      <c r="V14" s="164">
        <f>SUM(V15:V28)</f>
        <v>29.300000000000004</v>
      </c>
      <c r="W14" s="164"/>
      <c r="AG14" t="s">
        <v>116</v>
      </c>
    </row>
    <row r="15" spans="1:60" ht="22.5" outlineLevel="1" x14ac:dyDescent="0.2">
      <c r="A15" s="171">
        <v>4</v>
      </c>
      <c r="B15" s="172" t="s">
        <v>155</v>
      </c>
      <c r="C15" s="188" t="s">
        <v>156</v>
      </c>
      <c r="D15" s="173" t="s">
        <v>144</v>
      </c>
      <c r="E15" s="174">
        <v>146</v>
      </c>
      <c r="F15" s="175">
        <v>0</v>
      </c>
      <c r="G15" s="176">
        <f>ROUND(E15*F15,2)</f>
        <v>0</v>
      </c>
      <c r="H15" s="175">
        <v>0</v>
      </c>
      <c r="I15" s="176">
        <f>ROUND(E15*H15,2)</f>
        <v>0</v>
      </c>
      <c r="J15" s="175">
        <v>37</v>
      </c>
      <c r="K15" s="176">
        <f>ROUND(E15*J15,2)</f>
        <v>5402</v>
      </c>
      <c r="L15" s="176">
        <v>21</v>
      </c>
      <c r="M15" s="176">
        <f>G15*(1+L15/100)</f>
        <v>0</v>
      </c>
      <c r="N15" s="176">
        <v>0</v>
      </c>
      <c r="O15" s="176">
        <f>ROUND(E15*N15,2)</f>
        <v>0</v>
      </c>
      <c r="P15" s="176">
        <v>3.5000000000000003E-2</v>
      </c>
      <c r="Q15" s="176">
        <f>ROUND(E15*P15,2)</f>
        <v>5.1100000000000003</v>
      </c>
      <c r="R15" s="176" t="s">
        <v>157</v>
      </c>
      <c r="S15" s="176" t="s">
        <v>120</v>
      </c>
      <c r="T15" s="177" t="s">
        <v>121</v>
      </c>
      <c r="U15" s="163">
        <v>0.09</v>
      </c>
      <c r="V15" s="163">
        <f>ROUND(E15*U15,2)</f>
        <v>13.14</v>
      </c>
      <c r="W15" s="163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146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61"/>
      <c r="B16" s="162"/>
      <c r="C16" s="195" t="s">
        <v>158</v>
      </c>
      <c r="D16" s="193"/>
      <c r="E16" s="194">
        <v>146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149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71">
        <v>5</v>
      </c>
      <c r="B17" s="172" t="s">
        <v>159</v>
      </c>
      <c r="C17" s="188" t="s">
        <v>160</v>
      </c>
      <c r="D17" s="173" t="s">
        <v>161</v>
      </c>
      <c r="E17" s="174">
        <v>90</v>
      </c>
      <c r="F17" s="175">
        <v>0</v>
      </c>
      <c r="G17" s="176">
        <f>ROUND(E17*F17,2)</f>
        <v>0</v>
      </c>
      <c r="H17" s="175">
        <v>4.43</v>
      </c>
      <c r="I17" s="176">
        <f>ROUND(E17*H17,2)</f>
        <v>398.7</v>
      </c>
      <c r="J17" s="175">
        <v>35.57</v>
      </c>
      <c r="K17" s="176">
        <f>ROUND(E17*J17,2)</f>
        <v>3201.3</v>
      </c>
      <c r="L17" s="176">
        <v>21</v>
      </c>
      <c r="M17" s="176">
        <f>G17*(1+L17/100)</f>
        <v>0</v>
      </c>
      <c r="N17" s="176">
        <v>1.6000000000000001E-4</v>
      </c>
      <c r="O17" s="176">
        <f>ROUND(E17*N17,2)</f>
        <v>0.01</v>
      </c>
      <c r="P17" s="176">
        <v>8.0000000000000002E-3</v>
      </c>
      <c r="Q17" s="176">
        <f>ROUND(E17*P17,2)</f>
        <v>0.72</v>
      </c>
      <c r="R17" s="176" t="s">
        <v>157</v>
      </c>
      <c r="S17" s="176" t="s">
        <v>120</v>
      </c>
      <c r="T17" s="177" t="s">
        <v>121</v>
      </c>
      <c r="U17" s="163">
        <v>8.5999999999999993E-2</v>
      </c>
      <c r="V17" s="163">
        <f>ROUND(E17*U17,2)</f>
        <v>7.74</v>
      </c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146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61"/>
      <c r="B18" s="162"/>
      <c r="C18" s="195" t="s">
        <v>162</v>
      </c>
      <c r="D18" s="193"/>
      <c r="E18" s="194">
        <v>90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149</v>
      </c>
      <c r="AH18" s="154"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71">
        <v>6</v>
      </c>
      <c r="B19" s="172" t="s">
        <v>163</v>
      </c>
      <c r="C19" s="188" t="s">
        <v>164</v>
      </c>
      <c r="D19" s="173" t="s">
        <v>161</v>
      </c>
      <c r="E19" s="174">
        <v>21.51</v>
      </c>
      <c r="F19" s="175">
        <v>0</v>
      </c>
      <c r="G19" s="176">
        <f>ROUND(E19*F19,2)</f>
        <v>0</v>
      </c>
      <c r="H19" s="175">
        <v>0</v>
      </c>
      <c r="I19" s="176">
        <f>ROUND(E19*H19,2)</f>
        <v>0</v>
      </c>
      <c r="J19" s="175">
        <v>13</v>
      </c>
      <c r="K19" s="176">
        <f>ROUND(E19*J19,2)</f>
        <v>279.63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 t="s">
        <v>165</v>
      </c>
      <c r="S19" s="176" t="s">
        <v>120</v>
      </c>
      <c r="T19" s="177" t="s">
        <v>121</v>
      </c>
      <c r="U19" s="163">
        <v>3.5000000000000003E-2</v>
      </c>
      <c r="V19" s="163">
        <f>ROUND(E19*U19,2)</f>
        <v>0.75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146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61"/>
      <c r="B20" s="162"/>
      <c r="C20" s="195" t="s">
        <v>166</v>
      </c>
      <c r="D20" s="193"/>
      <c r="E20" s="194">
        <v>21.51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149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79">
        <v>7</v>
      </c>
      <c r="B21" s="180" t="s">
        <v>167</v>
      </c>
      <c r="C21" s="189" t="s">
        <v>168</v>
      </c>
      <c r="D21" s="181" t="s">
        <v>144</v>
      </c>
      <c r="E21" s="182">
        <v>73</v>
      </c>
      <c r="F21" s="183">
        <v>0</v>
      </c>
      <c r="G21" s="184">
        <f>ROUND(E21*F21,2)</f>
        <v>0</v>
      </c>
      <c r="H21" s="183">
        <v>0</v>
      </c>
      <c r="I21" s="184">
        <f>ROUND(E21*H21,2)</f>
        <v>0</v>
      </c>
      <c r="J21" s="183">
        <v>39</v>
      </c>
      <c r="K21" s="184">
        <f>ROUND(E21*J21,2)</f>
        <v>2847</v>
      </c>
      <c r="L21" s="184">
        <v>21</v>
      </c>
      <c r="M21" s="184">
        <f>G21*(1+L21/100)</f>
        <v>0</v>
      </c>
      <c r="N21" s="184">
        <v>0</v>
      </c>
      <c r="O21" s="184">
        <f>ROUND(E21*N21,2)</f>
        <v>0</v>
      </c>
      <c r="P21" s="184">
        <v>1E-3</v>
      </c>
      <c r="Q21" s="184">
        <f>ROUND(E21*P21,2)</f>
        <v>7.0000000000000007E-2</v>
      </c>
      <c r="R21" s="184" t="s">
        <v>165</v>
      </c>
      <c r="S21" s="184" t="s">
        <v>120</v>
      </c>
      <c r="T21" s="185" t="s">
        <v>121</v>
      </c>
      <c r="U21" s="163">
        <v>0.105</v>
      </c>
      <c r="V21" s="163">
        <f>ROUND(E21*U21,2)</f>
        <v>7.67</v>
      </c>
      <c r="W21" s="163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146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79">
        <v>8</v>
      </c>
      <c r="B22" s="180" t="s">
        <v>169</v>
      </c>
      <c r="C22" s="189" t="s">
        <v>170</v>
      </c>
      <c r="D22" s="181" t="s">
        <v>144</v>
      </c>
      <c r="E22" s="182">
        <v>73</v>
      </c>
      <c r="F22" s="183">
        <v>0</v>
      </c>
      <c r="G22" s="184">
        <f>ROUND(E22*F22,2)</f>
        <v>0</v>
      </c>
      <c r="H22" s="183">
        <v>0</v>
      </c>
      <c r="I22" s="184">
        <f>ROUND(E22*H22,2)</f>
        <v>0</v>
      </c>
      <c r="J22" s="183">
        <v>21</v>
      </c>
      <c r="K22" s="184">
        <f>ROUND(E22*J22,2)</f>
        <v>1533</v>
      </c>
      <c r="L22" s="184">
        <v>21</v>
      </c>
      <c r="M22" s="184">
        <f>G22*(1+L22/100)</f>
        <v>0</v>
      </c>
      <c r="N22" s="184">
        <v>0</v>
      </c>
      <c r="O22" s="184">
        <f>ROUND(E22*N22,2)</f>
        <v>0</v>
      </c>
      <c r="P22" s="184">
        <v>2.2000000000000001E-3</v>
      </c>
      <c r="Q22" s="184">
        <f>ROUND(E22*P22,2)</f>
        <v>0.16</v>
      </c>
      <c r="R22" s="184"/>
      <c r="S22" s="184" t="s">
        <v>136</v>
      </c>
      <c r="T22" s="185" t="s">
        <v>121</v>
      </c>
      <c r="U22" s="163">
        <v>0</v>
      </c>
      <c r="V22" s="163">
        <f>ROUND(E22*U22,2)</f>
        <v>0</v>
      </c>
      <c r="W22" s="163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146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71">
        <v>9</v>
      </c>
      <c r="B23" s="172" t="s">
        <v>171</v>
      </c>
      <c r="C23" s="188" t="s">
        <v>172</v>
      </c>
      <c r="D23" s="173" t="s">
        <v>173</v>
      </c>
      <c r="E23" s="174">
        <v>1</v>
      </c>
      <c r="F23" s="175">
        <v>0</v>
      </c>
      <c r="G23" s="176">
        <f>ROUND(E23*F23,2)</f>
        <v>0</v>
      </c>
      <c r="H23" s="175">
        <v>0</v>
      </c>
      <c r="I23" s="176">
        <f>ROUND(E23*H23,2)</f>
        <v>0</v>
      </c>
      <c r="J23" s="175">
        <v>1190</v>
      </c>
      <c r="K23" s="176">
        <f>ROUND(E23*J23,2)</f>
        <v>1190</v>
      </c>
      <c r="L23" s="176">
        <v>21</v>
      </c>
      <c r="M23" s="176">
        <f>G23*(1+L23/100)</f>
        <v>0</v>
      </c>
      <c r="N23" s="176">
        <v>0</v>
      </c>
      <c r="O23" s="176">
        <f>ROUND(E23*N23,2)</f>
        <v>0</v>
      </c>
      <c r="P23" s="176">
        <v>0</v>
      </c>
      <c r="Q23" s="176">
        <f>ROUND(E23*P23,2)</f>
        <v>0</v>
      </c>
      <c r="R23" s="176"/>
      <c r="S23" s="176" t="s">
        <v>136</v>
      </c>
      <c r="T23" s="177" t="s">
        <v>121</v>
      </c>
      <c r="U23" s="163">
        <v>0</v>
      </c>
      <c r="V23" s="163">
        <f>ROUND(E23*U23,2)</f>
        <v>0</v>
      </c>
      <c r="W23" s="163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146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61"/>
      <c r="B24" s="162"/>
      <c r="C24" s="195" t="s">
        <v>174</v>
      </c>
      <c r="D24" s="193"/>
      <c r="E24" s="194">
        <v>1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149</v>
      </c>
      <c r="AH24" s="154"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71">
        <v>10</v>
      </c>
      <c r="B25" s="172" t="s">
        <v>175</v>
      </c>
      <c r="C25" s="188" t="s">
        <v>176</v>
      </c>
      <c r="D25" s="173" t="s">
        <v>173</v>
      </c>
      <c r="E25" s="174">
        <v>4</v>
      </c>
      <c r="F25" s="175">
        <v>0</v>
      </c>
      <c r="G25" s="176">
        <f>ROUND(E25*F25,2)</f>
        <v>0</v>
      </c>
      <c r="H25" s="175">
        <v>0</v>
      </c>
      <c r="I25" s="176">
        <f>ROUND(E25*H25,2)</f>
        <v>0</v>
      </c>
      <c r="J25" s="175">
        <v>1058</v>
      </c>
      <c r="K25" s="176">
        <f>ROUND(E25*J25,2)</f>
        <v>4232</v>
      </c>
      <c r="L25" s="176">
        <v>21</v>
      </c>
      <c r="M25" s="176">
        <f>G25*(1+L25/100)</f>
        <v>0</v>
      </c>
      <c r="N25" s="176">
        <v>0</v>
      </c>
      <c r="O25" s="176">
        <f>ROUND(E25*N25,2)</f>
        <v>0</v>
      </c>
      <c r="P25" s="176">
        <v>0</v>
      </c>
      <c r="Q25" s="176">
        <f>ROUND(E25*P25,2)</f>
        <v>0</v>
      </c>
      <c r="R25" s="176"/>
      <c r="S25" s="176" t="s">
        <v>136</v>
      </c>
      <c r="T25" s="177" t="s">
        <v>121</v>
      </c>
      <c r="U25" s="163">
        <v>0</v>
      </c>
      <c r="V25" s="163">
        <f>ROUND(E25*U25,2)</f>
        <v>0</v>
      </c>
      <c r="W25" s="163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146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195" t="s">
        <v>177</v>
      </c>
      <c r="D26" s="193"/>
      <c r="E26" s="194">
        <v>4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149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79">
        <v>11</v>
      </c>
      <c r="B27" s="180" t="s">
        <v>178</v>
      </c>
      <c r="C27" s="189" t="s">
        <v>179</v>
      </c>
      <c r="D27" s="181" t="s">
        <v>173</v>
      </c>
      <c r="E27" s="182">
        <v>1</v>
      </c>
      <c r="F27" s="183">
        <v>0</v>
      </c>
      <c r="G27" s="184">
        <f>ROUND(E27*F27,2)</f>
        <v>0</v>
      </c>
      <c r="H27" s="183">
        <v>0</v>
      </c>
      <c r="I27" s="184">
        <f>ROUND(E27*H27,2)</f>
        <v>0</v>
      </c>
      <c r="J27" s="183">
        <v>1984</v>
      </c>
      <c r="K27" s="184">
        <f>ROUND(E27*J27,2)</f>
        <v>1984</v>
      </c>
      <c r="L27" s="184">
        <v>21</v>
      </c>
      <c r="M27" s="184">
        <f>G27*(1+L27/100)</f>
        <v>0</v>
      </c>
      <c r="N27" s="184">
        <v>0</v>
      </c>
      <c r="O27" s="184">
        <f>ROUND(E27*N27,2)</f>
        <v>0</v>
      </c>
      <c r="P27" s="184">
        <v>0</v>
      </c>
      <c r="Q27" s="184">
        <f>ROUND(E27*P27,2)</f>
        <v>0</v>
      </c>
      <c r="R27" s="184"/>
      <c r="S27" s="184" t="s">
        <v>136</v>
      </c>
      <c r="T27" s="185" t="s">
        <v>121</v>
      </c>
      <c r="U27" s="163">
        <v>0</v>
      </c>
      <c r="V27" s="163">
        <f>ROUND(E27*U27,2)</f>
        <v>0</v>
      </c>
      <c r="W27" s="163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146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 x14ac:dyDescent="0.2">
      <c r="A28" s="179">
        <v>12</v>
      </c>
      <c r="B28" s="180" t="s">
        <v>180</v>
      </c>
      <c r="C28" s="189" t="s">
        <v>181</v>
      </c>
      <c r="D28" s="181" t="s">
        <v>152</v>
      </c>
      <c r="E28" s="182">
        <v>1</v>
      </c>
      <c r="F28" s="183">
        <v>0</v>
      </c>
      <c r="G28" s="184">
        <f>ROUND(E28*F28,2)</f>
        <v>0</v>
      </c>
      <c r="H28" s="183">
        <v>0</v>
      </c>
      <c r="I28" s="184">
        <f>ROUND(E28*H28,2)</f>
        <v>0</v>
      </c>
      <c r="J28" s="183">
        <v>26450</v>
      </c>
      <c r="K28" s="184">
        <f>ROUND(E28*J28,2)</f>
        <v>26450</v>
      </c>
      <c r="L28" s="184">
        <v>21</v>
      </c>
      <c r="M28" s="184">
        <f>G28*(1+L28/100)</f>
        <v>0</v>
      </c>
      <c r="N28" s="184">
        <v>0</v>
      </c>
      <c r="O28" s="184">
        <f>ROUND(E28*N28,2)</f>
        <v>0</v>
      </c>
      <c r="P28" s="184">
        <v>0</v>
      </c>
      <c r="Q28" s="184">
        <f>ROUND(E28*P28,2)</f>
        <v>0</v>
      </c>
      <c r="R28" s="184"/>
      <c r="S28" s="184" t="s">
        <v>136</v>
      </c>
      <c r="T28" s="185" t="s">
        <v>121</v>
      </c>
      <c r="U28" s="163">
        <v>0</v>
      </c>
      <c r="V28" s="163">
        <f>ROUND(E28*U28,2)</f>
        <v>0</v>
      </c>
      <c r="W28" s="163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146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x14ac:dyDescent="0.2">
      <c r="A29" s="165" t="s">
        <v>115</v>
      </c>
      <c r="B29" s="166" t="s">
        <v>72</v>
      </c>
      <c r="C29" s="187" t="s">
        <v>73</v>
      </c>
      <c r="D29" s="167"/>
      <c r="E29" s="168"/>
      <c r="F29" s="169"/>
      <c r="G29" s="169">
        <f>SUMIF(AG30:AG34,"&lt;&gt;NOR",G30:G34)</f>
        <v>0</v>
      </c>
      <c r="H29" s="169"/>
      <c r="I29" s="169">
        <f>SUM(I30:I34)</f>
        <v>0</v>
      </c>
      <c r="J29" s="169"/>
      <c r="K29" s="169">
        <f>SUM(K30:K34)</f>
        <v>9.58</v>
      </c>
      <c r="L29" s="169"/>
      <c r="M29" s="169">
        <f>SUM(M30:M34)</f>
        <v>0</v>
      </c>
      <c r="N29" s="169"/>
      <c r="O29" s="169">
        <f>SUM(O30:O34)</f>
        <v>0</v>
      </c>
      <c r="P29" s="169"/>
      <c r="Q29" s="169">
        <f>SUM(Q30:Q34)</f>
        <v>0</v>
      </c>
      <c r="R29" s="169"/>
      <c r="S29" s="169"/>
      <c r="T29" s="170"/>
      <c r="U29" s="164"/>
      <c r="V29" s="164">
        <f>SUM(V30:V34)</f>
        <v>0.03</v>
      </c>
      <c r="W29" s="164"/>
      <c r="AG29" t="s">
        <v>116</v>
      </c>
    </row>
    <row r="30" spans="1:60" ht="33.75" outlineLevel="1" x14ac:dyDescent="0.2">
      <c r="A30" s="171">
        <v>13</v>
      </c>
      <c r="B30" s="172" t="s">
        <v>182</v>
      </c>
      <c r="C30" s="188" t="s">
        <v>183</v>
      </c>
      <c r="D30" s="173" t="s">
        <v>184</v>
      </c>
      <c r="E30" s="174">
        <v>2.7230000000000001E-2</v>
      </c>
      <c r="F30" s="175">
        <v>0</v>
      </c>
      <c r="G30" s="176">
        <f>ROUND(E30*F30,2)</f>
        <v>0</v>
      </c>
      <c r="H30" s="175">
        <v>0</v>
      </c>
      <c r="I30" s="176">
        <f>ROUND(E30*H30,2)</f>
        <v>0</v>
      </c>
      <c r="J30" s="175">
        <v>352</v>
      </c>
      <c r="K30" s="176">
        <f>ROUND(E30*J30,2)</f>
        <v>9.58</v>
      </c>
      <c r="L30" s="176">
        <v>21</v>
      </c>
      <c r="M30" s="176">
        <f>G30*(1+L30/100)</f>
        <v>0</v>
      </c>
      <c r="N30" s="176">
        <v>0</v>
      </c>
      <c r="O30" s="176">
        <f>ROUND(E30*N30,2)</f>
        <v>0</v>
      </c>
      <c r="P30" s="176">
        <v>0</v>
      </c>
      <c r="Q30" s="176">
        <f>ROUND(E30*P30,2)</f>
        <v>0</v>
      </c>
      <c r="R30" s="176" t="s">
        <v>185</v>
      </c>
      <c r="S30" s="176" t="s">
        <v>120</v>
      </c>
      <c r="T30" s="177" t="s">
        <v>121</v>
      </c>
      <c r="U30" s="163">
        <v>0.9385</v>
      </c>
      <c r="V30" s="163">
        <f>ROUND(E30*U30,2)</f>
        <v>0.03</v>
      </c>
      <c r="W30" s="163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146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61"/>
      <c r="B31" s="162"/>
      <c r="C31" s="251" t="s">
        <v>186</v>
      </c>
      <c r="D31" s="252"/>
      <c r="E31" s="252"/>
      <c r="F31" s="252"/>
      <c r="G31" s="252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187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61"/>
      <c r="B32" s="162"/>
      <c r="C32" s="195" t="s">
        <v>188</v>
      </c>
      <c r="D32" s="193"/>
      <c r="E32" s="194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149</v>
      </c>
      <c r="AH32" s="154">
        <v>0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61"/>
      <c r="B33" s="162"/>
      <c r="C33" s="195" t="s">
        <v>189</v>
      </c>
      <c r="D33" s="193"/>
      <c r="E33" s="194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149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61"/>
      <c r="B34" s="162"/>
      <c r="C34" s="195" t="s">
        <v>190</v>
      </c>
      <c r="D34" s="193"/>
      <c r="E34" s="194">
        <v>0.03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149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x14ac:dyDescent="0.2">
      <c r="A35" s="165" t="s">
        <v>115</v>
      </c>
      <c r="B35" s="166" t="s">
        <v>74</v>
      </c>
      <c r="C35" s="187" t="s">
        <v>75</v>
      </c>
      <c r="D35" s="167"/>
      <c r="E35" s="168"/>
      <c r="F35" s="169"/>
      <c r="G35" s="169">
        <f>SUMIF(AG36:AG43,"&lt;&gt;NOR",G36:G43)</f>
        <v>0</v>
      </c>
      <c r="H35" s="169"/>
      <c r="I35" s="169">
        <f>SUM(I36:I43)</f>
        <v>22263.54</v>
      </c>
      <c r="J35" s="169"/>
      <c r="K35" s="169">
        <f>SUM(K36:K43)</f>
        <v>3193.27</v>
      </c>
      <c r="L35" s="169"/>
      <c r="M35" s="169">
        <f>SUM(M36:M43)</f>
        <v>0</v>
      </c>
      <c r="N35" s="169"/>
      <c r="O35" s="169">
        <f>SUM(O36:O43)</f>
        <v>0.48</v>
      </c>
      <c r="P35" s="169"/>
      <c r="Q35" s="169">
        <f>SUM(Q36:Q43)</f>
        <v>0</v>
      </c>
      <c r="R35" s="169"/>
      <c r="S35" s="169"/>
      <c r="T35" s="170"/>
      <c r="U35" s="164"/>
      <c r="V35" s="164">
        <f>SUM(V36:V43)</f>
        <v>6.71</v>
      </c>
      <c r="W35" s="164"/>
      <c r="AG35" t="s">
        <v>116</v>
      </c>
    </row>
    <row r="36" spans="1:60" outlineLevel="1" x14ac:dyDescent="0.2">
      <c r="A36" s="179">
        <v>14</v>
      </c>
      <c r="B36" s="180" t="s">
        <v>191</v>
      </c>
      <c r="C36" s="189" t="s">
        <v>192</v>
      </c>
      <c r="D36" s="181" t="s">
        <v>144</v>
      </c>
      <c r="E36" s="182">
        <v>73</v>
      </c>
      <c r="F36" s="183">
        <v>0</v>
      </c>
      <c r="G36" s="184">
        <f>ROUND(E36*F36,2)</f>
        <v>0</v>
      </c>
      <c r="H36" s="183">
        <v>0</v>
      </c>
      <c r="I36" s="184">
        <f>ROUND(E36*H36,2)</f>
        <v>0</v>
      </c>
      <c r="J36" s="183">
        <v>37</v>
      </c>
      <c r="K36" s="184">
        <f>ROUND(E36*J36,2)</f>
        <v>2701</v>
      </c>
      <c r="L36" s="184">
        <v>21</v>
      </c>
      <c r="M36" s="184">
        <f>G36*(1+L36/100)</f>
        <v>0</v>
      </c>
      <c r="N36" s="184">
        <v>0</v>
      </c>
      <c r="O36" s="184">
        <f>ROUND(E36*N36,2)</f>
        <v>0</v>
      </c>
      <c r="P36" s="184">
        <v>0</v>
      </c>
      <c r="Q36" s="184">
        <f>ROUND(E36*P36,2)</f>
        <v>0</v>
      </c>
      <c r="R36" s="184" t="s">
        <v>193</v>
      </c>
      <c r="S36" s="184" t="s">
        <v>120</v>
      </c>
      <c r="T36" s="185" t="s">
        <v>121</v>
      </c>
      <c r="U36" s="163">
        <v>0.08</v>
      </c>
      <c r="V36" s="163">
        <f>ROUND(E36*U36,2)</f>
        <v>5.84</v>
      </c>
      <c r="W36" s="163"/>
      <c r="X36" s="154"/>
      <c r="Y36" s="154"/>
      <c r="Z36" s="154"/>
      <c r="AA36" s="154"/>
      <c r="AB36" s="154"/>
      <c r="AC36" s="154"/>
      <c r="AD36" s="154"/>
      <c r="AE36" s="154"/>
      <c r="AF36" s="154"/>
      <c r="AG36" s="154" t="s">
        <v>146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22.5" outlineLevel="1" x14ac:dyDescent="0.2">
      <c r="A37" s="171">
        <v>15</v>
      </c>
      <c r="B37" s="172" t="s">
        <v>194</v>
      </c>
      <c r="C37" s="188" t="s">
        <v>195</v>
      </c>
      <c r="D37" s="173" t="s">
        <v>144</v>
      </c>
      <c r="E37" s="174">
        <v>74.459999999999994</v>
      </c>
      <c r="F37" s="175">
        <v>0</v>
      </c>
      <c r="G37" s="176">
        <f>ROUND(E37*F37,2)</f>
        <v>0</v>
      </c>
      <c r="H37" s="175">
        <v>299</v>
      </c>
      <c r="I37" s="176">
        <f>ROUND(E37*H37,2)</f>
        <v>22263.54</v>
      </c>
      <c r="J37" s="175">
        <v>0</v>
      </c>
      <c r="K37" s="176">
        <f>ROUND(E37*J37,2)</f>
        <v>0</v>
      </c>
      <c r="L37" s="176">
        <v>21</v>
      </c>
      <c r="M37" s="176">
        <f>G37*(1+L37/100)</f>
        <v>0</v>
      </c>
      <c r="N37" s="176">
        <v>6.4000000000000003E-3</v>
      </c>
      <c r="O37" s="176">
        <f>ROUND(E37*N37,2)</f>
        <v>0.48</v>
      </c>
      <c r="P37" s="176">
        <v>0</v>
      </c>
      <c r="Q37" s="176">
        <f>ROUND(E37*P37,2)</f>
        <v>0</v>
      </c>
      <c r="R37" s="176" t="s">
        <v>196</v>
      </c>
      <c r="S37" s="176" t="s">
        <v>120</v>
      </c>
      <c r="T37" s="177" t="s">
        <v>121</v>
      </c>
      <c r="U37" s="163">
        <v>0</v>
      </c>
      <c r="V37" s="163">
        <f>ROUND(E37*U37,2)</f>
        <v>0</v>
      </c>
      <c r="W37" s="163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197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61"/>
      <c r="B38" s="162"/>
      <c r="C38" s="195" t="s">
        <v>198</v>
      </c>
      <c r="D38" s="193"/>
      <c r="E38" s="194">
        <v>74.459999999999994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149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71">
        <v>16</v>
      </c>
      <c r="B39" s="172" t="s">
        <v>199</v>
      </c>
      <c r="C39" s="188" t="s">
        <v>200</v>
      </c>
      <c r="D39" s="173" t="s">
        <v>184</v>
      </c>
      <c r="E39" s="174">
        <v>0.47654000000000002</v>
      </c>
      <c r="F39" s="175">
        <v>0</v>
      </c>
      <c r="G39" s="176">
        <f>ROUND(E39*F39,2)</f>
        <v>0</v>
      </c>
      <c r="H39" s="175">
        <v>0</v>
      </c>
      <c r="I39" s="176">
        <f>ROUND(E39*H39,2)</f>
        <v>0</v>
      </c>
      <c r="J39" s="175">
        <v>1033</v>
      </c>
      <c r="K39" s="176">
        <f>ROUND(E39*J39,2)</f>
        <v>492.27</v>
      </c>
      <c r="L39" s="176">
        <v>21</v>
      </c>
      <c r="M39" s="176">
        <f>G39*(1+L39/100)</f>
        <v>0</v>
      </c>
      <c r="N39" s="176">
        <v>0</v>
      </c>
      <c r="O39" s="176">
        <f>ROUND(E39*N39,2)</f>
        <v>0</v>
      </c>
      <c r="P39" s="176">
        <v>0</v>
      </c>
      <c r="Q39" s="176">
        <f>ROUND(E39*P39,2)</f>
        <v>0</v>
      </c>
      <c r="R39" s="176" t="s">
        <v>193</v>
      </c>
      <c r="S39" s="176" t="s">
        <v>120</v>
      </c>
      <c r="T39" s="177" t="s">
        <v>121</v>
      </c>
      <c r="U39" s="163">
        <v>1.831</v>
      </c>
      <c r="V39" s="163">
        <f>ROUND(E39*U39,2)</f>
        <v>0.87</v>
      </c>
      <c r="W39" s="163"/>
      <c r="X39" s="154"/>
      <c r="Y39" s="154"/>
      <c r="Z39" s="154"/>
      <c r="AA39" s="154"/>
      <c r="AB39" s="154"/>
      <c r="AC39" s="154"/>
      <c r="AD39" s="154"/>
      <c r="AE39" s="154"/>
      <c r="AF39" s="154"/>
      <c r="AG39" s="154" t="s">
        <v>146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61"/>
      <c r="B40" s="162"/>
      <c r="C40" s="251" t="s">
        <v>201</v>
      </c>
      <c r="D40" s="252"/>
      <c r="E40" s="252"/>
      <c r="F40" s="252"/>
      <c r="G40" s="252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187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61"/>
      <c r="B41" s="162"/>
      <c r="C41" s="195" t="s">
        <v>188</v>
      </c>
      <c r="D41" s="193"/>
      <c r="E41" s="194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149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195" t="s">
        <v>202</v>
      </c>
      <c r="D42" s="193"/>
      <c r="E42" s="194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149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61"/>
      <c r="B43" s="162"/>
      <c r="C43" s="195" t="s">
        <v>203</v>
      </c>
      <c r="D43" s="193"/>
      <c r="E43" s="194">
        <v>0.48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149</v>
      </c>
      <c r="AH43" s="154">
        <v>0</v>
      </c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x14ac:dyDescent="0.2">
      <c r="A44" s="165" t="s">
        <v>115</v>
      </c>
      <c r="B44" s="166" t="s">
        <v>76</v>
      </c>
      <c r="C44" s="187" t="s">
        <v>77</v>
      </c>
      <c r="D44" s="167"/>
      <c r="E44" s="168"/>
      <c r="F44" s="169"/>
      <c r="G44" s="169">
        <f>SUMIF(AG45:AG61,"&lt;&gt;NOR",G45:G61)</f>
        <v>0</v>
      </c>
      <c r="H44" s="169"/>
      <c r="I44" s="169">
        <f>SUM(I45:I61)</f>
        <v>75115.69</v>
      </c>
      <c r="J44" s="169"/>
      <c r="K44" s="169">
        <f>SUM(K45:K61)</f>
        <v>29140.29</v>
      </c>
      <c r="L44" s="169"/>
      <c r="M44" s="169">
        <f>SUM(M45:M61)</f>
        <v>0</v>
      </c>
      <c r="N44" s="169"/>
      <c r="O44" s="169">
        <f>SUM(O45:O61)</f>
        <v>3.5500000000000003</v>
      </c>
      <c r="P44" s="169"/>
      <c r="Q44" s="169">
        <f>SUM(Q45:Q61)</f>
        <v>0</v>
      </c>
      <c r="R44" s="169"/>
      <c r="S44" s="169"/>
      <c r="T44" s="170"/>
      <c r="U44" s="164"/>
      <c r="V44" s="164">
        <f>SUM(V45:V61)</f>
        <v>41.25</v>
      </c>
      <c r="W44" s="164"/>
      <c r="AG44" t="s">
        <v>116</v>
      </c>
    </row>
    <row r="45" spans="1:60" ht="22.5" outlineLevel="1" x14ac:dyDescent="0.2">
      <c r="A45" s="179">
        <v>17</v>
      </c>
      <c r="B45" s="180" t="s">
        <v>204</v>
      </c>
      <c r="C45" s="189" t="s">
        <v>205</v>
      </c>
      <c r="D45" s="181" t="s">
        <v>144</v>
      </c>
      <c r="E45" s="182">
        <v>73</v>
      </c>
      <c r="F45" s="183">
        <v>0</v>
      </c>
      <c r="G45" s="184">
        <f>ROUND(E45*F45,2)</f>
        <v>0</v>
      </c>
      <c r="H45" s="183">
        <v>22.14</v>
      </c>
      <c r="I45" s="184">
        <f>ROUND(E45*H45,2)</f>
        <v>1616.22</v>
      </c>
      <c r="J45" s="183">
        <v>217.86</v>
      </c>
      <c r="K45" s="184">
        <f>ROUND(E45*J45,2)</f>
        <v>15903.78</v>
      </c>
      <c r="L45" s="184">
        <v>21</v>
      </c>
      <c r="M45" s="184">
        <f>G45*(1+L45/100)</f>
        <v>0</v>
      </c>
      <c r="N45" s="184">
        <v>0</v>
      </c>
      <c r="O45" s="184">
        <f>ROUND(E45*N45,2)</f>
        <v>0</v>
      </c>
      <c r="P45" s="184">
        <v>0</v>
      </c>
      <c r="Q45" s="184">
        <f>ROUND(E45*P45,2)</f>
        <v>0</v>
      </c>
      <c r="R45" s="184" t="s">
        <v>157</v>
      </c>
      <c r="S45" s="184" t="s">
        <v>120</v>
      </c>
      <c r="T45" s="185" t="s">
        <v>121</v>
      </c>
      <c r="U45" s="163">
        <v>0.48</v>
      </c>
      <c r="V45" s="163">
        <f>ROUND(E45*U45,2)</f>
        <v>35.04</v>
      </c>
      <c r="W45" s="163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146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71">
        <v>18</v>
      </c>
      <c r="B46" s="172" t="s">
        <v>206</v>
      </c>
      <c r="C46" s="188" t="s">
        <v>207</v>
      </c>
      <c r="D46" s="173" t="s">
        <v>208</v>
      </c>
      <c r="E46" s="174">
        <v>4.79</v>
      </c>
      <c r="F46" s="175">
        <v>0</v>
      </c>
      <c r="G46" s="176">
        <f>ROUND(E46*F46,2)</f>
        <v>0</v>
      </c>
      <c r="H46" s="175">
        <v>221</v>
      </c>
      <c r="I46" s="176">
        <f>ROUND(E46*H46,2)</f>
        <v>1058.5899999999999</v>
      </c>
      <c r="J46" s="175">
        <v>0</v>
      </c>
      <c r="K46" s="176">
        <f>ROUND(E46*J46,2)</f>
        <v>0</v>
      </c>
      <c r="L46" s="176">
        <v>21</v>
      </c>
      <c r="M46" s="176">
        <f>G46*(1+L46/100)</f>
        <v>0</v>
      </c>
      <c r="N46" s="176">
        <v>2.9499999999999999E-3</v>
      </c>
      <c r="O46" s="176">
        <f>ROUND(E46*N46,2)</f>
        <v>0.01</v>
      </c>
      <c r="P46" s="176">
        <v>0</v>
      </c>
      <c r="Q46" s="176">
        <f>ROUND(E46*P46,2)</f>
        <v>0</v>
      </c>
      <c r="R46" s="176" t="s">
        <v>157</v>
      </c>
      <c r="S46" s="176" t="s">
        <v>120</v>
      </c>
      <c r="T46" s="177" t="s">
        <v>121</v>
      </c>
      <c r="U46" s="163">
        <v>0</v>
      </c>
      <c r="V46" s="163">
        <f>ROUND(E46*U46,2)</f>
        <v>0</v>
      </c>
      <c r="W46" s="163"/>
      <c r="X46" s="154"/>
      <c r="Y46" s="154"/>
      <c r="Z46" s="154"/>
      <c r="AA46" s="154"/>
      <c r="AB46" s="154"/>
      <c r="AC46" s="154"/>
      <c r="AD46" s="154"/>
      <c r="AE46" s="154"/>
      <c r="AF46" s="154"/>
      <c r="AG46" s="154" t="s">
        <v>146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61"/>
      <c r="B47" s="162"/>
      <c r="C47" s="195" t="s">
        <v>209</v>
      </c>
      <c r="D47" s="193"/>
      <c r="E47" s="194">
        <v>3.65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149</v>
      </c>
      <c r="AH47" s="154">
        <v>0</v>
      </c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61"/>
      <c r="B48" s="162"/>
      <c r="C48" s="195" t="s">
        <v>210</v>
      </c>
      <c r="D48" s="193"/>
      <c r="E48" s="194">
        <v>1.1399999999999999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54"/>
      <c r="Y48" s="154"/>
      <c r="Z48" s="154"/>
      <c r="AA48" s="154"/>
      <c r="AB48" s="154"/>
      <c r="AC48" s="154"/>
      <c r="AD48" s="154"/>
      <c r="AE48" s="154"/>
      <c r="AF48" s="154"/>
      <c r="AG48" s="154" t="s">
        <v>149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71">
        <v>19</v>
      </c>
      <c r="B49" s="172" t="s">
        <v>211</v>
      </c>
      <c r="C49" s="188" t="s">
        <v>212</v>
      </c>
      <c r="D49" s="173" t="s">
        <v>144</v>
      </c>
      <c r="E49" s="174">
        <v>47.195999999999998</v>
      </c>
      <c r="F49" s="175">
        <v>0</v>
      </c>
      <c r="G49" s="176">
        <f>ROUND(E49*F49,2)</f>
        <v>0</v>
      </c>
      <c r="H49" s="175">
        <v>11.28</v>
      </c>
      <c r="I49" s="176">
        <f>ROUND(E49*H49,2)</f>
        <v>532.37</v>
      </c>
      <c r="J49" s="175">
        <v>4.72</v>
      </c>
      <c r="K49" s="176">
        <f>ROUND(E49*J49,2)</f>
        <v>222.77</v>
      </c>
      <c r="L49" s="176">
        <v>21</v>
      </c>
      <c r="M49" s="176">
        <f>G49*(1+L49/100)</f>
        <v>0</v>
      </c>
      <c r="N49" s="176">
        <v>6.0000000000000002E-5</v>
      </c>
      <c r="O49" s="176">
        <f>ROUND(E49*N49,2)</f>
        <v>0</v>
      </c>
      <c r="P49" s="176">
        <v>0</v>
      </c>
      <c r="Q49" s="176">
        <f>ROUND(E49*P49,2)</f>
        <v>0</v>
      </c>
      <c r="R49" s="176" t="s">
        <v>157</v>
      </c>
      <c r="S49" s="176" t="s">
        <v>120</v>
      </c>
      <c r="T49" s="177" t="s">
        <v>121</v>
      </c>
      <c r="U49" s="163">
        <v>0</v>
      </c>
      <c r="V49" s="163">
        <f>ROUND(E49*U49,2)</f>
        <v>0</v>
      </c>
      <c r="W49" s="163"/>
      <c r="X49" s="154"/>
      <c r="Y49" s="154"/>
      <c r="Z49" s="154"/>
      <c r="AA49" s="154"/>
      <c r="AB49" s="154"/>
      <c r="AC49" s="154"/>
      <c r="AD49" s="154"/>
      <c r="AE49" s="154"/>
      <c r="AF49" s="154"/>
      <c r="AG49" s="154" t="s">
        <v>146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195" t="s">
        <v>213</v>
      </c>
      <c r="D50" s="193"/>
      <c r="E50" s="194">
        <v>47.2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54"/>
      <c r="Y50" s="154"/>
      <c r="Z50" s="154"/>
      <c r="AA50" s="154"/>
      <c r="AB50" s="154"/>
      <c r="AC50" s="154"/>
      <c r="AD50" s="154"/>
      <c r="AE50" s="154"/>
      <c r="AF50" s="154"/>
      <c r="AG50" s="154" t="s">
        <v>149</v>
      </c>
      <c r="AH50" s="154">
        <v>0</v>
      </c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71">
        <v>20</v>
      </c>
      <c r="B51" s="172" t="s">
        <v>214</v>
      </c>
      <c r="C51" s="188" t="s">
        <v>215</v>
      </c>
      <c r="D51" s="173" t="s">
        <v>161</v>
      </c>
      <c r="E51" s="174">
        <v>90</v>
      </c>
      <c r="F51" s="175">
        <v>0</v>
      </c>
      <c r="G51" s="176">
        <f>ROUND(E51*F51,2)</f>
        <v>0</v>
      </c>
      <c r="H51" s="175">
        <v>77.05</v>
      </c>
      <c r="I51" s="176">
        <f>ROUND(E51*H51,2)</f>
        <v>6934.5</v>
      </c>
      <c r="J51" s="175">
        <v>83.95</v>
      </c>
      <c r="K51" s="176">
        <f>ROUND(E51*J51,2)</f>
        <v>7555.5</v>
      </c>
      <c r="L51" s="176">
        <v>21</v>
      </c>
      <c r="M51" s="176">
        <f>G51*(1+L51/100)</f>
        <v>0</v>
      </c>
      <c r="N51" s="176">
        <v>5.4400000000000004E-3</v>
      </c>
      <c r="O51" s="176">
        <f>ROUND(E51*N51,2)</f>
        <v>0.49</v>
      </c>
      <c r="P51" s="176">
        <v>0</v>
      </c>
      <c r="Q51" s="176">
        <f>ROUND(E51*P51,2)</f>
        <v>0</v>
      </c>
      <c r="R51" s="176"/>
      <c r="S51" s="176" t="s">
        <v>136</v>
      </c>
      <c r="T51" s="177" t="s">
        <v>121</v>
      </c>
      <c r="U51" s="163">
        <v>0</v>
      </c>
      <c r="V51" s="163">
        <f>ROUND(E51*U51,2)</f>
        <v>0</v>
      </c>
      <c r="W51" s="163"/>
      <c r="X51" s="154"/>
      <c r="Y51" s="154"/>
      <c r="Z51" s="154"/>
      <c r="AA51" s="154"/>
      <c r="AB51" s="154"/>
      <c r="AC51" s="154"/>
      <c r="AD51" s="154"/>
      <c r="AE51" s="154"/>
      <c r="AF51" s="154"/>
      <c r="AG51" s="154" t="s">
        <v>146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61"/>
      <c r="B52" s="162"/>
      <c r="C52" s="195" t="s">
        <v>216</v>
      </c>
      <c r="D52" s="193"/>
      <c r="E52" s="194">
        <v>90</v>
      </c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54"/>
      <c r="Y52" s="154"/>
      <c r="Z52" s="154"/>
      <c r="AA52" s="154"/>
      <c r="AB52" s="154"/>
      <c r="AC52" s="154"/>
      <c r="AD52" s="154"/>
      <c r="AE52" s="154"/>
      <c r="AF52" s="154"/>
      <c r="AG52" s="154" t="s">
        <v>149</v>
      </c>
      <c r="AH52" s="154">
        <v>0</v>
      </c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71">
        <v>21</v>
      </c>
      <c r="B53" s="172" t="s">
        <v>217</v>
      </c>
      <c r="C53" s="188" t="s">
        <v>218</v>
      </c>
      <c r="D53" s="173" t="s">
        <v>208</v>
      </c>
      <c r="E53" s="174">
        <v>1.2312000000000001</v>
      </c>
      <c r="F53" s="175">
        <v>0</v>
      </c>
      <c r="G53" s="176">
        <f>ROUND(E53*F53,2)</f>
        <v>0</v>
      </c>
      <c r="H53" s="175">
        <v>7308</v>
      </c>
      <c r="I53" s="176">
        <f>ROUND(E53*H53,2)</f>
        <v>8997.61</v>
      </c>
      <c r="J53" s="175">
        <v>0</v>
      </c>
      <c r="K53" s="176">
        <f>ROUND(E53*J53,2)</f>
        <v>0</v>
      </c>
      <c r="L53" s="176">
        <v>21</v>
      </c>
      <c r="M53" s="176">
        <f>G53*(1+L53/100)</f>
        <v>0</v>
      </c>
      <c r="N53" s="176">
        <v>0.55000000000000004</v>
      </c>
      <c r="O53" s="176">
        <f>ROUND(E53*N53,2)</f>
        <v>0.68</v>
      </c>
      <c r="P53" s="176">
        <v>0</v>
      </c>
      <c r="Q53" s="176">
        <f>ROUND(E53*P53,2)</f>
        <v>0</v>
      </c>
      <c r="R53" s="176" t="s">
        <v>196</v>
      </c>
      <c r="S53" s="176" t="s">
        <v>120</v>
      </c>
      <c r="T53" s="177" t="s">
        <v>121</v>
      </c>
      <c r="U53" s="163">
        <v>0</v>
      </c>
      <c r="V53" s="163">
        <f>ROUND(E53*U53,2)</f>
        <v>0</v>
      </c>
      <c r="W53" s="163"/>
      <c r="X53" s="154"/>
      <c r="Y53" s="154"/>
      <c r="Z53" s="154"/>
      <c r="AA53" s="154"/>
      <c r="AB53" s="154"/>
      <c r="AC53" s="154"/>
      <c r="AD53" s="154"/>
      <c r="AE53" s="154"/>
      <c r="AF53" s="154"/>
      <c r="AG53" s="154" t="s">
        <v>197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61"/>
      <c r="B54" s="162"/>
      <c r="C54" s="195" t="s">
        <v>219</v>
      </c>
      <c r="D54" s="193"/>
      <c r="E54" s="194">
        <v>1.23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54"/>
      <c r="Y54" s="154"/>
      <c r="Z54" s="154"/>
      <c r="AA54" s="154"/>
      <c r="AB54" s="154"/>
      <c r="AC54" s="154"/>
      <c r="AD54" s="154"/>
      <c r="AE54" s="154"/>
      <c r="AF54" s="154"/>
      <c r="AG54" s="154" t="s">
        <v>149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22.5" outlineLevel="1" x14ac:dyDescent="0.2">
      <c r="A55" s="171">
        <v>22</v>
      </c>
      <c r="B55" s="172" t="s">
        <v>220</v>
      </c>
      <c r="C55" s="188" t="s">
        <v>221</v>
      </c>
      <c r="D55" s="173" t="s">
        <v>144</v>
      </c>
      <c r="E55" s="174">
        <v>157.68</v>
      </c>
      <c r="F55" s="175">
        <v>0</v>
      </c>
      <c r="G55" s="176">
        <f>ROUND(E55*F55,2)</f>
        <v>0</v>
      </c>
      <c r="H55" s="175">
        <v>355</v>
      </c>
      <c r="I55" s="176">
        <f>ROUND(E55*H55,2)</f>
        <v>55976.4</v>
      </c>
      <c r="J55" s="175">
        <v>0</v>
      </c>
      <c r="K55" s="176">
        <f>ROUND(E55*J55,2)</f>
        <v>0</v>
      </c>
      <c r="L55" s="176">
        <v>21</v>
      </c>
      <c r="M55" s="176">
        <f>G55*(1+L55/100)</f>
        <v>0</v>
      </c>
      <c r="N55" s="176">
        <v>1.4999999999999999E-2</v>
      </c>
      <c r="O55" s="176">
        <f>ROUND(E55*N55,2)</f>
        <v>2.37</v>
      </c>
      <c r="P55" s="176">
        <v>0</v>
      </c>
      <c r="Q55" s="176">
        <f>ROUND(E55*P55,2)</f>
        <v>0</v>
      </c>
      <c r="R55" s="176" t="s">
        <v>196</v>
      </c>
      <c r="S55" s="176" t="s">
        <v>120</v>
      </c>
      <c r="T55" s="177" t="s">
        <v>121</v>
      </c>
      <c r="U55" s="163">
        <v>0</v>
      </c>
      <c r="V55" s="163">
        <f>ROUND(E55*U55,2)</f>
        <v>0</v>
      </c>
      <c r="W55" s="163"/>
      <c r="X55" s="154"/>
      <c r="Y55" s="154"/>
      <c r="Z55" s="154"/>
      <c r="AA55" s="154"/>
      <c r="AB55" s="154"/>
      <c r="AC55" s="154"/>
      <c r="AD55" s="154"/>
      <c r="AE55" s="154"/>
      <c r="AF55" s="154"/>
      <c r="AG55" s="154" t="s">
        <v>197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195" t="s">
        <v>222</v>
      </c>
      <c r="D56" s="193"/>
      <c r="E56" s="194">
        <v>157.68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54"/>
      <c r="Y56" s="154"/>
      <c r="Z56" s="154"/>
      <c r="AA56" s="154"/>
      <c r="AB56" s="154"/>
      <c r="AC56" s="154"/>
      <c r="AD56" s="154"/>
      <c r="AE56" s="154"/>
      <c r="AF56" s="154"/>
      <c r="AG56" s="154" t="s">
        <v>149</v>
      </c>
      <c r="AH56" s="154">
        <v>0</v>
      </c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1">
        <v>23</v>
      </c>
      <c r="B57" s="172" t="s">
        <v>223</v>
      </c>
      <c r="C57" s="188" t="s">
        <v>224</v>
      </c>
      <c r="D57" s="173" t="s">
        <v>184</v>
      </c>
      <c r="E57" s="174">
        <v>3.5489199999999999</v>
      </c>
      <c r="F57" s="175">
        <v>0</v>
      </c>
      <c r="G57" s="176">
        <f>ROUND(E57*F57,2)</f>
        <v>0</v>
      </c>
      <c r="H57" s="175">
        <v>0</v>
      </c>
      <c r="I57" s="176">
        <f>ROUND(E57*H57,2)</f>
        <v>0</v>
      </c>
      <c r="J57" s="175">
        <v>1538</v>
      </c>
      <c r="K57" s="176">
        <f>ROUND(E57*J57,2)</f>
        <v>5458.24</v>
      </c>
      <c r="L57" s="176">
        <v>21</v>
      </c>
      <c r="M57" s="176">
        <f>G57*(1+L57/100)</f>
        <v>0</v>
      </c>
      <c r="N57" s="176">
        <v>0</v>
      </c>
      <c r="O57" s="176">
        <f>ROUND(E57*N57,2)</f>
        <v>0</v>
      </c>
      <c r="P57" s="176">
        <v>0</v>
      </c>
      <c r="Q57" s="176">
        <f>ROUND(E57*P57,2)</f>
        <v>0</v>
      </c>
      <c r="R57" s="176" t="s">
        <v>157</v>
      </c>
      <c r="S57" s="176" t="s">
        <v>120</v>
      </c>
      <c r="T57" s="177" t="s">
        <v>121</v>
      </c>
      <c r="U57" s="163">
        <v>1.7509999999999999</v>
      </c>
      <c r="V57" s="163">
        <f>ROUND(E57*U57,2)</f>
        <v>6.21</v>
      </c>
      <c r="W57" s="163"/>
      <c r="X57" s="154"/>
      <c r="Y57" s="154"/>
      <c r="Z57" s="154"/>
      <c r="AA57" s="154"/>
      <c r="AB57" s="154"/>
      <c r="AC57" s="154"/>
      <c r="AD57" s="154"/>
      <c r="AE57" s="154"/>
      <c r="AF57" s="154"/>
      <c r="AG57" s="154" t="s">
        <v>146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251" t="s">
        <v>201</v>
      </c>
      <c r="D58" s="252"/>
      <c r="E58" s="252"/>
      <c r="F58" s="252"/>
      <c r="G58" s="252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54"/>
      <c r="Y58" s="154"/>
      <c r="Z58" s="154"/>
      <c r="AA58" s="154"/>
      <c r="AB58" s="154"/>
      <c r="AC58" s="154"/>
      <c r="AD58" s="154"/>
      <c r="AE58" s="154"/>
      <c r="AF58" s="154"/>
      <c r="AG58" s="154" t="s">
        <v>187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195" t="s">
        <v>188</v>
      </c>
      <c r="D59" s="193"/>
      <c r="E59" s="194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54"/>
      <c r="Y59" s="154"/>
      <c r="Z59" s="154"/>
      <c r="AA59" s="154"/>
      <c r="AB59" s="154"/>
      <c r="AC59" s="154"/>
      <c r="AD59" s="154"/>
      <c r="AE59" s="154"/>
      <c r="AF59" s="154"/>
      <c r="AG59" s="154" t="s">
        <v>149</v>
      </c>
      <c r="AH59" s="154">
        <v>0</v>
      </c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195" t="s">
        <v>225</v>
      </c>
      <c r="D60" s="193"/>
      <c r="E60" s="194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54"/>
      <c r="Y60" s="154"/>
      <c r="Z60" s="154"/>
      <c r="AA60" s="154"/>
      <c r="AB60" s="154"/>
      <c r="AC60" s="154"/>
      <c r="AD60" s="154"/>
      <c r="AE60" s="154"/>
      <c r="AF60" s="154"/>
      <c r="AG60" s="154" t="s">
        <v>149</v>
      </c>
      <c r="AH60" s="154">
        <v>0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61"/>
      <c r="B61" s="162"/>
      <c r="C61" s="195" t="s">
        <v>226</v>
      </c>
      <c r="D61" s="193"/>
      <c r="E61" s="194">
        <v>3.55</v>
      </c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54"/>
      <c r="Y61" s="154"/>
      <c r="Z61" s="154"/>
      <c r="AA61" s="154"/>
      <c r="AB61" s="154"/>
      <c r="AC61" s="154"/>
      <c r="AD61" s="154"/>
      <c r="AE61" s="154"/>
      <c r="AF61" s="154"/>
      <c r="AG61" s="154" t="s">
        <v>149</v>
      </c>
      <c r="AH61" s="154">
        <v>0</v>
      </c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x14ac:dyDescent="0.2">
      <c r="A62" s="165" t="s">
        <v>115</v>
      </c>
      <c r="B62" s="166" t="s">
        <v>78</v>
      </c>
      <c r="C62" s="187" t="s">
        <v>79</v>
      </c>
      <c r="D62" s="167"/>
      <c r="E62" s="168"/>
      <c r="F62" s="169"/>
      <c r="G62" s="169">
        <f>SUMIF(AG63:AG68,"&lt;&gt;NOR",G63:G68)</f>
        <v>0</v>
      </c>
      <c r="H62" s="169"/>
      <c r="I62" s="169">
        <f>SUM(I63:I68)</f>
        <v>1422.77</v>
      </c>
      <c r="J62" s="169"/>
      <c r="K62" s="169">
        <f>SUM(K63:K68)</f>
        <v>2009.05</v>
      </c>
      <c r="L62" s="169"/>
      <c r="M62" s="169">
        <f>SUM(M63:M68)</f>
        <v>0</v>
      </c>
      <c r="N62" s="169"/>
      <c r="O62" s="169">
        <f>SUM(O63:O68)</f>
        <v>0</v>
      </c>
      <c r="P62" s="169"/>
      <c r="Q62" s="169">
        <f>SUM(Q63:Q68)</f>
        <v>0</v>
      </c>
      <c r="R62" s="169"/>
      <c r="S62" s="169"/>
      <c r="T62" s="170"/>
      <c r="U62" s="164"/>
      <c r="V62" s="164">
        <f>SUM(V63:V68)</f>
        <v>4.38</v>
      </c>
      <c r="W62" s="164"/>
      <c r="AG62" t="s">
        <v>116</v>
      </c>
    </row>
    <row r="63" spans="1:60" ht="22.5" outlineLevel="1" x14ac:dyDescent="0.2">
      <c r="A63" s="179">
        <v>24</v>
      </c>
      <c r="B63" s="180" t="s">
        <v>227</v>
      </c>
      <c r="C63" s="189" t="s">
        <v>228</v>
      </c>
      <c r="D63" s="181" t="s">
        <v>144</v>
      </c>
      <c r="E63" s="182">
        <v>73</v>
      </c>
      <c r="F63" s="183">
        <v>0</v>
      </c>
      <c r="G63" s="184">
        <f>ROUND(E63*F63,2)</f>
        <v>0</v>
      </c>
      <c r="H63" s="183">
        <v>19.489999999999998</v>
      </c>
      <c r="I63" s="184">
        <f>ROUND(E63*H63,2)</f>
        <v>1422.77</v>
      </c>
      <c r="J63" s="183">
        <v>27.51</v>
      </c>
      <c r="K63" s="184">
        <f>ROUND(E63*J63,2)</f>
        <v>2008.23</v>
      </c>
      <c r="L63" s="184">
        <v>21</v>
      </c>
      <c r="M63" s="184">
        <f>G63*(1+L63/100)</f>
        <v>0</v>
      </c>
      <c r="N63" s="184">
        <v>1.0000000000000001E-5</v>
      </c>
      <c r="O63" s="184">
        <f>ROUND(E63*N63,2)</f>
        <v>0</v>
      </c>
      <c r="P63" s="184">
        <v>0</v>
      </c>
      <c r="Q63" s="184">
        <f>ROUND(E63*P63,2)</f>
        <v>0</v>
      </c>
      <c r="R63" s="184" t="s">
        <v>165</v>
      </c>
      <c r="S63" s="184" t="s">
        <v>120</v>
      </c>
      <c r="T63" s="185" t="s">
        <v>121</v>
      </c>
      <c r="U63" s="163">
        <v>0.06</v>
      </c>
      <c r="V63" s="163">
        <f>ROUND(E63*U63,2)</f>
        <v>4.38</v>
      </c>
      <c r="W63" s="163"/>
      <c r="X63" s="154"/>
      <c r="Y63" s="154"/>
      <c r="Z63" s="154"/>
      <c r="AA63" s="154"/>
      <c r="AB63" s="154"/>
      <c r="AC63" s="154"/>
      <c r="AD63" s="154"/>
      <c r="AE63" s="154"/>
      <c r="AF63" s="154"/>
      <c r="AG63" s="154" t="s">
        <v>146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71">
        <v>25</v>
      </c>
      <c r="B64" s="172" t="s">
        <v>229</v>
      </c>
      <c r="C64" s="188" t="s">
        <v>230</v>
      </c>
      <c r="D64" s="173" t="s">
        <v>184</v>
      </c>
      <c r="E64" s="174">
        <v>7.2999999999999996E-4</v>
      </c>
      <c r="F64" s="175">
        <v>0</v>
      </c>
      <c r="G64" s="176">
        <f>ROUND(E64*F64,2)</f>
        <v>0</v>
      </c>
      <c r="H64" s="175">
        <v>0</v>
      </c>
      <c r="I64" s="176">
        <f>ROUND(E64*H64,2)</f>
        <v>0</v>
      </c>
      <c r="J64" s="175">
        <v>1122</v>
      </c>
      <c r="K64" s="176">
        <f>ROUND(E64*J64,2)</f>
        <v>0.82</v>
      </c>
      <c r="L64" s="176">
        <v>21</v>
      </c>
      <c r="M64" s="176">
        <f>G64*(1+L64/100)</f>
        <v>0</v>
      </c>
      <c r="N64" s="176">
        <v>0</v>
      </c>
      <c r="O64" s="176">
        <f>ROUND(E64*N64,2)</f>
        <v>0</v>
      </c>
      <c r="P64" s="176">
        <v>0</v>
      </c>
      <c r="Q64" s="176">
        <f>ROUND(E64*P64,2)</f>
        <v>0</v>
      </c>
      <c r="R64" s="176" t="s">
        <v>165</v>
      </c>
      <c r="S64" s="176" t="s">
        <v>120</v>
      </c>
      <c r="T64" s="177" t="s">
        <v>121</v>
      </c>
      <c r="U64" s="163">
        <v>2.4009999999999998</v>
      </c>
      <c r="V64" s="163">
        <f>ROUND(E64*U64,2)</f>
        <v>0</v>
      </c>
      <c r="W64" s="163"/>
      <c r="X64" s="154"/>
      <c r="Y64" s="154"/>
      <c r="Z64" s="154"/>
      <c r="AA64" s="154"/>
      <c r="AB64" s="154"/>
      <c r="AC64" s="154"/>
      <c r="AD64" s="154"/>
      <c r="AE64" s="154"/>
      <c r="AF64" s="154"/>
      <c r="AG64" s="154" t="s">
        <v>146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251" t="s">
        <v>201</v>
      </c>
      <c r="D65" s="252"/>
      <c r="E65" s="252"/>
      <c r="F65" s="252"/>
      <c r="G65" s="252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54"/>
      <c r="Y65" s="154"/>
      <c r="Z65" s="154"/>
      <c r="AA65" s="154"/>
      <c r="AB65" s="154"/>
      <c r="AC65" s="154"/>
      <c r="AD65" s="154"/>
      <c r="AE65" s="154"/>
      <c r="AF65" s="154"/>
      <c r="AG65" s="154" t="s">
        <v>187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61"/>
      <c r="B66" s="162"/>
      <c r="C66" s="195" t="s">
        <v>188</v>
      </c>
      <c r="D66" s="193"/>
      <c r="E66" s="194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54"/>
      <c r="Y66" s="154"/>
      <c r="Z66" s="154"/>
      <c r="AA66" s="154"/>
      <c r="AB66" s="154"/>
      <c r="AC66" s="154"/>
      <c r="AD66" s="154"/>
      <c r="AE66" s="154"/>
      <c r="AF66" s="154"/>
      <c r="AG66" s="154" t="s">
        <v>149</v>
      </c>
      <c r="AH66" s="154">
        <v>0</v>
      </c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195" t="s">
        <v>231</v>
      </c>
      <c r="D67" s="193"/>
      <c r="E67" s="194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54"/>
      <c r="Y67" s="154"/>
      <c r="Z67" s="154"/>
      <c r="AA67" s="154"/>
      <c r="AB67" s="154"/>
      <c r="AC67" s="154"/>
      <c r="AD67" s="154"/>
      <c r="AE67" s="154"/>
      <c r="AF67" s="154"/>
      <c r="AG67" s="154" t="s">
        <v>149</v>
      </c>
      <c r="AH67" s="154">
        <v>0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61"/>
      <c r="B68" s="162"/>
      <c r="C68" s="195" t="s">
        <v>232</v>
      </c>
      <c r="D68" s="193"/>
      <c r="E68" s="194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54"/>
      <c r="Y68" s="154"/>
      <c r="Z68" s="154"/>
      <c r="AA68" s="154"/>
      <c r="AB68" s="154"/>
      <c r="AC68" s="154"/>
      <c r="AD68" s="154"/>
      <c r="AE68" s="154"/>
      <c r="AF68" s="154"/>
      <c r="AG68" s="154" t="s">
        <v>149</v>
      </c>
      <c r="AH68" s="154">
        <v>0</v>
      </c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x14ac:dyDescent="0.2">
      <c r="A69" s="165" t="s">
        <v>115</v>
      </c>
      <c r="B69" s="166" t="s">
        <v>80</v>
      </c>
      <c r="C69" s="187" t="s">
        <v>81</v>
      </c>
      <c r="D69" s="167"/>
      <c r="E69" s="168"/>
      <c r="F69" s="169"/>
      <c r="G69" s="169">
        <f>SUMIF(AG70:AG89,"&lt;&gt;NOR",G70:G89)</f>
        <v>0</v>
      </c>
      <c r="H69" s="169"/>
      <c r="I69" s="169">
        <f>SUM(I70:I89)</f>
        <v>60967.369999999995</v>
      </c>
      <c r="J69" s="169"/>
      <c r="K69" s="169">
        <f>SUM(K70:K89)</f>
        <v>20577.519999999997</v>
      </c>
      <c r="L69" s="169"/>
      <c r="M69" s="169">
        <f>SUM(M70:M89)</f>
        <v>0</v>
      </c>
      <c r="N69" s="169"/>
      <c r="O69" s="169">
        <f>SUM(O70:O89)</f>
        <v>0.4</v>
      </c>
      <c r="P69" s="169"/>
      <c r="Q69" s="169">
        <f>SUM(Q70:Q89)</f>
        <v>0</v>
      </c>
      <c r="R69" s="169"/>
      <c r="S69" s="169"/>
      <c r="T69" s="170"/>
      <c r="U69" s="164"/>
      <c r="V69" s="164">
        <f>SUM(V70:V89)</f>
        <v>36.92</v>
      </c>
      <c r="W69" s="164"/>
      <c r="AG69" t="s">
        <v>116</v>
      </c>
    </row>
    <row r="70" spans="1:60" outlineLevel="1" x14ac:dyDescent="0.2">
      <c r="A70" s="171">
        <v>26</v>
      </c>
      <c r="B70" s="172" t="s">
        <v>233</v>
      </c>
      <c r="C70" s="188" t="s">
        <v>234</v>
      </c>
      <c r="D70" s="173" t="s">
        <v>161</v>
      </c>
      <c r="E70" s="174">
        <v>3.2</v>
      </c>
      <c r="F70" s="175">
        <v>0</v>
      </c>
      <c r="G70" s="176">
        <f>ROUND(E70*F70,2)</f>
        <v>0</v>
      </c>
      <c r="H70" s="175">
        <v>0</v>
      </c>
      <c r="I70" s="176">
        <f>ROUND(E70*H70,2)</f>
        <v>0</v>
      </c>
      <c r="J70" s="175">
        <v>70</v>
      </c>
      <c r="K70" s="176">
        <f>ROUND(E70*J70,2)</f>
        <v>224</v>
      </c>
      <c r="L70" s="176">
        <v>21</v>
      </c>
      <c r="M70" s="176">
        <f>G70*(1+L70/100)</f>
        <v>0</v>
      </c>
      <c r="N70" s="176">
        <v>0</v>
      </c>
      <c r="O70" s="176">
        <f>ROUND(E70*N70,2)</f>
        <v>0</v>
      </c>
      <c r="P70" s="176">
        <v>0</v>
      </c>
      <c r="Q70" s="176">
        <f>ROUND(E70*P70,2)</f>
        <v>0</v>
      </c>
      <c r="R70" s="176" t="s">
        <v>235</v>
      </c>
      <c r="S70" s="176" t="s">
        <v>120</v>
      </c>
      <c r="T70" s="177" t="s">
        <v>121</v>
      </c>
      <c r="U70" s="163">
        <v>0.15</v>
      </c>
      <c r="V70" s="163">
        <f>ROUND(E70*U70,2)</f>
        <v>0.48</v>
      </c>
      <c r="W70" s="163"/>
      <c r="X70" s="154"/>
      <c r="Y70" s="154"/>
      <c r="Z70" s="154"/>
      <c r="AA70" s="154"/>
      <c r="AB70" s="154"/>
      <c r="AC70" s="154"/>
      <c r="AD70" s="154"/>
      <c r="AE70" s="154"/>
      <c r="AF70" s="154"/>
      <c r="AG70" s="154" t="s">
        <v>146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61"/>
      <c r="B71" s="162"/>
      <c r="C71" s="195" t="s">
        <v>236</v>
      </c>
      <c r="D71" s="193"/>
      <c r="E71" s="194">
        <v>3.2</v>
      </c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54"/>
      <c r="Y71" s="154"/>
      <c r="Z71" s="154"/>
      <c r="AA71" s="154"/>
      <c r="AB71" s="154"/>
      <c r="AC71" s="154"/>
      <c r="AD71" s="154"/>
      <c r="AE71" s="154"/>
      <c r="AF71" s="154"/>
      <c r="AG71" s="154" t="s">
        <v>149</v>
      </c>
      <c r="AH71" s="154">
        <v>0</v>
      </c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71">
        <v>27</v>
      </c>
      <c r="B72" s="172" t="s">
        <v>237</v>
      </c>
      <c r="C72" s="188" t="s">
        <v>238</v>
      </c>
      <c r="D72" s="173" t="s">
        <v>161</v>
      </c>
      <c r="E72" s="174">
        <v>21.51</v>
      </c>
      <c r="F72" s="175">
        <v>0</v>
      </c>
      <c r="G72" s="176">
        <f>ROUND(E72*F72,2)</f>
        <v>0</v>
      </c>
      <c r="H72" s="175">
        <v>40.33</v>
      </c>
      <c r="I72" s="176">
        <f>ROUND(E72*H72,2)</f>
        <v>867.5</v>
      </c>
      <c r="J72" s="175">
        <v>77.67</v>
      </c>
      <c r="K72" s="176">
        <f>ROUND(E72*J72,2)</f>
        <v>1670.68</v>
      </c>
      <c r="L72" s="176">
        <v>21</v>
      </c>
      <c r="M72" s="176">
        <f>G72*(1+L72/100)</f>
        <v>0</v>
      </c>
      <c r="N72" s="176">
        <v>1.9000000000000001E-4</v>
      </c>
      <c r="O72" s="176">
        <f>ROUND(E72*N72,2)</f>
        <v>0</v>
      </c>
      <c r="P72" s="176">
        <v>0</v>
      </c>
      <c r="Q72" s="176">
        <f>ROUND(E72*P72,2)</f>
        <v>0</v>
      </c>
      <c r="R72" s="176" t="s">
        <v>165</v>
      </c>
      <c r="S72" s="176" t="s">
        <v>120</v>
      </c>
      <c r="T72" s="177" t="s">
        <v>121</v>
      </c>
      <c r="U72" s="163">
        <v>0.18</v>
      </c>
      <c r="V72" s="163">
        <f>ROUND(E72*U72,2)</f>
        <v>3.87</v>
      </c>
      <c r="W72" s="163"/>
      <c r="X72" s="154"/>
      <c r="Y72" s="154"/>
      <c r="Z72" s="154"/>
      <c r="AA72" s="154"/>
      <c r="AB72" s="154"/>
      <c r="AC72" s="154"/>
      <c r="AD72" s="154"/>
      <c r="AE72" s="154"/>
      <c r="AF72" s="154"/>
      <c r="AG72" s="154" t="s">
        <v>146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61"/>
      <c r="B73" s="162"/>
      <c r="C73" s="242" t="s">
        <v>239</v>
      </c>
      <c r="D73" s="243"/>
      <c r="E73" s="243"/>
      <c r="F73" s="243"/>
      <c r="G73" s="24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54"/>
      <c r="Y73" s="154"/>
      <c r="Z73" s="154"/>
      <c r="AA73" s="154"/>
      <c r="AB73" s="154"/>
      <c r="AC73" s="154"/>
      <c r="AD73" s="154"/>
      <c r="AE73" s="154"/>
      <c r="AF73" s="154"/>
      <c r="AG73" s="154" t="s">
        <v>124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195" t="s">
        <v>166</v>
      </c>
      <c r="D74" s="193"/>
      <c r="E74" s="194">
        <v>21.51</v>
      </c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4"/>
      <c r="Y74" s="154"/>
      <c r="Z74" s="154"/>
      <c r="AA74" s="154"/>
      <c r="AB74" s="154"/>
      <c r="AC74" s="154"/>
      <c r="AD74" s="154"/>
      <c r="AE74" s="154"/>
      <c r="AF74" s="154"/>
      <c r="AG74" s="154" t="s">
        <v>149</v>
      </c>
      <c r="AH74" s="154">
        <v>0</v>
      </c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ht="22.5" outlineLevel="1" x14ac:dyDescent="0.2">
      <c r="A75" s="171">
        <v>28</v>
      </c>
      <c r="B75" s="172" t="s">
        <v>240</v>
      </c>
      <c r="C75" s="188" t="s">
        <v>241</v>
      </c>
      <c r="D75" s="173" t="s">
        <v>144</v>
      </c>
      <c r="E75" s="174">
        <v>73</v>
      </c>
      <c r="F75" s="175">
        <v>0</v>
      </c>
      <c r="G75" s="176">
        <f>ROUND(E75*F75,2)</f>
        <v>0</v>
      </c>
      <c r="H75" s="175">
        <v>74.95</v>
      </c>
      <c r="I75" s="176">
        <f>ROUND(E75*H75,2)</f>
        <v>5471.35</v>
      </c>
      <c r="J75" s="175">
        <v>202.05</v>
      </c>
      <c r="K75" s="176">
        <f>ROUND(E75*J75,2)</f>
        <v>14749.65</v>
      </c>
      <c r="L75" s="176">
        <v>21</v>
      </c>
      <c r="M75" s="176">
        <f>G75*(1+L75/100)</f>
        <v>0</v>
      </c>
      <c r="N75" s="176">
        <v>3.5E-4</v>
      </c>
      <c r="O75" s="176">
        <f>ROUND(E75*N75,2)</f>
        <v>0.03</v>
      </c>
      <c r="P75" s="176">
        <v>0</v>
      </c>
      <c r="Q75" s="176">
        <f>ROUND(E75*P75,2)</f>
        <v>0</v>
      </c>
      <c r="R75" s="176" t="s">
        <v>165</v>
      </c>
      <c r="S75" s="176" t="s">
        <v>120</v>
      </c>
      <c r="T75" s="177" t="s">
        <v>121</v>
      </c>
      <c r="U75" s="163">
        <v>0.44</v>
      </c>
      <c r="V75" s="163">
        <f>ROUND(E75*U75,2)</f>
        <v>32.119999999999997</v>
      </c>
      <c r="W75" s="163"/>
      <c r="X75" s="154"/>
      <c r="Y75" s="154"/>
      <c r="Z75" s="154"/>
      <c r="AA75" s="154"/>
      <c r="AB75" s="154"/>
      <c r="AC75" s="154"/>
      <c r="AD75" s="154"/>
      <c r="AE75" s="154"/>
      <c r="AF75" s="154"/>
      <c r="AG75" s="154" t="s">
        <v>146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61"/>
      <c r="B76" s="162"/>
      <c r="C76" s="251" t="s">
        <v>242</v>
      </c>
      <c r="D76" s="252"/>
      <c r="E76" s="252"/>
      <c r="F76" s="252"/>
      <c r="G76" s="252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54"/>
      <c r="Y76" s="154"/>
      <c r="Z76" s="154"/>
      <c r="AA76" s="154"/>
      <c r="AB76" s="154"/>
      <c r="AC76" s="154"/>
      <c r="AD76" s="154"/>
      <c r="AE76" s="154"/>
      <c r="AF76" s="154"/>
      <c r="AG76" s="154" t="s">
        <v>187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71">
        <v>29</v>
      </c>
      <c r="B77" s="172" t="s">
        <v>243</v>
      </c>
      <c r="C77" s="188" t="s">
        <v>244</v>
      </c>
      <c r="D77" s="173" t="s">
        <v>161</v>
      </c>
      <c r="E77" s="174">
        <v>24.71</v>
      </c>
      <c r="F77" s="175">
        <v>0</v>
      </c>
      <c r="G77" s="176">
        <f>ROUND(E77*F77,2)</f>
        <v>0</v>
      </c>
      <c r="H77" s="175">
        <v>21.71</v>
      </c>
      <c r="I77" s="176">
        <f>ROUND(E77*H77,2)</f>
        <v>536.45000000000005</v>
      </c>
      <c r="J77" s="175">
        <v>29.29</v>
      </c>
      <c r="K77" s="176">
        <f>ROUND(E77*J77,2)</f>
        <v>723.76</v>
      </c>
      <c r="L77" s="176">
        <v>21</v>
      </c>
      <c r="M77" s="176">
        <f>G77*(1+L77/100)</f>
        <v>0</v>
      </c>
      <c r="N77" s="176">
        <v>4.0000000000000003E-5</v>
      </c>
      <c r="O77" s="176">
        <f>ROUND(E77*N77,2)</f>
        <v>0</v>
      </c>
      <c r="P77" s="176">
        <v>0</v>
      </c>
      <c r="Q77" s="176">
        <f>ROUND(E77*P77,2)</f>
        <v>0</v>
      </c>
      <c r="R77" s="176"/>
      <c r="S77" s="176" t="s">
        <v>136</v>
      </c>
      <c r="T77" s="177" t="s">
        <v>121</v>
      </c>
      <c r="U77" s="163">
        <v>0</v>
      </c>
      <c r="V77" s="163">
        <f>ROUND(E77*U77,2)</f>
        <v>0</v>
      </c>
      <c r="W77" s="163"/>
      <c r="X77" s="154"/>
      <c r="Y77" s="154"/>
      <c r="Z77" s="154"/>
      <c r="AA77" s="154"/>
      <c r="AB77" s="154"/>
      <c r="AC77" s="154"/>
      <c r="AD77" s="154"/>
      <c r="AE77" s="154"/>
      <c r="AF77" s="154"/>
      <c r="AG77" s="154" t="s">
        <v>245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61"/>
      <c r="B78" s="162"/>
      <c r="C78" s="242" t="s">
        <v>246</v>
      </c>
      <c r="D78" s="243"/>
      <c r="E78" s="243"/>
      <c r="F78" s="243"/>
      <c r="G78" s="24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54"/>
      <c r="Y78" s="154"/>
      <c r="Z78" s="154"/>
      <c r="AA78" s="154"/>
      <c r="AB78" s="154"/>
      <c r="AC78" s="154"/>
      <c r="AD78" s="154"/>
      <c r="AE78" s="154"/>
      <c r="AF78" s="154"/>
      <c r="AG78" s="154" t="s">
        <v>124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79">
        <v>30</v>
      </c>
      <c r="B79" s="180" t="s">
        <v>247</v>
      </c>
      <c r="C79" s="189" t="s">
        <v>248</v>
      </c>
      <c r="D79" s="181" t="s">
        <v>144</v>
      </c>
      <c r="E79" s="182">
        <v>73</v>
      </c>
      <c r="F79" s="183">
        <v>0</v>
      </c>
      <c r="G79" s="184">
        <f>ROUND(E79*F79,2)</f>
        <v>0</v>
      </c>
      <c r="H79" s="183">
        <v>0</v>
      </c>
      <c r="I79" s="184">
        <f>ROUND(E79*H79,2)</f>
        <v>0</v>
      </c>
      <c r="J79" s="183">
        <v>41</v>
      </c>
      <c r="K79" s="184">
        <f>ROUND(E79*J79,2)</f>
        <v>2993</v>
      </c>
      <c r="L79" s="184">
        <v>21</v>
      </c>
      <c r="M79" s="184">
        <f>G79*(1+L79/100)</f>
        <v>0</v>
      </c>
      <c r="N79" s="184">
        <v>5.0000000000000002E-5</v>
      </c>
      <c r="O79" s="184">
        <f>ROUND(E79*N79,2)</f>
        <v>0</v>
      </c>
      <c r="P79" s="184">
        <v>0</v>
      </c>
      <c r="Q79" s="184">
        <f>ROUND(E79*P79,2)</f>
        <v>0</v>
      </c>
      <c r="R79" s="184"/>
      <c r="S79" s="184" t="s">
        <v>136</v>
      </c>
      <c r="T79" s="185" t="s">
        <v>121</v>
      </c>
      <c r="U79" s="163">
        <v>0</v>
      </c>
      <c r="V79" s="163">
        <f>ROUND(E79*U79,2)</f>
        <v>0</v>
      </c>
      <c r="W79" s="163"/>
      <c r="X79" s="154"/>
      <c r="Y79" s="154"/>
      <c r="Z79" s="154"/>
      <c r="AA79" s="154"/>
      <c r="AB79" s="154"/>
      <c r="AC79" s="154"/>
      <c r="AD79" s="154"/>
      <c r="AE79" s="154"/>
      <c r="AF79" s="154"/>
      <c r="AG79" s="154" t="s">
        <v>146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71">
        <v>31</v>
      </c>
      <c r="B80" s="172" t="s">
        <v>249</v>
      </c>
      <c r="C80" s="188" t="s">
        <v>250</v>
      </c>
      <c r="D80" s="173" t="s">
        <v>161</v>
      </c>
      <c r="E80" s="174">
        <v>3.52</v>
      </c>
      <c r="F80" s="175">
        <v>0</v>
      </c>
      <c r="G80" s="176">
        <f>ROUND(E80*F80,2)</f>
        <v>0</v>
      </c>
      <c r="H80" s="175">
        <v>463</v>
      </c>
      <c r="I80" s="176">
        <f>ROUND(E80*H80,2)</f>
        <v>1629.76</v>
      </c>
      <c r="J80" s="175">
        <v>0</v>
      </c>
      <c r="K80" s="176">
        <f>ROUND(E80*J80,2)</f>
        <v>0</v>
      </c>
      <c r="L80" s="176">
        <v>21</v>
      </c>
      <c r="M80" s="176">
        <f>G80*(1+L80/100)</f>
        <v>0</v>
      </c>
      <c r="N80" s="176">
        <v>8.3000000000000001E-4</v>
      </c>
      <c r="O80" s="176">
        <f>ROUND(E80*N80,2)</f>
        <v>0</v>
      </c>
      <c r="P80" s="176">
        <v>0</v>
      </c>
      <c r="Q80" s="176">
        <f>ROUND(E80*P80,2)</f>
        <v>0</v>
      </c>
      <c r="R80" s="176"/>
      <c r="S80" s="176" t="s">
        <v>136</v>
      </c>
      <c r="T80" s="177" t="s">
        <v>121</v>
      </c>
      <c r="U80" s="163">
        <v>0</v>
      </c>
      <c r="V80" s="163">
        <f>ROUND(E80*U80,2)</f>
        <v>0</v>
      </c>
      <c r="W80" s="163"/>
      <c r="X80" s="154"/>
      <c r="Y80" s="154"/>
      <c r="Z80" s="154"/>
      <c r="AA80" s="154"/>
      <c r="AB80" s="154"/>
      <c r="AC80" s="154"/>
      <c r="AD80" s="154"/>
      <c r="AE80" s="154"/>
      <c r="AF80" s="154"/>
      <c r="AG80" s="154" t="s">
        <v>197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61"/>
      <c r="B81" s="162"/>
      <c r="C81" s="195" t="s">
        <v>251</v>
      </c>
      <c r="D81" s="193"/>
      <c r="E81" s="194">
        <v>3.52</v>
      </c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54"/>
      <c r="Y81" s="154"/>
      <c r="Z81" s="154"/>
      <c r="AA81" s="154"/>
      <c r="AB81" s="154"/>
      <c r="AC81" s="154"/>
      <c r="AD81" s="154"/>
      <c r="AE81" s="154"/>
      <c r="AF81" s="154"/>
      <c r="AG81" s="154" t="s">
        <v>149</v>
      </c>
      <c r="AH81" s="154">
        <v>0</v>
      </c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71">
        <v>32</v>
      </c>
      <c r="B82" s="172" t="s">
        <v>252</v>
      </c>
      <c r="C82" s="188" t="s">
        <v>253</v>
      </c>
      <c r="D82" s="173" t="s">
        <v>144</v>
      </c>
      <c r="E82" s="174">
        <v>79.368099999999998</v>
      </c>
      <c r="F82" s="175">
        <v>0</v>
      </c>
      <c r="G82" s="176">
        <f>ROUND(E82*F82,2)</f>
        <v>0</v>
      </c>
      <c r="H82" s="175">
        <v>661</v>
      </c>
      <c r="I82" s="176">
        <f>ROUND(E82*H82,2)</f>
        <v>52462.31</v>
      </c>
      <c r="J82" s="175">
        <v>0</v>
      </c>
      <c r="K82" s="176">
        <f>ROUND(E82*J82,2)</f>
        <v>0</v>
      </c>
      <c r="L82" s="176">
        <v>21</v>
      </c>
      <c r="M82" s="176">
        <f>G82*(1+L82/100)</f>
        <v>0</v>
      </c>
      <c r="N82" s="176">
        <v>4.5999999999999999E-3</v>
      </c>
      <c r="O82" s="176">
        <f>ROUND(E82*N82,2)</f>
        <v>0.37</v>
      </c>
      <c r="P82" s="176">
        <v>0</v>
      </c>
      <c r="Q82" s="176">
        <f>ROUND(E82*P82,2)</f>
        <v>0</v>
      </c>
      <c r="R82" s="176"/>
      <c r="S82" s="176" t="s">
        <v>136</v>
      </c>
      <c r="T82" s="177" t="s">
        <v>121</v>
      </c>
      <c r="U82" s="163">
        <v>0</v>
      </c>
      <c r="V82" s="163">
        <f>ROUND(E82*U82,2)</f>
        <v>0</v>
      </c>
      <c r="W82" s="163"/>
      <c r="X82" s="154"/>
      <c r="Y82" s="154"/>
      <c r="Z82" s="154"/>
      <c r="AA82" s="154"/>
      <c r="AB82" s="154"/>
      <c r="AC82" s="154"/>
      <c r="AD82" s="154"/>
      <c r="AE82" s="154"/>
      <c r="AF82" s="154"/>
      <c r="AG82" s="154" t="s">
        <v>197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61"/>
      <c r="B83" s="162"/>
      <c r="C83" s="195" t="s">
        <v>254</v>
      </c>
      <c r="D83" s="193"/>
      <c r="E83" s="194">
        <v>76.650000000000006</v>
      </c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54"/>
      <c r="Y83" s="154"/>
      <c r="Z83" s="154"/>
      <c r="AA83" s="154"/>
      <c r="AB83" s="154"/>
      <c r="AC83" s="154"/>
      <c r="AD83" s="154"/>
      <c r="AE83" s="154"/>
      <c r="AF83" s="154"/>
      <c r="AG83" s="154" t="s">
        <v>149</v>
      </c>
      <c r="AH83" s="154">
        <v>0</v>
      </c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61"/>
      <c r="B84" s="162"/>
      <c r="C84" s="195" t="s">
        <v>255</v>
      </c>
      <c r="D84" s="193"/>
      <c r="E84" s="194">
        <v>2.72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54"/>
      <c r="Y84" s="154"/>
      <c r="Z84" s="154"/>
      <c r="AA84" s="154"/>
      <c r="AB84" s="154"/>
      <c r="AC84" s="154"/>
      <c r="AD84" s="154"/>
      <c r="AE84" s="154"/>
      <c r="AF84" s="154"/>
      <c r="AG84" s="154" t="s">
        <v>149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71">
        <v>33</v>
      </c>
      <c r="B85" s="172" t="s">
        <v>256</v>
      </c>
      <c r="C85" s="188" t="s">
        <v>257</v>
      </c>
      <c r="D85" s="173" t="s">
        <v>184</v>
      </c>
      <c r="E85" s="174">
        <v>0.40228999999999998</v>
      </c>
      <c r="F85" s="175">
        <v>0</v>
      </c>
      <c r="G85" s="176">
        <f>ROUND(E85*F85,2)</f>
        <v>0</v>
      </c>
      <c r="H85" s="175">
        <v>0</v>
      </c>
      <c r="I85" s="176">
        <f>ROUND(E85*H85,2)</f>
        <v>0</v>
      </c>
      <c r="J85" s="175">
        <v>538</v>
      </c>
      <c r="K85" s="176">
        <f>ROUND(E85*J85,2)</f>
        <v>216.43</v>
      </c>
      <c r="L85" s="176">
        <v>21</v>
      </c>
      <c r="M85" s="176">
        <f>G85*(1+L85/100)</f>
        <v>0</v>
      </c>
      <c r="N85" s="176">
        <v>0</v>
      </c>
      <c r="O85" s="176">
        <f>ROUND(E85*N85,2)</f>
        <v>0</v>
      </c>
      <c r="P85" s="176">
        <v>0</v>
      </c>
      <c r="Q85" s="176">
        <f>ROUND(E85*P85,2)</f>
        <v>0</v>
      </c>
      <c r="R85" s="176" t="s">
        <v>165</v>
      </c>
      <c r="S85" s="176" t="s">
        <v>120</v>
      </c>
      <c r="T85" s="177" t="s">
        <v>121</v>
      </c>
      <c r="U85" s="163">
        <v>1.1140000000000001</v>
      </c>
      <c r="V85" s="163">
        <f>ROUND(E85*U85,2)</f>
        <v>0.45</v>
      </c>
      <c r="W85" s="163"/>
      <c r="X85" s="154"/>
      <c r="Y85" s="154"/>
      <c r="Z85" s="154"/>
      <c r="AA85" s="154"/>
      <c r="AB85" s="154"/>
      <c r="AC85" s="154"/>
      <c r="AD85" s="154"/>
      <c r="AE85" s="154"/>
      <c r="AF85" s="154"/>
      <c r="AG85" s="154" t="s">
        <v>146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61"/>
      <c r="B86" s="162"/>
      <c r="C86" s="251" t="s">
        <v>258</v>
      </c>
      <c r="D86" s="252"/>
      <c r="E86" s="252"/>
      <c r="F86" s="252"/>
      <c r="G86" s="252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4"/>
      <c r="Y86" s="154"/>
      <c r="Z86" s="154"/>
      <c r="AA86" s="154"/>
      <c r="AB86" s="154"/>
      <c r="AC86" s="154"/>
      <c r="AD86" s="154"/>
      <c r="AE86" s="154"/>
      <c r="AF86" s="154"/>
      <c r="AG86" s="154" t="s">
        <v>187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61"/>
      <c r="B87" s="162"/>
      <c r="C87" s="195" t="s">
        <v>188</v>
      </c>
      <c r="D87" s="193"/>
      <c r="E87" s="194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4"/>
      <c r="Y87" s="154"/>
      <c r="Z87" s="154"/>
      <c r="AA87" s="154"/>
      <c r="AB87" s="154"/>
      <c r="AC87" s="154"/>
      <c r="AD87" s="154"/>
      <c r="AE87" s="154"/>
      <c r="AF87" s="154"/>
      <c r="AG87" s="154" t="s">
        <v>149</v>
      </c>
      <c r="AH87" s="154">
        <v>0</v>
      </c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61"/>
      <c r="B88" s="162"/>
      <c r="C88" s="195" t="s">
        <v>259</v>
      </c>
      <c r="D88" s="193"/>
      <c r="E88" s="194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54"/>
      <c r="Y88" s="154"/>
      <c r="Z88" s="154"/>
      <c r="AA88" s="154"/>
      <c r="AB88" s="154"/>
      <c r="AC88" s="154"/>
      <c r="AD88" s="154"/>
      <c r="AE88" s="154"/>
      <c r="AF88" s="154"/>
      <c r="AG88" s="154" t="s">
        <v>149</v>
      </c>
      <c r="AH88" s="154">
        <v>0</v>
      </c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61"/>
      <c r="B89" s="162"/>
      <c r="C89" s="195" t="s">
        <v>260</v>
      </c>
      <c r="D89" s="193"/>
      <c r="E89" s="194">
        <v>0.4</v>
      </c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54"/>
      <c r="Y89" s="154"/>
      <c r="Z89" s="154"/>
      <c r="AA89" s="154"/>
      <c r="AB89" s="154"/>
      <c r="AC89" s="154"/>
      <c r="AD89" s="154"/>
      <c r="AE89" s="154"/>
      <c r="AF89" s="154"/>
      <c r="AG89" s="154" t="s">
        <v>149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x14ac:dyDescent="0.2">
      <c r="A90" s="165" t="s">
        <v>115</v>
      </c>
      <c r="B90" s="166" t="s">
        <v>82</v>
      </c>
      <c r="C90" s="187" t="s">
        <v>83</v>
      </c>
      <c r="D90" s="167"/>
      <c r="E90" s="168"/>
      <c r="F90" s="169"/>
      <c r="G90" s="169">
        <f>SUMIF(AG91:AG92,"&lt;&gt;NOR",G91:G92)</f>
        <v>0</v>
      </c>
      <c r="H90" s="169"/>
      <c r="I90" s="169">
        <f>SUM(I91:I92)</f>
        <v>0</v>
      </c>
      <c r="J90" s="169"/>
      <c r="K90" s="169">
        <f>SUM(K91:K92)</f>
        <v>6548</v>
      </c>
      <c r="L90" s="169"/>
      <c r="M90" s="169">
        <f>SUM(M91:M92)</f>
        <v>0</v>
      </c>
      <c r="N90" s="169"/>
      <c r="O90" s="169">
        <f>SUM(O91:O92)</f>
        <v>0</v>
      </c>
      <c r="P90" s="169"/>
      <c r="Q90" s="169">
        <f>SUM(Q91:Q92)</f>
        <v>0</v>
      </c>
      <c r="R90" s="169"/>
      <c r="S90" s="169"/>
      <c r="T90" s="170"/>
      <c r="U90" s="164"/>
      <c r="V90" s="164">
        <f>SUM(V91:V92)</f>
        <v>0</v>
      </c>
      <c r="W90" s="164"/>
      <c r="AG90" t="s">
        <v>116</v>
      </c>
    </row>
    <row r="91" spans="1:60" outlineLevel="1" x14ac:dyDescent="0.2">
      <c r="A91" s="179">
        <v>34</v>
      </c>
      <c r="B91" s="180" t="s">
        <v>261</v>
      </c>
      <c r="C91" s="189" t="s">
        <v>262</v>
      </c>
      <c r="D91" s="181" t="s">
        <v>161</v>
      </c>
      <c r="E91" s="182">
        <v>48</v>
      </c>
      <c r="F91" s="183">
        <v>0</v>
      </c>
      <c r="G91" s="184">
        <f>ROUND(E91*F91,2)</f>
        <v>0</v>
      </c>
      <c r="H91" s="183">
        <v>0</v>
      </c>
      <c r="I91" s="184">
        <f>ROUND(E91*H91,2)</f>
        <v>0</v>
      </c>
      <c r="J91" s="183">
        <v>31</v>
      </c>
      <c r="K91" s="184">
        <f>ROUND(E91*J91,2)</f>
        <v>1488</v>
      </c>
      <c r="L91" s="184">
        <v>21</v>
      </c>
      <c r="M91" s="184">
        <f>G91*(1+L91/100)</f>
        <v>0</v>
      </c>
      <c r="N91" s="184">
        <v>0</v>
      </c>
      <c r="O91" s="184">
        <f>ROUND(E91*N91,2)</f>
        <v>0</v>
      </c>
      <c r="P91" s="184">
        <v>0</v>
      </c>
      <c r="Q91" s="184">
        <f>ROUND(E91*P91,2)</f>
        <v>0</v>
      </c>
      <c r="R91" s="184"/>
      <c r="S91" s="184" t="s">
        <v>136</v>
      </c>
      <c r="T91" s="185" t="s">
        <v>121</v>
      </c>
      <c r="U91" s="163">
        <v>0</v>
      </c>
      <c r="V91" s="163">
        <f>ROUND(E91*U91,2)</f>
        <v>0</v>
      </c>
      <c r="W91" s="163"/>
      <c r="X91" s="154"/>
      <c r="Y91" s="154"/>
      <c r="Z91" s="154"/>
      <c r="AA91" s="154"/>
      <c r="AB91" s="154"/>
      <c r="AC91" s="154"/>
      <c r="AD91" s="154"/>
      <c r="AE91" s="154"/>
      <c r="AF91" s="154"/>
      <c r="AG91" s="154" t="s">
        <v>146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79">
        <v>35</v>
      </c>
      <c r="B92" s="180" t="s">
        <v>263</v>
      </c>
      <c r="C92" s="189" t="s">
        <v>264</v>
      </c>
      <c r="D92" s="181" t="s">
        <v>265</v>
      </c>
      <c r="E92" s="182">
        <v>11</v>
      </c>
      <c r="F92" s="183">
        <v>0</v>
      </c>
      <c r="G92" s="184">
        <f>ROUND(E92*F92,2)</f>
        <v>0</v>
      </c>
      <c r="H92" s="183">
        <v>0</v>
      </c>
      <c r="I92" s="184">
        <f>ROUND(E92*H92,2)</f>
        <v>0</v>
      </c>
      <c r="J92" s="183">
        <v>460</v>
      </c>
      <c r="K92" s="184">
        <f>ROUND(E92*J92,2)</f>
        <v>5060</v>
      </c>
      <c r="L92" s="184">
        <v>21</v>
      </c>
      <c r="M92" s="184">
        <f>G92*(1+L92/100)</f>
        <v>0</v>
      </c>
      <c r="N92" s="184">
        <v>0</v>
      </c>
      <c r="O92" s="184">
        <f>ROUND(E92*N92,2)</f>
        <v>0</v>
      </c>
      <c r="P92" s="184">
        <v>0</v>
      </c>
      <c r="Q92" s="184">
        <f>ROUND(E92*P92,2)</f>
        <v>0</v>
      </c>
      <c r="R92" s="184"/>
      <c r="S92" s="184" t="s">
        <v>136</v>
      </c>
      <c r="T92" s="185" t="s">
        <v>121</v>
      </c>
      <c r="U92" s="163">
        <v>0</v>
      </c>
      <c r="V92" s="163">
        <f>ROUND(E92*U92,2)</f>
        <v>0</v>
      </c>
      <c r="W92" s="163"/>
      <c r="X92" s="154"/>
      <c r="Y92" s="154"/>
      <c r="Z92" s="154"/>
      <c r="AA92" s="154"/>
      <c r="AB92" s="154"/>
      <c r="AC92" s="154"/>
      <c r="AD92" s="154"/>
      <c r="AE92" s="154"/>
      <c r="AF92" s="154"/>
      <c r="AG92" s="154" t="s">
        <v>146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x14ac:dyDescent="0.2">
      <c r="A93" s="165" t="s">
        <v>115</v>
      </c>
      <c r="B93" s="166" t="s">
        <v>84</v>
      </c>
      <c r="C93" s="187" t="s">
        <v>85</v>
      </c>
      <c r="D93" s="167"/>
      <c r="E93" s="168"/>
      <c r="F93" s="169"/>
      <c r="G93" s="169">
        <f>SUMIF(AG94:AG116,"&lt;&gt;NOR",G94:G116)</f>
        <v>0</v>
      </c>
      <c r="H93" s="169"/>
      <c r="I93" s="169">
        <f>SUM(I94:I116)</f>
        <v>0</v>
      </c>
      <c r="J93" s="169"/>
      <c r="K93" s="169">
        <f>SUM(K94:K116)</f>
        <v>17645.07</v>
      </c>
      <c r="L93" s="169"/>
      <c r="M93" s="169">
        <f>SUM(M94:M116)</f>
        <v>0</v>
      </c>
      <c r="N93" s="169"/>
      <c r="O93" s="169">
        <f>SUM(O94:O116)</f>
        <v>0</v>
      </c>
      <c r="P93" s="169"/>
      <c r="Q93" s="169">
        <f>SUM(Q94:Q116)</f>
        <v>0</v>
      </c>
      <c r="R93" s="169"/>
      <c r="S93" s="169"/>
      <c r="T93" s="170"/>
      <c r="U93" s="164"/>
      <c r="V93" s="164">
        <f>SUM(V94:V116)</f>
        <v>19.43</v>
      </c>
      <c r="W93" s="164"/>
      <c r="AG93" t="s">
        <v>116</v>
      </c>
    </row>
    <row r="94" spans="1:60" ht="22.5" outlineLevel="1" x14ac:dyDescent="0.2">
      <c r="A94" s="171">
        <v>36</v>
      </c>
      <c r="B94" s="172" t="s">
        <v>266</v>
      </c>
      <c r="C94" s="188" t="s">
        <v>267</v>
      </c>
      <c r="D94" s="173" t="s">
        <v>184</v>
      </c>
      <c r="E94" s="174">
        <v>6.0636000000000001</v>
      </c>
      <c r="F94" s="175">
        <v>0</v>
      </c>
      <c r="G94" s="176">
        <f>ROUND(E94*F94,2)</f>
        <v>0</v>
      </c>
      <c r="H94" s="175">
        <v>0</v>
      </c>
      <c r="I94" s="176">
        <f>ROUND(E94*H94,2)</f>
        <v>0</v>
      </c>
      <c r="J94" s="175">
        <v>325</v>
      </c>
      <c r="K94" s="176">
        <f>ROUND(E94*J94,2)</f>
        <v>1970.67</v>
      </c>
      <c r="L94" s="176">
        <v>21</v>
      </c>
      <c r="M94" s="176">
        <f>G94*(1+L94/100)</f>
        <v>0</v>
      </c>
      <c r="N94" s="176">
        <v>0</v>
      </c>
      <c r="O94" s="176">
        <f>ROUND(E94*N94,2)</f>
        <v>0</v>
      </c>
      <c r="P94" s="176">
        <v>0</v>
      </c>
      <c r="Q94" s="176">
        <f>ROUND(E94*P94,2)</f>
        <v>0</v>
      </c>
      <c r="R94" s="176" t="s">
        <v>268</v>
      </c>
      <c r="S94" s="176" t="s">
        <v>120</v>
      </c>
      <c r="T94" s="177" t="s">
        <v>121</v>
      </c>
      <c r="U94" s="163">
        <v>0.93300000000000005</v>
      </c>
      <c r="V94" s="163">
        <f>ROUND(E94*U94,2)</f>
        <v>5.66</v>
      </c>
      <c r="W94" s="163"/>
      <c r="X94" s="154"/>
      <c r="Y94" s="154"/>
      <c r="Z94" s="154"/>
      <c r="AA94" s="154"/>
      <c r="AB94" s="154"/>
      <c r="AC94" s="154"/>
      <c r="AD94" s="154"/>
      <c r="AE94" s="154"/>
      <c r="AF94" s="154"/>
      <c r="AG94" s="154" t="s">
        <v>146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61"/>
      <c r="B95" s="162"/>
      <c r="C95" s="195" t="s">
        <v>269</v>
      </c>
      <c r="D95" s="193"/>
      <c r="E95" s="194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54"/>
      <c r="Y95" s="154"/>
      <c r="Z95" s="154"/>
      <c r="AA95" s="154"/>
      <c r="AB95" s="154"/>
      <c r="AC95" s="154"/>
      <c r="AD95" s="154"/>
      <c r="AE95" s="154"/>
      <c r="AF95" s="154"/>
      <c r="AG95" s="154" t="s">
        <v>149</v>
      </c>
      <c r="AH95" s="154">
        <v>0</v>
      </c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61"/>
      <c r="B96" s="162"/>
      <c r="C96" s="195" t="s">
        <v>270</v>
      </c>
      <c r="D96" s="193"/>
      <c r="E96" s="194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54"/>
      <c r="Y96" s="154"/>
      <c r="Z96" s="154"/>
      <c r="AA96" s="154"/>
      <c r="AB96" s="154"/>
      <c r="AC96" s="154"/>
      <c r="AD96" s="154"/>
      <c r="AE96" s="154"/>
      <c r="AF96" s="154"/>
      <c r="AG96" s="154" t="s">
        <v>149</v>
      </c>
      <c r="AH96" s="154">
        <v>0</v>
      </c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61"/>
      <c r="B97" s="162"/>
      <c r="C97" s="195" t="s">
        <v>271</v>
      </c>
      <c r="D97" s="193"/>
      <c r="E97" s="194">
        <v>6.06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4"/>
      <c r="Y97" s="154"/>
      <c r="Z97" s="154"/>
      <c r="AA97" s="154"/>
      <c r="AB97" s="154"/>
      <c r="AC97" s="154"/>
      <c r="AD97" s="154"/>
      <c r="AE97" s="154"/>
      <c r="AF97" s="154"/>
      <c r="AG97" s="154" t="s">
        <v>149</v>
      </c>
      <c r="AH97" s="154">
        <v>0</v>
      </c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71">
        <v>37</v>
      </c>
      <c r="B98" s="172" t="s">
        <v>272</v>
      </c>
      <c r="C98" s="188" t="s">
        <v>273</v>
      </c>
      <c r="D98" s="173" t="s">
        <v>184</v>
      </c>
      <c r="E98" s="174">
        <v>6.0636000000000001</v>
      </c>
      <c r="F98" s="175">
        <v>0</v>
      </c>
      <c r="G98" s="176">
        <f>ROUND(E98*F98,2)</f>
        <v>0</v>
      </c>
      <c r="H98" s="175">
        <v>0</v>
      </c>
      <c r="I98" s="176">
        <f>ROUND(E98*H98,2)</f>
        <v>0</v>
      </c>
      <c r="J98" s="175">
        <v>217</v>
      </c>
      <c r="K98" s="176">
        <f>ROUND(E98*J98,2)</f>
        <v>1315.8</v>
      </c>
      <c r="L98" s="176">
        <v>21</v>
      </c>
      <c r="M98" s="176">
        <f>G98*(1+L98/100)</f>
        <v>0</v>
      </c>
      <c r="N98" s="176">
        <v>0</v>
      </c>
      <c r="O98" s="176">
        <f>ROUND(E98*N98,2)</f>
        <v>0</v>
      </c>
      <c r="P98" s="176">
        <v>0</v>
      </c>
      <c r="Q98" s="176">
        <f>ROUND(E98*P98,2)</f>
        <v>0</v>
      </c>
      <c r="R98" s="176" t="s">
        <v>268</v>
      </c>
      <c r="S98" s="176" t="s">
        <v>120</v>
      </c>
      <c r="T98" s="177" t="s">
        <v>121</v>
      </c>
      <c r="U98" s="163">
        <v>0.49</v>
      </c>
      <c r="V98" s="163">
        <f>ROUND(E98*U98,2)</f>
        <v>2.97</v>
      </c>
      <c r="W98" s="163"/>
      <c r="X98" s="154"/>
      <c r="Y98" s="154"/>
      <c r="Z98" s="154"/>
      <c r="AA98" s="154"/>
      <c r="AB98" s="154"/>
      <c r="AC98" s="154"/>
      <c r="AD98" s="154"/>
      <c r="AE98" s="154"/>
      <c r="AF98" s="154"/>
      <c r="AG98" s="154" t="s">
        <v>146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61"/>
      <c r="B99" s="162"/>
      <c r="C99" s="242" t="s">
        <v>274</v>
      </c>
      <c r="D99" s="243"/>
      <c r="E99" s="243"/>
      <c r="F99" s="243"/>
      <c r="G99" s="24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54"/>
      <c r="Y99" s="154"/>
      <c r="Z99" s="154"/>
      <c r="AA99" s="154"/>
      <c r="AB99" s="154"/>
      <c r="AC99" s="154"/>
      <c r="AD99" s="154"/>
      <c r="AE99" s="154"/>
      <c r="AF99" s="154"/>
      <c r="AG99" s="154" t="s">
        <v>124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61"/>
      <c r="B100" s="162"/>
      <c r="C100" s="195" t="s">
        <v>269</v>
      </c>
      <c r="D100" s="193"/>
      <c r="E100" s="194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149</v>
      </c>
      <c r="AH100" s="154">
        <v>0</v>
      </c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61"/>
      <c r="B101" s="162"/>
      <c r="C101" s="195" t="s">
        <v>270</v>
      </c>
      <c r="D101" s="193"/>
      <c r="E101" s="194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149</v>
      </c>
      <c r="AH101" s="154">
        <v>0</v>
      </c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61"/>
      <c r="B102" s="162"/>
      <c r="C102" s="195" t="s">
        <v>271</v>
      </c>
      <c r="D102" s="193"/>
      <c r="E102" s="194">
        <v>6.06</v>
      </c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149</v>
      </c>
      <c r="AH102" s="154">
        <v>0</v>
      </c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71">
        <v>38</v>
      </c>
      <c r="B103" s="172" t="s">
        <v>275</v>
      </c>
      <c r="C103" s="188" t="s">
        <v>276</v>
      </c>
      <c r="D103" s="173" t="s">
        <v>184</v>
      </c>
      <c r="E103" s="174">
        <v>84.8904</v>
      </c>
      <c r="F103" s="175">
        <v>0</v>
      </c>
      <c r="G103" s="176">
        <f>ROUND(E103*F103,2)</f>
        <v>0</v>
      </c>
      <c r="H103" s="175">
        <v>0</v>
      </c>
      <c r="I103" s="176">
        <f>ROUND(E103*H103,2)</f>
        <v>0</v>
      </c>
      <c r="J103" s="175">
        <v>17</v>
      </c>
      <c r="K103" s="176">
        <f>ROUND(E103*J103,2)</f>
        <v>1443.14</v>
      </c>
      <c r="L103" s="176">
        <v>21</v>
      </c>
      <c r="M103" s="176">
        <f>G103*(1+L103/100)</f>
        <v>0</v>
      </c>
      <c r="N103" s="176">
        <v>0</v>
      </c>
      <c r="O103" s="176">
        <f>ROUND(E103*N103,2)</f>
        <v>0</v>
      </c>
      <c r="P103" s="176">
        <v>0</v>
      </c>
      <c r="Q103" s="176">
        <f>ROUND(E103*P103,2)</f>
        <v>0</v>
      </c>
      <c r="R103" s="176" t="s">
        <v>268</v>
      </c>
      <c r="S103" s="176" t="s">
        <v>120</v>
      </c>
      <c r="T103" s="177" t="s">
        <v>121</v>
      </c>
      <c r="U103" s="163">
        <v>0</v>
      </c>
      <c r="V103" s="163">
        <f>ROUND(E103*U103,2)</f>
        <v>0</v>
      </c>
      <c r="W103" s="163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146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61"/>
      <c r="B104" s="162"/>
      <c r="C104" s="195" t="s">
        <v>269</v>
      </c>
      <c r="D104" s="193"/>
      <c r="E104" s="194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149</v>
      </c>
      <c r="AH104" s="154">
        <v>0</v>
      </c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61"/>
      <c r="B105" s="162"/>
      <c r="C105" s="195" t="s">
        <v>270</v>
      </c>
      <c r="D105" s="193"/>
      <c r="E105" s="194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149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61"/>
      <c r="B106" s="162"/>
      <c r="C106" s="195" t="s">
        <v>277</v>
      </c>
      <c r="D106" s="193"/>
      <c r="E106" s="194">
        <v>84.89</v>
      </c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149</v>
      </c>
      <c r="AH106" s="154">
        <v>0</v>
      </c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71">
        <v>39</v>
      </c>
      <c r="B107" s="172" t="s">
        <v>278</v>
      </c>
      <c r="C107" s="188" t="s">
        <v>279</v>
      </c>
      <c r="D107" s="173" t="s">
        <v>184</v>
      </c>
      <c r="E107" s="174">
        <v>6.0636000000000001</v>
      </c>
      <c r="F107" s="175">
        <v>0</v>
      </c>
      <c r="G107" s="176">
        <f>ROUND(E107*F107,2)</f>
        <v>0</v>
      </c>
      <c r="H107" s="175">
        <v>0</v>
      </c>
      <c r="I107" s="176">
        <f>ROUND(E107*H107,2)</f>
        <v>0</v>
      </c>
      <c r="J107" s="175">
        <v>287</v>
      </c>
      <c r="K107" s="176">
        <f>ROUND(E107*J107,2)</f>
        <v>1740.25</v>
      </c>
      <c r="L107" s="176">
        <v>21</v>
      </c>
      <c r="M107" s="176">
        <f>G107*(1+L107/100)</f>
        <v>0</v>
      </c>
      <c r="N107" s="176">
        <v>0</v>
      </c>
      <c r="O107" s="176">
        <f>ROUND(E107*N107,2)</f>
        <v>0</v>
      </c>
      <c r="P107" s="176">
        <v>0</v>
      </c>
      <c r="Q107" s="176">
        <f>ROUND(E107*P107,2)</f>
        <v>0</v>
      </c>
      <c r="R107" s="176" t="s">
        <v>268</v>
      </c>
      <c r="S107" s="176" t="s">
        <v>120</v>
      </c>
      <c r="T107" s="177" t="s">
        <v>121</v>
      </c>
      <c r="U107" s="163">
        <v>0.94199999999999995</v>
      </c>
      <c r="V107" s="163">
        <f>ROUND(E107*U107,2)</f>
        <v>5.71</v>
      </c>
      <c r="W107" s="163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146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61"/>
      <c r="B108" s="162"/>
      <c r="C108" s="242" t="s">
        <v>280</v>
      </c>
      <c r="D108" s="243"/>
      <c r="E108" s="243"/>
      <c r="F108" s="243"/>
      <c r="G108" s="24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124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61"/>
      <c r="B109" s="162"/>
      <c r="C109" s="195" t="s">
        <v>269</v>
      </c>
      <c r="D109" s="193"/>
      <c r="E109" s="194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149</v>
      </c>
      <c r="AH109" s="154">
        <v>0</v>
      </c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61"/>
      <c r="B110" s="162"/>
      <c r="C110" s="195" t="s">
        <v>270</v>
      </c>
      <c r="D110" s="193"/>
      <c r="E110" s="194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149</v>
      </c>
      <c r="AH110" s="154">
        <v>0</v>
      </c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61"/>
      <c r="B111" s="162"/>
      <c r="C111" s="195" t="s">
        <v>271</v>
      </c>
      <c r="D111" s="193"/>
      <c r="E111" s="194">
        <v>6.06</v>
      </c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149</v>
      </c>
      <c r="AH111" s="154">
        <v>0</v>
      </c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22.5" outlineLevel="1" x14ac:dyDescent="0.2">
      <c r="A112" s="171">
        <v>40</v>
      </c>
      <c r="B112" s="172" t="s">
        <v>281</v>
      </c>
      <c r="C112" s="188" t="s">
        <v>282</v>
      </c>
      <c r="D112" s="173" t="s">
        <v>184</v>
      </c>
      <c r="E112" s="174">
        <v>48.508800000000001</v>
      </c>
      <c r="F112" s="175">
        <v>0</v>
      </c>
      <c r="G112" s="176">
        <f>ROUND(E112*F112,2)</f>
        <v>0</v>
      </c>
      <c r="H112" s="175">
        <v>0</v>
      </c>
      <c r="I112" s="176">
        <f>ROUND(E112*H112,2)</f>
        <v>0</v>
      </c>
      <c r="J112" s="175">
        <v>32</v>
      </c>
      <c r="K112" s="176">
        <f>ROUND(E112*J112,2)</f>
        <v>1552.28</v>
      </c>
      <c r="L112" s="176">
        <v>21</v>
      </c>
      <c r="M112" s="176">
        <f>G112*(1+L112/100)</f>
        <v>0</v>
      </c>
      <c r="N112" s="176">
        <v>0</v>
      </c>
      <c r="O112" s="176">
        <f>ROUND(E112*N112,2)</f>
        <v>0</v>
      </c>
      <c r="P112" s="176">
        <v>0</v>
      </c>
      <c r="Q112" s="176">
        <f>ROUND(E112*P112,2)</f>
        <v>0</v>
      </c>
      <c r="R112" s="176" t="s">
        <v>268</v>
      </c>
      <c r="S112" s="176" t="s">
        <v>120</v>
      </c>
      <c r="T112" s="177" t="s">
        <v>121</v>
      </c>
      <c r="U112" s="163">
        <v>0.105</v>
      </c>
      <c r="V112" s="163">
        <f>ROUND(E112*U112,2)</f>
        <v>5.09</v>
      </c>
      <c r="W112" s="163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146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61"/>
      <c r="B113" s="162"/>
      <c r="C113" s="195" t="s">
        <v>269</v>
      </c>
      <c r="D113" s="193"/>
      <c r="E113" s="194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149</v>
      </c>
      <c r="AH113" s="154">
        <v>0</v>
      </c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61"/>
      <c r="B114" s="162"/>
      <c r="C114" s="195" t="s">
        <v>270</v>
      </c>
      <c r="D114" s="193"/>
      <c r="E114" s="194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149</v>
      </c>
      <c r="AH114" s="154">
        <v>0</v>
      </c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61"/>
      <c r="B115" s="162"/>
      <c r="C115" s="195" t="s">
        <v>283</v>
      </c>
      <c r="D115" s="193"/>
      <c r="E115" s="194">
        <v>48.51</v>
      </c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 t="s">
        <v>149</v>
      </c>
      <c r="AH115" s="154">
        <v>0</v>
      </c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71">
        <v>41</v>
      </c>
      <c r="B116" s="172" t="s">
        <v>284</v>
      </c>
      <c r="C116" s="188" t="s">
        <v>285</v>
      </c>
      <c r="D116" s="173" t="s">
        <v>184</v>
      </c>
      <c r="E116" s="174">
        <v>6.0636000000000001</v>
      </c>
      <c r="F116" s="175">
        <v>0</v>
      </c>
      <c r="G116" s="176">
        <f>ROUND(E116*F116,2)</f>
        <v>0</v>
      </c>
      <c r="H116" s="175">
        <v>0</v>
      </c>
      <c r="I116" s="176">
        <f>ROUND(E116*H116,2)</f>
        <v>0</v>
      </c>
      <c r="J116" s="175">
        <v>1587</v>
      </c>
      <c r="K116" s="176">
        <f>ROUND(E116*J116,2)</f>
        <v>9622.93</v>
      </c>
      <c r="L116" s="176">
        <v>21</v>
      </c>
      <c r="M116" s="176">
        <f>G116*(1+L116/100)</f>
        <v>0</v>
      </c>
      <c r="N116" s="176">
        <v>0</v>
      </c>
      <c r="O116" s="176">
        <f>ROUND(E116*N116,2)</f>
        <v>0</v>
      </c>
      <c r="P116" s="176">
        <v>0</v>
      </c>
      <c r="Q116" s="176">
        <f>ROUND(E116*P116,2)</f>
        <v>0</v>
      </c>
      <c r="R116" s="176"/>
      <c r="S116" s="176" t="s">
        <v>136</v>
      </c>
      <c r="T116" s="177" t="s">
        <v>121</v>
      </c>
      <c r="U116" s="163">
        <v>0</v>
      </c>
      <c r="V116" s="163">
        <f>ROUND(E116*U116,2)</f>
        <v>0</v>
      </c>
      <c r="W116" s="163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 t="s">
        <v>286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x14ac:dyDescent="0.2">
      <c r="A117" s="5"/>
      <c r="B117" s="6"/>
      <c r="C117" s="190"/>
      <c r="D117" s="8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AE117">
        <v>15</v>
      </c>
      <c r="AF117">
        <v>21</v>
      </c>
    </row>
    <row r="118" spans="1:60" x14ac:dyDescent="0.2">
      <c r="A118" s="157"/>
      <c r="B118" s="158" t="s">
        <v>29</v>
      </c>
      <c r="C118" s="191"/>
      <c r="D118" s="159"/>
      <c r="E118" s="160"/>
      <c r="F118" s="160"/>
      <c r="G118" s="186">
        <f>G8+G14+G29+G35+G44+G62+G69+G90+G93</f>
        <v>0</v>
      </c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AE118">
        <f>SUMIF(L7:L116,AE117,G7:G116)</f>
        <v>0</v>
      </c>
      <c r="AF118">
        <f>SUMIF(L7:L116,AF117,G7:G116)</f>
        <v>0</v>
      </c>
      <c r="AG118" t="s">
        <v>139</v>
      </c>
    </row>
    <row r="119" spans="1:60" x14ac:dyDescent="0.2">
      <c r="A119" s="253" t="s">
        <v>287</v>
      </c>
      <c r="B119" s="253"/>
      <c r="C119" s="190"/>
      <c r="D119" s="8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60" x14ac:dyDescent="0.2">
      <c r="A120" s="5"/>
      <c r="B120" s="6" t="s">
        <v>288</v>
      </c>
      <c r="C120" s="190" t="s">
        <v>289</v>
      </c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G120" t="s">
        <v>290</v>
      </c>
    </row>
    <row r="121" spans="1:60" x14ac:dyDescent="0.2">
      <c r="A121" s="5"/>
      <c r="B121" s="6" t="s">
        <v>291</v>
      </c>
      <c r="C121" s="190" t="s">
        <v>292</v>
      </c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AG121" t="s">
        <v>293</v>
      </c>
    </row>
    <row r="122" spans="1:60" x14ac:dyDescent="0.2">
      <c r="A122" s="5"/>
      <c r="B122" s="6"/>
      <c r="C122" s="190" t="s">
        <v>294</v>
      </c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G122" t="s">
        <v>295</v>
      </c>
    </row>
    <row r="123" spans="1:60" x14ac:dyDescent="0.2">
      <c r="A123" s="5"/>
      <c r="B123" s="6"/>
      <c r="C123" s="190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C124" s="192"/>
      <c r="D124" s="145"/>
      <c r="AG124" t="s">
        <v>140</v>
      </c>
    </row>
    <row r="125" spans="1:60" x14ac:dyDescent="0.2">
      <c r="D125" s="145"/>
    </row>
    <row r="126" spans="1:60" x14ac:dyDescent="0.2">
      <c r="D126" s="145"/>
    </row>
    <row r="127" spans="1:60" x14ac:dyDescent="0.2">
      <c r="D127" s="145"/>
    </row>
    <row r="128" spans="1:60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DLVljTijNYO4EpXG2526GMybW3+zz/RQGWramPo3M0FDBmOEnBV9K9KxAn5gfp/dB8PhfhbmqNdSVI31SqXE+A==" saltValue="AdfZdcIdCXXQaSKyarnv2Q==" spinCount="100000" sheet="1"/>
  <mergeCells count="16">
    <mergeCell ref="A119:B119"/>
    <mergeCell ref="C10:G10"/>
    <mergeCell ref="C31:G31"/>
    <mergeCell ref="C40:G40"/>
    <mergeCell ref="C58:G58"/>
    <mergeCell ref="C65:G65"/>
    <mergeCell ref="C108:G108"/>
    <mergeCell ref="A1:G1"/>
    <mergeCell ref="C2:G2"/>
    <mergeCell ref="C3:G3"/>
    <mergeCell ref="C4:G4"/>
    <mergeCell ref="C73:G73"/>
    <mergeCell ref="C76:G76"/>
    <mergeCell ref="C78:G78"/>
    <mergeCell ref="C86:G86"/>
    <mergeCell ref="C99:G99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0b Naklady</vt:lpstr>
      <vt:lpstr>1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0b Naklady'!Názvy_tisku</vt:lpstr>
      <vt:lpstr>'1 1b Pol'!Názvy_tisku</vt:lpstr>
      <vt:lpstr>oadresa</vt:lpstr>
      <vt:lpstr>Stavba!Objednatel</vt:lpstr>
      <vt:lpstr>Stavba!Objekt</vt:lpstr>
      <vt:lpstr>'00 0b Naklady'!Oblast_tisku</vt:lpstr>
      <vt:lpstr>'1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HM</cp:lastModifiedBy>
  <cp:lastPrinted>2018-02-14T12:12:02Z</cp:lastPrinted>
  <dcterms:created xsi:type="dcterms:W3CDTF">2009-04-08T07:15:50Z</dcterms:created>
  <dcterms:modified xsi:type="dcterms:W3CDTF">2018-02-14T15:53:13Z</dcterms:modified>
</cp:coreProperties>
</file>