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295" activeTab="0"/>
  </bookViews>
  <sheets>
    <sheet name="akustické úpravy" sheetId="1" r:id="rId1"/>
  </sheets>
  <definedNames>
    <definedName name="_xlnm._FilterDatabase" localSheetId="0" hidden="1">'akustické úpravy'!$A$2:$O$152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<sst xmlns="http://schemas.openxmlformats.org/spreadsheetml/2006/main" count="598" uniqueCount="114">
  <si>
    <t>místnost</t>
  </si>
  <si>
    <t>Ak.skladba</t>
  </si>
  <si>
    <t>Popis</t>
  </si>
  <si>
    <t>výměra</t>
  </si>
  <si>
    <t>jednotky</t>
  </si>
  <si>
    <t>cena za jednotku</t>
  </si>
  <si>
    <t>cena položka bez DPH</t>
  </si>
  <si>
    <t>To (s)</t>
  </si>
  <si>
    <t>délka</t>
  </si>
  <si>
    <t>šířla</t>
  </si>
  <si>
    <t>výška</t>
  </si>
  <si>
    <t>půdorys</t>
  </si>
  <si>
    <t>kapacita os.</t>
  </si>
  <si>
    <t>výp.os.</t>
  </si>
  <si>
    <t>poznámky</t>
  </si>
  <si>
    <t>Normovaný dozvuk</t>
  </si>
  <si>
    <t>A.N01.008, učebna</t>
  </si>
  <si>
    <t>PTAK</t>
  </si>
  <si>
    <t xml:space="preserve">rozměry dílů 2000x1000mm tl.66mm, zavěšené na lankách, 6ks délky 340mm,  díly jsou tvořeny rámem z Fe profilu, uvnitř výplň, akusticky pohltivá deska z kamenné vaty oboustraně kašírovaná skelnou tkaninou reakce na oheň A1, tl.50mm, rám ze spodní strany a z boku potažen akustickou tkaninou ze syntetického vlákna s kruhovým tkaním tl.3mm, reakce na oheň Bs1d0, is=0,00mm/min   </t>
  </si>
  <si>
    <t>ks</t>
  </si>
  <si>
    <t>Ano</t>
  </si>
  <si>
    <t>A.N01.008</t>
  </si>
  <si>
    <t>ORAKK</t>
  </si>
  <si>
    <r>
      <t xml:space="preserve">děrovaný rezonátor hl.skladby 150mm, Deska z expandovaného vermikulitu, povrch HPL barva slonová kost, tl.17,8mm, reakce na oheň A1, is=0,00mm/min, děrování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7mm, rozteč 32x32mm, ze zadní strany ak.tkanina, výplň deska z kamenné vaty tl. 50mm obj.hm = 40kg/m3 umístěná za rezonanční desku, rezonanční deska je kotvená k podkladní dřevěné konstrukci šroubováním vruty přes polozapuštěné obvodové otvory, z boku uzavřeno plnou lištou, pohledová strana je naložena na obvodovou lištu</t>
    </r>
  </si>
  <si>
    <t>m2</t>
  </si>
  <si>
    <t>doporučujeme používat el. ozvučení pro lepší srozumitelnost  na konci místnosti</t>
  </si>
  <si>
    <r>
      <t xml:space="preserve">děrovaný rezonátor hl.skladby 100mm, Deska z expandovaného vermikulitu, povrch HPL barva slonová kost, tl.17,8mm, reakce na oheň A1, is=0,00mm/min, děrování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7mm, rozteč 32x32mm, ze zadní strany ak.tkanina, výplň deska z kamenné vaty tl. 50mm obj.hm = 40kg/m3 umístěná za rezonanční desku, rezonanční deska je kotvená k podkladní dřevěné konstrukci šroubováním vruty přes polozapuštěné obvodové otvory, z boku uzavřano plnou lištou, pohledová strana je naložena na obvodovou lištu</t>
    </r>
  </si>
  <si>
    <t>okopová lišta z expandovaného vermikulitu, povrch HPL barva slonová kost, všechny hrany olemovány ABS hranou tl.2mm, na zadní straně připevněna MDF deska barva slonová kost pro vytvoření rozdílového zoubku s přesahem o 10mm , kotvení na magnety pro možnost přístupu k podlaze</t>
  </si>
  <si>
    <t>bm</t>
  </si>
  <si>
    <t>okopová lišta sendvič deska z vermikulitu s polepem všech hran z toho spodní hrana ABS, na desku zezadu nalepena mdf stejného povrchu s výškou o 15mm vyšší, celková tl. 25mm, výška 50/65mm</t>
  </si>
  <si>
    <t>příplatek k ploše obkladu za niku do ak. děrovaného obkladu do rozměru obvodu 1200mm</t>
  </si>
  <si>
    <t>dřevěná výztuha hl. do 200mm pro zavěšení věšáků, a pod.,  hranol 80x60m pod obkladem</t>
  </si>
  <si>
    <t>dřevěná výztuha hl. do 200mm pro zavěšení TV, a pod.,  hranol 80x60m pod obkladem</t>
  </si>
  <si>
    <t>dřevěná výztuha hl. do 200mm pro zavěšení kamery,  hranol 80x60m pod obkladem</t>
  </si>
  <si>
    <t>příplatek za otvor v ak. obkladu , pro EPS, VZT … do obvodu 100mm</t>
  </si>
  <si>
    <t>A.N02.008, učebna</t>
  </si>
  <si>
    <r>
      <t xml:space="preserve">rozměry dílů 2000x1000mm tl.66mm, zavěšené na lankách, 6ks délky </t>
    </r>
    <r>
      <rPr>
        <b/>
        <sz val="10"/>
        <rFont val="Arial"/>
        <family val="2"/>
      </rPr>
      <t>240mm</t>
    </r>
    <r>
      <rPr>
        <sz val="10"/>
        <rFont val="Arial"/>
        <family val="2"/>
      </rPr>
      <t xml:space="preserve">,  díly jsou tvořeny rámem z Fe profilu, uvnitř výplň, akusticky pohltivá deska z kamenné vaty oboustraně kašírovaná skelnou tkaninou reakce na oheň A1, tl.50mm, rám ze spodní strany a z boku potažen akustickou tkaninou ze syntetického vlákna s kruhovým tkaním, reakce na oheň Bs1d0, is=0,00mm/min   </t>
    </r>
  </si>
  <si>
    <t>svěšení 300mm</t>
  </si>
  <si>
    <t>A.N02.008</t>
  </si>
  <si>
    <t>A.N02.016, seminární učebna</t>
  </si>
  <si>
    <t xml:space="preserve">rozměry dílů 750x1580mm tl.66mm, zavěšené na lankách, 4ks délky 320mm, díly jsou tvořeny rámem z Fe profilu, uvnitř výplň, akusticky pohltivá deska z kamenné vaty oboustraně kašírovaná skelnou tkaninou reakce na oheň A1, tl.50mm, rám ze spodní strany a z boku potažen akustickou tkaninou ze syntetického vlákna s kruhovým tkaním, reakce na oheň Bs1d0, is=0,00mm/min   </t>
  </si>
  <si>
    <t>A.N02.016</t>
  </si>
  <si>
    <t xml:space="preserve">rozměry dílů 850x1580mm tl.66mm, zavěšené na lankách, 6ks délky 320mm, díly jsou tvořeny rámem z Fe profilu, uvnitř výplň, akusticky pohltivá deska z kamenné vaty oboustraně kašírovaná skelnou tkaninou reakce na oheň A1, tl.50mm, rám ze spodní strany a z boku potažen akustickou tkaninou ze syntetického vlákna s kruhovým tkaním, reakce na oheň Bs1d0, is=0,00mm/min   </t>
  </si>
  <si>
    <t>A.N03.008, učebna</t>
  </si>
  <si>
    <t>A.N03.008</t>
  </si>
  <si>
    <t>viz. AN02008</t>
  </si>
  <si>
    <t>B1.N04.006 seminární učebna</t>
  </si>
  <si>
    <t>ORAKO</t>
  </si>
  <si>
    <t>děrovaný rezonátor hl.skladby 150mm, Deska z expandovaného vermikulitu, povrch HPL barva bílá, tl.17,8mm, reakce na oheň A1, is=0,00mm/min, děrování ovál š.6mm délka 50mm, rozteč 100x62mm, ze zadní strany ak.tkanina, výplň deska z kamenné vaty tl. 50mm obj.hm = 40kg/m3 umístěná za rezonanční desku, rezonanční deska je kotvená k podkladní konstrukci pomocí  zavěšovacího Al. profilu po 600mm, u spodu zakončena okopovou lištou, z boku plnou lištou, pohledová strana je naložena na obvodovou lištu</t>
  </si>
  <si>
    <t>B1.N04.006</t>
  </si>
  <si>
    <t xml:space="preserve">rozměry dílů 1580x1145mm tl. 66mm, zavěšené na háčcích, 4ks a přisazené ke stropu, díly jsou tvořeny rámem z Fe profilu, uvnitř výplň, akusticky pohltivá deska z kamenné vaty oboustraně kašírovaná skelnou tkaninou reakce na oheň A1, tl.50mm, rám ze spodní strany a z boku potažen akustickou tkaninou ze syntetického vlákna s kruhovým tkaním, reakce na oheň Bs1d0, is=0,00mm/min   </t>
  </si>
  <si>
    <t xml:space="preserve">rozměry dílů 1580x995mm tl. 66mm, zavěšené na háčcích, 4ks a přisazené ke stropu, díly jsou tvořeny rámem z Fe profilu, uvnitř výplň, akusticky pohltivá deska z kamenné vaty oboustraně kašírovaná skelnou tkaninou reakce na oheň A1, tl.50mm, rám ze spodní strany a z boku potažen akustickou tkaninou ze syntetického vlákna s kruhovým tkaním, reakce na oheň Bs1d0, is=0,00mm/min   </t>
  </si>
  <si>
    <t>B2.N01.013 seminární učebna</t>
  </si>
  <si>
    <t xml:space="preserve">rozměry dílů 1025x1580mm tl. 66mm, zavěšené na lankách, 4ks délky 320mm, díly jsou tvořeny rámem z Fe profilu, uvnitř výplň, akusticky pohltivá deska z kamenné vaty oboustraně kašírovaná skelnou tkaninou reakce na oheň A1, tl.50mm, rám ze spodní strany a z boku potažen akustickou tkaninou ze syntetického vlákna s kruhovým tkaním, reakce na oheň Bs1d0, is=0,00mm/min   </t>
  </si>
  <si>
    <t>B2.N01.013</t>
  </si>
  <si>
    <t>děrovaný rezonátor hl.skladby 150mm, Deska z expandovaného vermikulitu, povrch HPL barva bílá, tl.17,8mm, reakce na oheň A1, is=0,00mm/min, děrování ovál š.6mm délka 50mm, osová rozteč otvorů 100x62mm, ze zadní strany ak.tkanina, výplň deska z kamenné vaty tl. 50mm obj.hm = 40kg/m3umístěná za rezonanční desku, rezonanční deska je kotvená k podkladní dřevěné konstrukci zavěšením přes AL profily, u spodu zakončena okopovou lištou, z boku plnou lištou, pohledová strana je naložena na obvodovou lištu</t>
  </si>
  <si>
    <t>B2.N01.014 seminární učebna</t>
  </si>
  <si>
    <t>B2.N01.014</t>
  </si>
  <si>
    <t>děrovaný rezonátor hl.skladby 100mm, Deska z expandovaného vermikulitu, povrch HPL barva bílá, tl.17,8mm, reakce na oheň A1, is=0,00mm/min, děrování ovál š.6mm délka 50mm, osová rozteč otvorů 100x62mm, ze zadní strany ak.tkanina, výplň deska z kamenné vaty tl. 50mm obj.hm = 40kg/m3umístěná za rezonanční desku, rezonanční deska je kotvená k podkladní dřevěné konstrukci zavěšením přes AL profily, u spodu zakončena okopovou lištou, z boku plnou lištou, pohledová strana je naložena na obvodovou lištu</t>
  </si>
  <si>
    <t>ORAKOB</t>
  </si>
  <si>
    <r>
      <t xml:space="preserve">děrovaný rezonátor hl.skladby 50mm, Deska z expandovaného vermikulitu, povrch HPL barva bílá, tl.17,8mm, reakce na oheň A1, is=0,00mm/min, děrování ovál š.6mm délka 50mm, osová rozteč otvorů </t>
    </r>
    <r>
      <rPr>
        <b/>
        <sz val="10"/>
        <rFont val="Arial"/>
        <family val="2"/>
      </rPr>
      <t>100x31mm</t>
    </r>
    <r>
      <rPr>
        <sz val="10"/>
        <rFont val="Arial"/>
        <family val="2"/>
      </rPr>
      <t>, ze zadní strany ak.tkanina, výplň deska z kamenné vaty tl. 50mm obj.hm = 40kg/m3umístěná za rezonanční desku, rezonanční deska je kotvená k podkladní dřevěné konstrukci zavěšením přes AL profily, u spodu zakončena okopovou lištou, z boku plnou lištou, pohledová strana je naložena na obvodovou lištu</t>
    </r>
  </si>
  <si>
    <t>B2.N02.008</t>
  </si>
  <si>
    <t>PTAKV</t>
  </si>
  <si>
    <t xml:space="preserve">vertikálně zavěšené prvky, rozměry dílů 1580x300mm tl. 66mm, zavěšené na háčcích, 2ks , díly jsou tvořeny rámem z Fe profilu, uvnitř výplň, akusticky pohltivá deska z kamenné vaty oboustraně kašírovaná skelnou tkaninou reakce na oheň A1, tl.50mm, rám ze spodní strany a z boku potažen akustickou tkaninou ze syntetického vlákna s kruhovým tkaním, reakce na oheň Bs1d0, is=0,00mm/min   </t>
  </si>
  <si>
    <t>zrušena vyšší hustota děrování</t>
  </si>
  <si>
    <t>děrovaný rezonátor hl.skladby 125mm, Deska z expandovaného vermikulitu, povrch HPL barva bílá, tl.17,8mm, reakce na oheň A1, is=0,00mm/min, děrování ovál š.6mm délka 50mm, osová rozteč otvorů 100x62mm, ze zadní strany ak.tkanina, výplň deska z kamenné vaty tl. 50mm obj.hm = 40kg/m3umístěná za rezonanční desku, rezonanční deska je kotvená k podkladní dřevěné konstrukci zavěšením přes AL profily, u spodu zakončena okopovou lištou, z boku plnou lištou, pohledová strana je naložena na obvodovou lištu</t>
  </si>
  <si>
    <t>děrovaný rezonátor hl.skladby 50mm, Deska z expandovaného vermikulitu, povrch HPL barva bílá, tl.17,8mm, reakce na oheň A1, is=0,00mm/min, děrování ovál š.6mm délka 50mm, osová rozteč otvorů 100x62mm, ze zadní strany ak.tkanina, výplň deska z kamenné vaty tl. 50mm obj.hm = 40kg/m3umístěná za rezonanční desku, rezonanční deska je kotvená k podkladní dřevěné konstrukci zavěšením přes AL profily, u spodu zakončena okopovou lištou, z boku plnou lištou, pohledová strana je naložena na obvodovou lištu</t>
  </si>
  <si>
    <t>příplatek k ploše obkladu za slepé dveře z ak. děrovaného obkladu rozměr 2250x1100mm , pomocný rám, 8ks nábytkových pantů, 2ks tlačný zámek</t>
  </si>
  <si>
    <t>B2.N02.010 seminární učebna</t>
  </si>
  <si>
    <t xml:space="preserve">rozměry dílů 1580x825mm tl. 66mm, zavěšené na lankách, 4ks délky 320mm, díly jsou tvořeny rámem z Fe profilu, uvnitř výplň, akusticky pohltivá deska z kamenné vaty oboustraně kašírovaná skelnou tkaninou reakce na oheň A1, tl.50mm, rám ze spodní strany a z boku potažen akustickou tkaninou ze syntetického vlákna s kruhovým tkaním, reakce na oheň Bs1d0, is=0,00mm/min   </t>
  </si>
  <si>
    <t>B2.N02.010</t>
  </si>
  <si>
    <t xml:space="preserve">rozměry dílů 1580x925mm tl. 66mm, zavěšené na lankách, 4ks délky 320mm, díly jsou tvořeny rámem z Fe profilu, uvnitř výplň, akusticky pohltivá deska z kamenné vaty oboustraně kašírovaná skelnou tkaninou reakce na oheň A1, tl.50mm, rám ze spodní strany a z boku potažen akustickou tkaninou ze syntetického vlákna s kruhovým tkaním, reakce na oheň Bs1d0, is=0,00mm/min   </t>
  </si>
  <si>
    <t>stejná B2.N03.010</t>
  </si>
  <si>
    <t>podobná B2.N05.003</t>
  </si>
  <si>
    <t>B2.N02.011 výzkumná pracovna</t>
  </si>
  <si>
    <t>podobná B2.N04.011</t>
  </si>
  <si>
    <t>Ne</t>
  </si>
  <si>
    <t>B2.N02.011</t>
  </si>
  <si>
    <t>B2.N03.008</t>
  </si>
  <si>
    <t>B2.N03.009 PC učebna</t>
  </si>
  <si>
    <t>B2.N03.009</t>
  </si>
  <si>
    <t>děrovaný rezonátor hl.skladby 130mm, Deska z expandovaného vermikulitu, povrch HPL barva bílá, tl.17,8mm, reakce na oheň A1, is=0,00mm/min, děrování ovál š.6mm délka 50mm, osová rozteč otvorů 100x62mm, ze zadní strany ak.tkanina, výplň deska z kamenné vaty tl. 50mm obj.hm = 40kg/m3umístěná za rezonanční desku, rezonanční deska je kotvená k podkladní dřevěné konstrukci zavěšením přes AL profily, u spodu zakončena okopovou lištou, z boku plnou lištou, pohledová strana je naložena na obvodovou lištu</t>
  </si>
  <si>
    <t>podobná B2.N02.009 a B2.N04.009</t>
  </si>
  <si>
    <t>B2.N03.010 seminární učebna</t>
  </si>
  <si>
    <t>stejná B2.N02.010</t>
  </si>
  <si>
    <t>B2.N03.010</t>
  </si>
  <si>
    <t>B2.N04.008</t>
  </si>
  <si>
    <t>děrovaný rezonátor hl.skladby 80mm, Deska z expandovaného vermikulitu, povrch HPL barva bílá, tl.17,8mm, reakce na oheň A1, is=0,00mm/min, děrování ovál š.6mm délka 50mm, osová rozteč otvorů 100x62mm, ze zadní strany ak.tkanina, výplň deska z kamenné vaty tl. 50mm obj.hm = 40kg/m3umístěná za rezonanční desku, rezonanční deska je kotvená k podkladní dřevěné konstrukci zavěšením přes AL profily, u spodu zakončena okopovou lištou, z boku plnou lištou, pohledová strana je naložena na obvodovou lištu</t>
  </si>
  <si>
    <t>B2.N04.009 seminární učebna</t>
  </si>
  <si>
    <t>stejná B2.N04.009</t>
  </si>
  <si>
    <t>B2.N04.009</t>
  </si>
  <si>
    <t>podobná B2.N03.009 PC učebna</t>
  </si>
  <si>
    <t>B2.N04.010</t>
  </si>
  <si>
    <t>podobná B2.N02.011</t>
  </si>
  <si>
    <t xml:space="preserve">B2.N04.011 </t>
  </si>
  <si>
    <t>B2.N04.011</t>
  </si>
  <si>
    <t>podobná B2.N02.010 a B2.N03.010</t>
  </si>
  <si>
    <t>B2.N05.003</t>
  </si>
  <si>
    <t>na jedněch dveřích mají být věšáky, to asi nepůjde a bude nutno to rozdělit</t>
  </si>
  <si>
    <t>B2.N05.004</t>
  </si>
  <si>
    <t xml:space="preserve">rozměry dílů 980x1580mm tl. 66mm, zavěšené na lankách, 4ks délky 320mm, díly jsou tvořeny rámem z Fe profilu, uvnitř výplň, akusticky pohltivá deska z kamenné vaty oboustraně kašírovaná skelnou tkaninou reakce na oheň A1, tl.50mm, rám ze spodní strany a z boku potažen akustickou tkaninou ze syntetického vlákna s kruhovým tkaním, reakce na oheň Bs1d0, is=0,00mm/min   </t>
  </si>
  <si>
    <t>revize 02</t>
  </si>
  <si>
    <t>Celkem bez DPH</t>
  </si>
  <si>
    <t>příplatek k plše obkladu za niku do ak. děrovaného obkladu nad rozměr obvodu 1200mm do 2400mm</t>
  </si>
  <si>
    <t>příplatek za otvor v ak. obkladu , pro EPS, VZT … nad obvod 100mm</t>
  </si>
  <si>
    <t>dřevěná výztuha hl. do 200mm pro zavěšení věšáků hranol 80x60m pod obkladem</t>
  </si>
  <si>
    <t>Elektromontáže</t>
  </si>
  <si>
    <t>kpl</t>
  </si>
  <si>
    <t>Slaboproud</t>
  </si>
  <si>
    <t>VZT</t>
  </si>
  <si>
    <t>Technická přípomoc</t>
  </si>
  <si>
    <t>CELKEM bez DPH</t>
  </si>
  <si>
    <t>CELKEM akustika + technické přípomoci</t>
  </si>
  <si>
    <t>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</si>
</sst>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_K_č"/>
    <numFmt numFmtId="165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" fontId="2" fillId="0" borderId="0" xfId="0" applyNumberFormat="1" applyFont="1"/>
    <xf numFmtId="20" fontId="2" fillId="0" borderId="0" xfId="0" applyNumberFormat="1" applyFont="1"/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wrapText="1"/>
    </xf>
    <xf numFmtId="0" fontId="1" fillId="3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3" xfId="0" applyFont="1" applyFill="1" applyBorder="1" applyAlignment="1">
      <alignment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16" fontId="2" fillId="0" borderId="0" xfId="0" applyNumberFormat="1" applyFont="1" applyFill="1"/>
    <xf numFmtId="20" fontId="2" fillId="0" borderId="0" xfId="0" applyNumberFormat="1" applyFont="1" applyFill="1"/>
    <xf numFmtId="0" fontId="1" fillId="5" borderId="12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5" borderId="4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wrapText="1"/>
    </xf>
    <xf numFmtId="0" fontId="1" fillId="5" borderId="18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left" vertical="center" wrapText="1"/>
    </xf>
    <xf numFmtId="0" fontId="1" fillId="6" borderId="20" xfId="0" applyFont="1" applyFill="1" applyBorder="1" applyAlignment="1">
      <alignment horizontal="left" vertical="center"/>
    </xf>
    <xf numFmtId="0" fontId="1" fillId="6" borderId="13" xfId="0" applyFont="1" applyFill="1" applyBorder="1" applyAlignment="1">
      <alignment wrapText="1"/>
    </xf>
    <xf numFmtId="0" fontId="1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left" vertic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left" vertical="center" wrapText="1"/>
    </xf>
    <xf numFmtId="0" fontId="1" fillId="6" borderId="15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 wrapText="1"/>
    </xf>
    <xf numFmtId="0" fontId="1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left" vertical="center" wrapText="1"/>
    </xf>
    <xf numFmtId="0" fontId="1" fillId="7" borderId="13" xfId="0" applyFont="1" applyFill="1" applyBorder="1" applyAlignment="1">
      <alignment horizontal="left" vertical="center"/>
    </xf>
    <xf numFmtId="0" fontId="1" fillId="7" borderId="13" xfId="0" applyFont="1" applyFill="1" applyBorder="1" applyAlignment="1">
      <alignment horizontal="left" vertical="center" wrapText="1"/>
    </xf>
    <xf numFmtId="0" fontId="1" fillId="7" borderId="13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3" xfId="0" applyFont="1" applyFill="1" applyBorder="1" applyAlignment="1">
      <alignment wrapText="1"/>
    </xf>
    <xf numFmtId="0" fontId="1" fillId="7" borderId="4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wrapText="1"/>
    </xf>
    <xf numFmtId="0" fontId="1" fillId="7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left" vertical="center" wrapText="1"/>
    </xf>
    <xf numFmtId="0" fontId="1" fillId="8" borderId="10" xfId="0" applyFont="1" applyFill="1" applyBorder="1" applyAlignment="1">
      <alignment horizontal="left" vertical="center"/>
    </xf>
    <xf numFmtId="0" fontId="1" fillId="8" borderId="10" xfId="0" applyFont="1" applyFill="1" applyBorder="1" applyAlignment="1">
      <alignment horizontal="left" vertical="center" wrapText="1"/>
    </xf>
    <xf numFmtId="0" fontId="1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left" vertical="center" wrapText="1"/>
    </xf>
    <xf numFmtId="0" fontId="1" fillId="8" borderId="13" xfId="0" applyFont="1" applyFill="1" applyBorder="1" applyAlignment="1">
      <alignment horizontal="left" vertical="center"/>
    </xf>
    <xf numFmtId="0" fontId="1" fillId="8" borderId="13" xfId="0" applyFont="1" applyFill="1" applyBorder="1" applyAlignment="1">
      <alignment horizontal="left" vertical="center" wrapText="1"/>
    </xf>
    <xf numFmtId="0" fontId="1" fillId="8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3" xfId="0" applyFont="1" applyFill="1" applyBorder="1" applyAlignment="1">
      <alignment wrapText="1"/>
    </xf>
    <xf numFmtId="0" fontId="7" fillId="8" borderId="13" xfId="0" applyFont="1" applyFill="1" applyBorder="1" applyAlignment="1">
      <alignment horizontal="left" vertical="center"/>
    </xf>
    <xf numFmtId="0" fontId="1" fillId="8" borderId="20" xfId="0" applyFont="1" applyFill="1" applyBorder="1" applyAlignment="1">
      <alignment wrapText="1"/>
    </xf>
    <xf numFmtId="0" fontId="1" fillId="8" borderId="20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left" vertical="center" wrapText="1"/>
    </xf>
    <xf numFmtId="0" fontId="1" fillId="8" borderId="4" xfId="0" applyFont="1" applyFill="1" applyBorder="1" applyAlignment="1">
      <alignment wrapText="1"/>
    </xf>
    <xf numFmtId="0" fontId="1" fillId="8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left" vertical="center" wrapText="1"/>
    </xf>
    <xf numFmtId="0" fontId="1" fillId="9" borderId="10" xfId="0" applyFont="1" applyFill="1" applyBorder="1" applyAlignment="1">
      <alignment horizontal="left" vertical="center"/>
    </xf>
    <xf numFmtId="0" fontId="1" fillId="9" borderId="10" xfId="0" applyFont="1" applyFill="1" applyBorder="1" applyAlignment="1">
      <alignment horizontal="left" vertical="center" wrapText="1"/>
    </xf>
    <xf numFmtId="0" fontId="1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left" vertical="center" wrapText="1"/>
    </xf>
    <xf numFmtId="0" fontId="1" fillId="9" borderId="13" xfId="0" applyFont="1" applyFill="1" applyBorder="1" applyAlignment="1">
      <alignment horizontal="left" vertical="center"/>
    </xf>
    <xf numFmtId="0" fontId="1" fillId="9" borderId="13" xfId="0" applyFont="1" applyFill="1" applyBorder="1" applyAlignment="1">
      <alignment horizontal="left" vertical="center" wrapText="1"/>
    </xf>
    <xf numFmtId="0" fontId="1" fillId="9" borderId="13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left" vertical="center"/>
    </xf>
    <xf numFmtId="0" fontId="1" fillId="9" borderId="13" xfId="0" applyFont="1" applyFill="1" applyBorder="1" applyAlignment="1">
      <alignment wrapText="1"/>
    </xf>
    <xf numFmtId="0" fontId="1" fillId="9" borderId="15" xfId="0" applyFont="1" applyFill="1" applyBorder="1" applyAlignment="1">
      <alignment horizontal="left" vertical="center" wrapText="1"/>
    </xf>
    <xf numFmtId="0" fontId="7" fillId="9" borderId="4" xfId="0" applyFont="1" applyFill="1" applyBorder="1" applyAlignment="1">
      <alignment horizontal="left" vertical="center"/>
    </xf>
    <xf numFmtId="0" fontId="1" fillId="9" borderId="4" xfId="0" applyFont="1" applyFill="1" applyBorder="1" applyAlignment="1">
      <alignment wrapText="1"/>
    </xf>
    <xf numFmtId="0" fontId="1" fillId="9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left" vertical="center" wrapText="1"/>
    </xf>
    <xf numFmtId="0" fontId="1" fillId="10" borderId="10" xfId="0" applyFont="1" applyFill="1" applyBorder="1" applyAlignment="1">
      <alignment horizontal="left" vertical="center"/>
    </xf>
    <xf numFmtId="0" fontId="1" fillId="10" borderId="10" xfId="0" applyFont="1" applyFill="1" applyBorder="1" applyAlignment="1">
      <alignment horizontal="left" vertical="center" wrapText="1"/>
    </xf>
    <xf numFmtId="0" fontId="1" fillId="1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left" vertical="center" wrapText="1"/>
    </xf>
    <xf numFmtId="0" fontId="1" fillId="10" borderId="13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horizontal="left" vertical="center" wrapText="1"/>
    </xf>
    <xf numFmtId="0" fontId="1" fillId="10" borderId="13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2" fontId="1" fillId="10" borderId="13" xfId="0" applyNumberFormat="1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left" vertical="center"/>
    </xf>
    <xf numFmtId="0" fontId="1" fillId="10" borderId="13" xfId="0" applyFont="1" applyFill="1" applyBorder="1" applyAlignment="1">
      <alignment wrapText="1"/>
    </xf>
    <xf numFmtId="0" fontId="1" fillId="10" borderId="17" xfId="0" applyFont="1" applyFill="1" applyBorder="1" applyAlignment="1">
      <alignment horizontal="left" vertical="center" wrapText="1"/>
    </xf>
    <xf numFmtId="0" fontId="7" fillId="10" borderId="18" xfId="0" applyFont="1" applyFill="1" applyBorder="1" applyAlignment="1">
      <alignment horizontal="left" vertical="center"/>
    </xf>
    <xf numFmtId="0" fontId="1" fillId="10" borderId="18" xfId="0" applyFont="1" applyFill="1" applyBorder="1" applyAlignment="1">
      <alignment wrapText="1"/>
    </xf>
    <xf numFmtId="0" fontId="1" fillId="10" borderId="18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1" fillId="10" borderId="18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" fillId="11" borderId="22" xfId="0" applyFont="1" applyFill="1" applyBorder="1" applyAlignment="1">
      <alignment horizontal="left" vertical="center" wrapText="1"/>
    </xf>
    <xf numFmtId="0" fontId="1" fillId="11" borderId="10" xfId="0" applyFont="1" applyFill="1" applyBorder="1" applyAlignment="1">
      <alignment horizontal="left" vertical="center"/>
    </xf>
    <xf numFmtId="0" fontId="1" fillId="11" borderId="10" xfId="0" applyFont="1" applyFill="1" applyBorder="1" applyAlignment="1">
      <alignment horizontal="left" vertical="center" wrapText="1"/>
    </xf>
    <xf numFmtId="0" fontId="1" fillId="11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left" vertical="center" wrapText="1"/>
    </xf>
    <xf numFmtId="0" fontId="1" fillId="11" borderId="13" xfId="0" applyFont="1" applyFill="1" applyBorder="1" applyAlignment="1">
      <alignment horizontal="left" vertical="center"/>
    </xf>
    <xf numFmtId="0" fontId="1" fillId="11" borderId="13" xfId="0" applyFont="1" applyFill="1" applyBorder="1" applyAlignment="1">
      <alignment horizontal="left" vertical="center" wrapText="1"/>
    </xf>
    <xf numFmtId="0" fontId="1" fillId="11" borderId="13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2" fontId="1" fillId="11" borderId="13" xfId="0" applyNumberFormat="1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left" vertical="center"/>
    </xf>
    <xf numFmtId="0" fontId="1" fillId="11" borderId="13" xfId="0" applyFont="1" applyFill="1" applyBorder="1" applyAlignment="1">
      <alignment wrapText="1"/>
    </xf>
    <xf numFmtId="0" fontId="7" fillId="11" borderId="18" xfId="0" applyFont="1" applyFill="1" applyBorder="1" applyAlignment="1">
      <alignment horizontal="left" vertical="center"/>
    </xf>
    <xf numFmtId="0" fontId="1" fillId="11" borderId="18" xfId="0" applyFont="1" applyFill="1" applyBorder="1" applyAlignment="1">
      <alignment wrapText="1"/>
    </xf>
    <xf numFmtId="0" fontId="1" fillId="11" borderId="18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left" vertical="center"/>
    </xf>
    <xf numFmtId="0" fontId="1" fillId="6" borderId="18" xfId="0" applyFont="1" applyFill="1" applyBorder="1" applyAlignment="1">
      <alignment horizontal="left" vertical="center"/>
    </xf>
    <xf numFmtId="0" fontId="1" fillId="6" borderId="18" xfId="0" applyFont="1" applyFill="1" applyBorder="1" applyAlignment="1">
      <alignment horizontal="left" vertical="center" wrapText="1"/>
    </xf>
    <xf numFmtId="0" fontId="1" fillId="6" borderId="18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left" vertical="center"/>
    </xf>
    <xf numFmtId="0" fontId="1" fillId="11" borderId="20" xfId="0" applyFont="1" applyFill="1" applyBorder="1" applyAlignment="1">
      <alignment horizontal="left" vertical="center" wrapText="1"/>
    </xf>
    <xf numFmtId="0" fontId="1" fillId="11" borderId="20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left" vertical="center"/>
    </xf>
    <xf numFmtId="0" fontId="1" fillId="11" borderId="4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left" vertical="center"/>
    </xf>
    <xf numFmtId="0" fontId="1" fillId="10" borderId="20" xfId="0" applyFont="1" applyFill="1" applyBorder="1" applyAlignment="1">
      <alignment horizontal="left" vertical="center" wrapText="1"/>
    </xf>
    <xf numFmtId="0" fontId="1" fillId="10" borderId="20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left" vertical="center"/>
    </xf>
    <xf numFmtId="0" fontId="1" fillId="10" borderId="4" xfId="0" applyFont="1" applyFill="1" applyBorder="1" applyAlignment="1">
      <alignment wrapText="1"/>
    </xf>
    <xf numFmtId="0" fontId="1" fillId="10" borderId="4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4" fillId="0" borderId="0" xfId="0" applyFont="1"/>
    <xf numFmtId="0" fontId="7" fillId="3" borderId="13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wrapText="1"/>
    </xf>
    <xf numFmtId="0" fontId="1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8" fillId="0" borderId="0" xfId="2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9" fillId="0" borderId="0" xfId="0" applyFont="1" applyBorder="1" applyAlignment="1">
      <alignment horizontal="left" vertical="center" wrapText="1"/>
    </xf>
    <xf numFmtId="0" fontId="2" fillId="0" borderId="23" xfId="0" applyFont="1" applyBorder="1"/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0" fillId="0" borderId="14" xfId="0" applyNumberFormat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0" fontId="2" fillId="0" borderId="12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2" fillId="0" borderId="22" xfId="0" applyFont="1" applyBorder="1" applyAlignment="1">
      <alignment wrapText="1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2" fillId="0" borderId="24" xfId="0" applyFont="1" applyBorder="1"/>
    <xf numFmtId="0" fontId="2" fillId="0" borderId="25" xfId="0" applyFont="1" applyBorder="1" applyAlignment="1">
      <alignment horizontal="center"/>
    </xf>
    <xf numFmtId="0" fontId="0" fillId="0" borderId="25" xfId="0" applyBorder="1"/>
    <xf numFmtId="3" fontId="3" fillId="0" borderId="25" xfId="0" applyNumberFormat="1" applyFont="1" applyBorder="1"/>
    <xf numFmtId="0" fontId="0" fillId="0" borderId="26" xfId="0" applyBorder="1"/>
    <xf numFmtId="0" fontId="4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Fill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 applyAlignment="1">
      <alignment horizontal="center"/>
    </xf>
    <xf numFmtId="0" fontId="11" fillId="0" borderId="28" xfId="0" applyFont="1" applyBorder="1"/>
    <xf numFmtId="164" fontId="3" fillId="2" borderId="10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164" fontId="3" fillId="5" borderId="13" xfId="0" applyNumberFormat="1" applyFont="1" applyFill="1" applyBorder="1" applyAlignment="1">
      <alignment horizontal="center" vertical="center"/>
    </xf>
    <xf numFmtId="164" fontId="3" fillId="5" borderId="18" xfId="0" applyNumberFormat="1" applyFont="1" applyFill="1" applyBorder="1" applyAlignment="1">
      <alignment horizontal="center" vertical="center"/>
    </xf>
    <xf numFmtId="164" fontId="3" fillId="6" borderId="10" xfId="0" applyNumberFormat="1" applyFont="1" applyFill="1" applyBorder="1" applyAlignment="1">
      <alignment horizontal="center" vertical="center"/>
    </xf>
    <xf numFmtId="164" fontId="3" fillId="6" borderId="13" xfId="0" applyNumberFormat="1" applyFont="1" applyFill="1" applyBorder="1" applyAlignment="1">
      <alignment horizontal="center" vertical="center"/>
    </xf>
    <xf numFmtId="164" fontId="3" fillId="6" borderId="4" xfId="0" applyNumberFormat="1" applyFont="1" applyFill="1" applyBorder="1" applyAlignment="1">
      <alignment horizontal="center" vertical="center"/>
    </xf>
    <xf numFmtId="164" fontId="3" fillId="7" borderId="10" xfId="0" applyNumberFormat="1" applyFont="1" applyFill="1" applyBorder="1" applyAlignment="1">
      <alignment horizontal="center" vertical="center"/>
    </xf>
    <xf numFmtId="164" fontId="3" fillId="7" borderId="13" xfId="0" applyNumberFormat="1" applyFont="1" applyFill="1" applyBorder="1" applyAlignment="1">
      <alignment horizontal="center" vertical="center"/>
    </xf>
    <xf numFmtId="164" fontId="3" fillId="7" borderId="4" xfId="0" applyNumberFormat="1" applyFont="1" applyFill="1" applyBorder="1" applyAlignment="1">
      <alignment horizontal="center" vertical="center"/>
    </xf>
    <xf numFmtId="164" fontId="3" fillId="8" borderId="10" xfId="0" applyNumberFormat="1" applyFont="1" applyFill="1" applyBorder="1" applyAlignment="1">
      <alignment horizontal="center" vertical="center"/>
    </xf>
    <xf numFmtId="164" fontId="3" fillId="8" borderId="13" xfId="0" applyNumberFormat="1" applyFont="1" applyFill="1" applyBorder="1" applyAlignment="1">
      <alignment horizontal="center" vertical="center"/>
    </xf>
    <xf numFmtId="164" fontId="3" fillId="8" borderId="20" xfId="0" applyNumberFormat="1" applyFont="1" applyFill="1" applyBorder="1" applyAlignment="1">
      <alignment horizontal="center" vertical="center"/>
    </xf>
    <xf numFmtId="164" fontId="3" fillId="8" borderId="4" xfId="0" applyNumberFormat="1" applyFont="1" applyFill="1" applyBorder="1" applyAlignment="1">
      <alignment horizontal="center" vertical="center"/>
    </xf>
    <xf numFmtId="164" fontId="3" fillId="9" borderId="10" xfId="0" applyNumberFormat="1" applyFont="1" applyFill="1" applyBorder="1" applyAlignment="1">
      <alignment horizontal="center" vertical="center"/>
    </xf>
    <xf numFmtId="164" fontId="3" fillId="9" borderId="13" xfId="0" applyNumberFormat="1" applyFont="1" applyFill="1" applyBorder="1" applyAlignment="1">
      <alignment horizontal="center" vertical="center"/>
    </xf>
    <xf numFmtId="164" fontId="3" fillId="9" borderId="4" xfId="0" applyNumberFormat="1" applyFont="1" applyFill="1" applyBorder="1" applyAlignment="1">
      <alignment horizontal="center" vertical="center"/>
    </xf>
    <xf numFmtId="164" fontId="3" fillId="10" borderId="10" xfId="0" applyNumberFormat="1" applyFont="1" applyFill="1" applyBorder="1" applyAlignment="1">
      <alignment horizontal="center" vertical="center"/>
    </xf>
    <xf numFmtId="164" fontId="3" fillId="10" borderId="13" xfId="0" applyNumberFormat="1" applyFont="1" applyFill="1" applyBorder="1" applyAlignment="1">
      <alignment horizontal="center" vertical="center"/>
    </xf>
    <xf numFmtId="164" fontId="3" fillId="10" borderId="18" xfId="0" applyNumberFormat="1" applyFont="1" applyFill="1" applyBorder="1" applyAlignment="1">
      <alignment horizontal="center" vertical="center"/>
    </xf>
    <xf numFmtId="164" fontId="3" fillId="11" borderId="10" xfId="0" applyNumberFormat="1" applyFont="1" applyFill="1" applyBorder="1" applyAlignment="1">
      <alignment horizontal="center" vertical="center"/>
    </xf>
    <xf numFmtId="164" fontId="3" fillId="11" borderId="13" xfId="0" applyNumberFormat="1" applyFont="1" applyFill="1" applyBorder="1" applyAlignment="1">
      <alignment horizontal="center" vertical="center"/>
    </xf>
    <xf numFmtId="164" fontId="3" fillId="11" borderId="18" xfId="0" applyNumberFormat="1" applyFont="1" applyFill="1" applyBorder="1" applyAlignment="1">
      <alignment horizontal="center" vertical="center"/>
    </xf>
    <xf numFmtId="164" fontId="3" fillId="6" borderId="18" xfId="0" applyNumberFormat="1" applyFont="1" applyFill="1" applyBorder="1" applyAlignment="1">
      <alignment horizontal="center" vertical="center"/>
    </xf>
    <xf numFmtId="164" fontId="3" fillId="11" borderId="20" xfId="0" applyNumberFormat="1" applyFont="1" applyFill="1" applyBorder="1" applyAlignment="1">
      <alignment horizontal="center" vertical="center"/>
    </xf>
    <xf numFmtId="164" fontId="3" fillId="10" borderId="20" xfId="0" applyNumberFormat="1" applyFont="1" applyFill="1" applyBorder="1" applyAlignment="1">
      <alignment horizontal="center" vertical="center"/>
    </xf>
    <xf numFmtId="164" fontId="3" fillId="10" borderId="4" xfId="0" applyNumberFormat="1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164" fontId="3" fillId="2" borderId="10" xfId="0" applyNumberFormat="1" applyFont="1" applyFill="1" applyBorder="1" applyAlignment="1" applyProtection="1">
      <alignment horizontal="center" vertical="center"/>
      <protection locked="0"/>
    </xf>
    <xf numFmtId="164" fontId="3" fillId="2" borderId="13" xfId="0" applyNumberFormat="1" applyFont="1" applyFill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 applyProtection="1">
      <alignment horizontal="center" vertical="center"/>
      <protection locked="0"/>
    </xf>
    <xf numFmtId="164" fontId="3" fillId="3" borderId="10" xfId="0" applyNumberFormat="1" applyFont="1" applyFill="1" applyBorder="1" applyAlignment="1" applyProtection="1">
      <alignment horizontal="center" vertical="center"/>
      <protection locked="0"/>
    </xf>
    <xf numFmtId="164" fontId="3" fillId="3" borderId="13" xfId="0" applyNumberFormat="1" applyFont="1" applyFill="1" applyBorder="1" applyAlignment="1" applyProtection="1">
      <alignment horizontal="center" vertical="center"/>
      <protection locked="0"/>
    </xf>
    <xf numFmtId="164" fontId="3" fillId="3" borderId="4" xfId="0" applyNumberFormat="1" applyFont="1" applyFill="1" applyBorder="1" applyAlignment="1" applyProtection="1">
      <alignment horizontal="center" vertical="center"/>
      <protection locked="0"/>
    </xf>
    <xf numFmtId="164" fontId="3" fillId="4" borderId="10" xfId="0" applyNumberFormat="1" applyFont="1" applyFill="1" applyBorder="1" applyAlignment="1" applyProtection="1">
      <alignment horizontal="center" vertical="center"/>
      <protection locked="0"/>
    </xf>
    <xf numFmtId="164" fontId="3" fillId="4" borderId="13" xfId="0" applyNumberFormat="1" applyFont="1" applyFill="1" applyBorder="1" applyAlignment="1" applyProtection="1">
      <alignment horizontal="center" vertical="center"/>
      <protection locked="0"/>
    </xf>
    <xf numFmtId="164" fontId="3" fillId="5" borderId="10" xfId="0" applyNumberFormat="1" applyFont="1" applyFill="1" applyBorder="1" applyAlignment="1" applyProtection="1">
      <alignment horizontal="center" vertical="center"/>
      <protection locked="0"/>
    </xf>
    <xf numFmtId="164" fontId="3" fillId="5" borderId="13" xfId="0" applyNumberFormat="1" applyFont="1" applyFill="1" applyBorder="1" applyAlignment="1" applyProtection="1">
      <alignment horizontal="center" vertical="center"/>
      <protection locked="0"/>
    </xf>
    <xf numFmtId="164" fontId="3" fillId="5" borderId="18" xfId="0" applyNumberFormat="1" applyFont="1" applyFill="1" applyBorder="1" applyAlignment="1" applyProtection="1">
      <alignment horizontal="center" vertical="center"/>
      <protection locked="0"/>
    </xf>
    <xf numFmtId="164" fontId="3" fillId="6" borderId="10" xfId="0" applyNumberFormat="1" applyFont="1" applyFill="1" applyBorder="1" applyAlignment="1" applyProtection="1">
      <alignment horizontal="center" vertical="center"/>
      <protection locked="0"/>
    </xf>
    <xf numFmtId="164" fontId="3" fillId="6" borderId="13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164" fontId="3" fillId="7" borderId="10" xfId="0" applyNumberFormat="1" applyFont="1" applyFill="1" applyBorder="1" applyAlignment="1" applyProtection="1">
      <alignment horizontal="center" vertical="center"/>
      <protection locked="0"/>
    </xf>
    <xf numFmtId="164" fontId="3" fillId="7" borderId="13" xfId="0" applyNumberFormat="1" applyFont="1" applyFill="1" applyBorder="1" applyAlignment="1" applyProtection="1">
      <alignment horizontal="center" vertical="center"/>
      <protection locked="0"/>
    </xf>
    <xf numFmtId="164" fontId="3" fillId="7" borderId="4" xfId="0" applyNumberFormat="1" applyFont="1" applyFill="1" applyBorder="1" applyAlignment="1" applyProtection="1">
      <alignment horizontal="center" vertical="center"/>
      <protection locked="0"/>
    </xf>
    <xf numFmtId="164" fontId="3" fillId="8" borderId="10" xfId="0" applyNumberFormat="1" applyFont="1" applyFill="1" applyBorder="1" applyAlignment="1" applyProtection="1">
      <alignment horizontal="center" vertical="center"/>
      <protection locked="0"/>
    </xf>
    <xf numFmtId="164" fontId="3" fillId="8" borderId="13" xfId="0" applyNumberFormat="1" applyFont="1" applyFill="1" applyBorder="1" applyAlignment="1" applyProtection="1">
      <alignment horizontal="center" vertical="center"/>
      <protection locked="0"/>
    </xf>
    <xf numFmtId="164" fontId="3" fillId="8" borderId="20" xfId="0" applyNumberFormat="1" applyFont="1" applyFill="1" applyBorder="1" applyAlignment="1" applyProtection="1">
      <alignment horizontal="center" vertical="center"/>
      <protection locked="0"/>
    </xf>
    <xf numFmtId="164" fontId="3" fillId="8" borderId="4" xfId="0" applyNumberFormat="1" applyFont="1" applyFill="1" applyBorder="1" applyAlignment="1" applyProtection="1">
      <alignment horizontal="center" vertical="center"/>
      <protection locked="0"/>
    </xf>
    <xf numFmtId="164" fontId="3" fillId="9" borderId="10" xfId="0" applyNumberFormat="1" applyFont="1" applyFill="1" applyBorder="1" applyAlignment="1" applyProtection="1">
      <alignment horizontal="center" vertical="center"/>
      <protection locked="0"/>
    </xf>
    <xf numFmtId="164" fontId="3" fillId="9" borderId="13" xfId="0" applyNumberFormat="1" applyFont="1" applyFill="1" applyBorder="1" applyAlignment="1" applyProtection="1">
      <alignment horizontal="center" vertical="center"/>
      <protection locked="0"/>
    </xf>
    <xf numFmtId="164" fontId="3" fillId="9" borderId="4" xfId="0" applyNumberFormat="1" applyFont="1" applyFill="1" applyBorder="1" applyAlignment="1" applyProtection="1">
      <alignment horizontal="center" vertical="center"/>
      <protection locked="0"/>
    </xf>
    <xf numFmtId="164" fontId="3" fillId="10" borderId="10" xfId="0" applyNumberFormat="1" applyFont="1" applyFill="1" applyBorder="1" applyAlignment="1" applyProtection="1">
      <alignment horizontal="center" vertical="center"/>
      <protection locked="0"/>
    </xf>
    <xf numFmtId="164" fontId="3" fillId="10" borderId="13" xfId="0" applyNumberFormat="1" applyFont="1" applyFill="1" applyBorder="1" applyAlignment="1" applyProtection="1">
      <alignment horizontal="center" vertical="center"/>
      <protection locked="0"/>
    </xf>
    <xf numFmtId="164" fontId="3" fillId="10" borderId="18" xfId="0" applyNumberFormat="1" applyFont="1" applyFill="1" applyBorder="1" applyAlignment="1" applyProtection="1">
      <alignment horizontal="center" vertical="center"/>
      <protection locked="0"/>
    </xf>
    <xf numFmtId="164" fontId="3" fillId="11" borderId="10" xfId="0" applyNumberFormat="1" applyFont="1" applyFill="1" applyBorder="1" applyAlignment="1" applyProtection="1">
      <alignment horizontal="center" vertical="center"/>
      <protection locked="0"/>
    </xf>
    <xf numFmtId="164" fontId="3" fillId="11" borderId="13" xfId="0" applyNumberFormat="1" applyFont="1" applyFill="1" applyBorder="1" applyAlignment="1" applyProtection="1">
      <alignment horizontal="center" vertical="center"/>
      <protection locked="0"/>
    </xf>
    <xf numFmtId="164" fontId="3" fillId="11" borderId="18" xfId="0" applyNumberFormat="1" applyFont="1" applyFill="1" applyBorder="1" applyAlignment="1" applyProtection="1">
      <alignment horizontal="center" vertical="center"/>
      <protection locked="0"/>
    </xf>
    <xf numFmtId="164" fontId="3" fillId="6" borderId="18" xfId="0" applyNumberFormat="1" applyFont="1" applyFill="1" applyBorder="1" applyAlignment="1" applyProtection="1">
      <alignment horizontal="center" vertical="center"/>
      <protection locked="0"/>
    </xf>
    <xf numFmtId="164" fontId="3" fillId="11" borderId="20" xfId="0" applyNumberFormat="1" applyFont="1" applyFill="1" applyBorder="1" applyAlignment="1" applyProtection="1">
      <alignment horizontal="center" vertical="center"/>
      <protection locked="0"/>
    </xf>
    <xf numFmtId="164" fontId="3" fillId="10" borderId="20" xfId="0" applyNumberFormat="1" applyFont="1" applyFill="1" applyBorder="1" applyAlignment="1" applyProtection="1">
      <alignment horizontal="center" vertical="center"/>
      <protection locked="0"/>
    </xf>
    <xf numFmtId="164" fontId="3" fillId="10" borderId="4" xfId="0" applyNumberFormat="1" applyFont="1" applyFill="1" applyBorder="1" applyAlignment="1" applyProtection="1">
      <alignment horizontal="center" vertical="center"/>
      <protection locked="0"/>
    </xf>
    <xf numFmtId="164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12" borderId="12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1" fillId="12" borderId="9" xfId="0" applyFont="1" applyFill="1" applyBorder="1" applyAlignment="1">
      <alignment horizontal="left" vertical="center" wrapText="1"/>
    </xf>
    <xf numFmtId="0" fontId="1" fillId="12" borderId="10" xfId="0" applyFont="1" applyFill="1" applyBorder="1" applyAlignment="1">
      <alignment horizontal="left" vertical="center"/>
    </xf>
    <xf numFmtId="0" fontId="1" fillId="12" borderId="10" xfId="0" applyFont="1" applyFill="1" applyBorder="1" applyAlignment="1">
      <alignment horizontal="left" vertical="center" wrapText="1"/>
    </xf>
    <xf numFmtId="0" fontId="1" fillId="12" borderId="10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164" fontId="3" fillId="12" borderId="10" xfId="0" applyNumberFormat="1" applyFont="1" applyFill="1" applyBorder="1" applyAlignment="1" applyProtection="1">
      <alignment horizontal="center" vertical="center"/>
      <protection locked="0"/>
    </xf>
    <xf numFmtId="164" fontId="3" fillId="12" borderId="10" xfId="0" applyNumberFormat="1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/>
    </xf>
    <xf numFmtId="0" fontId="1" fillId="12" borderId="11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left" vertical="center"/>
    </xf>
    <xf numFmtId="0" fontId="1" fillId="12" borderId="13" xfId="0" applyFont="1" applyFill="1" applyBorder="1" applyAlignment="1">
      <alignment horizontal="left" vertical="center" wrapText="1"/>
    </xf>
    <xf numFmtId="0" fontId="1" fillId="12" borderId="13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164" fontId="3" fillId="12" borderId="13" xfId="0" applyNumberFormat="1" applyFont="1" applyFill="1" applyBorder="1" applyAlignment="1" applyProtection="1">
      <alignment horizontal="center" vertical="center"/>
      <protection locked="0"/>
    </xf>
    <xf numFmtId="164" fontId="3" fillId="12" borderId="13" xfId="0" applyNumberFormat="1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2" fontId="1" fillId="12" borderId="13" xfId="0" applyNumberFormat="1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left" vertical="center"/>
    </xf>
    <xf numFmtId="0" fontId="1" fillId="12" borderId="13" xfId="0" applyFont="1" applyFill="1" applyBorder="1" applyAlignment="1">
      <alignment wrapText="1"/>
    </xf>
    <xf numFmtId="0" fontId="1" fillId="12" borderId="17" xfId="0" applyFont="1" applyFill="1" applyBorder="1" applyAlignment="1">
      <alignment horizontal="left" vertical="center" wrapText="1"/>
    </xf>
    <xf numFmtId="0" fontId="7" fillId="12" borderId="18" xfId="0" applyFont="1" applyFill="1" applyBorder="1" applyAlignment="1">
      <alignment horizontal="left" vertical="center"/>
    </xf>
    <xf numFmtId="0" fontId="1" fillId="12" borderId="18" xfId="0" applyFont="1" applyFill="1" applyBorder="1" applyAlignment="1">
      <alignment wrapText="1"/>
    </xf>
    <xf numFmtId="0" fontId="1" fillId="12" borderId="18" xfId="0" applyFont="1" applyFill="1" applyBorder="1" applyAlignment="1">
      <alignment horizontal="center" vertical="center"/>
    </xf>
    <xf numFmtId="0" fontId="3" fillId="12" borderId="18" xfId="0" applyFont="1" applyFill="1" applyBorder="1" applyAlignment="1">
      <alignment horizontal="center" vertical="center"/>
    </xf>
    <xf numFmtId="164" fontId="3" fillId="12" borderId="18" xfId="0" applyNumberFormat="1" applyFont="1" applyFill="1" applyBorder="1" applyAlignment="1" applyProtection="1">
      <alignment horizontal="center" vertical="center"/>
      <protection locked="0"/>
    </xf>
    <xf numFmtId="164" fontId="3" fillId="12" borderId="18" xfId="0" applyNumberFormat="1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/>
    </xf>
    <xf numFmtId="0" fontId="1" fillId="12" borderId="19" xfId="0" applyFont="1" applyFill="1" applyBorder="1" applyAlignment="1">
      <alignment horizontal="center"/>
    </xf>
    <xf numFmtId="4" fontId="3" fillId="0" borderId="13" xfId="0" applyNumberFormat="1" applyFont="1" applyBorder="1" applyProtection="1">
      <protection locked="0"/>
    </xf>
    <xf numFmtId="4" fontId="3" fillId="0" borderId="18" xfId="0" applyNumberFormat="1" applyFont="1" applyBorder="1" applyProtection="1">
      <protection locked="0"/>
    </xf>
    <xf numFmtId="165" fontId="12" fillId="0" borderId="0" xfId="0" applyNumberFormat="1" applyFont="1" applyAlignment="1">
      <alignment horizontal="right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5" fontId="11" fillId="0" borderId="0" xfId="20" applyNumberFormat="1" applyFont="1" applyBorder="1" applyAlignment="1">
      <alignment horizontal="right" vertical="center"/>
    </xf>
    <xf numFmtId="165" fontId="11" fillId="0" borderId="28" xfId="0" applyNumberFormat="1" applyFont="1" applyBorder="1" applyAlignment="1">
      <alignment horizontal="right"/>
    </xf>
    <xf numFmtId="165" fontId="11" fillId="0" borderId="30" xfId="0" applyNumberFormat="1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8"/>
  <sheetViews>
    <sheetView tabSelected="1" zoomScale="70" zoomScaleNormal="70" workbookViewId="0" topLeftCell="A1">
      <pane ySplit="1" topLeftCell="A2" activePane="bottomLeft" state="frozen"/>
      <selection pane="bottomLeft" activeCell="D3" sqref="D3"/>
    </sheetView>
  </sheetViews>
  <sheetFormatPr defaultColWidth="9.140625" defaultRowHeight="15"/>
  <cols>
    <col min="1" max="1" width="11.140625" style="13" customWidth="1"/>
    <col min="2" max="2" width="11.28125" style="12" customWidth="1"/>
    <col min="3" max="3" width="54.00390625" style="12" customWidth="1"/>
    <col min="4" max="4" width="6.7109375" style="20" customWidth="1"/>
    <col min="5" max="5" width="10.28125" style="0" customWidth="1"/>
    <col min="6" max="6" width="14.28125" style="306" customWidth="1"/>
    <col min="7" max="7" width="14.28125" style="0" customWidth="1"/>
    <col min="8" max="11" width="6.00390625" style="12" customWidth="1"/>
    <col min="12" max="12" width="8.28125" style="12" customWidth="1"/>
    <col min="13" max="13" width="7.140625" style="12" customWidth="1"/>
    <col min="14" max="14" width="4.8515625" style="12" customWidth="1"/>
    <col min="15" max="15" width="18.140625" style="10" hidden="1" customWidth="1"/>
    <col min="16" max="16" width="9.57421875" style="20" hidden="1" customWidth="1"/>
    <col min="17" max="17" width="8.28125" style="12" hidden="1" customWidth="1"/>
    <col min="18" max="18" width="9.421875" style="12" hidden="1" customWidth="1"/>
    <col min="19" max="19" width="9.140625" style="12" customWidth="1"/>
    <col min="20" max="20" width="12.7109375" style="12" customWidth="1"/>
    <col min="21" max="21" width="13.140625" style="12" customWidth="1"/>
    <col min="22" max="16384" width="9.140625" style="12" customWidth="1"/>
  </cols>
  <sheetData>
    <row r="1" spans="1:20" ht="26.2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5" t="s">
        <v>6</v>
      </c>
      <c r="H1" s="7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9" t="s">
        <v>12</v>
      </c>
      <c r="N1" s="9" t="s">
        <v>13</v>
      </c>
      <c r="O1" s="10" t="s">
        <v>14</v>
      </c>
      <c r="P1" s="11" t="s">
        <v>15</v>
      </c>
      <c r="T1" s="13"/>
    </row>
    <row r="2" spans="1:14" ht="13.5" thickBot="1">
      <c r="A2" s="14"/>
      <c r="B2" s="15"/>
      <c r="C2" s="3"/>
      <c r="D2" s="4"/>
      <c r="E2" s="5"/>
      <c r="F2" s="6"/>
      <c r="G2" s="5"/>
      <c r="H2" s="16"/>
      <c r="I2" s="17"/>
      <c r="J2" s="17"/>
      <c r="K2" s="17"/>
      <c r="L2" s="17"/>
      <c r="M2" s="18"/>
      <c r="N2" s="19"/>
    </row>
    <row r="3" spans="1:18" ht="89.25">
      <c r="A3" s="21" t="s">
        <v>16</v>
      </c>
      <c r="B3" s="22" t="s">
        <v>17</v>
      </c>
      <c r="C3" s="23" t="s">
        <v>18</v>
      </c>
      <c r="D3" s="24">
        <v>10</v>
      </c>
      <c r="E3" s="25" t="s">
        <v>19</v>
      </c>
      <c r="F3" s="374">
        <v>0</v>
      </c>
      <c r="G3" s="337">
        <f aca="true" t="shared" si="0" ref="G3:G66">D3*F3</f>
        <v>0</v>
      </c>
      <c r="H3" s="26">
        <v>0.69</v>
      </c>
      <c r="I3" s="26">
        <v>14.79</v>
      </c>
      <c r="J3" s="26">
        <v>5.67</v>
      </c>
      <c r="K3" s="26">
        <v>4.21</v>
      </c>
      <c r="L3" s="26">
        <v>83.86</v>
      </c>
      <c r="M3" s="26">
        <v>49</v>
      </c>
      <c r="N3" s="27">
        <v>30</v>
      </c>
      <c r="P3" s="28" t="s">
        <v>20</v>
      </c>
      <c r="Q3" s="29">
        <v>42111</v>
      </c>
      <c r="R3" s="30">
        <v>0.5368055555555555</v>
      </c>
    </row>
    <row r="4" spans="1:15" ht="114.75">
      <c r="A4" s="31" t="s">
        <v>21</v>
      </c>
      <c r="B4" s="32" t="s">
        <v>22</v>
      </c>
      <c r="C4" s="33" t="s">
        <v>23</v>
      </c>
      <c r="D4" s="34">
        <v>10.33</v>
      </c>
      <c r="E4" s="35" t="s">
        <v>24</v>
      </c>
      <c r="F4" s="375">
        <v>0</v>
      </c>
      <c r="G4" s="338">
        <f t="shared" si="0"/>
        <v>0</v>
      </c>
      <c r="H4" s="36"/>
      <c r="I4" s="36"/>
      <c r="J4" s="36"/>
      <c r="K4" s="36"/>
      <c r="L4" s="36"/>
      <c r="M4" s="36"/>
      <c r="N4" s="37"/>
      <c r="O4" s="10" t="s">
        <v>25</v>
      </c>
    </row>
    <row r="5" spans="1:14" ht="114.75">
      <c r="A5" s="31" t="s">
        <v>21</v>
      </c>
      <c r="B5" s="32" t="s">
        <v>22</v>
      </c>
      <c r="C5" s="33" t="s">
        <v>26</v>
      </c>
      <c r="D5" s="34">
        <v>32.38</v>
      </c>
      <c r="E5" s="35" t="s">
        <v>24</v>
      </c>
      <c r="F5" s="375">
        <v>0</v>
      </c>
      <c r="G5" s="338">
        <f t="shared" si="0"/>
        <v>0</v>
      </c>
      <c r="H5" s="36"/>
      <c r="I5" s="36"/>
      <c r="J5" s="36"/>
      <c r="K5" s="36"/>
      <c r="L5" s="36"/>
      <c r="M5" s="36"/>
      <c r="N5" s="37"/>
    </row>
    <row r="6" spans="1:14" ht="63.75">
      <c r="A6" s="31" t="s">
        <v>21</v>
      </c>
      <c r="B6" s="32"/>
      <c r="C6" s="33" t="s">
        <v>27</v>
      </c>
      <c r="D6" s="34">
        <f>1.44+1.47+2.16+2.36+2.36+2.24</f>
        <v>12.03</v>
      </c>
      <c r="E6" s="35" t="s">
        <v>28</v>
      </c>
      <c r="F6" s="375">
        <v>0</v>
      </c>
      <c r="G6" s="338">
        <f t="shared" si="0"/>
        <v>0</v>
      </c>
      <c r="H6" s="36"/>
      <c r="I6" s="36"/>
      <c r="J6" s="36"/>
      <c r="K6" s="36"/>
      <c r="L6" s="36"/>
      <c r="M6" s="36"/>
      <c r="N6" s="37"/>
    </row>
    <row r="7" spans="1:14" ht="51">
      <c r="A7" s="31" t="s">
        <v>21</v>
      </c>
      <c r="B7" s="32"/>
      <c r="C7" s="38" t="s">
        <v>29</v>
      </c>
      <c r="D7" s="34">
        <f>1.44+1.47+2.16+2.36+2.36+2.24</f>
        <v>12.03</v>
      </c>
      <c r="E7" s="35" t="s">
        <v>28</v>
      </c>
      <c r="F7" s="375">
        <v>0</v>
      </c>
      <c r="G7" s="338">
        <f t="shared" si="0"/>
        <v>0</v>
      </c>
      <c r="H7" s="36"/>
      <c r="I7" s="36"/>
      <c r="J7" s="36"/>
      <c r="K7" s="36"/>
      <c r="L7" s="36"/>
      <c r="M7" s="36"/>
      <c r="N7" s="37"/>
    </row>
    <row r="8" spans="1:14" ht="25.5">
      <c r="A8" s="31" t="s">
        <v>21</v>
      </c>
      <c r="B8" s="32"/>
      <c r="C8" s="38" t="s">
        <v>30</v>
      </c>
      <c r="D8" s="34">
        <v>1</v>
      </c>
      <c r="E8" s="35" t="s">
        <v>19</v>
      </c>
      <c r="F8" s="375">
        <v>0</v>
      </c>
      <c r="G8" s="338">
        <f t="shared" si="0"/>
        <v>0</v>
      </c>
      <c r="H8" s="36"/>
      <c r="I8" s="36"/>
      <c r="J8" s="36"/>
      <c r="K8" s="36"/>
      <c r="L8" s="36"/>
      <c r="M8" s="36"/>
      <c r="N8" s="37"/>
    </row>
    <row r="9" spans="1:14" ht="25.5">
      <c r="A9" s="31" t="s">
        <v>21</v>
      </c>
      <c r="B9" s="32"/>
      <c r="C9" s="38" t="s">
        <v>31</v>
      </c>
      <c r="D9" s="34">
        <v>4.5</v>
      </c>
      <c r="E9" s="35" t="s">
        <v>28</v>
      </c>
      <c r="F9" s="375">
        <v>0</v>
      </c>
      <c r="G9" s="338">
        <f t="shared" si="0"/>
        <v>0</v>
      </c>
      <c r="H9" s="36"/>
      <c r="I9" s="36"/>
      <c r="J9" s="36"/>
      <c r="K9" s="36"/>
      <c r="L9" s="36"/>
      <c r="M9" s="36"/>
      <c r="N9" s="37"/>
    </row>
    <row r="10" spans="1:14" ht="25.5">
      <c r="A10" s="31" t="s">
        <v>21</v>
      </c>
      <c r="B10" s="32"/>
      <c r="C10" s="38" t="s">
        <v>32</v>
      </c>
      <c r="D10" s="34">
        <v>2</v>
      </c>
      <c r="E10" s="35" t="s">
        <v>28</v>
      </c>
      <c r="F10" s="375">
        <v>0</v>
      </c>
      <c r="G10" s="338">
        <f>D10*F10</f>
        <v>0</v>
      </c>
      <c r="H10" s="36"/>
      <c r="I10" s="36"/>
      <c r="J10" s="36"/>
      <c r="K10" s="36"/>
      <c r="L10" s="36"/>
      <c r="M10" s="36"/>
      <c r="N10" s="37"/>
    </row>
    <row r="11" spans="1:14" ht="25.5">
      <c r="A11" s="31" t="s">
        <v>21</v>
      </c>
      <c r="B11" s="32"/>
      <c r="C11" s="38" t="s">
        <v>33</v>
      </c>
      <c r="D11" s="34">
        <v>0.3</v>
      </c>
      <c r="E11" s="35" t="s">
        <v>28</v>
      </c>
      <c r="F11" s="375">
        <v>0</v>
      </c>
      <c r="G11" s="338">
        <f>D11*F11</f>
        <v>0</v>
      </c>
      <c r="H11" s="36"/>
      <c r="I11" s="36"/>
      <c r="J11" s="36"/>
      <c r="K11" s="36"/>
      <c r="L11" s="36"/>
      <c r="M11" s="36"/>
      <c r="N11" s="37"/>
    </row>
    <row r="12" spans="1:14" ht="26.25" thickBot="1">
      <c r="A12" s="39" t="s">
        <v>21</v>
      </c>
      <c r="B12" s="40"/>
      <c r="C12" s="41" t="s">
        <v>34</v>
      </c>
      <c r="D12" s="42">
        <v>1</v>
      </c>
      <c r="E12" s="43" t="s">
        <v>19</v>
      </c>
      <c r="F12" s="376">
        <v>0</v>
      </c>
      <c r="G12" s="339">
        <f t="shared" si="0"/>
        <v>0</v>
      </c>
      <c r="H12" s="44"/>
      <c r="I12" s="44"/>
      <c r="J12" s="44"/>
      <c r="K12" s="44"/>
      <c r="L12" s="44"/>
      <c r="M12" s="44"/>
      <c r="N12" s="45"/>
    </row>
    <row r="13" spans="1:18" ht="89.25">
      <c r="A13" s="46" t="s">
        <v>35</v>
      </c>
      <c r="B13" s="47" t="s">
        <v>17</v>
      </c>
      <c r="C13" s="48" t="s">
        <v>36</v>
      </c>
      <c r="D13" s="49">
        <v>10</v>
      </c>
      <c r="E13" s="50" t="s">
        <v>19</v>
      </c>
      <c r="F13" s="377">
        <v>0</v>
      </c>
      <c r="G13" s="340">
        <f t="shared" si="0"/>
        <v>0</v>
      </c>
      <c r="H13" s="51">
        <v>0.68</v>
      </c>
      <c r="I13" s="51">
        <v>14.94</v>
      </c>
      <c r="J13" s="51">
        <v>5.89</v>
      </c>
      <c r="K13" s="51">
        <v>3.8</v>
      </c>
      <c r="L13" s="51">
        <v>88</v>
      </c>
      <c r="M13" s="51">
        <v>49</v>
      </c>
      <c r="N13" s="52">
        <v>30</v>
      </c>
      <c r="O13" s="10" t="s">
        <v>37</v>
      </c>
      <c r="P13" s="28" t="s">
        <v>20</v>
      </c>
      <c r="Q13" s="29">
        <v>42112</v>
      </c>
      <c r="R13" s="30">
        <v>0.5875</v>
      </c>
    </row>
    <row r="14" spans="1:15" ht="114.75">
      <c r="A14" s="53" t="s">
        <v>38</v>
      </c>
      <c r="B14" s="54" t="s">
        <v>22</v>
      </c>
      <c r="C14" s="55" t="s">
        <v>23</v>
      </c>
      <c r="D14" s="56">
        <v>11.03</v>
      </c>
      <c r="E14" s="57" t="s">
        <v>24</v>
      </c>
      <c r="F14" s="378">
        <v>0</v>
      </c>
      <c r="G14" s="341">
        <f t="shared" si="0"/>
        <v>0</v>
      </c>
      <c r="H14" s="58"/>
      <c r="I14" s="58"/>
      <c r="J14" s="58"/>
      <c r="K14" s="58"/>
      <c r="L14" s="58"/>
      <c r="M14" s="58"/>
      <c r="N14" s="59"/>
      <c r="O14" s="10" t="s">
        <v>25</v>
      </c>
    </row>
    <row r="15" spans="1:14" ht="114.75">
      <c r="A15" s="53" t="s">
        <v>38</v>
      </c>
      <c r="B15" s="54" t="s">
        <v>22</v>
      </c>
      <c r="C15" s="55" t="s">
        <v>26</v>
      </c>
      <c r="D15" s="56">
        <v>32.94</v>
      </c>
      <c r="E15" s="57" t="s">
        <v>24</v>
      </c>
      <c r="F15" s="378">
        <v>0</v>
      </c>
      <c r="G15" s="341">
        <f t="shared" si="0"/>
        <v>0</v>
      </c>
      <c r="H15" s="58"/>
      <c r="I15" s="58"/>
      <c r="J15" s="58"/>
      <c r="K15" s="58"/>
      <c r="L15" s="58"/>
      <c r="M15" s="58"/>
      <c r="N15" s="59"/>
    </row>
    <row r="16" spans="1:14" ht="51">
      <c r="A16" s="53" t="s">
        <v>38</v>
      </c>
      <c r="B16" s="54"/>
      <c r="C16" s="60" t="s">
        <v>29</v>
      </c>
      <c r="D16" s="56">
        <f>1.6+1.55+2.16+2.36+2.36+2.4</f>
        <v>12.43</v>
      </c>
      <c r="E16" s="57" t="s">
        <v>28</v>
      </c>
      <c r="F16" s="378">
        <v>0</v>
      </c>
      <c r="G16" s="341">
        <f>D16*F16</f>
        <v>0</v>
      </c>
      <c r="H16" s="58"/>
      <c r="I16" s="58"/>
      <c r="J16" s="58"/>
      <c r="K16" s="58"/>
      <c r="L16" s="58"/>
      <c r="M16" s="58"/>
      <c r="N16" s="59"/>
    </row>
    <row r="17" spans="1:14" ht="25.5">
      <c r="A17" s="53" t="s">
        <v>38</v>
      </c>
      <c r="B17" s="54"/>
      <c r="C17" s="60" t="s">
        <v>30</v>
      </c>
      <c r="D17" s="56">
        <v>1</v>
      </c>
      <c r="E17" s="57" t="s">
        <v>19</v>
      </c>
      <c r="F17" s="378">
        <v>0</v>
      </c>
      <c r="G17" s="341">
        <f t="shared" si="0"/>
        <v>0</v>
      </c>
      <c r="H17" s="58"/>
      <c r="I17" s="58"/>
      <c r="J17" s="58"/>
      <c r="K17" s="58"/>
      <c r="L17" s="58"/>
      <c r="M17" s="58"/>
      <c r="N17" s="59"/>
    </row>
    <row r="18" spans="1:14" ht="25.5">
      <c r="A18" s="53" t="s">
        <v>38</v>
      </c>
      <c r="B18" s="54"/>
      <c r="C18" s="60" t="s">
        <v>31</v>
      </c>
      <c r="D18" s="56">
        <v>4.5</v>
      </c>
      <c r="E18" s="57" t="s">
        <v>28</v>
      </c>
      <c r="F18" s="378">
        <v>0</v>
      </c>
      <c r="G18" s="341">
        <f t="shared" si="0"/>
        <v>0</v>
      </c>
      <c r="H18" s="58"/>
      <c r="I18" s="58"/>
      <c r="J18" s="58"/>
      <c r="K18" s="58"/>
      <c r="L18" s="58"/>
      <c r="M18" s="58"/>
      <c r="N18" s="59"/>
    </row>
    <row r="19" spans="1:14" ht="25.5">
      <c r="A19" s="53" t="s">
        <v>38</v>
      </c>
      <c r="B19" s="61"/>
      <c r="C19" s="60" t="s">
        <v>32</v>
      </c>
      <c r="D19" s="56">
        <v>2</v>
      </c>
      <c r="E19" s="57" t="s">
        <v>28</v>
      </c>
      <c r="F19" s="378">
        <v>0</v>
      </c>
      <c r="G19" s="341">
        <f t="shared" si="0"/>
        <v>0</v>
      </c>
      <c r="H19" s="62"/>
      <c r="I19" s="62"/>
      <c r="J19" s="62"/>
      <c r="K19" s="62"/>
      <c r="L19" s="62"/>
      <c r="M19" s="62"/>
      <c r="N19" s="63"/>
    </row>
    <row r="20" spans="1:14" ht="25.5">
      <c r="A20" s="53" t="s">
        <v>38</v>
      </c>
      <c r="B20" s="61"/>
      <c r="C20" s="60" t="s">
        <v>33</v>
      </c>
      <c r="D20" s="56">
        <v>0.3</v>
      </c>
      <c r="E20" s="57" t="s">
        <v>28</v>
      </c>
      <c r="F20" s="378">
        <v>0</v>
      </c>
      <c r="G20" s="341">
        <f t="shared" si="0"/>
        <v>0</v>
      </c>
      <c r="H20" s="62"/>
      <c r="I20" s="62"/>
      <c r="J20" s="62"/>
      <c r="K20" s="62"/>
      <c r="L20" s="62"/>
      <c r="M20" s="62"/>
      <c r="N20" s="63"/>
    </row>
    <row r="21" spans="1:14" ht="26.25" thickBot="1">
      <c r="A21" s="64" t="s">
        <v>38</v>
      </c>
      <c r="B21" s="61"/>
      <c r="C21" s="65" t="s">
        <v>34</v>
      </c>
      <c r="D21" s="66">
        <v>1</v>
      </c>
      <c r="E21" s="67" t="s">
        <v>19</v>
      </c>
      <c r="F21" s="379">
        <v>0</v>
      </c>
      <c r="G21" s="342">
        <f t="shared" si="0"/>
        <v>0</v>
      </c>
      <c r="H21" s="62"/>
      <c r="I21" s="62"/>
      <c r="J21" s="62"/>
      <c r="K21" s="62"/>
      <c r="L21" s="62"/>
      <c r="M21" s="62"/>
      <c r="N21" s="63"/>
    </row>
    <row r="22" spans="1:18" ht="89.25">
      <c r="A22" s="68" t="s">
        <v>39</v>
      </c>
      <c r="B22" s="69" t="s">
        <v>17</v>
      </c>
      <c r="C22" s="70" t="s">
        <v>40</v>
      </c>
      <c r="D22" s="71">
        <v>4</v>
      </c>
      <c r="E22" s="72" t="s">
        <v>19</v>
      </c>
      <c r="F22" s="380">
        <v>0</v>
      </c>
      <c r="G22" s="343">
        <f t="shared" si="0"/>
        <v>0</v>
      </c>
      <c r="H22" s="73">
        <v>0.55</v>
      </c>
      <c r="I22" s="73">
        <v>7.63</v>
      </c>
      <c r="J22" s="73">
        <v>4.69</v>
      </c>
      <c r="K22" s="73">
        <v>3.92</v>
      </c>
      <c r="L22" s="73">
        <v>35.82</v>
      </c>
      <c r="M22" s="73">
        <v>20</v>
      </c>
      <c r="N22" s="74">
        <v>11</v>
      </c>
      <c r="P22" s="20" t="s">
        <v>20</v>
      </c>
      <c r="Q22" s="29">
        <v>42112</v>
      </c>
      <c r="R22" s="30">
        <v>0.6</v>
      </c>
    </row>
    <row r="23" spans="1:14" ht="89.25">
      <c r="A23" s="75" t="s">
        <v>41</v>
      </c>
      <c r="B23" s="76" t="s">
        <v>17</v>
      </c>
      <c r="C23" s="77" t="s">
        <v>42</v>
      </c>
      <c r="D23" s="78">
        <v>4</v>
      </c>
      <c r="E23" s="79" t="s">
        <v>19</v>
      </c>
      <c r="F23" s="381">
        <v>0</v>
      </c>
      <c r="G23" s="344">
        <f t="shared" si="0"/>
        <v>0</v>
      </c>
      <c r="H23" s="80"/>
      <c r="I23" s="80"/>
      <c r="J23" s="80"/>
      <c r="K23" s="80"/>
      <c r="L23" s="80"/>
      <c r="M23" s="80"/>
      <c r="N23" s="81"/>
    </row>
    <row r="24" spans="1:14" ht="114.75">
      <c r="A24" s="75" t="s">
        <v>41</v>
      </c>
      <c r="B24" s="76" t="s">
        <v>22</v>
      </c>
      <c r="C24" s="77" t="s">
        <v>23</v>
      </c>
      <c r="D24" s="78">
        <v>13.78</v>
      </c>
      <c r="E24" s="79" t="s">
        <v>24</v>
      </c>
      <c r="F24" s="381">
        <v>0</v>
      </c>
      <c r="G24" s="344">
        <f t="shared" si="0"/>
        <v>0</v>
      </c>
      <c r="H24" s="80"/>
      <c r="I24" s="80"/>
      <c r="J24" s="80"/>
      <c r="K24" s="80"/>
      <c r="L24" s="80"/>
      <c r="M24" s="80"/>
      <c r="N24" s="81"/>
    </row>
    <row r="25" spans="1:14" ht="114.75">
      <c r="A25" s="75" t="s">
        <v>41</v>
      </c>
      <c r="B25" s="76" t="s">
        <v>22</v>
      </c>
      <c r="C25" s="77" t="s">
        <v>26</v>
      </c>
      <c r="D25" s="78">
        <v>9.1</v>
      </c>
      <c r="E25" s="79" t="s">
        <v>24</v>
      </c>
      <c r="F25" s="381">
        <v>0</v>
      </c>
      <c r="G25" s="344">
        <f t="shared" si="0"/>
        <v>0</v>
      </c>
      <c r="H25" s="80"/>
      <c r="I25" s="80"/>
      <c r="J25" s="80"/>
      <c r="K25" s="80"/>
      <c r="L25" s="80"/>
      <c r="M25" s="80"/>
      <c r="N25" s="81"/>
    </row>
    <row r="26" spans="1:14" ht="51">
      <c r="A26" s="75" t="s">
        <v>41</v>
      </c>
      <c r="B26" s="76"/>
      <c r="C26" s="82" t="s">
        <v>29</v>
      </c>
      <c r="D26" s="78">
        <f>3.5+2.6+2.6</f>
        <v>8.7</v>
      </c>
      <c r="E26" s="79" t="s">
        <v>28</v>
      </c>
      <c r="F26" s="381">
        <v>0</v>
      </c>
      <c r="G26" s="344">
        <f>D26*F26</f>
        <v>0</v>
      </c>
      <c r="H26" s="80"/>
      <c r="I26" s="80"/>
      <c r="J26" s="80"/>
      <c r="K26" s="80"/>
      <c r="L26" s="80"/>
      <c r="M26" s="80"/>
      <c r="N26" s="81"/>
    </row>
    <row r="27" spans="1:14" ht="25.5">
      <c r="A27" s="75" t="s">
        <v>41</v>
      </c>
      <c r="B27" s="76"/>
      <c r="C27" s="82" t="s">
        <v>33</v>
      </c>
      <c r="D27" s="78">
        <v>0.3</v>
      </c>
      <c r="E27" s="79" t="s">
        <v>28</v>
      </c>
      <c r="F27" s="381">
        <v>0</v>
      </c>
      <c r="G27" s="344">
        <f>D27*F27</f>
        <v>0</v>
      </c>
      <c r="H27" s="80"/>
      <c r="I27" s="80"/>
      <c r="J27" s="80"/>
      <c r="K27" s="80"/>
      <c r="L27" s="80"/>
      <c r="M27" s="80"/>
      <c r="N27" s="81"/>
    </row>
    <row r="28" spans="1:14" ht="26.25" thickBot="1">
      <c r="A28" s="75" t="s">
        <v>41</v>
      </c>
      <c r="B28" s="76"/>
      <c r="C28" s="82" t="s">
        <v>31</v>
      </c>
      <c r="D28" s="78">
        <v>3</v>
      </c>
      <c r="E28" s="79" t="s">
        <v>28</v>
      </c>
      <c r="F28" s="381">
        <v>0</v>
      </c>
      <c r="G28" s="344">
        <f t="shared" si="0"/>
        <v>0</v>
      </c>
      <c r="H28" s="80"/>
      <c r="I28" s="80"/>
      <c r="J28" s="80"/>
      <c r="K28" s="80"/>
      <c r="L28" s="80"/>
      <c r="M28" s="80"/>
      <c r="N28" s="81"/>
    </row>
    <row r="29" spans="1:18" ht="89.25">
      <c r="A29" s="83" t="s">
        <v>43</v>
      </c>
      <c r="B29" s="84" t="s">
        <v>17</v>
      </c>
      <c r="C29" s="85" t="s">
        <v>36</v>
      </c>
      <c r="D29" s="86">
        <v>10</v>
      </c>
      <c r="E29" s="87" t="s">
        <v>19</v>
      </c>
      <c r="F29" s="382">
        <v>0</v>
      </c>
      <c r="G29" s="345">
        <f t="shared" si="0"/>
        <v>0</v>
      </c>
      <c r="H29" s="88">
        <v>0.68</v>
      </c>
      <c r="I29" s="88">
        <v>14.94</v>
      </c>
      <c r="J29" s="88">
        <v>5.89</v>
      </c>
      <c r="K29" s="88">
        <v>3.8</v>
      </c>
      <c r="L29" s="88">
        <v>88</v>
      </c>
      <c r="M29" s="88">
        <v>49</v>
      </c>
      <c r="N29" s="89">
        <v>30</v>
      </c>
      <c r="O29" s="10" t="s">
        <v>37</v>
      </c>
      <c r="P29" s="90" t="s">
        <v>20</v>
      </c>
      <c r="Q29" s="91">
        <v>42112</v>
      </c>
      <c r="R29" s="92">
        <v>0.7520833333333333</v>
      </c>
    </row>
    <row r="30" spans="1:18" ht="114.75">
      <c r="A30" s="93" t="s">
        <v>44</v>
      </c>
      <c r="B30" s="94" t="s">
        <v>22</v>
      </c>
      <c r="C30" s="95" t="s">
        <v>23</v>
      </c>
      <c r="D30" s="96">
        <f>(1.6+1.54)*3.5</f>
        <v>10.99</v>
      </c>
      <c r="E30" s="97" t="s">
        <v>24</v>
      </c>
      <c r="F30" s="383">
        <v>0</v>
      </c>
      <c r="G30" s="346">
        <f t="shared" si="0"/>
        <v>0</v>
      </c>
      <c r="H30" s="98"/>
      <c r="I30" s="98"/>
      <c r="J30" s="98"/>
      <c r="K30" s="98"/>
      <c r="L30" s="98"/>
      <c r="M30" s="98"/>
      <c r="N30" s="99"/>
      <c r="O30" s="10" t="s">
        <v>25</v>
      </c>
      <c r="P30" s="100" t="s">
        <v>45</v>
      </c>
      <c r="Q30" s="101"/>
      <c r="R30" s="101"/>
    </row>
    <row r="31" spans="1:18" ht="114.75">
      <c r="A31" s="93" t="s">
        <v>44</v>
      </c>
      <c r="B31" s="94" t="s">
        <v>22</v>
      </c>
      <c r="C31" s="95" t="s">
        <v>26</v>
      </c>
      <c r="D31" s="96">
        <f>(2.3+2.35+2.35+2.47)*3.5</f>
        <v>33.145</v>
      </c>
      <c r="E31" s="97" t="s">
        <v>24</v>
      </c>
      <c r="F31" s="383">
        <v>0</v>
      </c>
      <c r="G31" s="346">
        <f t="shared" si="0"/>
        <v>0</v>
      </c>
      <c r="H31" s="98"/>
      <c r="I31" s="98"/>
      <c r="J31" s="98"/>
      <c r="K31" s="98"/>
      <c r="L31" s="98"/>
      <c r="M31" s="98"/>
      <c r="N31" s="99"/>
      <c r="P31" s="102"/>
      <c r="Q31" s="101"/>
      <c r="R31" s="101"/>
    </row>
    <row r="32" spans="1:18" ht="51">
      <c r="A32" s="93" t="s">
        <v>44</v>
      </c>
      <c r="B32" s="103"/>
      <c r="C32" s="104" t="s">
        <v>29</v>
      </c>
      <c r="D32" s="96">
        <f>1.6+1.54+2.3+2.35+2.35+2.47</f>
        <v>12.61</v>
      </c>
      <c r="E32" s="97" t="s">
        <v>28</v>
      </c>
      <c r="F32" s="383">
        <v>0</v>
      </c>
      <c r="G32" s="346">
        <f t="shared" si="0"/>
        <v>0</v>
      </c>
      <c r="H32" s="105"/>
      <c r="I32" s="105"/>
      <c r="J32" s="105"/>
      <c r="K32" s="105"/>
      <c r="L32" s="105"/>
      <c r="M32" s="105"/>
      <c r="N32" s="106"/>
      <c r="P32" s="102"/>
      <c r="Q32" s="101"/>
      <c r="R32" s="101"/>
    </row>
    <row r="33" spans="1:18" ht="25.5">
      <c r="A33" s="93" t="s">
        <v>44</v>
      </c>
      <c r="B33" s="103"/>
      <c r="C33" s="104" t="s">
        <v>32</v>
      </c>
      <c r="D33" s="96">
        <v>2</v>
      </c>
      <c r="E33" s="97" t="s">
        <v>28</v>
      </c>
      <c r="F33" s="383">
        <v>0</v>
      </c>
      <c r="G33" s="346">
        <f t="shared" si="0"/>
        <v>0</v>
      </c>
      <c r="H33" s="105"/>
      <c r="I33" s="105"/>
      <c r="J33" s="105"/>
      <c r="K33" s="105"/>
      <c r="L33" s="105"/>
      <c r="M33" s="105"/>
      <c r="N33" s="106"/>
      <c r="P33" s="102"/>
      <c r="Q33" s="101"/>
      <c r="R33" s="101"/>
    </row>
    <row r="34" spans="1:18" ht="25.5">
      <c r="A34" s="93" t="s">
        <v>44</v>
      </c>
      <c r="B34" s="103"/>
      <c r="C34" s="104" t="s">
        <v>33</v>
      </c>
      <c r="D34" s="96">
        <v>0.3</v>
      </c>
      <c r="E34" s="97" t="s">
        <v>28</v>
      </c>
      <c r="F34" s="383">
        <v>0</v>
      </c>
      <c r="G34" s="346">
        <f t="shared" si="0"/>
        <v>0</v>
      </c>
      <c r="H34" s="105"/>
      <c r="I34" s="105"/>
      <c r="J34" s="105"/>
      <c r="K34" s="105"/>
      <c r="L34" s="105"/>
      <c r="M34" s="105"/>
      <c r="N34" s="106"/>
      <c r="P34" s="102"/>
      <c r="Q34" s="101"/>
      <c r="R34" s="101"/>
    </row>
    <row r="35" spans="1:18" ht="26.25" thickBot="1">
      <c r="A35" s="107" t="s">
        <v>44</v>
      </c>
      <c r="B35" s="108"/>
      <c r="C35" s="109" t="s">
        <v>30</v>
      </c>
      <c r="D35" s="110">
        <v>1</v>
      </c>
      <c r="E35" s="111" t="s">
        <v>19</v>
      </c>
      <c r="F35" s="384">
        <v>0</v>
      </c>
      <c r="G35" s="347">
        <f t="shared" si="0"/>
        <v>0</v>
      </c>
      <c r="H35" s="112"/>
      <c r="I35" s="112"/>
      <c r="J35" s="112"/>
      <c r="K35" s="112"/>
      <c r="L35" s="112"/>
      <c r="M35" s="112"/>
      <c r="N35" s="113"/>
      <c r="P35" s="102"/>
      <c r="Q35" s="101"/>
      <c r="R35" s="101"/>
    </row>
    <row r="36" spans="1:18" ht="129.75" customHeight="1">
      <c r="A36" s="114" t="s">
        <v>46</v>
      </c>
      <c r="B36" s="115" t="s">
        <v>47</v>
      </c>
      <c r="C36" s="116" t="s">
        <v>48</v>
      </c>
      <c r="D36" s="117">
        <v>19.11</v>
      </c>
      <c r="E36" s="118" t="s">
        <v>24</v>
      </c>
      <c r="F36" s="385">
        <v>0</v>
      </c>
      <c r="G36" s="348">
        <f t="shared" si="0"/>
        <v>0</v>
      </c>
      <c r="H36" s="119">
        <v>0.5</v>
      </c>
      <c r="I36" s="119">
        <v>7.24</v>
      </c>
      <c r="J36" s="119">
        <v>6.235</v>
      </c>
      <c r="K36" s="119">
        <v>2.65</v>
      </c>
      <c r="L36" s="119">
        <v>45.14</v>
      </c>
      <c r="M36" s="119">
        <v>20</v>
      </c>
      <c r="N36" s="120">
        <v>10</v>
      </c>
      <c r="P36" s="20" t="s">
        <v>20</v>
      </c>
      <c r="Q36" s="29">
        <v>42112</v>
      </c>
      <c r="R36" s="30">
        <v>0.8645833333333334</v>
      </c>
    </row>
    <row r="37" spans="1:18" ht="48" customHeight="1">
      <c r="A37" s="121" t="s">
        <v>49</v>
      </c>
      <c r="B37" s="122"/>
      <c r="C37" s="123" t="s">
        <v>29</v>
      </c>
      <c r="D37" s="124">
        <v>7.24</v>
      </c>
      <c r="E37" s="125" t="s">
        <v>28</v>
      </c>
      <c r="F37" s="386">
        <v>0</v>
      </c>
      <c r="G37" s="349">
        <f t="shared" si="0"/>
        <v>0</v>
      </c>
      <c r="H37" s="126"/>
      <c r="I37" s="126"/>
      <c r="J37" s="126"/>
      <c r="K37" s="126"/>
      <c r="L37" s="126"/>
      <c r="M37" s="126"/>
      <c r="N37" s="127"/>
      <c r="Q37" s="29"/>
      <c r="R37" s="30"/>
    </row>
    <row r="38" spans="1:14" ht="30" customHeight="1">
      <c r="A38" s="121" t="s">
        <v>49</v>
      </c>
      <c r="B38" s="128"/>
      <c r="C38" s="123" t="s">
        <v>31</v>
      </c>
      <c r="D38" s="124">
        <v>4.5</v>
      </c>
      <c r="E38" s="125" t="s">
        <v>28</v>
      </c>
      <c r="F38" s="386">
        <v>0</v>
      </c>
      <c r="G38" s="349">
        <f t="shared" si="0"/>
        <v>0</v>
      </c>
      <c r="H38" s="129"/>
      <c r="I38" s="129"/>
      <c r="J38" s="129"/>
      <c r="K38" s="129"/>
      <c r="L38" s="129"/>
      <c r="M38" s="129"/>
      <c r="N38" s="130"/>
    </row>
    <row r="39" spans="1:14" ht="30" customHeight="1">
      <c r="A39" s="121" t="s">
        <v>49</v>
      </c>
      <c r="B39" s="128"/>
      <c r="C39" s="123" t="s">
        <v>30</v>
      </c>
      <c r="D39" s="124">
        <v>1</v>
      </c>
      <c r="E39" s="125" t="s">
        <v>19</v>
      </c>
      <c r="F39" s="386">
        <v>0</v>
      </c>
      <c r="G39" s="349">
        <f t="shared" si="0"/>
        <v>0</v>
      </c>
      <c r="H39" s="129"/>
      <c r="I39" s="129"/>
      <c r="J39" s="129"/>
      <c r="K39" s="129"/>
      <c r="L39" s="129"/>
      <c r="M39" s="129"/>
      <c r="N39" s="130"/>
    </row>
    <row r="40" spans="1:14" ht="89.25">
      <c r="A40" s="121" t="s">
        <v>49</v>
      </c>
      <c r="B40" s="128" t="s">
        <v>17</v>
      </c>
      <c r="C40" s="131" t="s">
        <v>50</v>
      </c>
      <c r="D40" s="124">
        <v>4</v>
      </c>
      <c r="E40" s="125" t="s">
        <v>19</v>
      </c>
      <c r="F40" s="386">
        <v>0</v>
      </c>
      <c r="G40" s="349">
        <f t="shared" si="0"/>
        <v>0</v>
      </c>
      <c r="H40" s="129"/>
      <c r="I40" s="129"/>
      <c r="J40" s="129"/>
      <c r="K40" s="129"/>
      <c r="L40" s="129"/>
      <c r="M40" s="129"/>
      <c r="N40" s="130"/>
    </row>
    <row r="41" spans="1:14" ht="90" thickBot="1">
      <c r="A41" s="132" t="s">
        <v>49</v>
      </c>
      <c r="B41" s="133" t="s">
        <v>17</v>
      </c>
      <c r="C41" s="134" t="s">
        <v>51</v>
      </c>
      <c r="D41" s="135">
        <v>4</v>
      </c>
      <c r="E41" s="136" t="s">
        <v>19</v>
      </c>
      <c r="F41" s="387">
        <v>0</v>
      </c>
      <c r="G41" s="350">
        <f t="shared" si="0"/>
        <v>0</v>
      </c>
      <c r="H41" s="137"/>
      <c r="I41" s="137"/>
      <c r="J41" s="137"/>
      <c r="K41" s="137"/>
      <c r="L41" s="137"/>
      <c r="M41" s="137"/>
      <c r="N41" s="138"/>
    </row>
    <row r="42" spans="1:18" ht="89.25">
      <c r="A42" s="139" t="s">
        <v>52</v>
      </c>
      <c r="B42" s="140" t="s">
        <v>17</v>
      </c>
      <c r="C42" s="141" t="s">
        <v>53</v>
      </c>
      <c r="D42" s="142">
        <v>4</v>
      </c>
      <c r="E42" s="143" t="s">
        <v>19</v>
      </c>
      <c r="F42" s="388">
        <v>0</v>
      </c>
      <c r="G42" s="351">
        <f t="shared" si="0"/>
        <v>0</v>
      </c>
      <c r="H42" s="144">
        <v>0.46</v>
      </c>
      <c r="I42" s="144">
        <v>5.35</v>
      </c>
      <c r="J42" s="144">
        <v>6.35</v>
      </c>
      <c r="K42" s="144">
        <v>3</v>
      </c>
      <c r="L42" s="144">
        <v>33.97</v>
      </c>
      <c r="M42" s="144">
        <v>14</v>
      </c>
      <c r="N42" s="145">
        <v>7</v>
      </c>
      <c r="P42" s="20" t="s">
        <v>20</v>
      </c>
      <c r="Q42" s="29">
        <v>42113</v>
      </c>
      <c r="R42" s="30">
        <v>0.3736111111111111</v>
      </c>
    </row>
    <row r="43" spans="1:14" ht="136.9" customHeight="1">
      <c r="A43" s="146" t="s">
        <v>54</v>
      </c>
      <c r="B43" s="147" t="s">
        <v>47</v>
      </c>
      <c r="C43" s="148" t="s">
        <v>55</v>
      </c>
      <c r="D43" s="149">
        <v>18.73</v>
      </c>
      <c r="E43" s="150" t="s">
        <v>24</v>
      </c>
      <c r="F43" s="389">
        <v>0</v>
      </c>
      <c r="G43" s="352">
        <f t="shared" si="0"/>
        <v>0</v>
      </c>
      <c r="H43" s="151"/>
      <c r="I43" s="151"/>
      <c r="J43" s="151"/>
      <c r="K43" s="151"/>
      <c r="L43" s="151"/>
      <c r="M43" s="151"/>
      <c r="N43" s="152"/>
    </row>
    <row r="44" spans="1:14" ht="51">
      <c r="A44" s="146" t="s">
        <v>54</v>
      </c>
      <c r="B44" s="147"/>
      <c r="C44" s="153" t="s">
        <v>29</v>
      </c>
      <c r="D44" s="149">
        <v>6.35</v>
      </c>
      <c r="E44" s="150" t="s">
        <v>28</v>
      </c>
      <c r="F44" s="389">
        <v>0</v>
      </c>
      <c r="G44" s="352">
        <f t="shared" si="0"/>
        <v>0</v>
      </c>
      <c r="H44" s="151"/>
      <c r="I44" s="151"/>
      <c r="J44" s="151"/>
      <c r="K44" s="151"/>
      <c r="L44" s="151"/>
      <c r="M44" s="151"/>
      <c r="N44" s="152"/>
    </row>
    <row r="45" spans="1:14" ht="25.5">
      <c r="A45" s="146" t="s">
        <v>54</v>
      </c>
      <c r="B45" s="147"/>
      <c r="C45" s="153" t="s">
        <v>30</v>
      </c>
      <c r="D45" s="149">
        <v>2</v>
      </c>
      <c r="E45" s="150" t="s">
        <v>19</v>
      </c>
      <c r="F45" s="389">
        <v>0</v>
      </c>
      <c r="G45" s="352">
        <f t="shared" si="0"/>
        <v>0</v>
      </c>
      <c r="H45" s="151"/>
      <c r="I45" s="151"/>
      <c r="J45" s="151"/>
      <c r="K45" s="151"/>
      <c r="L45" s="151"/>
      <c r="M45" s="151"/>
      <c r="N45" s="152"/>
    </row>
    <row r="46" spans="1:14" ht="25.5">
      <c r="A46" s="146" t="s">
        <v>54</v>
      </c>
      <c r="B46" s="154"/>
      <c r="C46" s="153" t="s">
        <v>33</v>
      </c>
      <c r="D46" s="149">
        <v>0.3</v>
      </c>
      <c r="E46" s="150" t="s">
        <v>28</v>
      </c>
      <c r="F46" s="389">
        <v>0</v>
      </c>
      <c r="G46" s="352">
        <f t="shared" si="0"/>
        <v>0</v>
      </c>
      <c r="H46" s="155"/>
      <c r="I46" s="155"/>
      <c r="J46" s="155"/>
      <c r="K46" s="155"/>
      <c r="L46" s="155"/>
      <c r="M46" s="155"/>
      <c r="N46" s="156"/>
    </row>
    <row r="47" spans="1:14" ht="26.25" thickBot="1">
      <c r="A47" s="157" t="s">
        <v>54</v>
      </c>
      <c r="B47" s="154"/>
      <c r="C47" s="158" t="s">
        <v>31</v>
      </c>
      <c r="D47" s="159">
        <v>4.5</v>
      </c>
      <c r="E47" s="160" t="s">
        <v>28</v>
      </c>
      <c r="F47" s="390">
        <v>0</v>
      </c>
      <c r="G47" s="353">
        <f t="shared" si="0"/>
        <v>0</v>
      </c>
      <c r="H47" s="155"/>
      <c r="I47" s="155"/>
      <c r="J47" s="155"/>
      <c r="K47" s="155"/>
      <c r="L47" s="155"/>
      <c r="M47" s="155"/>
      <c r="N47" s="156"/>
    </row>
    <row r="48" spans="1:18" ht="89.25">
      <c r="A48" s="161" t="s">
        <v>56</v>
      </c>
      <c r="B48" s="162" t="s">
        <v>17</v>
      </c>
      <c r="C48" s="163" t="s">
        <v>53</v>
      </c>
      <c r="D48" s="164">
        <v>4</v>
      </c>
      <c r="E48" s="165" t="s">
        <v>19</v>
      </c>
      <c r="F48" s="391">
        <v>0</v>
      </c>
      <c r="G48" s="354">
        <f t="shared" si="0"/>
        <v>0</v>
      </c>
      <c r="H48" s="166">
        <v>0.46</v>
      </c>
      <c r="I48" s="166">
        <v>5.55</v>
      </c>
      <c r="J48" s="166">
        <v>6.35</v>
      </c>
      <c r="K48" s="166">
        <v>3</v>
      </c>
      <c r="L48" s="166">
        <v>35.24</v>
      </c>
      <c r="M48" s="166">
        <v>14</v>
      </c>
      <c r="N48" s="167">
        <v>7</v>
      </c>
      <c r="P48" s="20" t="s">
        <v>20</v>
      </c>
      <c r="Q48" s="29">
        <v>42113</v>
      </c>
      <c r="R48" s="30">
        <v>0.47291666666666665</v>
      </c>
    </row>
    <row r="49" spans="1:14" ht="114.75">
      <c r="A49" s="168" t="s">
        <v>57</v>
      </c>
      <c r="B49" s="169" t="s">
        <v>47</v>
      </c>
      <c r="C49" s="170" t="s">
        <v>58</v>
      </c>
      <c r="D49" s="171">
        <v>18.73</v>
      </c>
      <c r="E49" s="172" t="s">
        <v>24</v>
      </c>
      <c r="F49" s="392">
        <v>0</v>
      </c>
      <c r="G49" s="355">
        <f t="shared" si="0"/>
        <v>0</v>
      </c>
      <c r="H49" s="173"/>
      <c r="I49" s="173"/>
      <c r="J49" s="173"/>
      <c r="K49" s="173"/>
      <c r="L49" s="173"/>
      <c r="M49" s="173"/>
      <c r="N49" s="174"/>
    </row>
    <row r="50" spans="1:14" ht="114.75">
      <c r="A50" s="168" t="s">
        <v>57</v>
      </c>
      <c r="B50" s="169" t="s">
        <v>59</v>
      </c>
      <c r="C50" s="170" t="s">
        <v>60</v>
      </c>
      <c r="D50" s="171">
        <v>18.73</v>
      </c>
      <c r="E50" s="172" t="s">
        <v>24</v>
      </c>
      <c r="F50" s="392">
        <v>0</v>
      </c>
      <c r="G50" s="355">
        <f t="shared" si="0"/>
        <v>0</v>
      </c>
      <c r="H50" s="173"/>
      <c r="I50" s="173"/>
      <c r="J50" s="173"/>
      <c r="K50" s="173"/>
      <c r="L50" s="173"/>
      <c r="M50" s="173"/>
      <c r="N50" s="174"/>
    </row>
    <row r="51" spans="1:14" ht="51">
      <c r="A51" s="168" t="s">
        <v>57</v>
      </c>
      <c r="B51" s="169"/>
      <c r="C51" s="175" t="s">
        <v>29</v>
      </c>
      <c r="D51" s="171">
        <f>3+6.35</f>
        <v>9.35</v>
      </c>
      <c r="E51" s="172" t="s">
        <v>28</v>
      </c>
      <c r="F51" s="392">
        <v>0</v>
      </c>
      <c r="G51" s="355">
        <f t="shared" si="0"/>
        <v>0</v>
      </c>
      <c r="H51" s="173"/>
      <c r="I51" s="173"/>
      <c r="J51" s="173"/>
      <c r="K51" s="173"/>
      <c r="L51" s="173"/>
      <c r="M51" s="173"/>
      <c r="N51" s="174"/>
    </row>
    <row r="52" spans="1:14" ht="25.5">
      <c r="A52" s="168" t="s">
        <v>57</v>
      </c>
      <c r="B52" s="176"/>
      <c r="C52" s="177" t="s">
        <v>30</v>
      </c>
      <c r="D52" s="178">
        <v>3</v>
      </c>
      <c r="E52" s="179" t="s">
        <v>19</v>
      </c>
      <c r="F52" s="393">
        <v>0</v>
      </c>
      <c r="G52" s="356">
        <f t="shared" si="0"/>
        <v>0</v>
      </c>
      <c r="H52" s="173"/>
      <c r="I52" s="173"/>
      <c r="J52" s="173"/>
      <c r="K52" s="173"/>
      <c r="L52" s="173"/>
      <c r="M52" s="173"/>
      <c r="N52" s="174"/>
    </row>
    <row r="53" spans="1:14" ht="25.5">
      <c r="A53" s="168" t="s">
        <v>57</v>
      </c>
      <c r="B53" s="180"/>
      <c r="C53" s="177" t="s">
        <v>33</v>
      </c>
      <c r="D53" s="178">
        <v>0.3</v>
      </c>
      <c r="E53" s="179" t="s">
        <v>28</v>
      </c>
      <c r="F53" s="393">
        <v>0</v>
      </c>
      <c r="G53" s="356">
        <f t="shared" si="0"/>
        <v>0</v>
      </c>
      <c r="H53" s="181"/>
      <c r="I53" s="181"/>
      <c r="J53" s="181"/>
      <c r="K53" s="181"/>
      <c r="L53" s="181"/>
      <c r="M53" s="181"/>
      <c r="N53" s="182"/>
    </row>
    <row r="54" spans="1:14" ht="26.25" thickBot="1">
      <c r="A54" s="183" t="s">
        <v>57</v>
      </c>
      <c r="B54" s="180"/>
      <c r="C54" s="184" t="s">
        <v>31</v>
      </c>
      <c r="D54" s="185">
        <v>4.5</v>
      </c>
      <c r="E54" s="186" t="s">
        <v>28</v>
      </c>
      <c r="F54" s="394">
        <v>0</v>
      </c>
      <c r="G54" s="357">
        <f t="shared" si="0"/>
        <v>0</v>
      </c>
      <c r="H54" s="181"/>
      <c r="I54" s="181"/>
      <c r="J54" s="181"/>
      <c r="K54" s="181"/>
      <c r="L54" s="181"/>
      <c r="M54" s="181"/>
      <c r="N54" s="182"/>
    </row>
    <row r="55" spans="1:18" ht="89.25">
      <c r="A55" s="187" t="s">
        <v>61</v>
      </c>
      <c r="B55" s="188" t="s">
        <v>62</v>
      </c>
      <c r="C55" s="189" t="s">
        <v>63</v>
      </c>
      <c r="D55" s="190">
        <v>8</v>
      </c>
      <c r="E55" s="191" t="s">
        <v>19</v>
      </c>
      <c r="F55" s="395">
        <v>0</v>
      </c>
      <c r="G55" s="358">
        <f t="shared" si="0"/>
        <v>0</v>
      </c>
      <c r="H55" s="192"/>
      <c r="I55" s="192"/>
      <c r="J55" s="192"/>
      <c r="K55" s="192"/>
      <c r="L55" s="192"/>
      <c r="M55" s="192"/>
      <c r="N55" s="193"/>
      <c r="P55" s="20" t="s">
        <v>20</v>
      </c>
      <c r="Q55" s="29">
        <v>42113</v>
      </c>
      <c r="R55" s="30">
        <v>0.5166666666666667</v>
      </c>
    </row>
    <row r="56" spans="1:14" ht="114.75">
      <c r="A56" s="194" t="s">
        <v>61</v>
      </c>
      <c r="B56" s="195" t="s">
        <v>47</v>
      </c>
      <c r="C56" s="196" t="s">
        <v>55</v>
      </c>
      <c r="D56" s="197">
        <v>22.13</v>
      </c>
      <c r="E56" s="198" t="s">
        <v>24</v>
      </c>
      <c r="F56" s="396">
        <v>0</v>
      </c>
      <c r="G56" s="359">
        <f t="shared" si="0"/>
        <v>0</v>
      </c>
      <c r="H56" s="199">
        <v>0.63</v>
      </c>
      <c r="I56" s="199">
        <v>8.4</v>
      </c>
      <c r="J56" s="199">
        <v>10.85</v>
      </c>
      <c r="K56" s="199">
        <v>3</v>
      </c>
      <c r="L56" s="199">
        <v>91.18</v>
      </c>
      <c r="M56" s="199">
        <v>42</v>
      </c>
      <c r="N56" s="200">
        <v>30</v>
      </c>
    </row>
    <row r="57" spans="1:15" ht="114.75">
      <c r="A57" s="194" t="s">
        <v>61</v>
      </c>
      <c r="B57" s="195" t="s">
        <v>47</v>
      </c>
      <c r="C57" s="196" t="s">
        <v>58</v>
      </c>
      <c r="D57" s="197">
        <v>15.74</v>
      </c>
      <c r="E57" s="198" t="s">
        <v>24</v>
      </c>
      <c r="F57" s="396">
        <v>0</v>
      </c>
      <c r="G57" s="359">
        <f t="shared" si="0"/>
        <v>0</v>
      </c>
      <c r="H57" s="199"/>
      <c r="I57" s="199"/>
      <c r="J57" s="199"/>
      <c r="K57" s="199"/>
      <c r="L57" s="199"/>
      <c r="M57" s="199"/>
      <c r="N57" s="200"/>
      <c r="O57" s="10" t="s">
        <v>64</v>
      </c>
    </row>
    <row r="58" spans="1:14" ht="114.75">
      <c r="A58" s="194" t="s">
        <v>61</v>
      </c>
      <c r="B58" s="195" t="s">
        <v>47</v>
      </c>
      <c r="C58" s="196" t="s">
        <v>65</v>
      </c>
      <c r="D58" s="197">
        <v>7.28</v>
      </c>
      <c r="E58" s="198" t="s">
        <v>24</v>
      </c>
      <c r="F58" s="396">
        <v>0</v>
      </c>
      <c r="G58" s="359">
        <f t="shared" si="0"/>
        <v>0</v>
      </c>
      <c r="H58" s="199"/>
      <c r="I58" s="199"/>
      <c r="J58" s="199"/>
      <c r="K58" s="199"/>
      <c r="L58" s="199"/>
      <c r="M58" s="199"/>
      <c r="N58" s="200"/>
    </row>
    <row r="59" spans="1:14" ht="114.75">
      <c r="A59" s="194" t="s">
        <v>61</v>
      </c>
      <c r="B59" s="195" t="s">
        <v>47</v>
      </c>
      <c r="C59" s="196" t="s">
        <v>66</v>
      </c>
      <c r="D59" s="197">
        <v>6</v>
      </c>
      <c r="E59" s="198" t="s">
        <v>24</v>
      </c>
      <c r="F59" s="396">
        <v>0</v>
      </c>
      <c r="G59" s="359">
        <f t="shared" si="0"/>
        <v>0</v>
      </c>
      <c r="H59" s="199"/>
      <c r="I59" s="199"/>
      <c r="J59" s="199"/>
      <c r="K59" s="199"/>
      <c r="L59" s="199"/>
      <c r="M59" s="199"/>
      <c r="N59" s="200"/>
    </row>
    <row r="60" spans="1:14" ht="25.5">
      <c r="A60" s="194" t="s">
        <v>61</v>
      </c>
      <c r="B60" s="201"/>
      <c r="C60" s="202" t="s">
        <v>30</v>
      </c>
      <c r="D60" s="197">
        <v>1</v>
      </c>
      <c r="E60" s="198" t="s">
        <v>19</v>
      </c>
      <c r="F60" s="396">
        <v>0</v>
      </c>
      <c r="G60" s="359">
        <f t="shared" si="0"/>
        <v>0</v>
      </c>
      <c r="H60" s="199"/>
      <c r="I60" s="199"/>
      <c r="J60" s="199"/>
      <c r="K60" s="199"/>
      <c r="L60" s="199"/>
      <c r="M60" s="199"/>
      <c r="N60" s="200"/>
    </row>
    <row r="61" spans="1:14" ht="25.5">
      <c r="A61" s="194" t="s">
        <v>61</v>
      </c>
      <c r="B61" s="201"/>
      <c r="C61" s="202" t="s">
        <v>31</v>
      </c>
      <c r="D61" s="197">
        <v>4.7</v>
      </c>
      <c r="E61" s="198" t="s">
        <v>28</v>
      </c>
      <c r="F61" s="396">
        <v>0</v>
      </c>
      <c r="G61" s="359">
        <f t="shared" si="0"/>
        <v>0</v>
      </c>
      <c r="H61" s="199"/>
      <c r="I61" s="199"/>
      <c r="J61" s="199"/>
      <c r="K61" s="199"/>
      <c r="L61" s="199"/>
      <c r="M61" s="199"/>
      <c r="N61" s="200"/>
    </row>
    <row r="62" spans="1:14" ht="25.5">
      <c r="A62" s="194" t="s">
        <v>61</v>
      </c>
      <c r="B62" s="201"/>
      <c r="C62" s="202" t="s">
        <v>34</v>
      </c>
      <c r="D62" s="197">
        <v>1</v>
      </c>
      <c r="E62" s="198" t="s">
        <v>19</v>
      </c>
      <c r="F62" s="396">
        <v>0</v>
      </c>
      <c r="G62" s="359">
        <f t="shared" si="0"/>
        <v>0</v>
      </c>
      <c r="H62" s="199"/>
      <c r="I62" s="199"/>
      <c r="J62" s="199"/>
      <c r="K62" s="199"/>
      <c r="L62" s="199"/>
      <c r="M62" s="199"/>
      <c r="N62" s="200"/>
    </row>
    <row r="63" spans="1:14" ht="38.25">
      <c r="A63" s="194" t="s">
        <v>61</v>
      </c>
      <c r="B63" s="201"/>
      <c r="C63" s="202" t="s">
        <v>67</v>
      </c>
      <c r="D63" s="197">
        <v>2.5</v>
      </c>
      <c r="E63" s="198" t="s">
        <v>19</v>
      </c>
      <c r="F63" s="396">
        <v>0</v>
      </c>
      <c r="G63" s="359">
        <f t="shared" si="0"/>
        <v>0</v>
      </c>
      <c r="H63" s="199"/>
      <c r="I63" s="199"/>
      <c r="J63" s="199"/>
      <c r="K63" s="199"/>
      <c r="L63" s="199"/>
      <c r="M63" s="199"/>
      <c r="N63" s="200"/>
    </row>
    <row r="64" spans="1:14" ht="51.75" thickBot="1">
      <c r="A64" s="203" t="s">
        <v>61</v>
      </c>
      <c r="B64" s="204"/>
      <c r="C64" s="205" t="s">
        <v>29</v>
      </c>
      <c r="D64" s="206">
        <f>5.3+7.45+2.02+2.45</f>
        <v>17.22</v>
      </c>
      <c r="E64" s="207" t="s">
        <v>28</v>
      </c>
      <c r="F64" s="397">
        <v>0</v>
      </c>
      <c r="G64" s="360">
        <f t="shared" si="0"/>
        <v>0</v>
      </c>
      <c r="H64" s="208"/>
      <c r="I64" s="208"/>
      <c r="J64" s="208"/>
      <c r="K64" s="208"/>
      <c r="L64" s="208"/>
      <c r="M64" s="208"/>
      <c r="N64" s="209"/>
    </row>
    <row r="65" spans="1:18" ht="89.25">
      <c r="A65" s="210" t="s">
        <v>68</v>
      </c>
      <c r="B65" s="211" t="s">
        <v>17</v>
      </c>
      <c r="C65" s="212" t="s">
        <v>69</v>
      </c>
      <c r="D65" s="213">
        <v>4</v>
      </c>
      <c r="E65" s="214" t="s">
        <v>19</v>
      </c>
      <c r="F65" s="398">
        <v>0</v>
      </c>
      <c r="G65" s="361">
        <f t="shared" si="0"/>
        <v>0</v>
      </c>
      <c r="H65" s="215">
        <v>0.54</v>
      </c>
      <c r="I65" s="215">
        <v>8.235</v>
      </c>
      <c r="J65" s="215">
        <v>6.35</v>
      </c>
      <c r="K65" s="215">
        <v>3</v>
      </c>
      <c r="L65" s="215">
        <v>52.29</v>
      </c>
      <c r="M65" s="215">
        <v>32</v>
      </c>
      <c r="N65" s="216">
        <v>16</v>
      </c>
      <c r="O65" s="101"/>
      <c r="P65" s="12" t="s">
        <v>20</v>
      </c>
      <c r="Q65" s="29">
        <v>42113</v>
      </c>
      <c r="R65" s="30">
        <v>0.611111111111111</v>
      </c>
    </row>
    <row r="66" spans="1:16" ht="89.25">
      <c r="A66" s="217" t="s">
        <v>70</v>
      </c>
      <c r="B66" s="218" t="s">
        <v>17</v>
      </c>
      <c r="C66" s="219" t="s">
        <v>71</v>
      </c>
      <c r="D66" s="220">
        <v>4</v>
      </c>
      <c r="E66" s="221" t="s">
        <v>19</v>
      </c>
      <c r="F66" s="399">
        <v>0</v>
      </c>
      <c r="G66" s="362">
        <f t="shared" si="0"/>
        <v>0</v>
      </c>
      <c r="H66" s="222"/>
      <c r="I66" s="222"/>
      <c r="J66" s="222"/>
      <c r="K66" s="222"/>
      <c r="L66" s="222"/>
      <c r="M66" s="222"/>
      <c r="N66" s="223"/>
      <c r="O66" s="10" t="s">
        <v>72</v>
      </c>
      <c r="P66" s="12"/>
    </row>
    <row r="67" spans="1:16" ht="114.75">
      <c r="A67" s="217" t="s">
        <v>70</v>
      </c>
      <c r="B67" s="218" t="s">
        <v>47</v>
      </c>
      <c r="C67" s="219" t="s">
        <v>55</v>
      </c>
      <c r="D67" s="224">
        <f>4.1*2.28</f>
        <v>9.347999999999999</v>
      </c>
      <c r="E67" s="221" t="s">
        <v>24</v>
      </c>
      <c r="F67" s="399">
        <v>0</v>
      </c>
      <c r="G67" s="362">
        <f aca="true" t="shared" si="1" ref="G67:G130">D67*F67</f>
        <v>0</v>
      </c>
      <c r="H67" s="222"/>
      <c r="I67" s="222"/>
      <c r="J67" s="222"/>
      <c r="K67" s="222"/>
      <c r="L67" s="222"/>
      <c r="M67" s="222"/>
      <c r="N67" s="223"/>
      <c r="O67" s="10" t="s">
        <v>73</v>
      </c>
      <c r="P67" s="12"/>
    </row>
    <row r="68" spans="1:16" ht="114.75">
      <c r="A68" s="217" t="s">
        <v>70</v>
      </c>
      <c r="B68" s="218" t="s">
        <v>47</v>
      </c>
      <c r="C68" s="219" t="s">
        <v>58</v>
      </c>
      <c r="D68" s="220">
        <f>5.1*2.97</f>
        <v>15.147</v>
      </c>
      <c r="E68" s="221" t="s">
        <v>24</v>
      </c>
      <c r="F68" s="399">
        <v>0</v>
      </c>
      <c r="G68" s="362">
        <f t="shared" si="1"/>
        <v>0</v>
      </c>
      <c r="H68" s="222"/>
      <c r="I68" s="222"/>
      <c r="J68" s="222"/>
      <c r="K68" s="222"/>
      <c r="L68" s="222"/>
      <c r="M68" s="222"/>
      <c r="N68" s="223"/>
      <c r="O68" s="101"/>
      <c r="P68" s="12"/>
    </row>
    <row r="69" spans="1:16" ht="25.5">
      <c r="A69" s="217" t="s">
        <v>70</v>
      </c>
      <c r="B69" s="225"/>
      <c r="C69" s="226" t="s">
        <v>31</v>
      </c>
      <c r="D69" s="220">
        <f>5.1+1</f>
        <v>6.1</v>
      </c>
      <c r="E69" s="221" t="s">
        <v>28</v>
      </c>
      <c r="F69" s="399">
        <v>0</v>
      </c>
      <c r="G69" s="362">
        <f t="shared" si="1"/>
        <v>0</v>
      </c>
      <c r="H69" s="222"/>
      <c r="I69" s="222"/>
      <c r="J69" s="222"/>
      <c r="K69" s="222"/>
      <c r="L69" s="222"/>
      <c r="M69" s="222"/>
      <c r="N69" s="223"/>
      <c r="O69" s="101"/>
      <c r="P69" s="12"/>
    </row>
    <row r="70" spans="1:16" ht="38.25">
      <c r="A70" s="217" t="s">
        <v>70</v>
      </c>
      <c r="B70" s="225"/>
      <c r="C70" s="226" t="s">
        <v>67</v>
      </c>
      <c r="D70" s="220">
        <v>2</v>
      </c>
      <c r="E70" s="221" t="s">
        <v>19</v>
      </c>
      <c r="F70" s="399">
        <v>0</v>
      </c>
      <c r="G70" s="362">
        <f t="shared" si="1"/>
        <v>0</v>
      </c>
      <c r="H70" s="222"/>
      <c r="I70" s="222"/>
      <c r="J70" s="222"/>
      <c r="K70" s="222"/>
      <c r="L70" s="222"/>
      <c r="M70" s="222"/>
      <c r="N70" s="223"/>
      <c r="O70" s="101"/>
      <c r="P70" s="12"/>
    </row>
    <row r="71" spans="1:16" ht="51.75" thickBot="1">
      <c r="A71" s="227" t="s">
        <v>70</v>
      </c>
      <c r="B71" s="228"/>
      <c r="C71" s="229" t="s">
        <v>29</v>
      </c>
      <c r="D71" s="230">
        <f>4.1+5.1</f>
        <v>9.2</v>
      </c>
      <c r="E71" s="231" t="s">
        <v>28</v>
      </c>
      <c r="F71" s="400">
        <v>0</v>
      </c>
      <c r="G71" s="363">
        <f t="shared" si="1"/>
        <v>0</v>
      </c>
      <c r="H71" s="232"/>
      <c r="I71" s="232"/>
      <c r="J71" s="232"/>
      <c r="K71" s="232"/>
      <c r="L71" s="232"/>
      <c r="M71" s="232"/>
      <c r="N71" s="233"/>
      <c r="O71" s="101"/>
      <c r="P71" s="12"/>
    </row>
    <row r="72" spans="1:18" ht="95.25" customHeight="1">
      <c r="A72" s="234" t="s">
        <v>74</v>
      </c>
      <c r="B72" s="235" t="s">
        <v>17</v>
      </c>
      <c r="C72" s="236" t="s">
        <v>69</v>
      </c>
      <c r="D72" s="237">
        <v>4</v>
      </c>
      <c r="E72" s="238" t="s">
        <v>19</v>
      </c>
      <c r="F72" s="401">
        <v>0</v>
      </c>
      <c r="G72" s="364">
        <f t="shared" si="1"/>
        <v>0</v>
      </c>
      <c r="H72" s="239">
        <v>0.57</v>
      </c>
      <c r="I72" s="239">
        <v>8.215</v>
      </c>
      <c r="J72" s="239">
        <v>6.35</v>
      </c>
      <c r="K72" s="239">
        <v>3</v>
      </c>
      <c r="L72" s="239">
        <v>52.17</v>
      </c>
      <c r="M72" s="239">
        <v>32</v>
      </c>
      <c r="N72" s="240">
        <v>4</v>
      </c>
      <c r="O72" s="10" t="s">
        <v>75</v>
      </c>
      <c r="P72" s="12" t="s">
        <v>76</v>
      </c>
      <c r="Q72" s="29">
        <v>42113</v>
      </c>
      <c r="R72" s="30">
        <v>0.65625</v>
      </c>
    </row>
    <row r="73" spans="1:16" ht="92.25" customHeight="1">
      <c r="A73" s="241" t="s">
        <v>77</v>
      </c>
      <c r="B73" s="242" t="s">
        <v>17</v>
      </c>
      <c r="C73" s="243" t="s">
        <v>71</v>
      </c>
      <c r="D73" s="244">
        <v>4</v>
      </c>
      <c r="E73" s="245" t="s">
        <v>19</v>
      </c>
      <c r="F73" s="402">
        <v>0</v>
      </c>
      <c r="G73" s="365">
        <f t="shared" si="1"/>
        <v>0</v>
      </c>
      <c r="H73" s="246"/>
      <c r="I73" s="246"/>
      <c r="J73" s="246"/>
      <c r="K73" s="246"/>
      <c r="L73" s="246"/>
      <c r="M73" s="246"/>
      <c r="N73" s="247"/>
      <c r="P73" s="12"/>
    </row>
    <row r="74" spans="1:16" ht="132.75" customHeight="1">
      <c r="A74" s="241" t="s">
        <v>77</v>
      </c>
      <c r="B74" s="242" t="s">
        <v>47</v>
      </c>
      <c r="C74" s="243" t="s">
        <v>55</v>
      </c>
      <c r="D74" s="248">
        <f>4.1*2.28</f>
        <v>9.347999999999999</v>
      </c>
      <c r="E74" s="245" t="s">
        <v>24</v>
      </c>
      <c r="F74" s="402">
        <v>0</v>
      </c>
      <c r="G74" s="365">
        <f t="shared" si="1"/>
        <v>0</v>
      </c>
      <c r="H74" s="246"/>
      <c r="I74" s="246"/>
      <c r="J74" s="246"/>
      <c r="K74" s="246"/>
      <c r="L74" s="246"/>
      <c r="M74" s="246"/>
      <c r="N74" s="247"/>
      <c r="P74" s="12"/>
    </row>
    <row r="75" spans="1:16" ht="129.75" customHeight="1">
      <c r="A75" s="241" t="s">
        <v>77</v>
      </c>
      <c r="B75" s="242" t="s">
        <v>47</v>
      </c>
      <c r="C75" s="243" t="s">
        <v>58</v>
      </c>
      <c r="D75" s="244">
        <f>5.1*2.97</f>
        <v>15.147</v>
      </c>
      <c r="E75" s="245" t="s">
        <v>24</v>
      </c>
      <c r="F75" s="402">
        <v>0</v>
      </c>
      <c r="G75" s="365">
        <f t="shared" si="1"/>
        <v>0</v>
      </c>
      <c r="H75" s="246"/>
      <c r="I75" s="246"/>
      <c r="J75" s="246"/>
      <c r="K75" s="246"/>
      <c r="L75" s="246"/>
      <c r="M75" s="246"/>
      <c r="N75" s="247"/>
      <c r="O75" s="101"/>
      <c r="P75" s="12"/>
    </row>
    <row r="76" spans="1:16" ht="44.25" customHeight="1">
      <c r="A76" s="241" t="s">
        <v>77</v>
      </c>
      <c r="B76" s="249"/>
      <c r="C76" s="250" t="s">
        <v>31</v>
      </c>
      <c r="D76" s="244">
        <f>3.5+1</f>
        <v>4.5</v>
      </c>
      <c r="E76" s="245" t="s">
        <v>28</v>
      </c>
      <c r="F76" s="402">
        <v>0</v>
      </c>
      <c r="G76" s="365">
        <f t="shared" si="1"/>
        <v>0</v>
      </c>
      <c r="H76" s="246"/>
      <c r="I76" s="246"/>
      <c r="J76" s="246"/>
      <c r="K76" s="246"/>
      <c r="L76" s="246"/>
      <c r="M76" s="246"/>
      <c r="N76" s="247"/>
      <c r="O76" s="101"/>
      <c r="P76" s="12"/>
    </row>
    <row r="77" spans="1:16" ht="44.25" customHeight="1">
      <c r="A77" s="241" t="s">
        <v>77</v>
      </c>
      <c r="B77" s="249"/>
      <c r="C77" s="250" t="s">
        <v>34</v>
      </c>
      <c r="D77" s="244">
        <v>1</v>
      </c>
      <c r="E77" s="245" t="s">
        <v>19</v>
      </c>
      <c r="F77" s="402">
        <v>0</v>
      </c>
      <c r="G77" s="365">
        <f t="shared" si="1"/>
        <v>0</v>
      </c>
      <c r="H77" s="246"/>
      <c r="I77" s="246"/>
      <c r="J77" s="246"/>
      <c r="K77" s="246"/>
      <c r="L77" s="246"/>
      <c r="M77" s="246"/>
      <c r="N77" s="247"/>
      <c r="O77" s="101"/>
      <c r="P77" s="12"/>
    </row>
    <row r="78" spans="1:16" ht="44.25" customHeight="1">
      <c r="A78" s="241" t="s">
        <v>77</v>
      </c>
      <c r="B78" s="249"/>
      <c r="C78" s="250" t="s">
        <v>30</v>
      </c>
      <c r="D78" s="244">
        <v>3</v>
      </c>
      <c r="E78" s="245" t="s">
        <v>19</v>
      </c>
      <c r="F78" s="402">
        <v>0</v>
      </c>
      <c r="G78" s="365">
        <f t="shared" si="1"/>
        <v>0</v>
      </c>
      <c r="H78" s="246"/>
      <c r="I78" s="246"/>
      <c r="J78" s="246"/>
      <c r="K78" s="246"/>
      <c r="L78" s="246"/>
      <c r="M78" s="246"/>
      <c r="N78" s="247"/>
      <c r="O78" s="101"/>
      <c r="P78" s="12"/>
    </row>
    <row r="79" spans="1:16" ht="44.25" customHeight="1" thickBot="1">
      <c r="A79" s="241" t="s">
        <v>77</v>
      </c>
      <c r="B79" s="251"/>
      <c r="C79" s="252" t="s">
        <v>29</v>
      </c>
      <c r="D79" s="253">
        <f>3.5+6.29</f>
        <v>9.79</v>
      </c>
      <c r="E79" s="254" t="s">
        <v>28</v>
      </c>
      <c r="F79" s="403">
        <v>0</v>
      </c>
      <c r="G79" s="366">
        <f t="shared" si="1"/>
        <v>0</v>
      </c>
      <c r="H79" s="255"/>
      <c r="I79" s="255"/>
      <c r="J79" s="255"/>
      <c r="K79" s="255"/>
      <c r="L79" s="255"/>
      <c r="M79" s="255"/>
      <c r="N79" s="256"/>
      <c r="O79" s="101"/>
      <c r="P79" s="12"/>
    </row>
    <row r="80" spans="1:18" ht="89.25">
      <c r="A80" s="187" t="s">
        <v>78</v>
      </c>
      <c r="B80" s="188" t="s">
        <v>62</v>
      </c>
      <c r="C80" s="189" t="s">
        <v>63</v>
      </c>
      <c r="D80" s="190">
        <v>8</v>
      </c>
      <c r="E80" s="191" t="s">
        <v>19</v>
      </c>
      <c r="F80" s="395">
        <v>0</v>
      </c>
      <c r="G80" s="358">
        <f t="shared" si="1"/>
        <v>0</v>
      </c>
      <c r="H80" s="192"/>
      <c r="I80" s="192"/>
      <c r="J80" s="192"/>
      <c r="K80" s="192"/>
      <c r="L80" s="192"/>
      <c r="M80" s="192"/>
      <c r="N80" s="193"/>
      <c r="P80" s="20" t="s">
        <v>20</v>
      </c>
      <c r="Q80" s="29">
        <v>42113</v>
      </c>
      <c r="R80" s="30">
        <v>0.5166666666666667</v>
      </c>
    </row>
    <row r="81" spans="1:14" ht="114.75">
      <c r="A81" s="194" t="s">
        <v>78</v>
      </c>
      <c r="B81" s="195" t="s">
        <v>47</v>
      </c>
      <c r="C81" s="196" t="s">
        <v>55</v>
      </c>
      <c r="D81" s="197">
        <v>22.13</v>
      </c>
      <c r="E81" s="198" t="s">
        <v>24</v>
      </c>
      <c r="F81" s="396">
        <v>0</v>
      </c>
      <c r="G81" s="359">
        <f t="shared" si="1"/>
        <v>0</v>
      </c>
      <c r="H81" s="199">
        <v>0.63</v>
      </c>
      <c r="I81" s="199">
        <v>8.4</v>
      </c>
      <c r="J81" s="199">
        <v>10.85</v>
      </c>
      <c r="K81" s="199">
        <v>3</v>
      </c>
      <c r="L81" s="199">
        <v>91.18</v>
      </c>
      <c r="M81" s="199">
        <v>42</v>
      </c>
      <c r="N81" s="200">
        <v>30</v>
      </c>
    </row>
    <row r="82" spans="1:15" ht="114.75">
      <c r="A82" s="194" t="s">
        <v>78</v>
      </c>
      <c r="B82" s="195" t="s">
        <v>47</v>
      </c>
      <c r="C82" s="196" t="s">
        <v>58</v>
      </c>
      <c r="D82" s="197">
        <v>15.74</v>
      </c>
      <c r="E82" s="198" t="s">
        <v>24</v>
      </c>
      <c r="F82" s="396">
        <v>0</v>
      </c>
      <c r="G82" s="359">
        <f t="shared" si="1"/>
        <v>0</v>
      </c>
      <c r="H82" s="199"/>
      <c r="I82" s="199"/>
      <c r="J82" s="199"/>
      <c r="K82" s="199"/>
      <c r="L82" s="199"/>
      <c r="M82" s="199"/>
      <c r="N82" s="200"/>
      <c r="O82" s="10" t="s">
        <v>64</v>
      </c>
    </row>
    <row r="83" spans="1:14" ht="114.75">
      <c r="A83" s="194" t="s">
        <v>78</v>
      </c>
      <c r="B83" s="195" t="s">
        <v>47</v>
      </c>
      <c r="C83" s="196" t="s">
        <v>65</v>
      </c>
      <c r="D83" s="197">
        <v>7.28</v>
      </c>
      <c r="E83" s="198" t="s">
        <v>24</v>
      </c>
      <c r="F83" s="396">
        <v>0</v>
      </c>
      <c r="G83" s="359">
        <f t="shared" si="1"/>
        <v>0</v>
      </c>
      <c r="H83" s="199"/>
      <c r="I83" s="199"/>
      <c r="J83" s="199"/>
      <c r="K83" s="199"/>
      <c r="L83" s="199"/>
      <c r="M83" s="199"/>
      <c r="N83" s="200"/>
    </row>
    <row r="84" spans="1:14" ht="114.75">
      <c r="A84" s="194" t="s">
        <v>78</v>
      </c>
      <c r="B84" s="195" t="s">
        <v>47</v>
      </c>
      <c r="C84" s="196" t="s">
        <v>66</v>
      </c>
      <c r="D84" s="197">
        <v>6</v>
      </c>
      <c r="E84" s="198" t="s">
        <v>24</v>
      </c>
      <c r="F84" s="396">
        <v>0</v>
      </c>
      <c r="G84" s="359">
        <f t="shared" si="1"/>
        <v>0</v>
      </c>
      <c r="H84" s="199"/>
      <c r="I84" s="199"/>
      <c r="J84" s="199"/>
      <c r="K84" s="199"/>
      <c r="L84" s="199"/>
      <c r="M84" s="199"/>
      <c r="N84" s="200"/>
    </row>
    <row r="85" spans="1:14" ht="25.5">
      <c r="A85" s="194" t="s">
        <v>78</v>
      </c>
      <c r="B85" s="201"/>
      <c r="C85" s="202" t="s">
        <v>30</v>
      </c>
      <c r="D85" s="197">
        <v>1</v>
      </c>
      <c r="E85" s="198" t="s">
        <v>19</v>
      </c>
      <c r="F85" s="396">
        <v>0</v>
      </c>
      <c r="G85" s="359">
        <f t="shared" si="1"/>
        <v>0</v>
      </c>
      <c r="H85" s="199"/>
      <c r="I85" s="199"/>
      <c r="J85" s="199"/>
      <c r="K85" s="199"/>
      <c r="L85" s="199"/>
      <c r="M85" s="199"/>
      <c r="N85" s="200"/>
    </row>
    <row r="86" spans="1:14" ht="25.5">
      <c r="A86" s="194" t="s">
        <v>78</v>
      </c>
      <c r="B86" s="201"/>
      <c r="C86" s="202" t="s">
        <v>31</v>
      </c>
      <c r="D86" s="197">
        <v>4.7</v>
      </c>
      <c r="E86" s="198" t="s">
        <v>28</v>
      </c>
      <c r="F86" s="396">
        <v>0</v>
      </c>
      <c r="G86" s="359">
        <f t="shared" si="1"/>
        <v>0</v>
      </c>
      <c r="H86" s="199"/>
      <c r="I86" s="199"/>
      <c r="J86" s="199"/>
      <c r="K86" s="199"/>
      <c r="L86" s="199"/>
      <c r="M86" s="199"/>
      <c r="N86" s="200"/>
    </row>
    <row r="87" spans="1:14" ht="25.5">
      <c r="A87" s="194" t="s">
        <v>78</v>
      </c>
      <c r="B87" s="201"/>
      <c r="C87" s="202" t="s">
        <v>34</v>
      </c>
      <c r="D87" s="197">
        <v>1</v>
      </c>
      <c r="E87" s="198" t="s">
        <v>19</v>
      </c>
      <c r="F87" s="396">
        <v>0</v>
      </c>
      <c r="G87" s="359">
        <f t="shared" si="1"/>
        <v>0</v>
      </c>
      <c r="H87" s="199"/>
      <c r="I87" s="199"/>
      <c r="J87" s="199"/>
      <c r="K87" s="199"/>
      <c r="L87" s="199"/>
      <c r="M87" s="199"/>
      <c r="N87" s="200"/>
    </row>
    <row r="88" spans="1:14" ht="38.25">
      <c r="A88" s="194" t="s">
        <v>78</v>
      </c>
      <c r="B88" s="201"/>
      <c r="C88" s="202" t="s">
        <v>67</v>
      </c>
      <c r="D88" s="197">
        <v>2.5</v>
      </c>
      <c r="E88" s="198" t="s">
        <v>19</v>
      </c>
      <c r="F88" s="396">
        <v>0</v>
      </c>
      <c r="G88" s="359">
        <f t="shared" si="1"/>
        <v>0</v>
      </c>
      <c r="H88" s="199"/>
      <c r="I88" s="199"/>
      <c r="J88" s="199"/>
      <c r="K88" s="199"/>
      <c r="L88" s="199"/>
      <c r="M88" s="199"/>
      <c r="N88" s="200"/>
    </row>
    <row r="89" spans="1:14" ht="51.75" thickBot="1">
      <c r="A89" s="203" t="s">
        <v>78</v>
      </c>
      <c r="B89" s="204"/>
      <c r="C89" s="205" t="s">
        <v>29</v>
      </c>
      <c r="D89" s="206">
        <f>5.3+7.45+2.02+2.45</f>
        <v>17.22</v>
      </c>
      <c r="E89" s="207" t="s">
        <v>28</v>
      </c>
      <c r="F89" s="397">
        <v>0</v>
      </c>
      <c r="G89" s="360">
        <f t="shared" si="1"/>
        <v>0</v>
      </c>
      <c r="H89" s="208"/>
      <c r="I89" s="208"/>
      <c r="J89" s="208"/>
      <c r="K89" s="208"/>
      <c r="L89" s="208"/>
      <c r="M89" s="208"/>
      <c r="N89" s="209"/>
    </row>
    <row r="90" spans="1:18" ht="114.75">
      <c r="A90" s="68" t="s">
        <v>79</v>
      </c>
      <c r="B90" s="115" t="s">
        <v>47</v>
      </c>
      <c r="C90" s="116" t="s">
        <v>65</v>
      </c>
      <c r="D90" s="117">
        <f>2.02*2.97</f>
        <v>5.9994000000000005</v>
      </c>
      <c r="E90" s="118" t="s">
        <v>24</v>
      </c>
      <c r="F90" s="385">
        <v>0</v>
      </c>
      <c r="G90" s="348">
        <f t="shared" si="1"/>
        <v>0</v>
      </c>
      <c r="H90" s="119">
        <v>0.69</v>
      </c>
      <c r="I90" s="119">
        <v>11.4</v>
      </c>
      <c r="J90" s="119">
        <v>10.85</v>
      </c>
      <c r="K90" s="119">
        <v>3</v>
      </c>
      <c r="L90" s="119">
        <v>123.75</v>
      </c>
      <c r="M90" s="119">
        <v>70</v>
      </c>
      <c r="N90" s="120">
        <v>53</v>
      </c>
      <c r="P90" s="12" t="s">
        <v>20</v>
      </c>
      <c r="Q90" s="29">
        <v>42113</v>
      </c>
      <c r="R90" s="30">
        <v>0.5756944444444444</v>
      </c>
    </row>
    <row r="91" spans="1:16" ht="114.75">
      <c r="A91" s="75" t="s">
        <v>80</v>
      </c>
      <c r="B91" s="128" t="s">
        <v>47</v>
      </c>
      <c r="C91" s="131" t="s">
        <v>81</v>
      </c>
      <c r="D91" s="124">
        <f>2.45*2.97</f>
        <v>7.276500000000001</v>
      </c>
      <c r="E91" s="125" t="s">
        <v>24</v>
      </c>
      <c r="F91" s="386">
        <v>0</v>
      </c>
      <c r="G91" s="349">
        <f t="shared" si="1"/>
        <v>0</v>
      </c>
      <c r="H91" s="129"/>
      <c r="I91" s="129"/>
      <c r="J91" s="129"/>
      <c r="K91" s="129"/>
      <c r="L91" s="129"/>
      <c r="M91" s="129"/>
      <c r="N91" s="130"/>
      <c r="O91" s="10" t="s">
        <v>82</v>
      </c>
      <c r="P91" s="12"/>
    </row>
    <row r="92" spans="1:16" ht="114.75">
      <c r="A92" s="75" t="s">
        <v>80</v>
      </c>
      <c r="B92" s="128" t="s">
        <v>47</v>
      </c>
      <c r="C92" s="131" t="s">
        <v>55</v>
      </c>
      <c r="D92" s="124">
        <f>6.48*2.97</f>
        <v>19.245600000000003</v>
      </c>
      <c r="E92" s="125" t="s">
        <v>24</v>
      </c>
      <c r="F92" s="386">
        <v>0</v>
      </c>
      <c r="G92" s="349">
        <f t="shared" si="1"/>
        <v>0</v>
      </c>
      <c r="H92" s="129"/>
      <c r="I92" s="129"/>
      <c r="J92" s="129"/>
      <c r="K92" s="129"/>
      <c r="L92" s="129"/>
      <c r="M92" s="129"/>
      <c r="N92" s="130"/>
      <c r="O92" s="101"/>
      <c r="P92" s="12"/>
    </row>
    <row r="93" spans="1:16" ht="25.5">
      <c r="A93" s="75" t="s">
        <v>80</v>
      </c>
      <c r="B93" s="257"/>
      <c r="C93" s="123" t="s">
        <v>30</v>
      </c>
      <c r="D93" s="124">
        <v>2</v>
      </c>
      <c r="E93" s="125" t="s">
        <v>19</v>
      </c>
      <c r="F93" s="386">
        <v>0</v>
      </c>
      <c r="G93" s="349">
        <f t="shared" si="1"/>
        <v>0</v>
      </c>
      <c r="H93" s="129"/>
      <c r="I93" s="129"/>
      <c r="J93" s="129"/>
      <c r="K93" s="129"/>
      <c r="L93" s="129"/>
      <c r="M93" s="129"/>
      <c r="N93" s="130"/>
      <c r="O93" s="101"/>
      <c r="P93" s="12"/>
    </row>
    <row r="94" spans="1:16" ht="25.5">
      <c r="A94" s="75" t="s">
        <v>80</v>
      </c>
      <c r="B94" s="257"/>
      <c r="C94" s="123" t="s">
        <v>31</v>
      </c>
      <c r="D94" s="124">
        <v>4.5</v>
      </c>
      <c r="E94" s="125" t="s">
        <v>28</v>
      </c>
      <c r="F94" s="386">
        <v>0</v>
      </c>
      <c r="G94" s="349">
        <f t="shared" si="1"/>
        <v>0</v>
      </c>
      <c r="H94" s="129"/>
      <c r="I94" s="129"/>
      <c r="J94" s="129"/>
      <c r="K94" s="129"/>
      <c r="L94" s="129"/>
      <c r="M94" s="129"/>
      <c r="N94" s="130"/>
      <c r="O94" s="101"/>
      <c r="P94" s="12"/>
    </row>
    <row r="95" spans="1:16" ht="25.5">
      <c r="A95" s="75" t="s">
        <v>80</v>
      </c>
      <c r="B95" s="257"/>
      <c r="C95" s="123" t="s">
        <v>34</v>
      </c>
      <c r="D95" s="124">
        <v>1</v>
      </c>
      <c r="E95" s="125" t="s">
        <v>19</v>
      </c>
      <c r="F95" s="386">
        <v>0</v>
      </c>
      <c r="G95" s="349">
        <f t="shared" si="1"/>
        <v>0</v>
      </c>
      <c r="H95" s="129"/>
      <c r="I95" s="129"/>
      <c r="J95" s="129"/>
      <c r="K95" s="129"/>
      <c r="L95" s="129"/>
      <c r="M95" s="129"/>
      <c r="N95" s="130"/>
      <c r="O95" s="101"/>
      <c r="P95" s="12"/>
    </row>
    <row r="96" spans="1:16" ht="38.25">
      <c r="A96" s="75" t="s">
        <v>80</v>
      </c>
      <c r="B96" s="257"/>
      <c r="C96" s="123" t="s">
        <v>67</v>
      </c>
      <c r="D96" s="124">
        <v>0</v>
      </c>
      <c r="E96" s="125" t="s">
        <v>19</v>
      </c>
      <c r="F96" s="386">
        <v>0</v>
      </c>
      <c r="G96" s="349">
        <f t="shared" si="1"/>
        <v>0</v>
      </c>
      <c r="H96" s="129"/>
      <c r="I96" s="129"/>
      <c r="J96" s="129"/>
      <c r="K96" s="129"/>
      <c r="L96" s="129"/>
      <c r="M96" s="129"/>
      <c r="N96" s="130"/>
      <c r="O96" s="101"/>
      <c r="P96" s="12"/>
    </row>
    <row r="97" spans="1:16" ht="51">
      <c r="A97" s="75" t="s">
        <v>80</v>
      </c>
      <c r="B97" s="257"/>
      <c r="C97" s="123" t="s">
        <v>29</v>
      </c>
      <c r="D97" s="124">
        <f>2.02+2.45+2.97</f>
        <v>7.440000000000001</v>
      </c>
      <c r="E97" s="125" t="s">
        <v>28</v>
      </c>
      <c r="F97" s="386">
        <v>0</v>
      </c>
      <c r="G97" s="349">
        <f t="shared" si="1"/>
        <v>0</v>
      </c>
      <c r="H97" s="129"/>
      <c r="I97" s="129"/>
      <c r="J97" s="129"/>
      <c r="K97" s="129"/>
      <c r="L97" s="129"/>
      <c r="M97" s="129"/>
      <c r="N97" s="130"/>
      <c r="O97" s="101"/>
      <c r="P97" s="12"/>
    </row>
    <row r="98" spans="1:16" ht="90" thickBot="1">
      <c r="A98" s="413" t="s">
        <v>80</v>
      </c>
      <c r="B98" s="258" t="s">
        <v>62</v>
      </c>
      <c r="C98" s="259" t="s">
        <v>63</v>
      </c>
      <c r="D98" s="260">
        <v>16</v>
      </c>
      <c r="E98" s="261" t="s">
        <v>19</v>
      </c>
      <c r="F98" s="404">
        <v>0</v>
      </c>
      <c r="G98" s="367">
        <f t="shared" si="1"/>
        <v>0</v>
      </c>
      <c r="H98" s="262"/>
      <c r="I98" s="262"/>
      <c r="J98" s="262"/>
      <c r="K98" s="262"/>
      <c r="L98" s="262"/>
      <c r="M98" s="262"/>
      <c r="N98" s="263"/>
      <c r="O98" s="101"/>
      <c r="P98" s="12"/>
    </row>
    <row r="99" spans="1:18" ht="89.25">
      <c r="A99" s="31" t="s">
        <v>83</v>
      </c>
      <c r="B99" s="211" t="s">
        <v>17</v>
      </c>
      <c r="C99" s="212" t="s">
        <v>69</v>
      </c>
      <c r="D99" s="213">
        <v>4</v>
      </c>
      <c r="E99" s="214" t="s">
        <v>19</v>
      </c>
      <c r="F99" s="398">
        <v>0</v>
      </c>
      <c r="G99" s="361">
        <f t="shared" si="1"/>
        <v>0</v>
      </c>
      <c r="H99" s="215">
        <v>0.54</v>
      </c>
      <c r="I99" s="215">
        <v>8.235</v>
      </c>
      <c r="J99" s="215">
        <v>6.35</v>
      </c>
      <c r="K99" s="215">
        <v>3</v>
      </c>
      <c r="L99" s="215">
        <v>52.29</v>
      </c>
      <c r="M99" s="215">
        <v>32</v>
      </c>
      <c r="N99" s="216">
        <v>16</v>
      </c>
      <c r="O99" s="10" t="s">
        <v>84</v>
      </c>
      <c r="P99" s="12" t="s">
        <v>20</v>
      </c>
      <c r="Q99" s="29">
        <v>42113</v>
      </c>
      <c r="R99" s="30">
        <v>0.6180555555555556</v>
      </c>
    </row>
    <row r="100" spans="1:16" ht="89.25">
      <c r="A100" s="31" t="s">
        <v>85</v>
      </c>
      <c r="B100" s="218" t="s">
        <v>17</v>
      </c>
      <c r="C100" s="219" t="s">
        <v>71</v>
      </c>
      <c r="D100" s="220">
        <v>4</v>
      </c>
      <c r="E100" s="221" t="s">
        <v>19</v>
      </c>
      <c r="F100" s="399">
        <v>0</v>
      </c>
      <c r="G100" s="362">
        <f t="shared" si="1"/>
        <v>0</v>
      </c>
      <c r="H100" s="222"/>
      <c r="I100" s="222"/>
      <c r="J100" s="222"/>
      <c r="K100" s="222"/>
      <c r="L100" s="222"/>
      <c r="M100" s="222"/>
      <c r="N100" s="223"/>
      <c r="O100" s="10" t="s">
        <v>73</v>
      </c>
      <c r="P100" s="12"/>
    </row>
    <row r="101" spans="1:16" ht="114.75">
      <c r="A101" s="31" t="s">
        <v>85</v>
      </c>
      <c r="B101" s="218" t="s">
        <v>47</v>
      </c>
      <c r="C101" s="219" t="s">
        <v>55</v>
      </c>
      <c r="D101" s="224">
        <f>4.1*2.28</f>
        <v>9.347999999999999</v>
      </c>
      <c r="E101" s="221" t="s">
        <v>24</v>
      </c>
      <c r="F101" s="399">
        <v>0</v>
      </c>
      <c r="G101" s="362">
        <f t="shared" si="1"/>
        <v>0</v>
      </c>
      <c r="H101" s="222"/>
      <c r="I101" s="222"/>
      <c r="J101" s="222"/>
      <c r="K101" s="222"/>
      <c r="L101" s="222"/>
      <c r="M101" s="222"/>
      <c r="N101" s="223"/>
      <c r="O101" s="101"/>
      <c r="P101" s="12"/>
    </row>
    <row r="102" spans="1:16" ht="114.75">
      <c r="A102" s="31" t="s">
        <v>85</v>
      </c>
      <c r="B102" s="218" t="s">
        <v>47</v>
      </c>
      <c r="C102" s="219" t="s">
        <v>58</v>
      </c>
      <c r="D102" s="220">
        <f>5.1*2.97</f>
        <v>15.147</v>
      </c>
      <c r="E102" s="221" t="s">
        <v>24</v>
      </c>
      <c r="F102" s="399">
        <v>0</v>
      </c>
      <c r="G102" s="362">
        <f t="shared" si="1"/>
        <v>0</v>
      </c>
      <c r="H102" s="222"/>
      <c r="I102" s="222"/>
      <c r="J102" s="222"/>
      <c r="K102" s="222"/>
      <c r="L102" s="222"/>
      <c r="M102" s="222"/>
      <c r="N102" s="223"/>
      <c r="O102" s="101"/>
      <c r="P102" s="12"/>
    </row>
    <row r="103" spans="1:16" ht="25.5">
      <c r="A103" s="31" t="s">
        <v>85</v>
      </c>
      <c r="B103" s="225"/>
      <c r="C103" s="226" t="s">
        <v>31</v>
      </c>
      <c r="D103" s="220">
        <f>5.1+1</f>
        <v>6.1</v>
      </c>
      <c r="E103" s="221" t="s">
        <v>28</v>
      </c>
      <c r="F103" s="399">
        <v>0</v>
      </c>
      <c r="G103" s="362">
        <f t="shared" si="1"/>
        <v>0</v>
      </c>
      <c r="H103" s="222"/>
      <c r="I103" s="222"/>
      <c r="J103" s="222"/>
      <c r="K103" s="222"/>
      <c r="L103" s="222"/>
      <c r="M103" s="222"/>
      <c r="N103" s="223"/>
      <c r="O103" s="101"/>
      <c r="P103" s="12"/>
    </row>
    <row r="104" spans="1:16" ht="38.25">
      <c r="A104" s="31" t="s">
        <v>85</v>
      </c>
      <c r="B104" s="225"/>
      <c r="C104" s="226" t="s">
        <v>67</v>
      </c>
      <c r="D104" s="220">
        <v>2</v>
      </c>
      <c r="E104" s="221" t="s">
        <v>19</v>
      </c>
      <c r="F104" s="399">
        <v>0</v>
      </c>
      <c r="G104" s="362">
        <f t="shared" si="1"/>
        <v>0</v>
      </c>
      <c r="H104" s="222"/>
      <c r="I104" s="222"/>
      <c r="J104" s="222"/>
      <c r="K104" s="222"/>
      <c r="L104" s="222"/>
      <c r="M104" s="222"/>
      <c r="N104" s="223"/>
      <c r="O104" s="101"/>
      <c r="P104" s="12"/>
    </row>
    <row r="105" spans="1:16" ht="51.75" thickBot="1">
      <c r="A105" s="31" t="s">
        <v>85</v>
      </c>
      <c r="B105" s="228"/>
      <c r="C105" s="229" t="s">
        <v>29</v>
      </c>
      <c r="D105" s="230">
        <f>4.1+5.1</f>
        <v>9.2</v>
      </c>
      <c r="E105" s="231" t="s">
        <v>28</v>
      </c>
      <c r="F105" s="400">
        <v>0</v>
      </c>
      <c r="G105" s="363">
        <f t="shared" si="1"/>
        <v>0</v>
      </c>
      <c r="H105" s="232"/>
      <c r="I105" s="232"/>
      <c r="J105" s="232"/>
      <c r="K105" s="232"/>
      <c r="L105" s="232"/>
      <c r="M105" s="232"/>
      <c r="N105" s="233"/>
      <c r="O105" s="101"/>
      <c r="P105" s="12"/>
    </row>
    <row r="106" spans="1:18" ht="89.25">
      <c r="A106" s="187" t="s">
        <v>86</v>
      </c>
      <c r="B106" s="188" t="s">
        <v>62</v>
      </c>
      <c r="C106" s="189" t="s">
        <v>63</v>
      </c>
      <c r="D106" s="190">
        <v>8</v>
      </c>
      <c r="E106" s="191" t="s">
        <v>19</v>
      </c>
      <c r="F106" s="395">
        <v>0</v>
      </c>
      <c r="G106" s="358">
        <f t="shared" si="1"/>
        <v>0</v>
      </c>
      <c r="H106" s="192"/>
      <c r="I106" s="192"/>
      <c r="J106" s="192"/>
      <c r="K106" s="192"/>
      <c r="L106" s="192"/>
      <c r="M106" s="192"/>
      <c r="N106" s="193"/>
      <c r="P106" s="20" t="s">
        <v>20</v>
      </c>
      <c r="Q106" s="29">
        <v>42113</v>
      </c>
      <c r="R106" s="30">
        <v>0.5166666666666667</v>
      </c>
    </row>
    <row r="107" spans="1:14" ht="114.75">
      <c r="A107" s="194" t="s">
        <v>86</v>
      </c>
      <c r="B107" s="195" t="s">
        <v>47</v>
      </c>
      <c r="C107" s="196" t="s">
        <v>55</v>
      </c>
      <c r="D107" s="197">
        <f>7.45*2.97</f>
        <v>22.126500000000004</v>
      </c>
      <c r="E107" s="198" t="s">
        <v>24</v>
      </c>
      <c r="F107" s="396">
        <v>0</v>
      </c>
      <c r="G107" s="359">
        <f t="shared" si="1"/>
        <v>0</v>
      </c>
      <c r="H107" s="199">
        <v>0.63</v>
      </c>
      <c r="I107" s="199">
        <v>8.4</v>
      </c>
      <c r="J107" s="199">
        <v>10.85</v>
      </c>
      <c r="K107" s="199">
        <v>3</v>
      </c>
      <c r="L107" s="199">
        <v>91.18</v>
      </c>
      <c r="M107" s="199">
        <v>42</v>
      </c>
      <c r="N107" s="200">
        <v>30</v>
      </c>
    </row>
    <row r="108" spans="1:15" ht="114.75">
      <c r="A108" s="194" t="s">
        <v>86</v>
      </c>
      <c r="B108" s="195" t="s">
        <v>47</v>
      </c>
      <c r="C108" s="196" t="s">
        <v>58</v>
      </c>
      <c r="D108" s="197">
        <f>5.3*2.97</f>
        <v>15.741</v>
      </c>
      <c r="E108" s="198" t="s">
        <v>24</v>
      </c>
      <c r="F108" s="396">
        <v>0</v>
      </c>
      <c r="G108" s="359">
        <f t="shared" si="1"/>
        <v>0</v>
      </c>
      <c r="H108" s="199"/>
      <c r="I108" s="199"/>
      <c r="J108" s="199"/>
      <c r="K108" s="199"/>
      <c r="L108" s="199"/>
      <c r="M108" s="199"/>
      <c r="N108" s="200"/>
      <c r="O108" s="10" t="s">
        <v>64</v>
      </c>
    </row>
    <row r="109" spans="1:14" ht="114.75">
      <c r="A109" s="194" t="s">
        <v>86</v>
      </c>
      <c r="B109" s="195" t="s">
        <v>47</v>
      </c>
      <c r="C109" s="196" t="s">
        <v>87</v>
      </c>
      <c r="D109" s="197">
        <f>2.453*2.97</f>
        <v>7.28541</v>
      </c>
      <c r="E109" s="198" t="s">
        <v>24</v>
      </c>
      <c r="F109" s="396">
        <v>0</v>
      </c>
      <c r="G109" s="359">
        <f t="shared" si="1"/>
        <v>0</v>
      </c>
      <c r="H109" s="199"/>
      <c r="I109" s="199"/>
      <c r="J109" s="199"/>
      <c r="K109" s="199"/>
      <c r="L109" s="199"/>
      <c r="M109" s="199"/>
      <c r="N109" s="200"/>
    </row>
    <row r="110" spans="1:14" ht="114.75">
      <c r="A110" s="194" t="s">
        <v>86</v>
      </c>
      <c r="B110" s="195" t="s">
        <v>47</v>
      </c>
      <c r="C110" s="196" t="s">
        <v>87</v>
      </c>
      <c r="D110" s="197">
        <f>2.02*2.97</f>
        <v>5.9994000000000005</v>
      </c>
      <c r="E110" s="198" t="s">
        <v>24</v>
      </c>
      <c r="F110" s="396">
        <v>0</v>
      </c>
      <c r="G110" s="359">
        <f t="shared" si="1"/>
        <v>0</v>
      </c>
      <c r="H110" s="199"/>
      <c r="I110" s="199"/>
      <c r="J110" s="199"/>
      <c r="K110" s="199"/>
      <c r="L110" s="199"/>
      <c r="M110" s="199"/>
      <c r="N110" s="200"/>
    </row>
    <row r="111" spans="1:14" ht="25.5">
      <c r="A111" s="194" t="s">
        <v>86</v>
      </c>
      <c r="B111" s="201"/>
      <c r="C111" s="202" t="s">
        <v>30</v>
      </c>
      <c r="D111" s="197">
        <v>1</v>
      </c>
      <c r="E111" s="198" t="s">
        <v>19</v>
      </c>
      <c r="F111" s="396">
        <v>0</v>
      </c>
      <c r="G111" s="359">
        <f t="shared" si="1"/>
        <v>0</v>
      </c>
      <c r="H111" s="199"/>
      <c r="I111" s="199"/>
      <c r="J111" s="199"/>
      <c r="K111" s="199"/>
      <c r="L111" s="199"/>
      <c r="M111" s="199"/>
      <c r="N111" s="200"/>
    </row>
    <row r="112" spans="1:14" ht="25.5">
      <c r="A112" s="194" t="s">
        <v>86</v>
      </c>
      <c r="B112" s="201"/>
      <c r="C112" s="202" t="s">
        <v>31</v>
      </c>
      <c r="D112" s="197">
        <v>4.7</v>
      </c>
      <c r="E112" s="198" t="s">
        <v>28</v>
      </c>
      <c r="F112" s="396">
        <v>0</v>
      </c>
      <c r="G112" s="359">
        <f t="shared" si="1"/>
        <v>0</v>
      </c>
      <c r="H112" s="199"/>
      <c r="I112" s="199"/>
      <c r="J112" s="199"/>
      <c r="K112" s="199"/>
      <c r="L112" s="199"/>
      <c r="M112" s="199"/>
      <c r="N112" s="200"/>
    </row>
    <row r="113" spans="1:14" ht="25.5">
      <c r="A113" s="194" t="s">
        <v>86</v>
      </c>
      <c r="B113" s="201"/>
      <c r="C113" s="202" t="s">
        <v>34</v>
      </c>
      <c r="D113" s="197">
        <v>1</v>
      </c>
      <c r="E113" s="198" t="s">
        <v>19</v>
      </c>
      <c r="F113" s="396">
        <v>0</v>
      </c>
      <c r="G113" s="359">
        <f t="shared" si="1"/>
        <v>0</v>
      </c>
      <c r="H113" s="199"/>
      <c r="I113" s="199"/>
      <c r="J113" s="199"/>
      <c r="K113" s="199"/>
      <c r="L113" s="199"/>
      <c r="M113" s="199"/>
      <c r="N113" s="200"/>
    </row>
    <row r="114" spans="1:14" ht="38.25">
      <c r="A114" s="194" t="s">
        <v>86</v>
      </c>
      <c r="B114" s="201"/>
      <c r="C114" s="202" t="s">
        <v>67</v>
      </c>
      <c r="D114" s="197">
        <v>2.5</v>
      </c>
      <c r="E114" s="198" t="s">
        <v>19</v>
      </c>
      <c r="F114" s="396">
        <v>0</v>
      </c>
      <c r="G114" s="359">
        <f t="shared" si="1"/>
        <v>0</v>
      </c>
      <c r="H114" s="199"/>
      <c r="I114" s="199"/>
      <c r="J114" s="199"/>
      <c r="K114" s="199"/>
      <c r="L114" s="199"/>
      <c r="M114" s="199"/>
      <c r="N114" s="200"/>
    </row>
    <row r="115" spans="1:14" ht="51.75" thickBot="1">
      <c r="A115" s="203" t="s">
        <v>86</v>
      </c>
      <c r="B115" s="204"/>
      <c r="C115" s="205" t="s">
        <v>29</v>
      </c>
      <c r="D115" s="206">
        <f>5.3+7.45+2.02+2.45</f>
        <v>17.22</v>
      </c>
      <c r="E115" s="207" t="s">
        <v>28</v>
      </c>
      <c r="F115" s="397">
        <v>0</v>
      </c>
      <c r="G115" s="360">
        <f t="shared" si="1"/>
        <v>0</v>
      </c>
      <c r="H115" s="208"/>
      <c r="I115" s="208"/>
      <c r="J115" s="208"/>
      <c r="K115" s="208"/>
      <c r="L115" s="208"/>
      <c r="M115" s="208"/>
      <c r="N115" s="209"/>
    </row>
    <row r="116" spans="1:18" ht="114.75">
      <c r="A116" s="68" t="s">
        <v>88</v>
      </c>
      <c r="B116" s="115" t="s">
        <v>47</v>
      </c>
      <c r="C116" s="116" t="s">
        <v>65</v>
      </c>
      <c r="D116" s="117">
        <f>2.02*2.97</f>
        <v>5.9994000000000005</v>
      </c>
      <c r="E116" s="118" t="s">
        <v>24</v>
      </c>
      <c r="F116" s="385">
        <v>0</v>
      </c>
      <c r="G116" s="348">
        <f t="shared" si="1"/>
        <v>0</v>
      </c>
      <c r="H116" s="119">
        <v>0.69</v>
      </c>
      <c r="I116" s="119">
        <v>11.4</v>
      </c>
      <c r="J116" s="119">
        <v>10.85</v>
      </c>
      <c r="K116" s="119">
        <v>3</v>
      </c>
      <c r="L116" s="119">
        <v>123.75</v>
      </c>
      <c r="M116" s="119">
        <v>70</v>
      </c>
      <c r="N116" s="120">
        <v>53</v>
      </c>
      <c r="O116" s="10" t="s">
        <v>89</v>
      </c>
      <c r="P116" s="12" t="s">
        <v>20</v>
      </c>
      <c r="Q116" s="29">
        <v>42113</v>
      </c>
      <c r="R116" s="30">
        <v>0.5756944444444444</v>
      </c>
    </row>
    <row r="117" spans="1:16" ht="114.75">
      <c r="A117" s="75" t="s">
        <v>90</v>
      </c>
      <c r="B117" s="128" t="s">
        <v>47</v>
      </c>
      <c r="C117" s="131" t="s">
        <v>81</v>
      </c>
      <c r="D117" s="124">
        <f>2.45*2.97</f>
        <v>7.276500000000001</v>
      </c>
      <c r="E117" s="125" t="s">
        <v>24</v>
      </c>
      <c r="F117" s="386">
        <v>0</v>
      </c>
      <c r="G117" s="349">
        <f t="shared" si="1"/>
        <v>0</v>
      </c>
      <c r="H117" s="129"/>
      <c r="I117" s="129"/>
      <c r="J117" s="129"/>
      <c r="K117" s="129"/>
      <c r="L117" s="129"/>
      <c r="M117" s="129"/>
      <c r="N117" s="130"/>
      <c r="O117" s="10" t="s">
        <v>91</v>
      </c>
      <c r="P117" s="12"/>
    </row>
    <row r="118" spans="1:16" ht="114.75">
      <c r="A118" s="75" t="s">
        <v>90</v>
      </c>
      <c r="B118" s="128" t="s">
        <v>47</v>
      </c>
      <c r="C118" s="131" t="s">
        <v>55</v>
      </c>
      <c r="D118" s="124">
        <f>6.48*2.97</f>
        <v>19.245600000000003</v>
      </c>
      <c r="E118" s="125" t="s">
        <v>24</v>
      </c>
      <c r="F118" s="386">
        <v>0</v>
      </c>
      <c r="G118" s="349">
        <f t="shared" si="1"/>
        <v>0</v>
      </c>
      <c r="H118" s="129"/>
      <c r="I118" s="129"/>
      <c r="J118" s="129"/>
      <c r="K118" s="129"/>
      <c r="L118" s="129"/>
      <c r="M118" s="129"/>
      <c r="N118" s="130"/>
      <c r="O118" s="101"/>
      <c r="P118" s="12"/>
    </row>
    <row r="119" spans="1:16" ht="25.5">
      <c r="A119" s="75" t="s">
        <v>90</v>
      </c>
      <c r="B119" s="257"/>
      <c r="C119" s="123" t="s">
        <v>30</v>
      </c>
      <c r="D119" s="124">
        <v>2</v>
      </c>
      <c r="E119" s="125" t="s">
        <v>19</v>
      </c>
      <c r="F119" s="386">
        <v>0</v>
      </c>
      <c r="G119" s="349">
        <f t="shared" si="1"/>
        <v>0</v>
      </c>
      <c r="H119" s="129"/>
      <c r="I119" s="129"/>
      <c r="J119" s="129"/>
      <c r="K119" s="129"/>
      <c r="L119" s="129"/>
      <c r="M119" s="129"/>
      <c r="N119" s="130"/>
      <c r="O119" s="101"/>
      <c r="P119" s="12"/>
    </row>
    <row r="120" spans="1:16" ht="25.5">
      <c r="A120" s="75" t="s">
        <v>90</v>
      </c>
      <c r="B120" s="257"/>
      <c r="C120" s="123" t="s">
        <v>31</v>
      </c>
      <c r="D120" s="124">
        <v>4.5</v>
      </c>
      <c r="E120" s="125" t="s">
        <v>28</v>
      </c>
      <c r="F120" s="386">
        <v>0</v>
      </c>
      <c r="G120" s="349">
        <f t="shared" si="1"/>
        <v>0</v>
      </c>
      <c r="H120" s="129"/>
      <c r="I120" s="129"/>
      <c r="J120" s="129"/>
      <c r="K120" s="129"/>
      <c r="L120" s="129"/>
      <c r="M120" s="129"/>
      <c r="N120" s="130"/>
      <c r="O120" s="101"/>
      <c r="P120" s="12"/>
    </row>
    <row r="121" spans="1:16" ht="25.5">
      <c r="A121" s="75" t="s">
        <v>90</v>
      </c>
      <c r="B121" s="257"/>
      <c r="C121" s="123" t="s">
        <v>34</v>
      </c>
      <c r="D121" s="124">
        <v>1</v>
      </c>
      <c r="E121" s="125" t="s">
        <v>19</v>
      </c>
      <c r="F121" s="386">
        <v>0</v>
      </c>
      <c r="G121" s="349">
        <f t="shared" si="1"/>
        <v>0</v>
      </c>
      <c r="H121" s="129"/>
      <c r="I121" s="129"/>
      <c r="J121" s="129"/>
      <c r="K121" s="129"/>
      <c r="L121" s="129"/>
      <c r="M121" s="129"/>
      <c r="N121" s="130"/>
      <c r="O121" s="101"/>
      <c r="P121" s="12"/>
    </row>
    <row r="122" spans="1:16" ht="38.25">
      <c r="A122" s="75" t="s">
        <v>90</v>
      </c>
      <c r="B122" s="257"/>
      <c r="C122" s="123" t="s">
        <v>67</v>
      </c>
      <c r="D122" s="124">
        <v>0</v>
      </c>
      <c r="E122" s="125" t="s">
        <v>19</v>
      </c>
      <c r="F122" s="386">
        <v>0</v>
      </c>
      <c r="G122" s="349">
        <f t="shared" si="1"/>
        <v>0</v>
      </c>
      <c r="H122" s="129"/>
      <c r="I122" s="129"/>
      <c r="J122" s="129"/>
      <c r="K122" s="129"/>
      <c r="L122" s="129"/>
      <c r="M122" s="129"/>
      <c r="N122" s="130"/>
      <c r="O122" s="101"/>
      <c r="P122" s="12"/>
    </row>
    <row r="123" spans="1:16" ht="51">
      <c r="A123" s="75" t="s">
        <v>90</v>
      </c>
      <c r="B123" s="257"/>
      <c r="C123" s="123" t="s">
        <v>29</v>
      </c>
      <c r="D123" s="124">
        <f>2.02+2.45+2.97</f>
        <v>7.440000000000001</v>
      </c>
      <c r="E123" s="125" t="s">
        <v>28</v>
      </c>
      <c r="F123" s="386">
        <v>0</v>
      </c>
      <c r="G123" s="349">
        <f t="shared" si="1"/>
        <v>0</v>
      </c>
      <c r="H123" s="129"/>
      <c r="I123" s="129"/>
      <c r="J123" s="129"/>
      <c r="K123" s="129"/>
      <c r="L123" s="129"/>
      <c r="M123" s="129"/>
      <c r="N123" s="130"/>
      <c r="O123" s="101"/>
      <c r="P123" s="12"/>
    </row>
    <row r="124" spans="1:16" ht="90" thickBot="1">
      <c r="A124" s="409" t="s">
        <v>90</v>
      </c>
      <c r="B124" s="133" t="s">
        <v>62</v>
      </c>
      <c r="C124" s="134" t="s">
        <v>63</v>
      </c>
      <c r="D124" s="135">
        <v>16</v>
      </c>
      <c r="E124" s="136" t="s">
        <v>19</v>
      </c>
      <c r="F124" s="387">
        <v>0</v>
      </c>
      <c r="G124" s="350">
        <f t="shared" si="1"/>
        <v>0</v>
      </c>
      <c r="H124" s="137"/>
      <c r="I124" s="137"/>
      <c r="J124" s="137"/>
      <c r="K124" s="137"/>
      <c r="L124" s="137"/>
      <c r="M124" s="137"/>
      <c r="N124" s="138"/>
      <c r="O124" s="101"/>
      <c r="P124" s="12"/>
    </row>
    <row r="125" spans="1:18" ht="89.25">
      <c r="A125" s="414" t="s">
        <v>92</v>
      </c>
      <c r="B125" s="415" t="s">
        <v>17</v>
      </c>
      <c r="C125" s="416" t="s">
        <v>69</v>
      </c>
      <c r="D125" s="417">
        <v>4</v>
      </c>
      <c r="E125" s="418" t="s">
        <v>19</v>
      </c>
      <c r="F125" s="419">
        <v>0</v>
      </c>
      <c r="G125" s="420">
        <f t="shared" si="1"/>
        <v>0</v>
      </c>
      <c r="H125" s="421">
        <v>0.54</v>
      </c>
      <c r="I125" s="421">
        <v>8.15</v>
      </c>
      <c r="J125" s="421">
        <v>6.35</v>
      </c>
      <c r="K125" s="421">
        <v>3</v>
      </c>
      <c r="L125" s="421">
        <v>51.75</v>
      </c>
      <c r="M125" s="421">
        <v>32</v>
      </c>
      <c r="N125" s="422">
        <v>16</v>
      </c>
      <c r="O125" s="10" t="s">
        <v>93</v>
      </c>
      <c r="P125" s="12" t="s">
        <v>20</v>
      </c>
      <c r="Q125" s="29">
        <v>42113</v>
      </c>
      <c r="R125" s="30">
        <v>0.6944444444444445</v>
      </c>
    </row>
    <row r="126" spans="1:16" ht="89.25">
      <c r="A126" s="412" t="s">
        <v>92</v>
      </c>
      <c r="B126" s="423" t="s">
        <v>17</v>
      </c>
      <c r="C126" s="424" t="s">
        <v>71</v>
      </c>
      <c r="D126" s="425">
        <v>4</v>
      </c>
      <c r="E126" s="426" t="s">
        <v>19</v>
      </c>
      <c r="F126" s="427">
        <v>0</v>
      </c>
      <c r="G126" s="428">
        <f t="shared" si="1"/>
        <v>0</v>
      </c>
      <c r="H126" s="429"/>
      <c r="I126" s="429"/>
      <c r="J126" s="429"/>
      <c r="K126" s="429"/>
      <c r="L126" s="429"/>
      <c r="M126" s="429"/>
      <c r="N126" s="430"/>
      <c r="P126" s="12"/>
    </row>
    <row r="127" spans="1:16" ht="114.75">
      <c r="A127" s="412" t="s">
        <v>92</v>
      </c>
      <c r="B127" s="423" t="s">
        <v>47</v>
      </c>
      <c r="C127" s="424" t="s">
        <v>55</v>
      </c>
      <c r="D127" s="431">
        <f>4.1*2.28</f>
        <v>9.347999999999999</v>
      </c>
      <c r="E127" s="426" t="s">
        <v>24</v>
      </c>
      <c r="F127" s="427">
        <v>0</v>
      </c>
      <c r="G127" s="428">
        <f t="shared" si="1"/>
        <v>0</v>
      </c>
      <c r="H127" s="429"/>
      <c r="I127" s="429"/>
      <c r="J127" s="429"/>
      <c r="K127" s="429"/>
      <c r="L127" s="429"/>
      <c r="M127" s="429"/>
      <c r="N127" s="430"/>
      <c r="P127" s="12"/>
    </row>
    <row r="128" spans="1:16" ht="25.5">
      <c r="A128" s="412" t="s">
        <v>92</v>
      </c>
      <c r="B128" s="432"/>
      <c r="C128" s="433" t="s">
        <v>31</v>
      </c>
      <c r="D128" s="425">
        <v>1</v>
      </c>
      <c r="E128" s="426" t="s">
        <v>28</v>
      </c>
      <c r="F128" s="427">
        <v>0</v>
      </c>
      <c r="G128" s="428">
        <f t="shared" si="1"/>
        <v>0</v>
      </c>
      <c r="H128" s="429"/>
      <c r="I128" s="429"/>
      <c r="J128" s="429"/>
      <c r="K128" s="429"/>
      <c r="L128" s="429"/>
      <c r="M128" s="429"/>
      <c r="N128" s="430"/>
      <c r="O128" s="101"/>
      <c r="P128" s="12"/>
    </row>
    <row r="129" spans="1:16" ht="25.5">
      <c r="A129" s="412" t="s">
        <v>92</v>
      </c>
      <c r="B129" s="432"/>
      <c r="C129" s="433" t="s">
        <v>30</v>
      </c>
      <c r="D129" s="425">
        <v>1</v>
      </c>
      <c r="E129" s="426" t="s">
        <v>19</v>
      </c>
      <c r="F129" s="427">
        <v>0</v>
      </c>
      <c r="G129" s="428">
        <f t="shared" si="1"/>
        <v>0</v>
      </c>
      <c r="H129" s="429"/>
      <c r="I129" s="429"/>
      <c r="J129" s="429"/>
      <c r="K129" s="429"/>
      <c r="L129" s="429"/>
      <c r="M129" s="429"/>
      <c r="N129" s="430"/>
      <c r="O129" s="101"/>
      <c r="P129" s="12"/>
    </row>
    <row r="130" spans="1:16" ht="38.25">
      <c r="A130" s="412" t="s">
        <v>92</v>
      </c>
      <c r="B130" s="432"/>
      <c r="C130" s="433" t="s">
        <v>67</v>
      </c>
      <c r="D130" s="425">
        <v>2</v>
      </c>
      <c r="E130" s="426" t="s">
        <v>19</v>
      </c>
      <c r="F130" s="427">
        <v>0</v>
      </c>
      <c r="G130" s="428">
        <f t="shared" si="1"/>
        <v>0</v>
      </c>
      <c r="H130" s="429"/>
      <c r="I130" s="429"/>
      <c r="J130" s="429"/>
      <c r="K130" s="429"/>
      <c r="L130" s="429"/>
      <c r="M130" s="429"/>
      <c r="N130" s="430"/>
      <c r="O130" s="101"/>
      <c r="P130" s="12"/>
    </row>
    <row r="131" spans="1:16" ht="51.75" thickBot="1">
      <c r="A131" s="434" t="s">
        <v>92</v>
      </c>
      <c r="B131" s="435"/>
      <c r="C131" s="436" t="s">
        <v>29</v>
      </c>
      <c r="D131" s="437">
        <f>3.5+6.29</f>
        <v>9.79</v>
      </c>
      <c r="E131" s="438" t="s">
        <v>28</v>
      </c>
      <c r="F131" s="439">
        <v>0</v>
      </c>
      <c r="G131" s="440">
        <f aca="true" t="shared" si="2" ref="G131:G146">D131*F131</f>
        <v>0</v>
      </c>
      <c r="H131" s="441"/>
      <c r="I131" s="441"/>
      <c r="J131" s="441"/>
      <c r="K131" s="441"/>
      <c r="L131" s="441"/>
      <c r="M131" s="441"/>
      <c r="N131" s="442"/>
      <c r="O131" s="101"/>
      <c r="P131" s="12"/>
    </row>
    <row r="132" spans="1:18" ht="89.25">
      <c r="A132" s="411" t="s">
        <v>94</v>
      </c>
      <c r="B132" s="264" t="s">
        <v>17</v>
      </c>
      <c r="C132" s="265" t="s">
        <v>69</v>
      </c>
      <c r="D132" s="266">
        <v>4</v>
      </c>
      <c r="E132" s="267" t="s">
        <v>19</v>
      </c>
      <c r="F132" s="405">
        <v>0</v>
      </c>
      <c r="G132" s="368">
        <f t="shared" si="2"/>
        <v>0</v>
      </c>
      <c r="H132" s="268">
        <v>0.57</v>
      </c>
      <c r="I132" s="268">
        <v>8.215</v>
      </c>
      <c r="J132" s="268">
        <v>6.35</v>
      </c>
      <c r="K132" s="268">
        <v>3</v>
      </c>
      <c r="L132" s="268">
        <v>52.17</v>
      </c>
      <c r="M132" s="268">
        <v>32</v>
      </c>
      <c r="N132" s="269">
        <v>4</v>
      </c>
      <c r="O132" s="10" t="s">
        <v>93</v>
      </c>
      <c r="P132" s="12" t="s">
        <v>76</v>
      </c>
      <c r="Q132" s="29">
        <v>42113</v>
      </c>
      <c r="R132" s="30">
        <v>0.65625</v>
      </c>
    </row>
    <row r="133" spans="1:16" ht="89.25">
      <c r="A133" s="53" t="s">
        <v>95</v>
      </c>
      <c r="B133" s="242" t="s">
        <v>17</v>
      </c>
      <c r="C133" s="243" t="s">
        <v>71</v>
      </c>
      <c r="D133" s="244">
        <v>4</v>
      </c>
      <c r="E133" s="245" t="s">
        <v>19</v>
      </c>
      <c r="F133" s="402">
        <v>0</v>
      </c>
      <c r="G133" s="365">
        <f t="shared" si="2"/>
        <v>0</v>
      </c>
      <c r="H133" s="246"/>
      <c r="I133" s="246"/>
      <c r="J133" s="246"/>
      <c r="K133" s="246"/>
      <c r="L133" s="246"/>
      <c r="M133" s="246"/>
      <c r="N133" s="247"/>
      <c r="P133" s="12"/>
    </row>
    <row r="134" spans="1:16" ht="114.75">
      <c r="A134" s="53" t="s">
        <v>95</v>
      </c>
      <c r="B134" s="242" t="s">
        <v>47</v>
      </c>
      <c r="C134" s="243" t="s">
        <v>55</v>
      </c>
      <c r="D134" s="248">
        <f>4.1*2.28</f>
        <v>9.347999999999999</v>
      </c>
      <c r="E134" s="245" t="s">
        <v>24</v>
      </c>
      <c r="F134" s="402">
        <v>0</v>
      </c>
      <c r="G134" s="365">
        <f t="shared" si="2"/>
        <v>0</v>
      </c>
      <c r="H134" s="246"/>
      <c r="I134" s="246"/>
      <c r="J134" s="246"/>
      <c r="K134" s="246"/>
      <c r="L134" s="246"/>
      <c r="M134" s="246"/>
      <c r="N134" s="247"/>
      <c r="P134" s="12"/>
    </row>
    <row r="135" spans="1:16" ht="114.75">
      <c r="A135" s="53" t="s">
        <v>95</v>
      </c>
      <c r="B135" s="242" t="s">
        <v>47</v>
      </c>
      <c r="C135" s="243" t="s">
        <v>58</v>
      </c>
      <c r="D135" s="244">
        <f>5.1*2.97</f>
        <v>15.147</v>
      </c>
      <c r="E135" s="245" t="s">
        <v>24</v>
      </c>
      <c r="F135" s="402">
        <v>0</v>
      </c>
      <c r="G135" s="365">
        <f t="shared" si="2"/>
        <v>0</v>
      </c>
      <c r="H135" s="246"/>
      <c r="I135" s="246"/>
      <c r="J135" s="246"/>
      <c r="K135" s="246"/>
      <c r="L135" s="246"/>
      <c r="M135" s="246"/>
      <c r="N135" s="247"/>
      <c r="O135" s="101"/>
      <c r="P135" s="12"/>
    </row>
    <row r="136" spans="1:16" ht="25.5">
      <c r="A136" s="53" t="s">
        <v>95</v>
      </c>
      <c r="B136" s="249"/>
      <c r="C136" s="250" t="s">
        <v>31</v>
      </c>
      <c r="D136" s="244">
        <f>3.5+1</f>
        <v>4.5</v>
      </c>
      <c r="E136" s="245" t="s">
        <v>28</v>
      </c>
      <c r="F136" s="402">
        <v>0</v>
      </c>
      <c r="G136" s="365">
        <f t="shared" si="2"/>
        <v>0</v>
      </c>
      <c r="H136" s="246"/>
      <c r="I136" s="246"/>
      <c r="J136" s="246"/>
      <c r="K136" s="246"/>
      <c r="L136" s="246"/>
      <c r="M136" s="246"/>
      <c r="N136" s="247"/>
      <c r="O136" s="101"/>
      <c r="P136" s="12"/>
    </row>
    <row r="137" spans="1:16" ht="25.5">
      <c r="A137" s="53" t="s">
        <v>95</v>
      </c>
      <c r="B137" s="249"/>
      <c r="C137" s="250" t="s">
        <v>30</v>
      </c>
      <c r="D137" s="244">
        <v>3</v>
      </c>
      <c r="E137" s="245" t="s">
        <v>19</v>
      </c>
      <c r="F137" s="402">
        <v>0</v>
      </c>
      <c r="G137" s="365">
        <f t="shared" si="2"/>
        <v>0</v>
      </c>
      <c r="H137" s="246"/>
      <c r="I137" s="246"/>
      <c r="J137" s="246"/>
      <c r="K137" s="246"/>
      <c r="L137" s="246"/>
      <c r="M137" s="246"/>
      <c r="N137" s="247"/>
      <c r="O137" s="101"/>
      <c r="P137" s="12"/>
    </row>
    <row r="138" spans="1:16" ht="25.5">
      <c r="A138" s="53" t="s">
        <v>95</v>
      </c>
      <c r="B138" s="270"/>
      <c r="C138" s="250" t="s">
        <v>34</v>
      </c>
      <c r="D138" s="244">
        <v>1</v>
      </c>
      <c r="E138" s="245" t="s">
        <v>19</v>
      </c>
      <c r="F138" s="402">
        <v>0</v>
      </c>
      <c r="G138" s="365">
        <f t="shared" si="2"/>
        <v>0</v>
      </c>
      <c r="H138" s="271"/>
      <c r="I138" s="271"/>
      <c r="J138" s="271"/>
      <c r="K138" s="271"/>
      <c r="L138" s="271"/>
      <c r="M138" s="271"/>
      <c r="N138" s="272"/>
      <c r="O138" s="101"/>
      <c r="P138" s="12"/>
    </row>
    <row r="139" spans="1:16" ht="51.75" thickBot="1">
      <c r="A139" s="287" t="s">
        <v>95</v>
      </c>
      <c r="B139" s="251"/>
      <c r="C139" s="252" t="s">
        <v>29</v>
      </c>
      <c r="D139" s="253">
        <f>3.5+6.29</f>
        <v>9.79</v>
      </c>
      <c r="E139" s="254" t="s">
        <v>28</v>
      </c>
      <c r="F139" s="403">
        <v>0</v>
      </c>
      <c r="G139" s="366">
        <f t="shared" si="2"/>
        <v>0</v>
      </c>
      <c r="H139" s="255"/>
      <c r="I139" s="255"/>
      <c r="J139" s="255"/>
      <c r="K139" s="255"/>
      <c r="L139" s="255"/>
      <c r="M139" s="255"/>
      <c r="N139" s="256"/>
      <c r="O139" s="101"/>
      <c r="P139" s="12"/>
    </row>
    <row r="140" spans="1:18" ht="89.25">
      <c r="A140" s="410" t="s">
        <v>97</v>
      </c>
      <c r="B140" s="273" t="s">
        <v>17</v>
      </c>
      <c r="C140" s="274" t="s">
        <v>69</v>
      </c>
      <c r="D140" s="275">
        <v>4</v>
      </c>
      <c r="E140" s="276" t="s">
        <v>19</v>
      </c>
      <c r="F140" s="406">
        <v>0</v>
      </c>
      <c r="G140" s="369">
        <f t="shared" si="2"/>
        <v>0</v>
      </c>
      <c r="H140" s="277">
        <v>0.54</v>
      </c>
      <c r="I140" s="277">
        <v>8.235</v>
      </c>
      <c r="J140" s="277">
        <v>6.35</v>
      </c>
      <c r="K140" s="277">
        <v>3</v>
      </c>
      <c r="L140" s="277">
        <v>52.29</v>
      </c>
      <c r="M140" s="277">
        <v>32</v>
      </c>
      <c r="N140" s="278">
        <v>16</v>
      </c>
      <c r="O140" s="10" t="s">
        <v>96</v>
      </c>
      <c r="P140" s="12" t="s">
        <v>20</v>
      </c>
      <c r="Q140" s="29">
        <v>42113</v>
      </c>
      <c r="R140" s="30">
        <v>0.6291666666666667</v>
      </c>
    </row>
    <row r="141" spans="1:16" ht="89.25">
      <c r="A141" s="39" t="s">
        <v>97</v>
      </c>
      <c r="B141" s="218" t="s">
        <v>17</v>
      </c>
      <c r="C141" s="219" t="s">
        <v>71</v>
      </c>
      <c r="D141" s="220">
        <v>4</v>
      </c>
      <c r="E141" s="221" t="s">
        <v>19</v>
      </c>
      <c r="F141" s="399">
        <v>0</v>
      </c>
      <c r="G141" s="362">
        <f t="shared" si="2"/>
        <v>0</v>
      </c>
      <c r="H141" s="222"/>
      <c r="I141" s="222"/>
      <c r="J141" s="222"/>
      <c r="K141" s="222"/>
      <c r="L141" s="222"/>
      <c r="M141" s="222"/>
      <c r="N141" s="223"/>
      <c r="P141" s="12"/>
    </row>
    <row r="142" spans="1:16" ht="114.75">
      <c r="A142" s="39" t="s">
        <v>97</v>
      </c>
      <c r="B142" s="218" t="s">
        <v>47</v>
      </c>
      <c r="C142" s="219" t="s">
        <v>55</v>
      </c>
      <c r="D142" s="224">
        <f>4.1*2.28</f>
        <v>9.347999999999999</v>
      </c>
      <c r="E142" s="221" t="s">
        <v>24</v>
      </c>
      <c r="F142" s="399">
        <v>0</v>
      </c>
      <c r="G142" s="362">
        <f t="shared" si="2"/>
        <v>0</v>
      </c>
      <c r="H142" s="222"/>
      <c r="I142" s="222"/>
      <c r="J142" s="222"/>
      <c r="K142" s="222"/>
      <c r="L142" s="222"/>
      <c r="M142" s="222"/>
      <c r="N142" s="223"/>
      <c r="O142" s="101"/>
      <c r="P142" s="12"/>
    </row>
    <row r="143" spans="1:16" ht="114.75">
      <c r="A143" s="39" t="s">
        <v>97</v>
      </c>
      <c r="B143" s="218" t="s">
        <v>47</v>
      </c>
      <c r="C143" s="219" t="s">
        <v>58</v>
      </c>
      <c r="D143" s="220">
        <f>5.1*2.97</f>
        <v>15.147</v>
      </c>
      <c r="E143" s="221" t="s">
        <v>24</v>
      </c>
      <c r="F143" s="399">
        <v>0</v>
      </c>
      <c r="G143" s="362">
        <f t="shared" si="2"/>
        <v>0</v>
      </c>
      <c r="H143" s="222"/>
      <c r="I143" s="222"/>
      <c r="J143" s="222"/>
      <c r="K143" s="222"/>
      <c r="L143" s="222"/>
      <c r="M143" s="222"/>
      <c r="N143" s="223"/>
      <c r="O143" s="101"/>
      <c r="P143" s="12"/>
    </row>
    <row r="144" spans="1:16" ht="25.5">
      <c r="A144" s="39" t="s">
        <v>97</v>
      </c>
      <c r="B144" s="225"/>
      <c r="C144" s="226" t="s">
        <v>31</v>
      </c>
      <c r="D144" s="220">
        <v>3</v>
      </c>
      <c r="E144" s="221" t="s">
        <v>28</v>
      </c>
      <c r="F144" s="399">
        <v>0</v>
      </c>
      <c r="G144" s="362">
        <f t="shared" si="2"/>
        <v>0</v>
      </c>
      <c r="H144" s="222"/>
      <c r="I144" s="222"/>
      <c r="J144" s="222"/>
      <c r="K144" s="222"/>
      <c r="L144" s="222"/>
      <c r="M144" s="222"/>
      <c r="N144" s="223"/>
      <c r="O144" s="101"/>
      <c r="P144" s="12"/>
    </row>
    <row r="145" spans="1:16" ht="55.5" customHeight="1">
      <c r="A145" s="39" t="s">
        <v>97</v>
      </c>
      <c r="B145" s="225"/>
      <c r="C145" s="226" t="s">
        <v>67</v>
      </c>
      <c r="D145" s="220">
        <v>2</v>
      </c>
      <c r="E145" s="221" t="s">
        <v>19</v>
      </c>
      <c r="F145" s="399">
        <v>0</v>
      </c>
      <c r="G145" s="362">
        <f t="shared" si="2"/>
        <v>0</v>
      </c>
      <c r="H145" s="222"/>
      <c r="I145" s="222"/>
      <c r="J145" s="222"/>
      <c r="K145" s="222"/>
      <c r="L145" s="222"/>
      <c r="M145" s="222"/>
      <c r="N145" s="223"/>
      <c r="O145" s="446" t="s">
        <v>98</v>
      </c>
      <c r="P145" s="447"/>
    </row>
    <row r="146" spans="1:16" ht="51.75" thickBot="1">
      <c r="A146" s="39" t="s">
        <v>97</v>
      </c>
      <c r="B146" s="279"/>
      <c r="C146" s="280" t="s">
        <v>29</v>
      </c>
      <c r="D146" s="281">
        <f>4.1+4</f>
        <v>8.1</v>
      </c>
      <c r="E146" s="282" t="s">
        <v>28</v>
      </c>
      <c r="F146" s="407">
        <v>0</v>
      </c>
      <c r="G146" s="370">
        <f t="shared" si="2"/>
        <v>0</v>
      </c>
      <c r="H146" s="283"/>
      <c r="I146" s="283"/>
      <c r="J146" s="283"/>
      <c r="K146" s="283"/>
      <c r="L146" s="283"/>
      <c r="M146" s="283"/>
      <c r="N146" s="284"/>
      <c r="O146" s="101"/>
      <c r="P146" s="12"/>
    </row>
    <row r="147" spans="1:18" ht="89.25">
      <c r="A147" s="46" t="s">
        <v>99</v>
      </c>
      <c r="B147" s="47" t="s">
        <v>17</v>
      </c>
      <c r="C147" s="48" t="s">
        <v>100</v>
      </c>
      <c r="D147" s="49">
        <v>4</v>
      </c>
      <c r="E147" s="50" t="s">
        <v>19</v>
      </c>
      <c r="F147" s="377">
        <v>0</v>
      </c>
      <c r="G147" s="340">
        <f>D147*F147</f>
        <v>0</v>
      </c>
      <c r="H147" s="51">
        <v>0.46</v>
      </c>
      <c r="I147" s="51">
        <v>6.35</v>
      </c>
      <c r="J147" s="51">
        <v>5.15</v>
      </c>
      <c r="K147" s="51">
        <v>3</v>
      </c>
      <c r="L147" s="51">
        <v>32.7</v>
      </c>
      <c r="M147" s="51">
        <v>25</v>
      </c>
      <c r="N147" s="52">
        <v>13</v>
      </c>
      <c r="O147" s="101" t="s">
        <v>101</v>
      </c>
      <c r="P147" s="285" t="s">
        <v>76</v>
      </c>
      <c r="Q147" s="29">
        <v>42111</v>
      </c>
      <c r="R147" s="30">
        <v>0.576388888888889</v>
      </c>
    </row>
    <row r="148" spans="1:18" ht="129" customHeight="1">
      <c r="A148" s="53" t="s">
        <v>99</v>
      </c>
      <c r="B148" s="54" t="s">
        <v>47</v>
      </c>
      <c r="C148" s="55" t="s">
        <v>58</v>
      </c>
      <c r="D148" s="56">
        <f>5.1*2.97</f>
        <v>15.147</v>
      </c>
      <c r="E148" s="57" t="s">
        <v>24</v>
      </c>
      <c r="F148" s="378">
        <v>0</v>
      </c>
      <c r="G148" s="341">
        <f>D148*F148</f>
        <v>0</v>
      </c>
      <c r="H148" s="58"/>
      <c r="I148" s="58"/>
      <c r="J148" s="58"/>
      <c r="K148" s="58"/>
      <c r="L148" s="58"/>
      <c r="M148" s="58"/>
      <c r="N148" s="59"/>
      <c r="O148" s="101"/>
      <c r="P148" s="285"/>
      <c r="Q148" s="29"/>
      <c r="R148" s="30"/>
    </row>
    <row r="149" spans="1:18" ht="26.25">
      <c r="A149" s="53" t="s">
        <v>99</v>
      </c>
      <c r="B149" s="286"/>
      <c r="C149" s="60" t="s">
        <v>31</v>
      </c>
      <c r="D149" s="56">
        <v>6</v>
      </c>
      <c r="E149" s="57" t="s">
        <v>28</v>
      </c>
      <c r="F149" s="378">
        <v>0</v>
      </c>
      <c r="G149" s="341">
        <f>D149*F149</f>
        <v>0</v>
      </c>
      <c r="H149" s="58"/>
      <c r="I149" s="58"/>
      <c r="J149" s="58"/>
      <c r="K149" s="58"/>
      <c r="L149" s="58"/>
      <c r="M149" s="58"/>
      <c r="N149" s="59"/>
      <c r="O149" s="101"/>
      <c r="P149" s="285"/>
      <c r="Q149" s="29"/>
      <c r="R149" s="30"/>
    </row>
    <row r="150" spans="1:18" ht="26.25">
      <c r="A150" s="53" t="s">
        <v>99</v>
      </c>
      <c r="B150" s="286"/>
      <c r="C150" s="60" t="s">
        <v>30</v>
      </c>
      <c r="D150" s="56">
        <v>3</v>
      </c>
      <c r="E150" s="57" t="s">
        <v>19</v>
      </c>
      <c r="F150" s="378">
        <v>0</v>
      </c>
      <c r="G150" s="341">
        <f>D150*F150</f>
        <v>0</v>
      </c>
      <c r="H150" s="58"/>
      <c r="I150" s="58"/>
      <c r="J150" s="58"/>
      <c r="K150" s="58"/>
      <c r="L150" s="58"/>
      <c r="M150" s="58"/>
      <c r="N150" s="59"/>
      <c r="O150" s="101"/>
      <c r="P150" s="285"/>
      <c r="Q150" s="29"/>
      <c r="R150" s="30"/>
    </row>
    <row r="151" spans="1:18" ht="52.5" thickBot="1">
      <c r="A151" s="287" t="s">
        <v>99</v>
      </c>
      <c r="B151" s="288"/>
      <c r="C151" s="289" t="s">
        <v>29</v>
      </c>
      <c r="D151" s="290">
        <v>5.1</v>
      </c>
      <c r="E151" s="291" t="s">
        <v>28</v>
      </c>
      <c r="F151" s="408">
        <v>0</v>
      </c>
      <c r="G151" s="371">
        <f>D151*F151</f>
        <v>0</v>
      </c>
      <c r="H151" s="292"/>
      <c r="I151" s="292"/>
      <c r="J151" s="292"/>
      <c r="K151" s="292"/>
      <c r="L151" s="292"/>
      <c r="M151" s="292"/>
      <c r="N151" s="293"/>
      <c r="O151" s="101"/>
      <c r="P151" s="285"/>
      <c r="Q151" s="29"/>
      <c r="R151" s="30"/>
    </row>
    <row r="152" spans="1:16" ht="32.25" customHeight="1">
      <c r="A152" s="294"/>
      <c r="B152" s="295"/>
      <c r="C152" s="331" t="s">
        <v>102</v>
      </c>
      <c r="D152" s="332"/>
      <c r="E152" s="333"/>
      <c r="F152" s="448">
        <f>SUM(G3:G151)</f>
        <v>0</v>
      </c>
      <c r="G152" s="448"/>
      <c r="H152" s="299"/>
      <c r="I152" s="299"/>
      <c r="J152" s="299"/>
      <c r="K152" s="299"/>
      <c r="L152" s="299"/>
      <c r="M152" s="299"/>
      <c r="N152" s="299"/>
      <c r="O152" s="101"/>
      <c r="P152" s="12"/>
    </row>
    <row r="153" spans="1:16" ht="32.25" customHeight="1" thickBot="1">
      <c r="A153" s="294"/>
      <c r="B153" s="295"/>
      <c r="C153" s="307"/>
      <c r="D153" s="296"/>
      <c r="E153" s="297"/>
      <c r="F153" s="298"/>
      <c r="G153" s="298"/>
      <c r="H153" s="299"/>
      <c r="I153" s="299"/>
      <c r="J153" s="299"/>
      <c r="K153" s="299"/>
      <c r="L153" s="299"/>
      <c r="M153" s="299"/>
      <c r="N153" s="299"/>
      <c r="O153" s="101"/>
      <c r="P153" s="12"/>
    </row>
    <row r="154" spans="3:7" ht="15.75" thickBot="1">
      <c r="C154" s="322" t="s">
        <v>110</v>
      </c>
      <c r="D154" s="323"/>
      <c r="E154" s="324"/>
      <c r="F154" s="325"/>
      <c r="G154" s="326"/>
    </row>
    <row r="155" spans="1:16" ht="38.25" hidden="1">
      <c r="A155" s="300"/>
      <c r="B155" s="308"/>
      <c r="C155" s="317" t="s">
        <v>67</v>
      </c>
      <c r="D155" s="318">
        <v>1</v>
      </c>
      <c r="E155" s="319" t="s">
        <v>19</v>
      </c>
      <c r="F155" s="320">
        <v>4170</v>
      </c>
      <c r="G155" s="321">
        <f aca="true" t="shared" si="3" ref="G155:G161">D155*F155</f>
        <v>4170</v>
      </c>
      <c r="O155" s="101"/>
      <c r="P155" s="12"/>
    </row>
    <row r="156" spans="1:16" ht="25.5" hidden="1">
      <c r="A156" s="300"/>
      <c r="B156" s="308"/>
      <c r="C156" s="310" t="s">
        <v>30</v>
      </c>
      <c r="D156" s="301">
        <v>1</v>
      </c>
      <c r="E156" s="302" t="s">
        <v>19</v>
      </c>
      <c r="F156" s="303">
        <v>2675</v>
      </c>
      <c r="G156" s="311">
        <f t="shared" si="3"/>
        <v>2675</v>
      </c>
      <c r="O156" s="101"/>
      <c r="P156" s="12"/>
    </row>
    <row r="157" spans="1:16" ht="25.5" hidden="1">
      <c r="A157" s="300"/>
      <c r="B157" s="308"/>
      <c r="C157" s="310" t="s">
        <v>103</v>
      </c>
      <c r="D157" s="301">
        <v>1</v>
      </c>
      <c r="E157" s="302" t="s">
        <v>19</v>
      </c>
      <c r="F157" s="303">
        <v>3745</v>
      </c>
      <c r="G157" s="311">
        <f t="shared" si="3"/>
        <v>3745</v>
      </c>
      <c r="O157" s="101"/>
      <c r="P157" s="12"/>
    </row>
    <row r="158" spans="1:16" ht="25.5" hidden="1">
      <c r="A158" s="300"/>
      <c r="B158" s="308"/>
      <c r="C158" s="310" t="s">
        <v>34</v>
      </c>
      <c r="D158" s="301">
        <v>1</v>
      </c>
      <c r="E158" s="302" t="s">
        <v>19</v>
      </c>
      <c r="F158" s="303">
        <v>275</v>
      </c>
      <c r="G158" s="311">
        <f t="shared" si="3"/>
        <v>275</v>
      </c>
      <c r="O158" s="101"/>
      <c r="P158" s="12"/>
    </row>
    <row r="159" spans="1:16" ht="25.5" hidden="1">
      <c r="A159" s="300"/>
      <c r="B159" s="308"/>
      <c r="C159" s="310" t="s">
        <v>104</v>
      </c>
      <c r="D159" s="301">
        <v>1</v>
      </c>
      <c r="E159" s="302" t="s">
        <v>19</v>
      </c>
      <c r="F159" s="303">
        <v>429</v>
      </c>
      <c r="G159" s="311">
        <f t="shared" si="3"/>
        <v>429</v>
      </c>
      <c r="O159" s="101"/>
      <c r="P159" s="12"/>
    </row>
    <row r="160" spans="1:16" ht="25.5" hidden="1">
      <c r="A160" s="300"/>
      <c r="B160" s="308"/>
      <c r="C160" s="310" t="s">
        <v>105</v>
      </c>
      <c r="D160" s="301">
        <v>10</v>
      </c>
      <c r="E160" s="304" t="s">
        <v>28</v>
      </c>
      <c r="F160" s="305">
        <v>539</v>
      </c>
      <c r="G160" s="312">
        <f t="shared" si="3"/>
        <v>5390</v>
      </c>
      <c r="O160" s="101"/>
      <c r="P160" s="12"/>
    </row>
    <row r="161" spans="1:16" ht="51" hidden="1">
      <c r="A161" s="300"/>
      <c r="B161" s="308"/>
      <c r="C161" s="310" t="s">
        <v>29</v>
      </c>
      <c r="D161" s="301">
        <v>50</v>
      </c>
      <c r="E161" s="304" t="s">
        <v>28</v>
      </c>
      <c r="F161" s="305">
        <v>759</v>
      </c>
      <c r="G161" s="312">
        <f t="shared" si="3"/>
        <v>37950</v>
      </c>
      <c r="I161" s="101"/>
      <c r="J161" s="101"/>
      <c r="K161" s="101"/>
      <c r="O161" s="101"/>
      <c r="P161" s="12"/>
    </row>
    <row r="162" spans="3:7" ht="15">
      <c r="C162" s="313" t="s">
        <v>106</v>
      </c>
      <c r="D162" s="309">
        <v>1</v>
      </c>
      <c r="E162" s="304" t="s">
        <v>107</v>
      </c>
      <c r="F162" s="443">
        <v>0</v>
      </c>
      <c r="G162" s="372">
        <f>D162*F162</f>
        <v>0</v>
      </c>
    </row>
    <row r="163" spans="3:7" ht="15">
      <c r="C163" s="313" t="s">
        <v>108</v>
      </c>
      <c r="D163" s="309">
        <v>1</v>
      </c>
      <c r="E163" s="304" t="s">
        <v>107</v>
      </c>
      <c r="F163" s="443">
        <v>0</v>
      </c>
      <c r="G163" s="372">
        <f>D163*F163</f>
        <v>0</v>
      </c>
    </row>
    <row r="164" spans="3:7" ht="15.75" thickBot="1">
      <c r="C164" s="314" t="s">
        <v>109</v>
      </c>
      <c r="D164" s="315">
        <v>1</v>
      </c>
      <c r="E164" s="316" t="s">
        <v>107</v>
      </c>
      <c r="F164" s="444">
        <v>0</v>
      </c>
      <c r="G164" s="373">
        <f>D164*F164</f>
        <v>0</v>
      </c>
    </row>
    <row r="165" spans="3:7" ht="19.5" thickBot="1">
      <c r="C165" s="334" t="s">
        <v>111</v>
      </c>
      <c r="D165" s="335"/>
      <c r="E165" s="336"/>
      <c r="F165" s="449">
        <f>SUM(G162:G164)</f>
        <v>0</v>
      </c>
      <c r="G165" s="450"/>
    </row>
    <row r="168" spans="1:16" s="285" customFormat="1" ht="18">
      <c r="A168" s="327"/>
      <c r="C168" s="328" t="s">
        <v>112</v>
      </c>
      <c r="D168" s="329"/>
      <c r="E168" s="328"/>
      <c r="F168" s="445">
        <f>F152+F165</f>
        <v>0</v>
      </c>
      <c r="G168" s="445"/>
      <c r="H168" s="328" t="s">
        <v>113</v>
      </c>
      <c r="O168" s="330"/>
      <c r="P168" s="28"/>
    </row>
  </sheetData>
  <sheetProtection algorithmName="SHA-512" hashValue="VebpUVP8NwFpihwxgwc0uyknmKuUko60vtFFLg0pEEUmIAh1vUVbkGI2Cgqe85kXDDG4PlCNQ8RXGzsLQkZpGA==" saltValue="+gczflD6zXR8Z4g1uF2UZw==" spinCount="100000" sheet="1" objects="1" scenarios="1"/>
  <autoFilter ref="A2:O152"/>
  <mergeCells count="4">
    <mergeCell ref="F168:G168"/>
    <mergeCell ref="O145:P145"/>
    <mergeCell ref="F152:G152"/>
    <mergeCell ref="F165:G165"/>
  </mergeCells>
  <printOptions/>
  <pageMargins left="0.31496062992125984" right="0.11811023622047245" top="0.3937007874015748" bottom="0.3937007874015748" header="0" footer="0"/>
  <pageSetup fitToHeight="1" fitToWidth="1" horizontalDpi="600" verticalDpi="600" orientation="landscape" paperSize="9" scale="1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255E9A8FF53646A0C9072B3D23132F" ma:contentTypeVersion="7" ma:contentTypeDescription="Vytvoří nový dokument" ma:contentTypeScope="" ma:versionID="e90e200825178d3d53d84e809ce6b26e">
  <xsd:schema xmlns:xsd="http://www.w3.org/2001/XMLSchema" xmlns:xs="http://www.w3.org/2001/XMLSchema" xmlns:p="http://schemas.microsoft.com/office/2006/metadata/properties" xmlns:ns2="79112b14-3776-45eb-bb67-10cbd7e1987d" xmlns:ns3="9cc64793-3f6f-4f71-952e-3957d66cf306" targetNamespace="http://schemas.microsoft.com/office/2006/metadata/properties" ma:root="true" ma:fieldsID="2939f74a842f1f6ed8ebbdc4dbf3e447" ns2:_="" ns3:_="">
    <xsd:import namespace="79112b14-3776-45eb-bb67-10cbd7e1987d"/>
    <xsd:import namespace="9cc64793-3f6f-4f71-952e-3957d66cf3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112b14-3776-45eb-bb67-10cbd7e19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64793-3f6f-4f71-952e-3957d66cf3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5A1BBA-10F0-41EF-AA8C-982EDF3B8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112b14-3776-45eb-bb67-10cbd7e1987d"/>
    <ds:schemaRef ds:uri="9cc64793-3f6f-4f71-952e-3957d66cf3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6104FE-69FC-4BD9-BE6E-38543FF9DF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322FC5-84FE-4E4C-B7B5-B686808CF1DD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9cc64793-3f6f-4f71-952e-3957d66cf306"/>
    <ds:schemaRef ds:uri="http://purl.org/dc/terms/"/>
    <ds:schemaRef ds:uri="http://schemas.openxmlformats.org/package/2006/metadata/core-properties"/>
    <ds:schemaRef ds:uri="79112b14-3776-45eb-bb67-10cbd7e1987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Skarek</cp:lastModifiedBy>
  <dcterms:created xsi:type="dcterms:W3CDTF">2018-01-19T16:42:05Z</dcterms:created>
  <dcterms:modified xsi:type="dcterms:W3CDTF">2018-03-01T06:54:33Z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0x010100B7255E9A8FF53646A0C9072B3D23132F</vt:lpwstr>
  </property>
</Properties>
</file>