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ucnmuni.sharepoint.com/teams/avtdonbytkovvzvycore/Sdilene dokumenty/F_Verejne_zakazky/07_predano_RMU_do_ZD/VZ_Telocvicny_1/"/>
    </mc:Choice>
  </mc:AlternateContent>
  <bookViews>
    <workbookView xWindow="0" yWindow="0" windowWidth="20400" windowHeight="15795" tabRatio="951" firstSheet="1" activeTab="1"/>
  </bookViews>
  <sheets>
    <sheet name="SOUHRN" sheetId="1" state="hidden" r:id="rId1"/>
    <sheet name="A34_153" sheetId="2" r:id="rId2"/>
  </sheets>
  <externalReferences>
    <externalReference r:id="rId3"/>
  </externalReferences>
  <definedNames>
    <definedName name="_Typy_misnosti">[1]typy!$A$1:$A$12</definedName>
    <definedName name="_xlnm.Print_Area" localSheetId="0">SOUHRN!$A$1:$I$44</definedName>
  </definedNames>
  <calcPr calcId="162913"/>
</workbook>
</file>

<file path=xl/calcChain.xml><?xml version="1.0" encoding="utf-8"?>
<calcChain xmlns="http://schemas.openxmlformats.org/spreadsheetml/2006/main">
  <c r="F14" i="2" l="1"/>
  <c r="F15" i="2"/>
  <c r="F16" i="2"/>
  <c r="F17" i="2"/>
  <c r="F48" i="2" s="1"/>
  <c r="F18" i="2"/>
  <c r="F19" i="2"/>
  <c r="F20" i="2"/>
  <c r="F21" i="2"/>
  <c r="F22" i="2"/>
  <c r="F23" i="2"/>
  <c r="F24" i="2"/>
  <c r="F25" i="2"/>
  <c r="F26" i="2"/>
  <c r="F27" i="2"/>
  <c r="F28" i="2"/>
  <c r="F29" i="2"/>
  <c r="F30" i="2"/>
  <c r="F31" i="2"/>
  <c r="F32" i="2"/>
  <c r="F33" i="2"/>
  <c r="F34" i="2"/>
  <c r="F35" i="2"/>
  <c r="F36" i="2"/>
  <c r="F3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8" i="2"/>
  <c r="L7" i="1" s="1"/>
  <c r="B4" i="2"/>
  <c r="B2" i="2"/>
  <c r="B1" i="2"/>
  <c r="L9" i="1"/>
  <c r="K9" i="1"/>
  <c r="C9" i="1" s="1"/>
  <c r="F9" i="1" s="1"/>
  <c r="L10" i="1"/>
  <c r="K10" i="1"/>
  <c r="C10" i="1" s="1"/>
  <c r="F10" i="1" s="1"/>
  <c r="L11" i="1"/>
  <c r="K11" i="1"/>
  <c r="C11" i="1" s="1"/>
  <c r="F11" i="1" s="1"/>
  <c r="L12" i="1"/>
  <c r="K12" i="1"/>
  <c r="C12" i="1" s="1"/>
  <c r="F12" i="1" s="1"/>
  <c r="L13" i="1"/>
  <c r="K13" i="1"/>
  <c r="C13" i="1" s="1"/>
  <c r="F13" i="1" s="1"/>
  <c r="L14" i="1"/>
  <c r="K14" i="1"/>
  <c r="C14" i="1" s="1"/>
  <c r="F14" i="1" s="1"/>
  <c r="L15" i="1"/>
  <c r="K15" i="1"/>
  <c r="C15" i="1" s="1"/>
  <c r="F15" i="1" s="1"/>
  <c r="L16" i="1"/>
  <c r="K16" i="1"/>
  <c r="C16" i="1" s="1"/>
  <c r="F16" i="1" s="1"/>
  <c r="L17" i="1"/>
  <c r="K17" i="1"/>
  <c r="C17" i="1" s="1"/>
  <c r="F17" i="1" s="1"/>
  <c r="L18" i="1"/>
  <c r="K18" i="1"/>
  <c r="C18" i="1" s="1"/>
  <c r="F18" i="1" s="1"/>
  <c r="L19" i="1"/>
  <c r="K19" i="1"/>
  <c r="C19" i="1" s="1"/>
  <c r="F19" i="1" s="1"/>
  <c r="L20" i="1"/>
  <c r="K20" i="1"/>
  <c r="C20" i="1" s="1"/>
  <c r="F20" i="1" s="1"/>
  <c r="L21" i="1"/>
  <c r="K21" i="1"/>
  <c r="C21" i="1" s="1"/>
  <c r="F21" i="1" s="1"/>
  <c r="L22" i="1"/>
  <c r="K22" i="1"/>
  <c r="C22" i="1" s="1"/>
  <c r="F22" i="1" s="1"/>
  <c r="L23" i="1"/>
  <c r="K23" i="1"/>
  <c r="C23" i="1" s="1"/>
  <c r="F23" i="1" s="1"/>
  <c r="L24" i="1"/>
  <c r="K24" i="1"/>
  <c r="C24" i="1" s="1"/>
  <c r="F24" i="1" s="1"/>
  <c r="L25" i="1"/>
  <c r="K25" i="1"/>
  <c r="C25" i="1" s="1"/>
  <c r="F25" i="1" s="1"/>
  <c r="L26" i="1"/>
  <c r="K26" i="1"/>
  <c r="C26" i="1" s="1"/>
  <c r="F26" i="1" s="1"/>
  <c r="L27" i="1"/>
  <c r="K27" i="1"/>
  <c r="C27" i="1" s="1"/>
  <c r="F27" i="1" s="1"/>
  <c r="L28" i="1"/>
  <c r="K28" i="1"/>
  <c r="C28" i="1" s="1"/>
  <c r="F28" i="1" s="1"/>
  <c r="L29" i="1"/>
  <c r="K29" i="1"/>
  <c r="C29" i="1" s="1"/>
  <c r="F29" i="1" s="1"/>
  <c r="L30" i="1"/>
  <c r="K30" i="1"/>
  <c r="C30" i="1" s="1"/>
  <c r="F30" i="1" s="1"/>
  <c r="L31" i="1"/>
  <c r="K31" i="1"/>
  <c r="C31" i="1" s="1"/>
  <c r="F31" i="1" s="1"/>
  <c r="L32" i="1"/>
  <c r="K32" i="1"/>
  <c r="C32" i="1" s="1"/>
  <c r="F32" i="1" s="1"/>
  <c r="L33" i="1"/>
  <c r="K33" i="1"/>
  <c r="C33" i="1" s="1"/>
  <c r="F33" i="1" s="1"/>
  <c r="L34" i="1"/>
  <c r="K34" i="1"/>
  <c r="C34" i="1" s="1"/>
  <c r="F34" i="1" s="1"/>
  <c r="L35" i="1"/>
  <c r="K35" i="1"/>
  <c r="C35" i="1" s="1"/>
  <c r="F35" i="1" s="1"/>
  <c r="L36" i="1"/>
  <c r="K36" i="1"/>
  <c r="C36" i="1" s="1"/>
  <c r="F36" i="1" s="1"/>
  <c r="L37" i="1"/>
  <c r="K37" i="1"/>
  <c r="C37" i="1" s="1"/>
  <c r="F37" i="1" s="1"/>
  <c r="F38" i="1"/>
  <c r="F39" i="1"/>
  <c r="F40" i="1"/>
  <c r="F41" i="1"/>
  <c r="L38" i="1"/>
  <c r="K38" i="1" s="1"/>
  <c r="L39" i="1"/>
  <c r="L40" i="1"/>
  <c r="L41" i="1"/>
  <c r="K41" i="1" s="1"/>
  <c r="K40" i="1"/>
  <c r="K39" i="1"/>
  <c r="F44" i="1" l="1"/>
  <c r="L43" i="1"/>
</calcChain>
</file>

<file path=xl/sharedStrings.xml><?xml version="1.0" encoding="utf-8"?>
<sst xmlns="http://schemas.openxmlformats.org/spreadsheetml/2006/main" count="232" uniqueCount="129">
  <si>
    <t>Název projektu:</t>
  </si>
  <si>
    <t>MUNI AV Technologie</t>
  </si>
  <si>
    <t>Budova:</t>
  </si>
  <si>
    <t>UKB</t>
  </si>
  <si>
    <t>Fakulta:</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</si>
  <si>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</si>
  <si>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</si>
  <si>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</si>
  <si>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</si>
  <si>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</si>
  <si>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</si>
  <si>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</si>
  <si>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</si>
  <si>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</si>
  <si>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</si>
  <si>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</si>
  <si>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</si>
  <si>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</si>
  <si>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</si>
  <si>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C16</t>
  </si>
  <si>
    <t>Prezentační AV přepínač s HDBaseT nebo HDMI výstupem (4 vstupy)</t>
  </si>
  <si>
    <t>ks</t>
  </si>
  <si>
    <t xml:space="preserve">Prezentační přepínač/switcher s minimální konektivitou: Vstupy: 1xVGA, 3xHDMI, 2x stereo audio (sym.). Výstup: 1x DTP/HDBaseT nebo HDMI dle vzdálenosti zobrazovače. Řízení: RS-232.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</si>
  <si>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</si>
  <si>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</si>
  <si>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</si>
  <si>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D5</t>
  </si>
  <si>
    <t>Tablet s rozhraním pro řídící systém</t>
  </si>
  <si>
    <t xml:space="preserve">Tablet pro bezdrátovou komunikaci s řídícím systémem (kompatibilní), minimální parametry: úhlopříčka 9,7“, rozlišení 2048 x 1536 bodů, 32GB interní paměť, Wi-Fi třída AC.
</t>
  </si>
  <si>
    <t>D7</t>
  </si>
  <si>
    <t>Datový přepínač, 10 portů</t>
  </si>
  <si>
    <t xml:space="preserve">Minimální vlastnosti: L2 switch; fixní konfigurace; výška zařízení: 1RU; min. počet metalických portů 10/100 (RJ-45): 8, neblokující architektura (wirespeed), na všech velikostech rámců; Protokoly fyzické vrstvy: IEEE 802.3-2005; IEEE 802.3ad; podpora "jumbo rámců" (minimálně 9000 B).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</si>
  <si>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</si>
  <si>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</si>
  <si>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</si>
  <si>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D11</t>
  </si>
  <si>
    <t>Převodník RS232 na RS 485</t>
  </si>
  <si>
    <t xml:space="preserve">Datový převodník z RS232 na RS485 (PEXbus), automatický poloduplexní provoz, indikace směru přenosu.
</t>
  </si>
  <si>
    <t>D17</t>
  </si>
  <si>
    <t>Řídící procesor (3x RS232, 2x relé, Ethernet))</t>
  </si>
  <si>
    <t xml:space="preserve">Řídící systém, min. konfigurace:  3x obousměrný port RS232, 2x IR/Serial, 2x digitální I/O port, 2x relé (spínací kontakt 24VDC/1A), Ethernet port, tvorba maker, integrovaný WebServer.  Podpora pro ovládání z tabletu.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</si>
  <si>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</si>
  <si>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</si>
  <si>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</si>
  <si>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E14</t>
  </si>
  <si>
    <t>CD přehrávač s BT přijímačem</t>
  </si>
  <si>
    <t xml:space="preserve">CD přehrávač s Bluetooth přijímačem, podpora Audio CD, CD-R, CD-RW, MP3 a WAV na CD, Bluetooth playback, paměť až na 8 BT zařízení, +/- 12,5% pitch control, 19" rack montáž.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</si>
  <si>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</si>
  <si>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</si>
  <si>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</si>
  <si>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</si>
  <si>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</si>
  <si>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</si>
  <si>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</si>
  <si>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</si>
  <si>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</si>
  <si>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</si>
  <si>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</si>
  <si>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</si>
  <si>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F11</t>
  </si>
  <si>
    <t>Pasivní všesměrová anténa</t>
  </si>
  <si>
    <t xml:space="preserve">Pasivní všesměrová anténa pro bezdrátové mikrofony, 450-960 MHz.
</t>
  </si>
  <si>
    <t>F12</t>
  </si>
  <si>
    <t>Anténní splitter</t>
  </si>
  <si>
    <t xml:space="preserve">Anténní splitter pro distribuci diverzitního VF signálu (2 x 1:4) pro bezdrátové mikrofony. Rozsah 500-870 MHz, jmenovitá impedance 50 Ohm. Včetně napájecího zdroje.
</t>
  </si>
  <si>
    <t>F26</t>
  </si>
  <si>
    <t>DSP audioprocesor s pevnou konfigurací velký</t>
  </si>
  <si>
    <t xml:space="preserve">Audio procesor/maticový přepínač se dvanácti vstupy a osmi výstupy, symetrické linkové a mic. vstupy, vzorkování 24-bit/48 kHz, konstantní latence 4,5 ms. Expanzní sběrnice pro napojení na AV centrálu.
Kmit. rozsah 20 Hz - 20 kHz (±0,2 dB), THD+N &lt;0,01% (1 kHz), S/N &gt;105 dB, přeslechy mezi kanály &lt;-90 dB/1 kHz. Řízení RS-232.
</t>
  </si>
  <si>
    <t>F56</t>
  </si>
  <si>
    <t>Výkonový zesilovač čtyřkanálový s DSP</t>
  </si>
  <si>
    <t xml:space="preserve">Čtyřkanálový výkonový zesilovač s DSP s min. parametry: 4x 300W/4Ω/8Ω/70/100V, 2U. Kmit. rozsah 20 Hz - 20 kHz (+/- 0,25 dB), THD+N 0,35%, napěťové zesílení 34 dB, činitel tlumení &gt;1000. Vstupní impedance 10kW (symetricky), zatěžovací impedance 2-16ohm. GPIO.
</t>
  </si>
  <si>
    <t>F57</t>
  </si>
  <si>
    <t>Výkonový zesilovač osmikanálový s DSP</t>
  </si>
  <si>
    <t xml:space="preserve">Osmikanálový výkonový zesilovač s DSP s min. parametry: 8x 300W/4Ω/8Ω/70/100V, 2U. Kmit. rozsah 20 Hz - 20 kHz (+/- 0,25 dB), THD+N 0,35%, napěťové zesílení 34 dB, činitel tlumení &gt;1000. Vstupní impedance 10kW (symetricky), zatěžovací impedance 2-16ohm. GPIO.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</si>
  <si>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</si>
  <si>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</si>
  <si>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</si>
  <si>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</si>
  <si>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</si>
  <si>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</si>
  <si>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</si>
  <si>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</si>
  <si>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</si>
  <si>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</si>
  <si>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</si>
  <si>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</si>
  <si>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</si>
  <si>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</si>
  <si>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</si>
  <si>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</si>
  <si>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</si>
  <si>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</si>
  <si>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J6</t>
  </si>
  <si>
    <t>Tvorba grafického rozhraní ŘS/ GUI</t>
  </si>
  <si>
    <t>J7</t>
  </si>
  <si>
    <t>Programování řídícího systému</t>
  </si>
  <si>
    <t>J8</t>
  </si>
  <si>
    <t xml:space="preserve">Programování řízení osvětlení a žaluzií </t>
  </si>
  <si>
    <t>J9</t>
  </si>
  <si>
    <t>Zprovoznění a zaškolení obsluhy</t>
  </si>
  <si>
    <t>Z50</t>
  </si>
  <si>
    <t>Sestava LED obrazovek - zobrazovač a scoreboard</t>
  </si>
  <si>
    <t xml:space="preserve">Hlavní LED obrazovka: celková velikost obrazovky min. 4800 x 2700 mm, rozteč diod 2,5 mm, minimální svítivost ≥2000cd/m², rozlišení 1920 x 1080 pixelů, pozorovací úhly horizontální 160°, vertikální 160°, zobrazovací frekvence ≥60 Hz, hloubka barev 42 bit, životnost při 50% jasu &gt;100000 hodin, hloubka nutná pro údržbu 50 - 60 cm, hmotnost maximálně 50 kg/m2, IP krytí (přední/zadní) IP 33/33, integrovaný konfigurační procesor (automatická konfigurace obrazovky).
Doplňkové LED obrazovky - scoreboard (2 komplety): celková velikost obrazovky min. 1900 x 1100 mm, rozteč diod 3 mm, minimální svítivost ≥2500cd/m², rozlišení 640 x 384 pixelů, ostatní parametry shodné s hlavní obrazovkou.
Dodávka, montáž a zprovoznění včetně nosné konstrukce pro všechny sestavy obrazovek. Zaškolení obsluhy na používání systému v rozsahu 2 hodin, záruční doba min. 36 měsíců, hotline 24/7.
</t>
  </si>
  <si>
    <t>Z51</t>
  </si>
  <si>
    <t>Videoprocesor pro LED sestavu</t>
  </si>
  <si>
    <t xml:space="preserve">Funkce obrazu v obraze a obrazu na obraze (PIP, POP), vkládání log či textů, fade-in / fade-out přepínání a blend, provoz 24/7, výměna zařízení nebo oprava do 24 hodin, podpora RS-232.
Konektivita: HDMI 1.3a s HDCP, HD 1080p, SDI / HD-SDI / 3G-SDI (1080p), video (PAL / NTSC),YPbPr (HDTV), VGA, DVI, HDMI, SDI/ HDSDI. Audio vstupy: 2x HDMI a SDI/HDSDI, možnost připojení externí kamery (HDMI nebo SDI). 
Zaškolení obsluhy na používání systému v rozsahu 2 hodin, záruční doba min. 36 měsíců, hotline 24/7.
</t>
  </si>
  <si>
    <t>Z52</t>
  </si>
  <si>
    <t>Hardware pro ovládání scoreboardu</t>
  </si>
  <si>
    <t xml:space="preserve">Dotykový monitor (ovládání scoreboardu), řídící počítač, HW konzole (trojtlačítko start/stop a 24/14, HW tlačítko start/stop). Bezdrátová klávesnice a myš, záložní napájení systému (UPS, minimálně 15 min.) Rozhraní pro připojení analogových signalizací (6 přiřaditelných a ovládaných analogových výstupů pro ovládání světel, sirén apod).
2x LED obrazovka k basketbalovým košům pro 24/12 (SMD 5 mm, velikost min. 950x950 mm, výstup pro odesílání dat časomíry.
</t>
  </si>
  <si>
    <t>Z53</t>
  </si>
  <si>
    <t>Software pro scoreboard</t>
  </si>
  <si>
    <t>Softwarové vybavení pro sporty basketbal, fotbal/futsal, tenis, badminton, volejbal, házená, florbal, nohejbal (vždy plnohodnotné ovládání dle pravidel daného sportu).  Vnitřní časová osa pro každý sport, měření a zobrazení herního času (čas, oddechový čas, tresty) a možnost jejich volného nastavení dle požadavků a pravidel jednotlivých sportů a sportovních asociací. Možnost zobrazení scoreboardu přes celou LED obrazovku (vč. videa, obrazů, apod.). Definice přístupových práv. Import a export databáze klubů (včetně soupisek a fotografií hráčů a hráčských karet). Možnost ovládání zvukových a světelných signalizací přímo ze SW scoreboardu.</t>
  </si>
  <si>
    <t>CELKEM</t>
  </si>
  <si>
    <t>Základní vlastnosti prostoru:</t>
  </si>
  <si>
    <t xml:space="preserve">TYPIZACE:
Není - jde o tělocvičnu
SOUHRN: 
LED stěna, SW pro scoreboard, výměna zesilovačů, 3x bezdr. mikrofon
</t>
  </si>
  <si>
    <t>FSpS</t>
  </si>
  <si>
    <t>Soupis zařízení</t>
  </si>
  <si>
    <t>Název místnosti:</t>
  </si>
  <si>
    <t>Hala míčových sportů</t>
  </si>
  <si>
    <t>Typ místnosti:</t>
  </si>
  <si>
    <t>Číslo místnosti provozní:</t>
  </si>
  <si>
    <t>Kód místnosti:</t>
  </si>
  <si>
    <t>BHA35N01053</t>
  </si>
  <si>
    <t>Kapacita:</t>
  </si>
  <si>
    <t>Frekvenční pásmo:</t>
  </si>
  <si>
    <t>Název položky</t>
  </si>
  <si>
    <t>Jednotková cena bez DPH [Kč]</t>
  </si>
  <si>
    <t>Celková cena bez DPH [Kč]</t>
  </si>
  <si>
    <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</si>
</sst>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Kč&quot;;[Red]\-#,##0.00\ &quot;Kč&quot;"/>
    <numFmt numFmtId="164" formatCode="#,##0.\-"/>
  </numFmts>
  <fonts count="15" x14ac:knownFonts="1">
    <font>
      <sz val="11"/>
      <color theme="1"/>
      <name val="Calibri"/>
      <family val="2"/>
      <charset val="238"/>
      <scheme val="minor"/>
    </font>
    <font>
      <sz val="11"/>
      <color theme="1"/>
      <name val="Times New Roman"/>
      <family val="1"/>
      <charset val="238"/>
    </font>
    <font>
      <sz val="8"/>
      <color theme="1"/>
      <name val="Tahoma"/>
      <family val="2"/>
      <charset val="238"/>
    </font>
    <font>
      <sz val="11"/>
      <color theme="1"/>
      <name val="Tahoma"/>
      <family val="2"/>
      <charset val="238"/>
    </font>
    <font>
      <sz val="12"/>
      <color theme="1"/>
      <name val="Tahoma"/>
      <family val="2"/>
      <charset val="238"/>
    </font>
    <font>
      <sz val="10"/>
      <color theme="1"/>
      <name val="Tahoma"/>
      <family val="2"/>
      <charset val="238"/>
    </font>
    <font>
      <u/>
      <sz val="11"/>
      <color theme="10"/>
      <name val="Calibri"/>
      <family val="2"/>
      <charset val="238"/>
      <scheme val="minor"/>
    </font>
    <font>
      <sz val="8"/>
      <color theme="1"/>
      <name val="Calibri"/>
      <family val="2"/>
      <charset val="238"/>
      <scheme val="minor"/>
    </font>
    <font>
      <sz val="10"/>
      <name val="Arial"/>
      <family val="2"/>
      <charset val="238"/>
    </font>
    <font>
      <sz val="12"/>
      <name val="Tahoma"/>
      <family val="2"/>
      <charset val="238"/>
    </font>
    <font>
      <b/>
      <sz val="11"/>
      <color theme="1"/>
      <name val="Calibri"/>
      <family val="2"/>
      <charset val="238"/>
      <scheme val="minor"/>
    </font>
    <font>
      <b/>
      <sz val="16"/>
      <color rgb="FFFF0000"/>
      <name val="Calibri"/>
      <family val="2"/>
      <charset val="238"/>
      <scheme val="minor"/>
    </font>
    <font>
      <b/>
      <sz val="16"/>
      <color rgb="FFFF0000"/>
      <name val="Tahoma"/>
      <family val="2"/>
      <charset val="238"/>
    </font>
    <font>
      <b/>
      <sz val="14"/>
      <color rgb="FFFF0000"/>
      <name val="Calibri"/>
      <family val="2"/>
      <charset val="238"/>
      <scheme val="minor"/>
    </font>
    <font>
      <sz val="14"/>
      <color rgb="FFFF0000"/>
      <name val="Calibri"/>
      <family val="2"/>
      <charset val="238"/>
      <scheme val="minor"/>
    </font>
  </fonts>
  <fills count="3">
    <fill>
      <patternFill patternType="none"/>
    </fill>
    <fill>
      <patternFill patternType="gray125"/>
    </fill>
    <fill>
      <patternFill patternType="solid">
        <fgColor rgb="FFC4C4C4"/>
      </patternFill>
    </fill>
  </fills>
  <borders count="35">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double">
        <color auto="1"/>
      </left>
      <right/>
      <top/>
      <bottom style="thin">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numFmtId="0" fontId="0" fillId="0" borderId="0"/>
    <xf numFmtId="0" fontId="6" fillId="0" borderId="0"/>
    <xf numFmtId="0" fontId="8" fillId="0" borderId="0"/>
    <xf numFmtId="0" fontId="8" fillId="0" borderId="0"/>
  </cellStyleXfs>
  <cellXfs count="77">
    <xf numFmtId="0" fontId="0" fillId="0" borderId="0" xfId="0"/>
    <xf numFmtId="0" fontId="0" fillId="0" borderId="3" xfId="0" applyBorder="1"/>
    <xf numFmtId="0" fontId="2" fillId="0" borderId="1"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horizontal="center" vertical="top"/>
    </xf>
    <xf numFmtId="0" fontId="6" fillId="0" borderId="0" xfId="1"/>
    <xf numFmtId="0" fontId="1" fillId="0" borderId="11" xfId="0" applyFont="1" applyBorder="1"/>
    <xf numFmtId="0" fontId="0" fillId="0" borderId="2" xfId="0" applyBorder="1" applyAlignment="1">
      <alignment horizontal="left"/>
    </xf>
    <xf numFmtId="0" fontId="0" fillId="0" borderId="13" xfId="0" applyBorder="1"/>
    <xf numFmtId="0" fontId="0" fillId="0" borderId="14" xfId="0" applyBorder="1"/>
    <xf numFmtId="0" fontId="2" fillId="0" borderId="5" xfId="0" applyFont="1" applyBorder="1" applyAlignment="1">
      <alignment horizontal="center" vertical="center" wrapText="1"/>
    </xf>
    <xf numFmtId="0" fontId="5" fillId="0" borderId="15" xfId="0" applyFont="1" applyBorder="1"/>
    <xf numFmtId="0" fontId="4" fillId="0" borderId="1" xfId="0" applyFont="1" applyBorder="1" applyAlignment="1">
      <alignment horizontal="center" vertical="top"/>
    </xf>
    <xf numFmtId="0" fontId="4" fillId="0" borderId="6" xfId="0" applyFont="1" applyBorder="1" applyAlignment="1">
      <alignment horizontal="center" vertical="top"/>
    </xf>
    <xf numFmtId="0" fontId="3" fillId="0" borderId="18" xfId="0" applyFont="1" applyBorder="1" applyAlignment="1">
      <alignment horizontal="center" vertical="center" wrapText="1"/>
    </xf>
    <xf numFmtId="0" fontId="2" fillId="0" borderId="18" xfId="0" applyFont="1" applyBorder="1" applyAlignment="1">
      <alignment horizontal="center" vertical="center" wrapText="1"/>
    </xf>
    <xf numFmtId="164" fontId="9" fillId="0" borderId="1" xfId="2" applyNumberFormat="1" applyFont="1" applyBorder="1" applyAlignment="1">
      <alignment horizontal="right" vertical="top"/>
    </xf>
    <xf numFmtId="0" fontId="5" fillId="0" borderId="1" xfId="0" applyFont="1" applyBorder="1" applyAlignment="1">
      <alignment horizontal="left" vertical="top" wrapText="1"/>
    </xf>
    <xf numFmtId="0" fontId="0" fillId="0" borderId="0" xfId="0"/>
    <xf numFmtId="0" fontId="4" fillId="0" borderId="1" xfId="0" applyFont="1" applyBorder="1" applyAlignment="1">
      <alignment horizontal="left" vertical="top" wrapText="1"/>
    </xf>
    <xf numFmtId="0" fontId="4" fillId="0" borderId="7" xfId="0" applyFont="1" applyBorder="1" applyAlignment="1">
      <alignment horizontal="center" vertical="top"/>
    </xf>
    <xf numFmtId="0" fontId="0" fillId="0" borderId="20" xfId="0" applyBorder="1"/>
    <xf numFmtId="0" fontId="0" fillId="0" borderId="21" xfId="0" applyBorder="1"/>
    <xf numFmtId="0" fontId="0" fillId="0" borderId="23" xfId="0" applyBorder="1"/>
    <xf numFmtId="0" fontId="3" fillId="0" borderId="0" xfId="0" applyFont="1"/>
    <xf numFmtId="0" fontId="3" fillId="0" borderId="23" xfId="0" applyFont="1" applyBorder="1"/>
    <xf numFmtId="0" fontId="3" fillId="0" borderId="25" xfId="0" applyFont="1" applyBorder="1"/>
    <xf numFmtId="0" fontId="3" fillId="0" borderId="25" xfId="0" applyFont="1" applyBorder="1" applyAlignment="1">
      <alignment horizontal="left"/>
    </xf>
    <xf numFmtId="0" fontId="3" fillId="0" borderId="26" xfId="0" applyFont="1" applyBorder="1" applyAlignment="1">
      <alignment horizontal="left"/>
    </xf>
    <xf numFmtId="0" fontId="7" fillId="0" borderId="0" xfId="0" applyFont="1" applyAlignment="1">
      <alignment horizontal="right"/>
    </xf>
    <xf numFmtId="0" fontId="5" fillId="0" borderId="15" xfId="0" applyFont="1" applyBorder="1" applyAlignment="1">
      <alignment wrapText="1"/>
    </xf>
    <xf numFmtId="0" fontId="5" fillId="0" borderId="16" xfId="0" applyFont="1" applyBorder="1"/>
    <xf numFmtId="49" fontId="4" fillId="0" borderId="8" xfId="0" applyNumberFormat="1" applyFont="1" applyBorder="1" applyAlignment="1">
      <alignment horizontal="center" vertical="top"/>
    </xf>
    <xf numFmtId="49" fontId="0" fillId="0" borderId="19" xfId="0" applyNumberFormat="1" applyBorder="1"/>
    <xf numFmtId="49" fontId="0" fillId="0" borderId="22" xfId="0" applyNumberFormat="1" applyBorder="1"/>
    <xf numFmtId="49" fontId="3" fillId="0" borderId="22" xfId="0" applyNumberFormat="1" applyFont="1" applyBorder="1"/>
    <xf numFmtId="49" fontId="3" fillId="0" borderId="24" xfId="0" applyNumberFormat="1" applyFont="1" applyBorder="1"/>
    <xf numFmtId="49" fontId="1" fillId="0" borderId="11" xfId="0" applyNumberFormat="1" applyFont="1" applyBorder="1"/>
    <xf numFmtId="49" fontId="2" fillId="0" borderId="17" xfId="0" applyNumberFormat="1" applyFont="1" applyBorder="1" applyAlignment="1">
      <alignment horizontal="left" vertical="center" wrapText="1"/>
    </xf>
    <xf numFmtId="49" fontId="0" fillId="0" borderId="0" xfId="0" applyNumberFormat="1"/>
    <xf numFmtId="49" fontId="4" fillId="0" borderId="10"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3" xfId="0" applyBorder="1" applyAlignment="1">
      <alignment horizontal="center"/>
    </xf>
    <xf numFmtId="0" fontId="3" fillId="0" borderId="0" xfId="0" applyFont="1" applyAlignment="1">
      <alignment horizontal="center"/>
    </xf>
    <xf numFmtId="0" fontId="0" fillId="0" borderId="0" xfId="0" applyAlignment="1">
      <alignment horizontal="center"/>
    </xf>
    <xf numFmtId="0" fontId="7" fillId="0" borderId="0" xfId="0" applyFont="1"/>
    <xf numFmtId="0" fontId="5" fillId="0" borderId="15" xfId="0" applyFont="1" applyBorder="1" applyAlignment="1">
      <alignment horizontal="left"/>
    </xf>
    <xf numFmtId="164" fontId="10" fillId="0" borderId="0" xfId="0" applyNumberFormat="1" applyFont="1"/>
    <xf numFmtId="0" fontId="10" fillId="0" borderId="0" xfId="0" applyFont="1" applyAlignment="1">
      <alignment horizontal="right"/>
    </xf>
    <xf numFmtId="0" fontId="4" fillId="0" borderId="6" xfId="0" applyFont="1" applyBorder="1" applyAlignment="1">
      <alignment vertical="top"/>
    </xf>
    <xf numFmtId="164" fontId="9" fillId="0" borderId="0" xfId="2" applyNumberFormat="1" applyFont="1" applyAlignment="1">
      <alignment horizontal="right" vertical="top"/>
    </xf>
    <xf numFmtId="0" fontId="5" fillId="0" borderId="0" xfId="0" applyFont="1" applyAlignment="1">
      <alignment horizontal="left" vertical="top" wrapText="1"/>
    </xf>
    <xf numFmtId="49" fontId="4" fillId="0" borderId="28" xfId="0" applyNumberFormat="1" applyFont="1" applyBorder="1" applyAlignment="1">
      <alignment horizontal="center" vertical="top"/>
    </xf>
    <xf numFmtId="0" fontId="4" fillId="0" borderId="29" xfId="0" applyFont="1" applyBorder="1" applyAlignment="1">
      <alignment vertical="top"/>
    </xf>
    <xf numFmtId="0" fontId="4" fillId="0" borderId="29" xfId="0" applyFont="1" applyBorder="1" applyAlignment="1">
      <alignment horizontal="center" vertical="top"/>
    </xf>
    <xf numFmtId="0" fontId="4" fillId="0" borderId="30" xfId="0" applyFont="1" applyBorder="1" applyAlignment="1">
      <alignment horizontal="center" vertical="top"/>
    </xf>
    <xf numFmtId="0" fontId="11" fillId="0" borderId="0" xfId="0" applyFont="1" applyAlignment="1">
      <alignment horizontal="center" vertical="center" wrapText="1"/>
    </xf>
    <xf numFmtId="0" fontId="12" fillId="0" borderId="0" xfId="0" applyFont="1" applyAlignment="1">
      <alignment horizontal="left"/>
    </xf>
    <xf numFmtId="0" fontId="10" fillId="0" borderId="0" xfId="0" applyFont="1"/>
    <xf numFmtId="3" fontId="0" fillId="0" borderId="0" xfId="0" applyNumberFormat="1"/>
    <xf numFmtId="3" fontId="10" fillId="0" borderId="0" xfId="0" applyNumberFormat="1" applyFont="1"/>
    <xf numFmtId="0" fontId="4" fillId="0" borderId="9" xfId="0" applyFont="1" applyBorder="1" applyAlignment="1">
      <alignment vertical="top"/>
    </xf>
    <xf numFmtId="0" fontId="4" fillId="0" borderId="9" xfId="0" applyFont="1" applyBorder="1" applyAlignment="1">
      <alignment horizontal="center" vertical="top"/>
    </xf>
    <xf numFmtId="49" fontId="5" fillId="0" borderId="31" xfId="0" applyNumberFormat="1" applyFont="1" applyBorder="1"/>
    <xf numFmtId="0" fontId="5" fillId="0" borderId="32" xfId="0" applyFont="1" applyBorder="1" applyAlignment="1">
      <alignment wrapText="1"/>
    </xf>
    <xf numFmtId="49" fontId="5" fillId="0" borderId="33" xfId="0" applyNumberFormat="1" applyFont="1" applyBorder="1"/>
    <xf numFmtId="49" fontId="5" fillId="0" borderId="34" xfId="0" applyNumberFormat="1" applyFont="1" applyBorder="1"/>
    <xf numFmtId="49" fontId="4" fillId="0" borderId="27" xfId="0" applyNumberFormat="1" applyFont="1" applyBorder="1" applyAlignment="1">
      <alignment horizontal="center" vertical="center" wrapText="1"/>
    </xf>
    <xf numFmtId="0" fontId="4" fillId="0" borderId="12" xfId="0" applyFont="1" applyBorder="1" applyAlignment="1">
      <alignment horizontal="center" vertical="top"/>
    </xf>
    <xf numFmtId="0" fontId="13" fillId="0" borderId="0" xfId="0" applyFont="1" applyAlignment="1">
      <alignment horizontal="center"/>
    </xf>
    <xf numFmtId="0" fontId="14" fillId="0" borderId="0" xfId="0" applyFont="1" applyAlignment="1">
      <alignment horizontal="center"/>
    </xf>
    <xf numFmtId="0" fontId="3" fillId="0" borderId="0" xfId="0" applyFont="1" applyAlignment="1">
      <alignment horizontal="left"/>
    </xf>
    <xf numFmtId="8" fontId="0" fillId="0" borderId="0" xfId="0" applyNumberFormat="1"/>
    <xf numFmtId="3" fontId="0" fillId="0" borderId="0" xfId="0" applyNumberFormat="1" applyProtection="1">
      <protection locked="0"/>
    </xf>
    <xf numFmtId="3" fontId="0" fillId="2" borderId="0" xfId="0" applyNumberFormat="1" applyFill="1"/>
    <xf numFmtId="0" fontId="0" fillId="0" borderId="4" xfId="0" applyBorder="1" applyAlignment="1">
      <alignment wrapText="1"/>
    </xf>
    <xf numFmtId="0" fontId="0" fillId="0" borderId="0" xfId="0" applyAlignment="1"/>
  </cellXfs>
  <cellStyles count="4">
    <cellStyle name="Hypertextový odkaz" xfId="1" builtinId="8"/>
    <cellStyle name="Normální" xfId="0" builtinId="0"/>
    <cellStyle name="Normální 36" xfId="3"/>
    <cellStyle name="normální_Zadávací podklad pro profes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opbox%20(AVTG)/AVTG%20PROJEKTY%20SHARE/1700782,%20Projekt%20n&#225;bytek-AVT%202017,%20MUNI,%20AVT/INPUTS/01_Specifikace_mistnosti_2017-12-08_8.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zoomScale="85" zoomScaleNormal="85" workbookViewId="0">
      <pane ySplit="8" topLeftCell="A9" activePane="bottomLeft" state="frozen"/>
      <selection activeCell="C14" sqref="C14"/>
      <selection pane="bottomLeft" activeCell="B9" sqref="B9"/>
    </sheetView>
  </sheetViews>
  <sheetFormatPr defaultRowHeight="15" x14ac:dyDescent="0.25"/>
  <cols>
    <col min="1" max="1" width="5.7109375" style="39" customWidth="1"/>
    <col min="2" max="2" width="56.5703125" style="18" bestFit="1" customWidth="1"/>
    <col min="3" max="3" width="7" style="18" customWidth="1"/>
    <col min="5" max="6" width="23.7109375" style="18" bestFit="1" customWidth="1"/>
    <col min="7" max="7" width="56.85546875" style="18" customWidth="1"/>
    <col min="8" max="9" width="13.85546875" style="18" customWidth="1"/>
    <col min="10" max="10" width="6" style="18" customWidth="1"/>
    <col min="11" max="11" width="8.85546875" style="18" bestFit="1" customWidth="1"/>
    <col min="12" max="12" width="9.28515625" style="18" bestFit="1" customWidth="1"/>
  </cols>
  <sheetData>
    <row r="1" spans="1:12" x14ac:dyDescent="0.25">
      <c r="A1" s="33" t="s">
        <v>0</v>
      </c>
      <c r="B1" s="21"/>
      <c r="C1" s="21" t="s">
        <v>1</v>
      </c>
      <c r="D1" s="21"/>
      <c r="E1" s="21"/>
      <c r="F1" s="22"/>
    </row>
    <row r="2" spans="1:12" ht="21" customHeight="1" x14ac:dyDescent="0.25">
      <c r="A2" s="34" t="s">
        <v>2</v>
      </c>
      <c r="C2" s="18" t="s">
        <v>3</v>
      </c>
      <c r="D2" s="18"/>
      <c r="F2" s="23"/>
      <c r="G2" s="56"/>
    </row>
    <row r="3" spans="1:12" ht="21" customHeight="1" x14ac:dyDescent="0.3">
      <c r="A3" s="34" t="s">
        <v>4</v>
      </c>
      <c r="D3" s="18"/>
      <c r="F3" s="23"/>
      <c r="G3" s="56"/>
      <c r="H3" s="69"/>
      <c r="I3" s="69"/>
    </row>
    <row r="4" spans="1:12" ht="21" customHeight="1" x14ac:dyDescent="0.3">
      <c r="A4" s="35" t="s">
        <v>5</v>
      </c>
      <c r="B4" s="24"/>
      <c r="C4" s="24" t="s">
        <v>6</v>
      </c>
      <c r="D4" s="24"/>
      <c r="E4" s="24"/>
      <c r="F4" s="25"/>
      <c r="G4" s="56"/>
      <c r="H4" s="70"/>
      <c r="I4" s="70"/>
    </row>
    <row r="5" spans="1:12" ht="20.25" customHeight="1" x14ac:dyDescent="0.3">
      <c r="A5" s="35" t="s">
        <v>7</v>
      </c>
      <c r="B5" s="24"/>
      <c r="C5" s="24" t="s">
        <v>8</v>
      </c>
      <c r="D5" s="24"/>
      <c r="E5" s="24"/>
      <c r="F5" s="25"/>
      <c r="G5" s="57"/>
      <c r="H5" s="70"/>
      <c r="I5" s="70"/>
    </row>
    <row r="6" spans="1:12" ht="15.75" customHeight="1" thickBot="1" x14ac:dyDescent="0.3">
      <c r="A6" s="36"/>
      <c r="B6" s="26"/>
      <c r="C6" s="27"/>
      <c r="D6" s="27"/>
      <c r="E6" s="27"/>
      <c r="F6" s="28"/>
      <c r="H6" s="71"/>
      <c r="I6" s="71"/>
    </row>
    <row r="7" spans="1:12" ht="15.75" customHeight="1" thickBot="1" x14ac:dyDescent="0.3">
      <c r="A7" s="37"/>
      <c r="B7" s="8"/>
      <c r="C7" s="8"/>
      <c r="D7" s="8"/>
      <c r="E7" s="42"/>
      <c r="F7" s="8"/>
      <c r="G7" s="8"/>
      <c r="L7" s="45" t="str">
        <f ca="1">A34_153!$B$8</f>
        <v>A34_153</v>
      </c>
    </row>
    <row r="8" spans="1:12" ht="32.25" customHeight="1" thickTop="1" x14ac:dyDescent="0.25">
      <c r="A8" s="38" t="s">
        <v>9</v>
      </c>
      <c r="B8" s="14" t="s">
        <v>10</v>
      </c>
      <c r="C8" s="15" t="s">
        <v>11</v>
      </c>
      <c r="D8" s="15" t="s">
        <v>12</v>
      </c>
      <c r="E8" s="15" t="s">
        <v>13</v>
      </c>
      <c r="F8" s="15" t="s">
        <v>14</v>
      </c>
      <c r="G8" s="14" t="s">
        <v>15</v>
      </c>
      <c r="H8" s="14" t="s">
        <v>16</v>
      </c>
      <c r="I8" s="14" t="s">
        <v>17</v>
      </c>
      <c r="K8" s="18" t="s">
        <v>18</v>
      </c>
      <c r="L8" s="29"/>
    </row>
    <row r="9" spans="1:12" ht="51" customHeight="1" x14ac:dyDescent="0.25">
      <c r="A9" s="12" t="s">
        <v>19</v>
      </c>
      <c r="B9" s="19" t="s">
        <v>20</v>
      </c>
      <c r="C9" s="12">
        <f t="shared" ref="C9:C37" si="0">K9</f>
        <v>1</v>
      </c>
      <c r="D9" s="12" t="s">
        <v>21</v>
      </c>
      <c r="E9" s="16"/>
      <c r="F9" s="16">
        <f t="shared" ref="F9:F41" si="1">C9*E9</f>
        <v>0</v>
      </c>
      <c r="G9" s="17" t="s">
        <v>22</v>
      </c>
      <c r="H9" s="12"/>
      <c r="I9" s="12"/>
      <c r="K9" s="18">
        <f t="shared" ref="K9:K41" si="2">SUM(L9:L9)</f>
        <v>1</v>
      </c>
      <c r="L9" s="45">
        <f>SUMIF(A34_153!$A$14:$A$90,$A9,A34_153!$C$14:$C$90)</f>
        <v>1</v>
      </c>
    </row>
    <row r="10" spans="1:12" ht="76.5" customHeight="1" x14ac:dyDescent="0.25">
      <c r="A10" s="12" t="s">
        <v>23</v>
      </c>
      <c r="B10" s="19" t="s">
        <v>24</v>
      </c>
      <c r="C10" s="12">
        <f t="shared" si="0"/>
        <v>1</v>
      </c>
      <c r="D10" s="12" t="s">
        <v>21</v>
      </c>
      <c r="E10" s="16"/>
      <c r="F10" s="16">
        <f t="shared" si="1"/>
        <v>0</v>
      </c>
      <c r="G10" s="17" t="s">
        <v>25</v>
      </c>
      <c r="H10" s="12"/>
      <c r="I10" s="12"/>
      <c r="K10" s="18">
        <f t="shared" si="2"/>
        <v>1</v>
      </c>
      <c r="L10" s="45">
        <f>SUMIF(A34_153!$A$14:$A$90,$A10,A34_153!$C$14:$C$90)</f>
        <v>1</v>
      </c>
    </row>
    <row r="11" spans="1:12" ht="51" customHeight="1" x14ac:dyDescent="0.25">
      <c r="A11" s="12" t="s">
        <v>26</v>
      </c>
      <c r="B11" s="19" t="s">
        <v>27</v>
      </c>
      <c r="C11" s="12">
        <f t="shared" si="0"/>
        <v>1</v>
      </c>
      <c r="D11" s="12" t="s">
        <v>21</v>
      </c>
      <c r="E11" s="16"/>
      <c r="F11" s="16">
        <f t="shared" si="1"/>
        <v>0</v>
      </c>
      <c r="G11" s="17" t="s">
        <v>28</v>
      </c>
      <c r="H11" s="12"/>
      <c r="I11" s="12"/>
      <c r="K11" s="18">
        <f t="shared" si="2"/>
        <v>1</v>
      </c>
      <c r="L11" s="45">
        <f>SUMIF(A34_153!$A$14:$A$90,$A11,A34_153!$C$14:$C$90)</f>
        <v>1</v>
      </c>
    </row>
    <row r="12" spans="1:12" ht="76.5" customHeight="1" x14ac:dyDescent="0.25">
      <c r="A12" s="12" t="s">
        <v>29</v>
      </c>
      <c r="B12" s="19" t="s">
        <v>30</v>
      </c>
      <c r="C12" s="12">
        <f t="shared" si="0"/>
        <v>1</v>
      </c>
      <c r="D12" s="12" t="s">
        <v>21</v>
      </c>
      <c r="E12" s="16"/>
      <c r="F12" s="16">
        <f t="shared" si="1"/>
        <v>0</v>
      </c>
      <c r="G12" s="17" t="s">
        <v>31</v>
      </c>
      <c r="H12" s="12"/>
      <c r="I12" s="12"/>
      <c r="K12" s="18">
        <f t="shared" si="2"/>
        <v>1</v>
      </c>
      <c r="L12" s="45">
        <f>SUMIF(A34_153!$A$14:$A$90,$A12,A34_153!$C$14:$C$90)</f>
        <v>1</v>
      </c>
    </row>
    <row r="13" spans="1:12" ht="76.5" customHeight="1" x14ac:dyDescent="0.25">
      <c r="A13" s="12" t="s">
        <v>32</v>
      </c>
      <c r="B13" s="19" t="s">
        <v>33</v>
      </c>
      <c r="C13" s="12">
        <f t="shared" si="0"/>
        <v>2</v>
      </c>
      <c r="D13" s="12" t="s">
        <v>21</v>
      </c>
      <c r="E13" s="16"/>
      <c r="F13" s="16">
        <f t="shared" si="1"/>
        <v>0</v>
      </c>
      <c r="G13" s="17" t="s">
        <v>34</v>
      </c>
      <c r="H13" s="12"/>
      <c r="I13" s="12"/>
      <c r="K13" s="18">
        <f t="shared" si="2"/>
        <v>2</v>
      </c>
      <c r="L13" s="45">
        <f>SUMIF(A34_153!$A$14:$A$90,$A13,A34_153!$C$14:$C$90)</f>
        <v>2</v>
      </c>
    </row>
    <row r="14" spans="1:12" ht="38.25" customHeight="1" x14ac:dyDescent="0.25">
      <c r="A14" s="12" t="s">
        <v>35</v>
      </c>
      <c r="B14" s="19" t="s">
        <v>36</v>
      </c>
      <c r="C14" s="12">
        <f t="shared" si="0"/>
        <v>1</v>
      </c>
      <c r="D14" s="12" t="s">
        <v>21</v>
      </c>
      <c r="E14" s="16"/>
      <c r="F14" s="16">
        <f t="shared" si="1"/>
        <v>0</v>
      </c>
      <c r="G14" s="17" t="s">
        <v>37</v>
      </c>
      <c r="H14" s="12"/>
      <c r="I14" s="12"/>
      <c r="K14" s="18">
        <f t="shared" si="2"/>
        <v>1</v>
      </c>
      <c r="L14" s="45">
        <f>SUMIF(A34_153!$A$14:$A$90,$A14,A34_153!$C$14:$C$90)</f>
        <v>1</v>
      </c>
    </row>
    <row r="15" spans="1:12" ht="63.75" customHeight="1" x14ac:dyDescent="0.25">
      <c r="A15" s="12" t="s">
        <v>38</v>
      </c>
      <c r="B15" s="19" t="s">
        <v>39</v>
      </c>
      <c r="C15" s="12">
        <f t="shared" si="0"/>
        <v>1</v>
      </c>
      <c r="D15" s="12" t="s">
        <v>21</v>
      </c>
      <c r="E15" s="16"/>
      <c r="F15" s="16">
        <f t="shared" si="1"/>
        <v>0</v>
      </c>
      <c r="G15" s="17" t="s">
        <v>40</v>
      </c>
      <c r="H15" s="12"/>
      <c r="I15" s="12"/>
      <c r="K15" s="18">
        <f t="shared" si="2"/>
        <v>1</v>
      </c>
      <c r="L15" s="45">
        <f>SUMIF(A34_153!$A$14:$A$90,$A15,A34_153!$C$14:$C$90)</f>
        <v>1</v>
      </c>
    </row>
    <row r="16" spans="1:12" ht="102" customHeight="1" x14ac:dyDescent="0.25">
      <c r="A16" s="12" t="s">
        <v>41</v>
      </c>
      <c r="B16" s="19" t="s">
        <v>42</v>
      </c>
      <c r="C16" s="12">
        <f t="shared" si="0"/>
        <v>1</v>
      </c>
      <c r="D16" s="12" t="s">
        <v>21</v>
      </c>
      <c r="E16" s="16"/>
      <c r="F16" s="16">
        <f t="shared" si="1"/>
        <v>0</v>
      </c>
      <c r="G16" s="17" t="s">
        <v>43</v>
      </c>
      <c r="H16" s="12"/>
      <c r="I16" s="12"/>
      <c r="K16" s="18">
        <f t="shared" si="2"/>
        <v>1</v>
      </c>
      <c r="L16" s="45">
        <f>SUMIF(A34_153!$A$14:$A$90,$A16,A34_153!$C$14:$C$90)</f>
        <v>1</v>
      </c>
    </row>
    <row r="17" spans="1:12" ht="51" customHeight="1" x14ac:dyDescent="0.25">
      <c r="A17" s="12" t="s">
        <v>44</v>
      </c>
      <c r="B17" s="19" t="s">
        <v>45</v>
      </c>
      <c r="C17" s="12">
        <f t="shared" si="0"/>
        <v>1</v>
      </c>
      <c r="D17" s="12" t="s">
        <v>21</v>
      </c>
      <c r="E17" s="16"/>
      <c r="F17" s="16">
        <f t="shared" si="1"/>
        <v>0</v>
      </c>
      <c r="G17" s="17" t="s">
        <v>46</v>
      </c>
      <c r="H17" s="12"/>
      <c r="I17" s="12"/>
      <c r="K17" s="18">
        <f t="shared" si="2"/>
        <v>1</v>
      </c>
      <c r="L17" s="45">
        <f>SUMIF(A34_153!$A$14:$A$90,$A17,A34_153!$C$14:$C$90)</f>
        <v>1</v>
      </c>
    </row>
    <row r="18" spans="1:12" ht="89.25" customHeight="1" x14ac:dyDescent="0.25">
      <c r="A18" s="12" t="s">
        <v>47</v>
      </c>
      <c r="B18" s="19" t="s">
        <v>48</v>
      </c>
      <c r="C18" s="12">
        <f t="shared" si="0"/>
        <v>2</v>
      </c>
      <c r="D18" s="12" t="s">
        <v>21</v>
      </c>
      <c r="E18" s="16"/>
      <c r="F18" s="16">
        <f t="shared" si="1"/>
        <v>0</v>
      </c>
      <c r="G18" s="17" t="s">
        <v>49</v>
      </c>
      <c r="H18" s="12"/>
      <c r="I18" s="12"/>
      <c r="K18" s="18">
        <f t="shared" si="2"/>
        <v>2</v>
      </c>
      <c r="L18" s="45">
        <f>SUMIF(A34_153!$A$14:$A$90,$A18,A34_153!$C$14:$C$90)</f>
        <v>2</v>
      </c>
    </row>
    <row r="19" spans="1:12" ht="76.5" customHeight="1" x14ac:dyDescent="0.25">
      <c r="A19" s="12" t="s">
        <v>50</v>
      </c>
      <c r="B19" s="19" t="s">
        <v>51</v>
      </c>
      <c r="C19" s="12">
        <f t="shared" si="0"/>
        <v>1</v>
      </c>
      <c r="D19" s="12" t="s">
        <v>21</v>
      </c>
      <c r="E19" s="16"/>
      <c r="F19" s="16">
        <f t="shared" si="1"/>
        <v>0</v>
      </c>
      <c r="G19" s="17" t="s">
        <v>52</v>
      </c>
      <c r="H19" s="12"/>
      <c r="I19" s="12"/>
      <c r="K19" s="18">
        <f t="shared" si="2"/>
        <v>1</v>
      </c>
      <c r="L19" s="45">
        <f>SUMIF(A34_153!$A$14:$A$90,$A19,A34_153!$C$14:$C$90)</f>
        <v>1</v>
      </c>
    </row>
    <row r="20" spans="1:12" ht="38.25" customHeight="1" x14ac:dyDescent="0.25">
      <c r="A20" s="12" t="s">
        <v>53</v>
      </c>
      <c r="B20" s="19" t="s">
        <v>54</v>
      </c>
      <c r="C20" s="12">
        <f t="shared" si="0"/>
        <v>3</v>
      </c>
      <c r="D20" s="12" t="s">
        <v>21</v>
      </c>
      <c r="E20" s="16"/>
      <c r="F20" s="16">
        <f t="shared" si="1"/>
        <v>0</v>
      </c>
      <c r="G20" s="17" t="s">
        <v>55</v>
      </c>
      <c r="H20" s="12"/>
      <c r="I20" s="12"/>
      <c r="K20" s="18">
        <f t="shared" si="2"/>
        <v>3</v>
      </c>
      <c r="L20" s="45">
        <f>SUMIF(A34_153!$A$14:$A$90,$A20,A34_153!$C$14:$C$90)</f>
        <v>3</v>
      </c>
    </row>
    <row r="21" spans="1:12" ht="63.75" customHeight="1" x14ac:dyDescent="0.25">
      <c r="A21" s="12" t="s">
        <v>56</v>
      </c>
      <c r="B21" s="19" t="s">
        <v>57</v>
      </c>
      <c r="C21" s="12">
        <f t="shared" si="0"/>
        <v>2</v>
      </c>
      <c r="D21" s="12" t="s">
        <v>21</v>
      </c>
      <c r="E21" s="16"/>
      <c r="F21" s="16">
        <f t="shared" si="1"/>
        <v>0</v>
      </c>
      <c r="G21" s="17" t="s">
        <v>58</v>
      </c>
      <c r="H21" s="12"/>
      <c r="I21" s="12"/>
      <c r="K21" s="18">
        <f t="shared" si="2"/>
        <v>2</v>
      </c>
      <c r="L21" s="45">
        <f>SUMIF(A34_153!$A$14:$A$90,$A21,A34_153!$C$14:$C$90)</f>
        <v>2</v>
      </c>
    </row>
    <row r="22" spans="1:12" ht="38.25" customHeight="1" x14ac:dyDescent="0.25">
      <c r="A22" s="12" t="s">
        <v>59</v>
      </c>
      <c r="B22" s="19" t="s">
        <v>60</v>
      </c>
      <c r="C22" s="12">
        <f t="shared" si="0"/>
        <v>2</v>
      </c>
      <c r="D22" s="12" t="s">
        <v>21</v>
      </c>
      <c r="E22" s="16"/>
      <c r="F22" s="16">
        <f t="shared" si="1"/>
        <v>0</v>
      </c>
      <c r="G22" s="17" t="s">
        <v>61</v>
      </c>
      <c r="H22" s="12"/>
      <c r="I22" s="12"/>
      <c r="K22" s="18">
        <f t="shared" si="2"/>
        <v>2</v>
      </c>
      <c r="L22" s="45">
        <f>SUMIF(A34_153!$A$14:$A$90,$A22,A34_153!$C$14:$C$90)</f>
        <v>2</v>
      </c>
    </row>
    <row r="23" spans="1:12" ht="51" customHeight="1" x14ac:dyDescent="0.25">
      <c r="A23" s="12" t="s">
        <v>62</v>
      </c>
      <c r="B23" s="19" t="s">
        <v>63</v>
      </c>
      <c r="C23" s="12">
        <f t="shared" si="0"/>
        <v>1</v>
      </c>
      <c r="D23" s="12" t="s">
        <v>21</v>
      </c>
      <c r="E23" s="16"/>
      <c r="F23" s="16">
        <f t="shared" si="1"/>
        <v>0</v>
      </c>
      <c r="G23" s="17" t="s">
        <v>64</v>
      </c>
      <c r="H23" s="12"/>
      <c r="I23" s="12"/>
      <c r="K23" s="18">
        <f t="shared" si="2"/>
        <v>1</v>
      </c>
      <c r="L23" s="45">
        <f>SUMIF(A34_153!$A$14:$A$90,$A23,A34_153!$C$14:$C$90)</f>
        <v>1</v>
      </c>
    </row>
    <row r="24" spans="1:12" ht="102" customHeight="1" x14ac:dyDescent="0.25">
      <c r="A24" s="12" t="s">
        <v>65</v>
      </c>
      <c r="B24" s="19" t="s">
        <v>66</v>
      </c>
      <c r="C24" s="12">
        <f t="shared" si="0"/>
        <v>1</v>
      </c>
      <c r="D24" s="12" t="s">
        <v>21</v>
      </c>
      <c r="E24" s="16"/>
      <c r="F24" s="16">
        <f t="shared" si="1"/>
        <v>0</v>
      </c>
      <c r="G24" s="17" t="s">
        <v>67</v>
      </c>
      <c r="H24" s="12"/>
      <c r="I24" s="12"/>
      <c r="K24" s="18">
        <f t="shared" si="2"/>
        <v>1</v>
      </c>
      <c r="L24" s="45">
        <f>SUMIF(A34_153!$A$14:$A$90,$A24,A34_153!$C$14:$C$90)</f>
        <v>1</v>
      </c>
    </row>
    <row r="25" spans="1:12" ht="76.5" customHeight="1" x14ac:dyDescent="0.25">
      <c r="A25" s="12" t="s">
        <v>68</v>
      </c>
      <c r="B25" s="19" t="s">
        <v>69</v>
      </c>
      <c r="C25" s="12">
        <f t="shared" si="0"/>
        <v>1</v>
      </c>
      <c r="D25" s="12" t="s">
        <v>21</v>
      </c>
      <c r="E25" s="16"/>
      <c r="F25" s="16">
        <f t="shared" si="1"/>
        <v>0</v>
      </c>
      <c r="G25" s="17" t="s">
        <v>70</v>
      </c>
      <c r="H25" s="12"/>
      <c r="I25" s="12"/>
      <c r="K25" s="18">
        <f t="shared" si="2"/>
        <v>1</v>
      </c>
      <c r="L25" s="45">
        <f>SUMIF(A34_153!$A$14:$A$90,$A25,A34_153!$C$14:$C$90)</f>
        <v>1</v>
      </c>
    </row>
    <row r="26" spans="1:12" ht="76.5" customHeight="1" x14ac:dyDescent="0.25">
      <c r="A26" s="12" t="s">
        <v>71</v>
      </c>
      <c r="B26" s="19" t="s">
        <v>72</v>
      </c>
      <c r="C26" s="12">
        <f t="shared" si="0"/>
        <v>1</v>
      </c>
      <c r="D26" s="12" t="s">
        <v>21</v>
      </c>
      <c r="E26" s="16"/>
      <c r="F26" s="16">
        <f t="shared" si="1"/>
        <v>0</v>
      </c>
      <c r="G26" s="17" t="s">
        <v>73</v>
      </c>
      <c r="H26" s="12"/>
      <c r="I26" s="12"/>
      <c r="K26" s="18">
        <f t="shared" si="2"/>
        <v>1</v>
      </c>
      <c r="L26" s="45">
        <f>SUMIF(A34_153!$A$14:$A$90,$A26,A34_153!$C$14:$C$90)</f>
        <v>1</v>
      </c>
    </row>
    <row r="27" spans="1:12" ht="51" customHeight="1" x14ac:dyDescent="0.25">
      <c r="A27" s="12" t="s">
        <v>74</v>
      </c>
      <c r="B27" s="19" t="s">
        <v>75</v>
      </c>
      <c r="C27" s="12">
        <f t="shared" si="0"/>
        <v>1</v>
      </c>
      <c r="D27" s="12" t="s">
        <v>21</v>
      </c>
      <c r="E27" s="16"/>
      <c r="F27" s="16">
        <f t="shared" si="1"/>
        <v>0</v>
      </c>
      <c r="G27" s="17" t="s">
        <v>76</v>
      </c>
      <c r="H27" s="12"/>
      <c r="I27" s="12"/>
      <c r="K27" s="18">
        <f t="shared" si="2"/>
        <v>1</v>
      </c>
      <c r="L27" s="45">
        <f>SUMIF(A34_153!$A$14:$A$90,$A27,A34_153!$C$14:$C$90)</f>
        <v>1</v>
      </c>
    </row>
    <row r="28" spans="1:12" ht="25.5" customHeight="1" x14ac:dyDescent="0.25">
      <c r="A28" s="12" t="s">
        <v>77</v>
      </c>
      <c r="B28" s="19" t="s">
        <v>78</v>
      </c>
      <c r="C28" s="12">
        <f t="shared" si="0"/>
        <v>1</v>
      </c>
      <c r="D28" s="12" t="s">
        <v>79</v>
      </c>
      <c r="E28" s="16"/>
      <c r="F28" s="16">
        <f t="shared" si="1"/>
        <v>0</v>
      </c>
      <c r="G28" s="17" t="s">
        <v>80</v>
      </c>
      <c r="H28" s="12"/>
      <c r="I28" s="12"/>
      <c r="K28" s="18">
        <f t="shared" si="2"/>
        <v>1</v>
      </c>
      <c r="L28" s="45">
        <f>SUMIF(A34_153!$A$14:$A$90,$A28,A34_153!$C$14:$C$90)</f>
        <v>1</v>
      </c>
    </row>
    <row r="29" spans="1:12" x14ac:dyDescent="0.25">
      <c r="A29" s="12" t="s">
        <v>81</v>
      </c>
      <c r="B29" s="19" t="s">
        <v>82</v>
      </c>
      <c r="C29" s="12">
        <f t="shared" si="0"/>
        <v>24</v>
      </c>
      <c r="D29" s="12" t="s">
        <v>83</v>
      </c>
      <c r="E29" s="16"/>
      <c r="F29" s="16">
        <f t="shared" si="1"/>
        <v>0</v>
      </c>
      <c r="G29" s="17"/>
      <c r="H29" s="12"/>
      <c r="I29" s="12"/>
      <c r="K29" s="18">
        <f t="shared" si="2"/>
        <v>24</v>
      </c>
      <c r="L29" s="45">
        <f>SUMIF(A34_153!$A$14:$A$90,$A29,A34_153!$C$14:$C$90)</f>
        <v>24</v>
      </c>
    </row>
    <row r="30" spans="1:12" x14ac:dyDescent="0.25">
      <c r="A30" s="12" t="s">
        <v>84</v>
      </c>
      <c r="B30" s="19" t="s">
        <v>85</v>
      </c>
      <c r="C30" s="12">
        <f t="shared" si="0"/>
        <v>8</v>
      </c>
      <c r="D30" s="12" t="s">
        <v>83</v>
      </c>
      <c r="E30" s="16"/>
      <c r="F30" s="16">
        <f t="shared" si="1"/>
        <v>0</v>
      </c>
      <c r="G30" s="17"/>
      <c r="H30" s="12"/>
      <c r="I30" s="12"/>
      <c r="K30" s="18">
        <f t="shared" si="2"/>
        <v>8</v>
      </c>
      <c r="L30" s="45">
        <f>SUMIF(A34_153!$A$14:$A$90,$A30,A34_153!$C$14:$C$90)</f>
        <v>8</v>
      </c>
    </row>
    <row r="31" spans="1:12" x14ac:dyDescent="0.25">
      <c r="A31" s="12" t="s">
        <v>86</v>
      </c>
      <c r="B31" s="19" t="s">
        <v>87</v>
      </c>
      <c r="C31" s="12">
        <f t="shared" si="0"/>
        <v>64</v>
      </c>
      <c r="D31" s="12" t="s">
        <v>83</v>
      </c>
      <c r="E31" s="16"/>
      <c r="F31" s="16">
        <f t="shared" si="1"/>
        <v>0</v>
      </c>
      <c r="G31" s="17"/>
      <c r="H31" s="12"/>
      <c r="I31" s="12"/>
      <c r="K31" s="18">
        <f t="shared" si="2"/>
        <v>64</v>
      </c>
      <c r="L31" s="45">
        <f>SUMIF(A34_153!$A$14:$A$90,$A31,A34_153!$C$14:$C$90)</f>
        <v>64</v>
      </c>
    </row>
    <row r="32" spans="1:12" x14ac:dyDescent="0.25">
      <c r="A32" s="12" t="s">
        <v>88</v>
      </c>
      <c r="B32" s="19" t="s">
        <v>89</v>
      </c>
      <c r="C32" s="12">
        <f t="shared" si="0"/>
        <v>24</v>
      </c>
      <c r="D32" s="12" t="s">
        <v>83</v>
      </c>
      <c r="E32" s="16"/>
      <c r="F32" s="16">
        <f t="shared" si="1"/>
        <v>0</v>
      </c>
      <c r="G32" s="17"/>
      <c r="H32" s="12"/>
      <c r="I32" s="12"/>
      <c r="K32" s="18">
        <f t="shared" si="2"/>
        <v>24</v>
      </c>
      <c r="L32" s="45">
        <f>SUMIF(A34_153!$A$14:$A$90,$A32,A34_153!$C$14:$C$90)</f>
        <v>24</v>
      </c>
    </row>
    <row r="33" spans="1:12" x14ac:dyDescent="0.25">
      <c r="A33" s="12" t="s">
        <v>90</v>
      </c>
      <c r="B33" s="19" t="s">
        <v>91</v>
      </c>
      <c r="C33" s="12">
        <f t="shared" si="0"/>
        <v>64</v>
      </c>
      <c r="D33" s="12" t="s">
        <v>83</v>
      </c>
      <c r="E33" s="16"/>
      <c r="F33" s="16">
        <f t="shared" si="1"/>
        <v>0</v>
      </c>
      <c r="G33" s="17"/>
      <c r="H33" s="12"/>
      <c r="I33" s="12"/>
      <c r="K33" s="18">
        <f t="shared" si="2"/>
        <v>64</v>
      </c>
      <c r="L33" s="45">
        <f>SUMIF(A34_153!$A$14:$A$90,$A33,A34_153!$C$14:$C$90)</f>
        <v>64</v>
      </c>
    </row>
    <row r="34" spans="1:12" x14ac:dyDescent="0.25">
      <c r="A34" s="12" t="s">
        <v>92</v>
      </c>
      <c r="B34" s="19" t="s">
        <v>93</v>
      </c>
      <c r="C34" s="12">
        <f t="shared" si="0"/>
        <v>16</v>
      </c>
      <c r="D34" s="12" t="s">
        <v>83</v>
      </c>
      <c r="E34" s="16"/>
      <c r="F34" s="16">
        <f t="shared" si="1"/>
        <v>0</v>
      </c>
      <c r="G34" s="17"/>
      <c r="H34" s="12"/>
      <c r="I34" s="12"/>
      <c r="K34" s="18">
        <f t="shared" si="2"/>
        <v>16</v>
      </c>
      <c r="L34" s="45">
        <f>SUMIF(A34_153!$A$14:$A$90,$A34,A34_153!$C$14:$C$90)</f>
        <v>16</v>
      </c>
    </row>
    <row r="35" spans="1:12" x14ac:dyDescent="0.25">
      <c r="A35" s="12" t="s">
        <v>94</v>
      </c>
      <c r="B35" s="19" t="s">
        <v>95</v>
      </c>
      <c r="C35" s="12">
        <f t="shared" si="0"/>
        <v>24</v>
      </c>
      <c r="D35" s="12" t="s">
        <v>83</v>
      </c>
      <c r="E35" s="16"/>
      <c r="F35" s="16">
        <f t="shared" si="1"/>
        <v>0</v>
      </c>
      <c r="G35" s="17"/>
      <c r="H35" s="12"/>
      <c r="I35" s="12"/>
      <c r="K35" s="18">
        <f t="shared" si="2"/>
        <v>24</v>
      </c>
      <c r="L35" s="45">
        <f>SUMIF(A34_153!$A$14:$A$90,$A35,A34_153!$C$14:$C$90)</f>
        <v>24</v>
      </c>
    </row>
    <row r="36" spans="1:12" x14ac:dyDescent="0.25">
      <c r="A36" s="12" t="s">
        <v>96</v>
      </c>
      <c r="B36" s="19" t="s">
        <v>97</v>
      </c>
      <c r="C36" s="12">
        <f t="shared" si="0"/>
        <v>8</v>
      </c>
      <c r="D36" s="12" t="s">
        <v>83</v>
      </c>
      <c r="E36" s="16"/>
      <c r="F36" s="16">
        <f t="shared" si="1"/>
        <v>0</v>
      </c>
      <c r="G36" s="17"/>
      <c r="H36" s="12"/>
      <c r="I36" s="12"/>
      <c r="K36" s="18">
        <f t="shared" si="2"/>
        <v>8</v>
      </c>
      <c r="L36" s="45">
        <f>SUMIF(A34_153!$A$14:$A$90,$A36,A34_153!$C$14:$C$90)</f>
        <v>8</v>
      </c>
    </row>
    <row r="37" spans="1:12" x14ac:dyDescent="0.25">
      <c r="A37" s="12" t="s">
        <v>98</v>
      </c>
      <c r="B37" s="19" t="s">
        <v>99</v>
      </c>
      <c r="C37" s="12">
        <f t="shared" si="0"/>
        <v>8</v>
      </c>
      <c r="D37" s="12" t="s">
        <v>83</v>
      </c>
      <c r="E37" s="16"/>
      <c r="F37" s="16">
        <f t="shared" si="1"/>
        <v>0</v>
      </c>
      <c r="G37" s="17"/>
      <c r="H37" s="12"/>
      <c r="I37" s="12"/>
      <c r="K37" s="18">
        <f t="shared" si="2"/>
        <v>8</v>
      </c>
      <c r="L37" s="45">
        <f>SUMIF(A34_153!$A$14:$A$90,$A37,A34_153!$C$14:$C$90)</f>
        <v>8</v>
      </c>
    </row>
    <row r="38" spans="1:12" ht="216.75" customHeight="1" x14ac:dyDescent="0.25">
      <c r="A38" s="12" t="s">
        <v>100</v>
      </c>
      <c r="B38" s="19" t="s">
        <v>101</v>
      </c>
      <c r="C38" s="12">
        <v>1</v>
      </c>
      <c r="D38" s="12" t="s">
        <v>79</v>
      </c>
      <c r="E38" s="16"/>
      <c r="F38" s="16">
        <f t="shared" si="1"/>
        <v>0</v>
      </c>
      <c r="G38" s="17" t="s">
        <v>102</v>
      </c>
      <c r="H38" s="12"/>
      <c r="I38" s="12"/>
      <c r="K38" s="18">
        <f t="shared" si="2"/>
        <v>1</v>
      </c>
      <c r="L38" s="45">
        <f>SUMIF(A34_153!$A$14:$A$90,$A38,A34_153!$C$14:$C$90)</f>
        <v>1</v>
      </c>
    </row>
    <row r="39" spans="1:12" ht="127.5" customHeight="1" x14ac:dyDescent="0.25">
      <c r="A39" s="12" t="s">
        <v>103</v>
      </c>
      <c r="B39" s="19" t="s">
        <v>104</v>
      </c>
      <c r="C39" s="12">
        <v>1</v>
      </c>
      <c r="D39" s="12" t="s">
        <v>79</v>
      </c>
      <c r="E39" s="16"/>
      <c r="F39" s="16">
        <f t="shared" si="1"/>
        <v>0</v>
      </c>
      <c r="G39" s="17" t="s">
        <v>105</v>
      </c>
      <c r="H39" s="12"/>
      <c r="I39" s="12"/>
      <c r="K39" s="18">
        <f t="shared" si="2"/>
        <v>1</v>
      </c>
      <c r="L39" s="45">
        <f>SUMIF(A34_153!$A$14:$A$90,$A39,A34_153!$C$14:$C$90)</f>
        <v>1</v>
      </c>
    </row>
    <row r="40" spans="1:12" ht="114.75" customHeight="1" x14ac:dyDescent="0.25">
      <c r="A40" s="12" t="s">
        <v>106</v>
      </c>
      <c r="B40" s="19" t="s">
        <v>107</v>
      </c>
      <c r="C40" s="12">
        <v>1</v>
      </c>
      <c r="D40" s="12" t="s">
        <v>79</v>
      </c>
      <c r="E40" s="16"/>
      <c r="F40" s="16">
        <f t="shared" si="1"/>
        <v>0</v>
      </c>
      <c r="G40" s="17" t="s">
        <v>108</v>
      </c>
      <c r="H40" s="12"/>
      <c r="I40" s="12"/>
      <c r="K40" s="18">
        <f t="shared" si="2"/>
        <v>1</v>
      </c>
      <c r="L40" s="45">
        <f>SUMIF(A34_153!$A$14:$A$90,$A40,A34_153!$C$14:$C$90)</f>
        <v>1</v>
      </c>
    </row>
    <row r="41" spans="1:12" ht="140.25" customHeight="1" x14ac:dyDescent="0.25">
      <c r="A41" s="12" t="s">
        <v>109</v>
      </c>
      <c r="B41" s="19" t="s">
        <v>110</v>
      </c>
      <c r="C41" s="12">
        <v>1</v>
      </c>
      <c r="D41" s="12" t="s">
        <v>79</v>
      </c>
      <c r="E41" s="16"/>
      <c r="F41" s="16">
        <f t="shared" si="1"/>
        <v>0</v>
      </c>
      <c r="G41" s="17" t="s">
        <v>111</v>
      </c>
      <c r="H41" s="12"/>
      <c r="I41" s="12"/>
      <c r="K41" s="18">
        <f t="shared" si="2"/>
        <v>1</v>
      </c>
      <c r="L41" s="45">
        <f>SUMIF(A34_153!$A$14:$A$90,$A41,A34_153!$C$14:$C$90)</f>
        <v>1</v>
      </c>
    </row>
    <row r="42" spans="1:12" x14ac:dyDescent="0.25">
      <c r="B42" s="3"/>
      <c r="C42" s="4"/>
      <c r="D42" s="4"/>
      <c r="E42" s="50"/>
      <c r="F42" s="50"/>
      <c r="G42" s="51"/>
      <c r="L42" s="45"/>
    </row>
    <row r="43" spans="1:12" x14ac:dyDescent="0.25">
      <c r="D43" s="18"/>
      <c r="L43" s="59">
        <f>SUMPRODUCT($E9:$E42,L9:L42)</f>
        <v>0</v>
      </c>
    </row>
    <row r="44" spans="1:12" x14ac:dyDescent="0.25">
      <c r="B44" s="48" t="s">
        <v>112</v>
      </c>
      <c r="D44" s="18"/>
      <c r="F44" s="47">
        <f>SUM(F9:F42)</f>
        <v>0</v>
      </c>
      <c r="L44" s="58"/>
    </row>
    <row r="45" spans="1:12" x14ac:dyDescent="0.25">
      <c r="D45" s="18"/>
    </row>
    <row r="46" spans="1:12" x14ac:dyDescent="0.25">
      <c r="D46" s="18"/>
      <c r="F46" s="72"/>
    </row>
    <row r="47" spans="1:12" x14ac:dyDescent="0.25">
      <c r="D47" s="18"/>
    </row>
    <row r="48" spans="1:12" x14ac:dyDescent="0.25">
      <c r="D48" s="18"/>
    </row>
    <row r="49" spans="4:6" x14ac:dyDescent="0.25">
      <c r="D49" s="18"/>
      <c r="F49" s="72"/>
    </row>
  </sheetData>
  <pageMargins left="0.23622047244094491" right="0.23622047244094491" top="0.74803149606299213" bottom="0.74803149606299213" header="0.31496062992125978" footer="0.31496062992125978"/>
  <pageSetup paperSize="9" scale="66"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tabSelected="1" view="pageBreakPreview" zoomScaleNormal="100" zoomScaleSheetLayoutView="100" workbookViewId="0">
      <selection activeCell="A37" sqref="A37:XFD37"/>
    </sheetView>
  </sheetViews>
  <sheetFormatPr defaultRowHeight="15" x14ac:dyDescent="0.25"/>
  <cols>
    <col min="1" max="1" width="21.7109375" style="18" customWidth="1"/>
    <col min="2" max="2" width="70.7109375" style="18" customWidth="1"/>
    <col min="3" max="3" width="7.7109375" style="44" customWidth="1"/>
    <col min="4" max="4" width="50.7109375" style="18" customWidth="1"/>
    <col min="5" max="5" width="18.5703125" style="18" bestFit="1" customWidth="1"/>
    <col min="6" max="6" width="14.85546875" style="18" customWidth="1"/>
  </cols>
  <sheetData>
    <row r="1" spans="1:6" ht="15.75" customHeight="1" thickTop="1" x14ac:dyDescent="0.25">
      <c r="A1" s="63" t="s">
        <v>0</v>
      </c>
      <c r="B1" s="64" t="str">
        <f>SOUHRN!C1</f>
        <v>MUNI AV Technologie</v>
      </c>
      <c r="C1" s="7" t="s">
        <v>113</v>
      </c>
      <c r="D1" s="1"/>
    </row>
    <row r="2" spans="1:6" ht="15" customHeight="1" x14ac:dyDescent="0.25">
      <c r="A2" s="65" t="s">
        <v>2</v>
      </c>
      <c r="B2" s="30" t="str">
        <f>SOUHRN!C2</f>
        <v>UKB</v>
      </c>
      <c r="D2" s="75" t="s">
        <v>114</v>
      </c>
    </row>
    <row r="3" spans="1:6" x14ac:dyDescent="0.25">
      <c r="A3" s="65" t="s">
        <v>4</v>
      </c>
      <c r="B3" s="30" t="s">
        <v>115</v>
      </c>
      <c r="D3" s="76"/>
    </row>
    <row r="4" spans="1:6" x14ac:dyDescent="0.25">
      <c r="A4" s="65" t="s">
        <v>5</v>
      </c>
      <c r="B4" s="30" t="str">
        <f>SOUHRN!C4</f>
        <v>Kamenice 5, Brno, Bohunice</v>
      </c>
      <c r="D4" s="76"/>
    </row>
    <row r="5" spans="1:6" x14ac:dyDescent="0.25">
      <c r="A5" s="65" t="s">
        <v>7</v>
      </c>
      <c r="B5" s="11" t="s">
        <v>116</v>
      </c>
      <c r="D5" s="76"/>
    </row>
    <row r="6" spans="1:6" x14ac:dyDescent="0.25">
      <c r="A6" s="65" t="s">
        <v>117</v>
      </c>
      <c r="B6" s="11" t="s">
        <v>118</v>
      </c>
      <c r="D6" s="76"/>
    </row>
    <row r="7" spans="1:6" x14ac:dyDescent="0.25">
      <c r="A7" s="65" t="s">
        <v>119</v>
      </c>
      <c r="B7" s="11"/>
      <c r="D7" s="76"/>
    </row>
    <row r="8" spans="1:6" x14ac:dyDescent="0.25">
      <c r="A8" s="65" t="s">
        <v>120</v>
      </c>
      <c r="B8" s="11" t="str">
        <f ca="1">RIGHT(CELL("filename",A1),LEN(CELL("filename",A1))-FIND("]",CELL("filename",A1)))</f>
        <v>A34_153</v>
      </c>
      <c r="D8" s="76"/>
    </row>
    <row r="9" spans="1:6" x14ac:dyDescent="0.25">
      <c r="A9" s="65" t="s">
        <v>121</v>
      </c>
      <c r="B9" s="11" t="s">
        <v>122</v>
      </c>
      <c r="D9" s="76"/>
    </row>
    <row r="10" spans="1:6" x14ac:dyDescent="0.25">
      <c r="A10" s="65" t="s">
        <v>123</v>
      </c>
      <c r="B10" s="46"/>
      <c r="D10" s="76"/>
    </row>
    <row r="11" spans="1:6" ht="15.75" customHeight="1" thickBot="1" x14ac:dyDescent="0.3">
      <c r="A11" s="66" t="s">
        <v>124</v>
      </c>
      <c r="B11" s="31"/>
      <c r="D11" s="76"/>
    </row>
    <row r="12" spans="1:6" x14ac:dyDescent="0.25">
      <c r="A12" s="6"/>
      <c r="B12" s="8"/>
      <c r="C12" s="42"/>
      <c r="D12" s="9"/>
    </row>
    <row r="13" spans="1:6" ht="31.5" customHeight="1" x14ac:dyDescent="0.25">
      <c r="A13" s="40" t="s">
        <v>9</v>
      </c>
      <c r="B13" s="41" t="s">
        <v>125</v>
      </c>
      <c r="C13" s="2" t="s">
        <v>11</v>
      </c>
      <c r="D13" s="10" t="s">
        <v>12</v>
      </c>
      <c r="E13" s="41" t="s">
        <v>126</v>
      </c>
      <c r="F13" s="41" t="s">
        <v>127</v>
      </c>
    </row>
    <row r="14" spans="1:6" x14ac:dyDescent="0.25">
      <c r="A14" s="67" t="s">
        <v>47</v>
      </c>
      <c r="B14" s="61" t="str">
        <f>VLOOKUP(A14,SOUHRN!$A$9:$E$174,2,FALSE)</f>
        <v>Bezdrátový mikrofon ruční - sada přijímače a vysílače</v>
      </c>
      <c r="C14" s="13">
        <v>2</v>
      </c>
      <c r="D14" s="68" t="s">
        <v>21</v>
      </c>
      <c r="E14" s="73"/>
      <c r="F14" s="59">
        <f t="shared" ref="F14:F37" si="0">C14*E14</f>
        <v>0</v>
      </c>
    </row>
    <row r="15" spans="1:6" x14ac:dyDescent="0.25">
      <c r="A15" s="67" t="s">
        <v>50</v>
      </c>
      <c r="B15" s="61" t="str">
        <f>VLOOKUP(A15,SOUHRN!$A$9:$E$174,2,FALSE)</f>
        <v>Bezdrátový mikrofon náhlavní - sada přijímače a vysílače</v>
      </c>
      <c r="C15" s="13">
        <v>1</v>
      </c>
      <c r="D15" s="68" t="s">
        <v>21</v>
      </c>
      <c r="E15" s="73"/>
      <c r="F15" s="59">
        <f t="shared" si="0"/>
        <v>0</v>
      </c>
    </row>
    <row r="16" spans="1:6" x14ac:dyDescent="0.25">
      <c r="A16" s="67" t="s">
        <v>59</v>
      </c>
      <c r="B16" s="61" t="str">
        <f>VLOOKUP(A16,SOUHRN!$A$9:$E$174,2,FALSE)</f>
        <v>Pasivní všesměrová anténa</v>
      </c>
      <c r="C16" s="13">
        <v>2</v>
      </c>
      <c r="D16" s="68" t="s">
        <v>21</v>
      </c>
      <c r="E16" s="73"/>
      <c r="F16" s="59">
        <f t="shared" si="0"/>
        <v>0</v>
      </c>
    </row>
    <row r="17" spans="1:6" x14ac:dyDescent="0.25">
      <c r="A17" s="67" t="s">
        <v>62</v>
      </c>
      <c r="B17" s="61" t="str">
        <f>VLOOKUP(A17,SOUHRN!$A$9:$E$174,2,FALSE)</f>
        <v>Anténní splitter</v>
      </c>
      <c r="C17" s="13">
        <v>1</v>
      </c>
      <c r="D17" s="68" t="s">
        <v>21</v>
      </c>
      <c r="E17" s="73"/>
      <c r="F17" s="59">
        <f t="shared" si="0"/>
        <v>0</v>
      </c>
    </row>
    <row r="18" spans="1:6" x14ac:dyDescent="0.25">
      <c r="A18" s="32" t="s">
        <v>53</v>
      </c>
      <c r="B18" s="61" t="str">
        <f>VLOOKUP(A18,SOUHRN!$A$9:$E$174,2,FALSE)</f>
        <v>Akumulátorový blok</v>
      </c>
      <c r="C18" s="62">
        <v>3</v>
      </c>
      <c r="D18" s="68" t="s">
        <v>21</v>
      </c>
      <c r="E18" s="73"/>
      <c r="F18" s="59">
        <f t="shared" si="0"/>
        <v>0</v>
      </c>
    </row>
    <row r="19" spans="1:6" x14ac:dyDescent="0.25">
      <c r="A19" s="32" t="s">
        <v>56</v>
      </c>
      <c r="B19" s="61" t="str">
        <f>VLOOKUP(A19,SOUHRN!$A$9:$E$174,2,FALSE)</f>
        <v>Nabíječka akumulátorových bloků</v>
      </c>
      <c r="C19" s="62">
        <v>2</v>
      </c>
      <c r="D19" s="68" t="s">
        <v>21</v>
      </c>
      <c r="E19" s="73"/>
      <c r="F19" s="59">
        <f t="shared" si="0"/>
        <v>0</v>
      </c>
    </row>
    <row r="20" spans="1:6" x14ac:dyDescent="0.25">
      <c r="A20" s="32" t="s">
        <v>44</v>
      </c>
      <c r="B20" s="61" t="str">
        <f>VLOOKUP(A20,SOUHRN!$A$9:$E$174,2,FALSE)</f>
        <v>CD přehrávač s BT přijímačem</v>
      </c>
      <c r="C20" s="13">
        <v>1</v>
      </c>
      <c r="D20" s="68" t="s">
        <v>21</v>
      </c>
      <c r="E20" s="73"/>
      <c r="F20" s="59">
        <f t="shared" si="0"/>
        <v>0</v>
      </c>
    </row>
    <row r="21" spans="1:6" x14ac:dyDescent="0.25">
      <c r="A21" s="32" t="s">
        <v>23</v>
      </c>
      <c r="B21" s="61" t="str">
        <f>VLOOKUP(A21,SOUHRN!$A$9:$E$174,2,FALSE)</f>
        <v>Ovládací panel/ŘS tlačítkový velký</v>
      </c>
      <c r="C21" s="13">
        <v>1</v>
      </c>
      <c r="D21" s="68" t="s">
        <v>21</v>
      </c>
      <c r="E21" s="73"/>
      <c r="F21" s="59">
        <f t="shared" si="0"/>
        <v>0</v>
      </c>
    </row>
    <row r="22" spans="1:6" x14ac:dyDescent="0.25">
      <c r="A22" s="32" t="s">
        <v>26</v>
      </c>
      <c r="B22" s="61" t="str">
        <f>VLOOKUP(A22,SOUHRN!$A$9:$E$174,2,FALSE)</f>
        <v>Tablet s rozhraním pro řídící systém</v>
      </c>
      <c r="C22" s="13">
        <v>1</v>
      </c>
      <c r="D22" s="68" t="s">
        <v>21</v>
      </c>
      <c r="E22" s="73"/>
      <c r="F22" s="59">
        <f t="shared" si="0"/>
        <v>0</v>
      </c>
    </row>
    <row r="23" spans="1:6" x14ac:dyDescent="0.25">
      <c r="A23" s="32" t="s">
        <v>74</v>
      </c>
      <c r="B23" s="61" t="str">
        <f>VLOOKUP(A23,SOUHRN!$A$9:$E$174,2,FALSE)</f>
        <v>Přípojné místo pro prezentaci v katedře</v>
      </c>
      <c r="C23" s="13">
        <v>1</v>
      </c>
      <c r="D23" s="68" t="s">
        <v>21</v>
      </c>
      <c r="E23" s="73"/>
      <c r="F23" s="59">
        <f t="shared" si="0"/>
        <v>0</v>
      </c>
    </row>
    <row r="24" spans="1:6" x14ac:dyDescent="0.25">
      <c r="A24" s="32" t="s">
        <v>29</v>
      </c>
      <c r="B24" s="61" t="str">
        <f>VLOOKUP(A24,SOUHRN!$A$9:$E$174,2,FALSE)</f>
        <v>Datový přepínač, 10 portů</v>
      </c>
      <c r="C24" s="13">
        <v>1</v>
      </c>
      <c r="D24" s="68" t="s">
        <v>21</v>
      </c>
      <c r="E24" s="73"/>
      <c r="F24" s="59">
        <f t="shared" si="0"/>
        <v>0</v>
      </c>
    </row>
    <row r="25" spans="1:6" x14ac:dyDescent="0.25">
      <c r="A25" s="67" t="s">
        <v>41</v>
      </c>
      <c r="B25" s="61" t="str">
        <f>VLOOKUP(A25,SOUHRN!$A$9:$E$174,2,FALSE)</f>
        <v>Jednotka pro bezdrátovou prezentaci, multiplatformní</v>
      </c>
      <c r="C25" s="13">
        <v>1</v>
      </c>
      <c r="D25" s="68" t="s">
        <v>21</v>
      </c>
      <c r="E25" s="73"/>
      <c r="F25" s="59">
        <f t="shared" si="0"/>
        <v>0</v>
      </c>
    </row>
    <row r="26" spans="1:6" x14ac:dyDescent="0.25">
      <c r="A26" s="67" t="s">
        <v>19</v>
      </c>
      <c r="B26" s="61" t="str">
        <f>VLOOKUP(A26,SOUHRN!$A$9:$E$174,2,FALSE)</f>
        <v>Prezentační AV přepínač s HDBaseT nebo HDMI výstupem (4 vstupy)</v>
      </c>
      <c r="C26" s="13">
        <v>1</v>
      </c>
      <c r="D26" s="68" t="s">
        <v>21</v>
      </c>
      <c r="E26" s="73"/>
      <c r="F26" s="59">
        <f t="shared" si="0"/>
        <v>0</v>
      </c>
    </row>
    <row r="27" spans="1:6" x14ac:dyDescent="0.25">
      <c r="A27" s="67" t="s">
        <v>38</v>
      </c>
      <c r="B27" s="61" t="str">
        <f>VLOOKUP(A27,SOUHRN!$A$9:$E$174,2,FALSE)</f>
        <v>Řídící procesor (3x RS232, 2x relé, Ethernet))</v>
      </c>
      <c r="C27" s="13">
        <v>1</v>
      </c>
      <c r="D27" s="68" t="s">
        <v>21</v>
      </c>
      <c r="E27" s="73"/>
      <c r="F27" s="59">
        <f t="shared" si="0"/>
        <v>0</v>
      </c>
    </row>
    <row r="28" spans="1:6" x14ac:dyDescent="0.25">
      <c r="A28" s="67" t="s">
        <v>68</v>
      </c>
      <c r="B28" s="61" t="str">
        <f>VLOOKUP(A28,SOUHRN!$A$9:$E$174,2,FALSE)</f>
        <v>Výkonový zesilovač čtyřkanálový s DSP</v>
      </c>
      <c r="C28" s="13">
        <v>1</v>
      </c>
      <c r="D28" s="68" t="s">
        <v>21</v>
      </c>
      <c r="E28" s="73"/>
      <c r="F28" s="59">
        <f t="shared" si="0"/>
        <v>0</v>
      </c>
    </row>
    <row r="29" spans="1:6" x14ac:dyDescent="0.25">
      <c r="A29" s="67" t="s">
        <v>71</v>
      </c>
      <c r="B29" s="61" t="str">
        <f>VLOOKUP(A29,SOUHRN!$A$9:$E$174,2,FALSE)</f>
        <v>Výkonový zesilovač osmikanálový s DSP</v>
      </c>
      <c r="C29" s="13">
        <v>1</v>
      </c>
      <c r="D29" s="68" t="s">
        <v>21</v>
      </c>
      <c r="E29" s="73"/>
      <c r="F29" s="59">
        <f t="shared" si="0"/>
        <v>0</v>
      </c>
    </row>
    <row r="30" spans="1:6" x14ac:dyDescent="0.25">
      <c r="A30" s="67" t="s">
        <v>65</v>
      </c>
      <c r="B30" s="61" t="str">
        <f>VLOOKUP(A30,SOUHRN!$A$9:$E$174,2,FALSE)</f>
        <v>DSP audioprocesor s pevnou konfigurací velký</v>
      </c>
      <c r="C30" s="13">
        <v>1</v>
      </c>
      <c r="D30" s="68" t="s">
        <v>21</v>
      </c>
      <c r="E30" s="73"/>
      <c r="F30" s="59">
        <f t="shared" si="0"/>
        <v>0</v>
      </c>
    </row>
    <row r="31" spans="1:6" x14ac:dyDescent="0.25">
      <c r="A31" s="67" t="s">
        <v>35</v>
      </c>
      <c r="B31" s="61" t="str">
        <f>VLOOKUP(A31,SOUHRN!$A$9:$E$174,2,FALSE)</f>
        <v>Převodník RS232 na RS 485</v>
      </c>
      <c r="C31" s="13">
        <v>1</v>
      </c>
      <c r="D31" s="68" t="s">
        <v>21</v>
      </c>
      <c r="E31" s="73"/>
      <c r="F31" s="59">
        <f t="shared" si="0"/>
        <v>0</v>
      </c>
    </row>
    <row r="32" spans="1:6" x14ac:dyDescent="0.25">
      <c r="A32" s="67" t="s">
        <v>32</v>
      </c>
      <c r="B32" s="61" t="str">
        <f>VLOOKUP(A32,SOUHRN!$A$9:$E$174,2,FALSE)</f>
        <v>Relé jednotka do rozvaděče</v>
      </c>
      <c r="C32" s="13">
        <v>2</v>
      </c>
      <c r="D32" s="68" t="s">
        <v>21</v>
      </c>
      <c r="E32" s="73"/>
      <c r="F32" s="59">
        <f t="shared" si="0"/>
        <v>0</v>
      </c>
    </row>
    <row r="33" spans="1:6" x14ac:dyDescent="0.25">
      <c r="A33" s="67" t="s">
        <v>100</v>
      </c>
      <c r="B33" s="61" t="str">
        <f>VLOOKUP(A33,SOUHRN!$A$9:$E$174,2,FALSE)</f>
        <v>Sestava LED obrazovek - zobrazovač a scoreboard</v>
      </c>
      <c r="C33" s="13">
        <v>1</v>
      </c>
      <c r="D33" s="68" t="s">
        <v>79</v>
      </c>
      <c r="E33" s="73"/>
      <c r="F33" s="59">
        <f t="shared" si="0"/>
        <v>0</v>
      </c>
    </row>
    <row r="34" spans="1:6" x14ac:dyDescent="0.25">
      <c r="A34" s="67" t="s">
        <v>103</v>
      </c>
      <c r="B34" s="61" t="str">
        <f>VLOOKUP(A34,SOUHRN!$A$9:$E$174,2,FALSE)</f>
        <v>Videoprocesor pro LED sestavu</v>
      </c>
      <c r="C34" s="13">
        <v>1</v>
      </c>
      <c r="D34" s="68" t="s">
        <v>79</v>
      </c>
      <c r="E34" s="73"/>
      <c r="F34" s="59">
        <f t="shared" si="0"/>
        <v>0</v>
      </c>
    </row>
    <row r="35" spans="1:6" x14ac:dyDescent="0.25">
      <c r="A35" s="67" t="s">
        <v>106</v>
      </c>
      <c r="B35" s="61" t="str">
        <f>VLOOKUP(A35,SOUHRN!$A$9:$E$174,2,FALSE)</f>
        <v>Hardware pro ovládání scoreboardu</v>
      </c>
      <c r="C35" s="13">
        <v>1</v>
      </c>
      <c r="D35" s="68" t="s">
        <v>79</v>
      </c>
      <c r="E35" s="73"/>
      <c r="F35" s="59">
        <f t="shared" si="0"/>
        <v>0</v>
      </c>
    </row>
    <row r="36" spans="1:6" x14ac:dyDescent="0.25">
      <c r="A36" s="67" t="s">
        <v>109</v>
      </c>
      <c r="B36" s="61" t="str">
        <f>VLOOKUP(A36,SOUHRN!$A$9:$E$174,2,FALSE)</f>
        <v>Software pro scoreboard</v>
      </c>
      <c r="C36" s="13">
        <v>1</v>
      </c>
      <c r="D36" s="68" t="s">
        <v>79</v>
      </c>
      <c r="E36" s="73"/>
      <c r="F36" s="59">
        <f t="shared" si="0"/>
        <v>0</v>
      </c>
    </row>
    <row r="37" spans="1:6" x14ac:dyDescent="0.25">
      <c r="A37" s="67" t="s">
        <v>77</v>
      </c>
      <c r="B37" s="49" t="str">
        <f>VLOOKUP(A37,SOUHRN!$A$9:$E$174,2,FALSE)</f>
        <v>Montážní a spotřební materiál</v>
      </c>
      <c r="C37" s="13">
        <v>1</v>
      </c>
      <c r="D37" s="20" t="s">
        <v>79</v>
      </c>
      <c r="E37" s="73"/>
      <c r="F37" s="59">
        <f t="shared" si="0"/>
        <v>0</v>
      </c>
    </row>
    <row r="38" spans="1:6" x14ac:dyDescent="0.25">
      <c r="A38" s="67" t="s">
        <v>81</v>
      </c>
      <c r="B38" s="49" t="str">
        <f>VLOOKUP(A38,SOUHRN!$A$9:$E$174,2,FALSE)</f>
        <v>Prováděcí dokumentace</v>
      </c>
      <c r="C38" s="13">
        <v>24</v>
      </c>
      <c r="D38" s="20" t="s">
        <v>128</v>
      </c>
      <c r="E38" s="74"/>
      <c r="F38" s="74"/>
    </row>
    <row r="39" spans="1:6" x14ac:dyDescent="0.25">
      <c r="A39" s="67" t="s">
        <v>86</v>
      </c>
      <c r="B39" s="49" t="str">
        <f>VLOOKUP(A39,SOUHRN!$A$9:$E$174,2,FALSE)</f>
        <v>Demontážní práce původního vybavení</v>
      </c>
      <c r="C39" s="13">
        <v>64</v>
      </c>
      <c r="D39" s="20" t="s">
        <v>128</v>
      </c>
      <c r="E39" s="74"/>
      <c r="F39" s="74"/>
    </row>
    <row r="40" spans="1:6" x14ac:dyDescent="0.25">
      <c r="A40" s="67" t="s">
        <v>84</v>
      </c>
      <c r="B40" s="49" t="str">
        <f>VLOOKUP(A40,SOUHRN!$A$9:$E$174,2,FALSE)</f>
        <v>Štítkování zařízení - identifikační systém</v>
      </c>
      <c r="C40" s="13">
        <v>8</v>
      </c>
      <c r="D40" s="20" t="s">
        <v>128</v>
      </c>
      <c r="E40" s="74"/>
      <c r="F40" s="74"/>
    </row>
    <row r="41" spans="1:6" x14ac:dyDescent="0.25">
      <c r="A41" s="67" t="s">
        <v>88</v>
      </c>
      <c r="B41" s="61" t="str">
        <f>VLOOKUP(A41,SOUHRN!$A$9:$E$174,2,FALSE)</f>
        <v>Příprava kabelových tras</v>
      </c>
      <c r="C41" s="13">
        <v>24</v>
      </c>
      <c r="D41" s="68" t="s">
        <v>128</v>
      </c>
      <c r="E41" s="74"/>
      <c r="F41" s="74"/>
    </row>
    <row r="42" spans="1:6" x14ac:dyDescent="0.25">
      <c r="A42" s="67" t="s">
        <v>90</v>
      </c>
      <c r="B42" s="61" t="str">
        <f>VLOOKUP(A42,SOUHRN!$A$9:$E$174,2,FALSE)</f>
        <v>Montážní a instalační práce</v>
      </c>
      <c r="C42" s="13">
        <v>64</v>
      </c>
      <c r="D42" s="68" t="s">
        <v>128</v>
      </c>
      <c r="E42" s="74"/>
      <c r="F42" s="74"/>
    </row>
    <row r="43" spans="1:6" x14ac:dyDescent="0.25">
      <c r="A43" s="67" t="s">
        <v>92</v>
      </c>
      <c r="B43" s="61" t="str">
        <f>VLOOKUP(A43,SOUHRN!$A$9:$E$174,2,FALSE)</f>
        <v>Tvorba grafického rozhraní ŘS/ GUI</v>
      </c>
      <c r="C43" s="13">
        <v>16</v>
      </c>
      <c r="D43" s="68" t="s">
        <v>128</v>
      </c>
      <c r="E43" s="74"/>
      <c r="F43" s="74"/>
    </row>
    <row r="44" spans="1:6" x14ac:dyDescent="0.25">
      <c r="A44" s="67" t="s">
        <v>94</v>
      </c>
      <c r="B44" s="61" t="str">
        <f>VLOOKUP(A44,SOUHRN!$A$9:$E$174,2,FALSE)</f>
        <v>Programování řídícího systému</v>
      </c>
      <c r="C44" s="13">
        <v>24</v>
      </c>
      <c r="D44" s="68" t="s">
        <v>128</v>
      </c>
      <c r="E44" s="74"/>
      <c r="F44" s="74"/>
    </row>
    <row r="45" spans="1:6" x14ac:dyDescent="0.25">
      <c r="A45" s="67" t="s">
        <v>96</v>
      </c>
      <c r="B45" s="61" t="str">
        <f>VLOOKUP(A45,SOUHRN!$A$9:$E$174,2,FALSE)</f>
        <v xml:space="preserve">Programování řízení osvětlení a žaluzií </v>
      </c>
      <c r="C45" s="13">
        <v>8</v>
      </c>
      <c r="D45" s="68" t="s">
        <v>128</v>
      </c>
      <c r="E45" s="74"/>
      <c r="F45" s="74"/>
    </row>
    <row r="46" spans="1:6" x14ac:dyDescent="0.25">
      <c r="A46" s="67" t="s">
        <v>98</v>
      </c>
      <c r="B46" s="61" t="str">
        <f>VLOOKUP(A46,SOUHRN!$A$9:$E$174,2,FALSE)</f>
        <v>Zprovoznění a zaškolení obsluhy</v>
      </c>
      <c r="C46" s="13">
        <v>8</v>
      </c>
      <c r="D46" s="68" t="s">
        <v>128</v>
      </c>
      <c r="E46" s="74"/>
      <c r="F46" s="74"/>
    </row>
    <row r="47" spans="1:6" ht="15.75" customHeight="1" thickBot="1" x14ac:dyDescent="0.3">
      <c r="A47" s="52"/>
      <c r="B47" s="53"/>
      <c r="C47" s="54"/>
      <c r="D47" s="55"/>
    </row>
    <row r="48" spans="1:6" ht="15.75" customHeight="1" thickTop="1" x14ac:dyDescent="0.25">
      <c r="A48" s="4"/>
      <c r="B48" s="3"/>
      <c r="C48" s="4"/>
      <c r="D48" s="4"/>
      <c r="F48" s="60">
        <f>SUM(F14:F47)</f>
        <v>0</v>
      </c>
    </row>
    <row r="49" spans="1:4" ht="15.75" customHeight="1" x14ac:dyDescent="0.25">
      <c r="A49" s="4"/>
      <c r="B49" s="3"/>
      <c r="C49" s="4"/>
      <c r="D49" s="4"/>
    </row>
    <row r="50" spans="1:4" x14ac:dyDescent="0.25">
      <c r="A50" s="24"/>
      <c r="B50" s="24"/>
      <c r="C50" s="43"/>
      <c r="D50" s="24"/>
    </row>
    <row r="51" spans="1:4" x14ac:dyDescent="0.25">
      <c r="A51" s="24"/>
      <c r="B51" s="24"/>
      <c r="C51" s="43"/>
      <c r="D51" s="24"/>
    </row>
    <row r="52" spans="1:4" x14ac:dyDescent="0.25">
      <c r="A52" s="24"/>
      <c r="B52" s="24"/>
      <c r="C52" s="43"/>
      <c r="D52" s="24"/>
    </row>
    <row r="60" spans="1:4" x14ac:dyDescent="0.25">
      <c r="D60" s="5"/>
    </row>
  </sheetData>
  <sheetProtection sheet="1"/>
  <mergeCells count="1">
    <mergeCell ref="D2:D11"/>
  </mergeCells>
  <pageMargins left="0.23622047244094491" right="0.23622047244094491" top="0.74803149606299213" bottom="0.74803149606299213" header="0.31496062992125978" footer="0.31496062992125978"/>
  <pageSetup paperSize="9" scale="77" fitToHeight="0" orientation="landscape" horizontalDpi="300" verticalDpi="300" r:id="rId1"/>
  <rowBreaks count="1" manualBreakCount="1">
    <brk id="3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7795EC-C8DA-49E2-AC37-667C070701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fbae14-5b70-4a6e-98e6-73d00217dcdf"/>
    <ds:schemaRef ds:uri="fa7f2184-2e7d-4cc4-b6a2-e5a3ec1d77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BDAFD7-5807-4521-9F5C-00A2AA525132}">
  <ds:schemaRefs>
    <ds:schemaRef ds:uri="http://schemas.microsoft.com/sharepoint/v3/contenttype/forms"/>
  </ds:schemaRefs>
</ds:datastoreItem>
</file>

<file path=customXml/itemProps3.xml><?xml version="1.0" encoding="utf-8"?>
<ds:datastoreItem xmlns:ds="http://schemas.openxmlformats.org/officeDocument/2006/customXml" ds:itemID="{FDD9DC8A-3F7D-4849-A0EC-A0DFE76892BC}">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a7f2184-2e7d-4cc4-b6a2-e5a3ec1d7709"/>
    <ds:schemaRef ds:uri="http://purl.org/dc/elements/1.1/"/>
    <ds:schemaRef ds:uri="7dfbae14-5b70-4a6e-98e6-73d00217dcd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SOUHRN</vt:lpstr>
      <vt:lpstr>A34_153</vt:lpstr>
      <vt:lpstr>SOUHRN!Oblast_tisku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Pavel Kříž</cp:lastModifiedBy>
  <cp:revision/>
  <dcterms:created xsi:type="dcterms:W3CDTF">2013-07-18T13:10:46Z</dcterms:created>
  <dcterms:modified xsi:type="dcterms:W3CDTF">2018-03-27T13:20:47Z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